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Miscellaneous\School Lunch Match\FY2017-18\"/>
    </mc:Choice>
  </mc:AlternateContent>
  <bookViews>
    <workbookView xWindow="480" yWindow="120" windowWidth="14355" windowHeight="11760"/>
  </bookViews>
  <sheets>
    <sheet name="Total LEAs" sheetId="5" r:id="rId1"/>
    <sheet name="New Charter Counts" sheetId="6" r:id="rId2"/>
    <sheet name="MFP by LEA_kbs" sheetId="7" r:id="rId3"/>
    <sheet name="MFP by Site_kbs" sheetId="8" r:id="rId4"/>
    <sheet name="MFP by LEA" sheetId="3" r:id="rId5"/>
    <sheet name="MFP by Site" sheetId="4" r:id="rId6"/>
  </sheets>
  <definedNames>
    <definedName name="_xlnm.Print_Area" localSheetId="2">'MFP by LEA_kbs'!$A$10:$AQ$201</definedName>
    <definedName name="_xlnm.Print_Area" localSheetId="3">'MFP by Site_kbs'!$A$1:$AP$1442</definedName>
    <definedName name="_xlnm.Print_Titles" localSheetId="2">'MFP by LEA_kbs'!$11:$14</definedName>
    <definedName name="_xlnm.Print_Titles" localSheetId="3">'MFP by Site_kbs'!$11:$14</definedName>
    <definedName name="_xlnm.Print_Titles" localSheetId="0">'Total LEAs'!$1:$3</definedName>
  </definedNames>
  <calcPr calcId="152511"/>
</workbook>
</file>

<file path=xl/calcChain.xml><?xml version="1.0" encoding="utf-8"?>
<calcChain xmlns="http://schemas.openxmlformats.org/spreadsheetml/2006/main">
  <c r="D91" i="5" l="1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207" i="5"/>
  <c r="D206" i="5"/>
  <c r="D205" i="5"/>
  <c r="D204" i="5"/>
  <c r="D203" i="5"/>
  <c r="D176" i="5"/>
  <c r="D175" i="5"/>
  <c r="D174" i="5"/>
  <c r="D173" i="5"/>
  <c r="D172" i="5"/>
  <c r="D171" i="5"/>
  <c r="D168" i="5"/>
  <c r="D167" i="5"/>
  <c r="D166" i="5"/>
  <c r="D165" i="5"/>
  <c r="D164" i="5"/>
  <c r="D163" i="5"/>
  <c r="D162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209" i="5" l="1"/>
  <c r="D92" i="5"/>
  <c r="D73" i="5"/>
  <c r="D149" i="5"/>
  <c r="D169" i="5"/>
  <c r="F198" i="7" l="1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5" i="7"/>
  <c r="AQ86" i="7"/>
  <c r="AQ87" i="7"/>
  <c r="AQ88" i="7"/>
  <c r="AQ90" i="7"/>
  <c r="AQ91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Q113" i="7"/>
  <c r="AQ114" i="7"/>
  <c r="AQ115" i="7"/>
  <c r="AQ116" i="7"/>
  <c r="AQ117" i="7"/>
  <c r="AQ118" i="7"/>
  <c r="AQ119" i="7"/>
  <c r="AQ120" i="7"/>
  <c r="AQ121" i="7"/>
  <c r="AQ122" i="7"/>
  <c r="AQ123" i="7"/>
  <c r="AQ124" i="7"/>
  <c r="AQ125" i="7"/>
  <c r="AQ126" i="7"/>
  <c r="AQ127" i="7"/>
  <c r="AQ128" i="7"/>
  <c r="AQ129" i="7"/>
  <c r="AQ130" i="7"/>
  <c r="AQ131" i="7"/>
  <c r="AQ132" i="7"/>
  <c r="AQ133" i="7"/>
  <c r="AQ134" i="7"/>
  <c r="AQ135" i="7"/>
  <c r="AQ136" i="7"/>
  <c r="AQ137" i="7"/>
  <c r="AQ138" i="7"/>
  <c r="AQ139" i="7"/>
  <c r="AQ140" i="7"/>
  <c r="AQ141" i="7"/>
  <c r="AQ142" i="7"/>
  <c r="AQ143" i="7"/>
  <c r="AQ144" i="7"/>
  <c r="AQ145" i="7"/>
  <c r="AQ146" i="7"/>
  <c r="AQ147" i="7"/>
  <c r="AQ148" i="7"/>
  <c r="AQ149" i="7"/>
  <c r="AQ150" i="7"/>
  <c r="AQ151" i="7"/>
  <c r="AQ152" i="7"/>
  <c r="AQ153" i="7"/>
  <c r="AQ154" i="7"/>
  <c r="AQ155" i="7"/>
  <c r="AQ156" i="7"/>
  <c r="AQ157" i="7"/>
  <c r="AQ158" i="7"/>
  <c r="AQ159" i="7"/>
  <c r="AQ160" i="7"/>
  <c r="AQ161" i="7"/>
  <c r="AQ162" i="7"/>
  <c r="AQ163" i="7"/>
  <c r="AQ164" i="7"/>
  <c r="AQ165" i="7"/>
  <c r="AQ166" i="7"/>
  <c r="AQ167" i="7"/>
  <c r="AQ168" i="7"/>
  <c r="AQ169" i="7"/>
  <c r="AQ170" i="7"/>
  <c r="AQ171" i="7"/>
  <c r="AQ172" i="7"/>
  <c r="AQ173" i="7"/>
  <c r="AQ174" i="7"/>
  <c r="AQ175" i="7"/>
  <c r="AQ176" i="7"/>
  <c r="AQ177" i="7"/>
  <c r="AQ178" i="7"/>
  <c r="AQ179" i="7"/>
  <c r="AQ180" i="7"/>
  <c r="AQ181" i="7"/>
  <c r="AQ182" i="7"/>
  <c r="AQ183" i="7"/>
  <c r="AQ184" i="7"/>
  <c r="AQ185" i="7"/>
  <c r="AQ186" i="7"/>
  <c r="AQ187" i="7"/>
  <c r="AQ188" i="7"/>
  <c r="AQ189" i="7"/>
  <c r="AQ190" i="7"/>
  <c r="AQ191" i="7"/>
  <c r="AQ192" i="7"/>
  <c r="AQ193" i="7"/>
  <c r="AQ194" i="7"/>
  <c r="AQ195" i="7"/>
  <c r="AQ196" i="7"/>
  <c r="AQ197" i="7"/>
  <c r="AQ198" i="7"/>
  <c r="D197" i="5" l="1"/>
  <c r="D193" i="5"/>
  <c r="D189" i="5"/>
  <c r="D184" i="5"/>
  <c r="D180" i="5"/>
  <c r="D155" i="5"/>
  <c r="D151" i="5"/>
  <c r="D142" i="5"/>
  <c r="D138" i="5"/>
  <c r="D134" i="5"/>
  <c r="D130" i="5"/>
  <c r="D126" i="5"/>
  <c r="D122" i="5"/>
  <c r="D118" i="5"/>
  <c r="D114" i="5"/>
  <c r="D110" i="5"/>
  <c r="D104" i="5"/>
  <c r="D100" i="5"/>
  <c r="D96" i="5"/>
  <c r="D200" i="5"/>
  <c r="D196" i="5"/>
  <c r="D192" i="5"/>
  <c r="D188" i="5"/>
  <c r="D183" i="5"/>
  <c r="D179" i="5"/>
  <c r="D158" i="5"/>
  <c r="D154" i="5"/>
  <c r="D145" i="5"/>
  <c r="D141" i="5"/>
  <c r="D137" i="5"/>
  <c r="D133" i="5"/>
  <c r="D129" i="5"/>
  <c r="D125" i="5"/>
  <c r="D121" i="5"/>
  <c r="D117" i="5"/>
  <c r="D113" i="5"/>
  <c r="D109" i="5"/>
  <c r="D103" i="5"/>
  <c r="D99" i="5"/>
  <c r="D95" i="5"/>
  <c r="D199" i="5"/>
  <c r="D195" i="5"/>
  <c r="D191" i="5"/>
  <c r="D187" i="5"/>
  <c r="D182" i="5"/>
  <c r="D178" i="5"/>
  <c r="D157" i="5"/>
  <c r="D153" i="5"/>
  <c r="D144" i="5"/>
  <c r="D140" i="5"/>
  <c r="D136" i="5"/>
  <c r="D132" i="5"/>
  <c r="D128" i="5"/>
  <c r="D124" i="5"/>
  <c r="D120" i="5"/>
  <c r="D116" i="5"/>
  <c r="D112" i="5"/>
  <c r="D106" i="5"/>
  <c r="D102" i="5"/>
  <c r="D98" i="5"/>
  <c r="D94" i="5"/>
  <c r="D198" i="5"/>
  <c r="D194" i="5"/>
  <c r="D190" i="5"/>
  <c r="D185" i="5"/>
  <c r="D181" i="5"/>
  <c r="D177" i="5"/>
  <c r="D156" i="5"/>
  <c r="D152" i="5"/>
  <c r="D143" i="5"/>
  <c r="D139" i="5"/>
  <c r="D135" i="5"/>
  <c r="D131" i="5"/>
  <c r="D127" i="5"/>
  <c r="D123" i="5"/>
  <c r="D119" i="5"/>
  <c r="D115" i="5"/>
  <c r="D111" i="5"/>
  <c r="D105" i="5"/>
  <c r="D101" i="5"/>
  <c r="D97" i="5"/>
  <c r="AQ1440" i="8"/>
  <c r="AO1440" i="8"/>
  <c r="AN1440" i="8"/>
  <c r="AM1440" i="8"/>
  <c r="AL1440" i="8"/>
  <c r="AK1440" i="8"/>
  <c r="AJ1440" i="8"/>
  <c r="AI1440" i="8"/>
  <c r="AH1440" i="8"/>
  <c r="AG1440" i="8"/>
  <c r="AF1440" i="8"/>
  <c r="AE1440" i="8"/>
  <c r="AD1440" i="8"/>
  <c r="AC1440" i="8"/>
  <c r="AB1440" i="8"/>
  <c r="AA1440" i="8"/>
  <c r="Y1440" i="8"/>
  <c r="X1440" i="8"/>
  <c r="V1440" i="8"/>
  <c r="T1440" i="8"/>
  <c r="R1440" i="8"/>
  <c r="Q1440" i="8"/>
  <c r="P1440" i="8"/>
  <c r="O1440" i="8"/>
  <c r="N1440" i="8"/>
  <c r="M1440" i="8"/>
  <c r="L1440" i="8"/>
  <c r="J1440" i="8"/>
  <c r="H1440" i="8"/>
  <c r="G1440" i="8"/>
  <c r="AR1439" i="8"/>
  <c r="AP1439" i="8"/>
  <c r="S1439" i="8"/>
  <c r="AR1438" i="8"/>
  <c r="AP1438" i="8"/>
  <c r="S1438" i="8"/>
  <c r="AR1437" i="8"/>
  <c r="AP1437" i="8"/>
  <c r="S1437" i="8"/>
  <c r="AR1436" i="8"/>
  <c r="AP1436" i="8"/>
  <c r="S1436" i="8"/>
  <c r="AR1435" i="8"/>
  <c r="AP1435" i="8"/>
  <c r="S1435" i="8"/>
  <c r="AR1434" i="8"/>
  <c r="AP1434" i="8"/>
  <c r="S1434" i="8"/>
  <c r="AR1433" i="8"/>
  <c r="AP1433" i="8"/>
  <c r="S1433" i="8"/>
  <c r="AR1432" i="8"/>
  <c r="AP1432" i="8"/>
  <c r="S1432" i="8"/>
  <c r="AR1431" i="8"/>
  <c r="AP1431" i="8"/>
  <c r="S1431" i="8"/>
  <c r="AR1430" i="8"/>
  <c r="AP1430" i="8"/>
  <c r="S1430" i="8"/>
  <c r="AR1429" i="8"/>
  <c r="AP1429" i="8"/>
  <c r="S1429" i="8"/>
  <c r="AR1428" i="8"/>
  <c r="AP1428" i="8"/>
  <c r="S1428" i="8"/>
  <c r="AR1427" i="8"/>
  <c r="AP1427" i="8"/>
  <c r="S1427" i="8"/>
  <c r="AR1426" i="8"/>
  <c r="AP1426" i="8"/>
  <c r="S1426" i="8"/>
  <c r="AR1425" i="8"/>
  <c r="AP1425" i="8"/>
  <c r="S1425" i="8"/>
  <c r="AR1424" i="8"/>
  <c r="AP1424" i="8"/>
  <c r="S1424" i="8"/>
  <c r="AR1423" i="8"/>
  <c r="AP1423" i="8"/>
  <c r="S1423" i="8"/>
  <c r="AR1422" i="8"/>
  <c r="AP1422" i="8"/>
  <c r="S1422" i="8"/>
  <c r="AR1421" i="8"/>
  <c r="AP1421" i="8"/>
  <c r="S1421" i="8"/>
  <c r="AR1420" i="8"/>
  <c r="AP1420" i="8"/>
  <c r="S1420" i="8"/>
  <c r="AR1419" i="8"/>
  <c r="AP1419" i="8"/>
  <c r="S1419" i="8"/>
  <c r="AR1418" i="8"/>
  <c r="AP1418" i="8"/>
  <c r="S1418" i="8"/>
  <c r="AR1417" i="8"/>
  <c r="AP1417" i="8"/>
  <c r="S1417" i="8"/>
  <c r="AR1416" i="8"/>
  <c r="AP1416" i="8"/>
  <c r="S1416" i="8"/>
  <c r="AR1415" i="8"/>
  <c r="AP1415" i="8"/>
  <c r="S1415" i="8"/>
  <c r="AR1414" i="8"/>
  <c r="AP1414" i="8"/>
  <c r="S1414" i="8"/>
  <c r="AR1413" i="8"/>
  <c r="AP1413" i="8"/>
  <c r="S1413" i="8"/>
  <c r="AR1412" i="8"/>
  <c r="AP1412" i="8"/>
  <c r="S1412" i="8"/>
  <c r="AR1411" i="8"/>
  <c r="AP1411" i="8"/>
  <c r="S1411" i="8"/>
  <c r="AR1410" i="8"/>
  <c r="AP1410" i="8"/>
  <c r="S1410" i="8"/>
  <c r="AR1409" i="8"/>
  <c r="AP1409" i="8"/>
  <c r="S1409" i="8"/>
  <c r="AR1408" i="8"/>
  <c r="AP1408" i="8"/>
  <c r="S1408" i="8"/>
  <c r="AR1407" i="8"/>
  <c r="AP1407" i="8"/>
  <c r="S1407" i="8"/>
  <c r="AR1406" i="8"/>
  <c r="AP1406" i="8"/>
  <c r="S1406" i="8"/>
  <c r="AR1405" i="8"/>
  <c r="AP1405" i="8"/>
  <c r="S1405" i="8"/>
  <c r="AR1404" i="8"/>
  <c r="AP1404" i="8"/>
  <c r="S1404" i="8"/>
  <c r="AR1403" i="8"/>
  <c r="AP1403" i="8"/>
  <c r="S1403" i="8"/>
  <c r="AR1402" i="8"/>
  <c r="AP1402" i="8"/>
  <c r="S1402" i="8"/>
  <c r="AR1401" i="8"/>
  <c r="AP1401" i="8"/>
  <c r="S1401" i="8"/>
  <c r="AR1400" i="8"/>
  <c r="AP1400" i="8"/>
  <c r="S1400" i="8"/>
  <c r="AR1399" i="8"/>
  <c r="AP1399" i="8"/>
  <c r="S1399" i="8"/>
  <c r="AR1398" i="8"/>
  <c r="AP1398" i="8"/>
  <c r="S1398" i="8"/>
  <c r="AR1397" i="8"/>
  <c r="AP1397" i="8"/>
  <c r="S1397" i="8"/>
  <c r="AR1396" i="8"/>
  <c r="AP1396" i="8"/>
  <c r="S1396" i="8"/>
  <c r="AR1395" i="8"/>
  <c r="AP1395" i="8"/>
  <c r="S1395" i="8"/>
  <c r="AR1394" i="8"/>
  <c r="AP1394" i="8"/>
  <c r="S1394" i="8"/>
  <c r="AR1393" i="8"/>
  <c r="AP1393" i="8"/>
  <c r="S1393" i="8"/>
  <c r="AR1392" i="8"/>
  <c r="AP1392" i="8"/>
  <c r="S1392" i="8"/>
  <c r="AR1391" i="8"/>
  <c r="AP1391" i="8"/>
  <c r="S1391" i="8"/>
  <c r="AR1390" i="8"/>
  <c r="AP1390" i="8"/>
  <c r="S1390" i="8"/>
  <c r="AR1389" i="8"/>
  <c r="AP1389" i="8"/>
  <c r="S1389" i="8"/>
  <c r="AR1388" i="8"/>
  <c r="AP1388" i="8"/>
  <c r="S1388" i="8"/>
  <c r="AR1387" i="8"/>
  <c r="AP1387" i="8"/>
  <c r="S1387" i="8"/>
  <c r="AR1386" i="8"/>
  <c r="AP1386" i="8"/>
  <c r="S1386" i="8"/>
  <c r="AR1385" i="8"/>
  <c r="AP1385" i="8"/>
  <c r="S1385" i="8"/>
  <c r="AR1384" i="8"/>
  <c r="AP1384" i="8"/>
  <c r="S1384" i="8"/>
  <c r="AR1383" i="8"/>
  <c r="AP1383" i="8"/>
  <c r="S1383" i="8"/>
  <c r="AR1382" i="8"/>
  <c r="AP1382" i="8"/>
  <c r="S1382" i="8"/>
  <c r="AR1381" i="8"/>
  <c r="AP1381" i="8"/>
  <c r="S1381" i="8"/>
  <c r="AR1380" i="8"/>
  <c r="AP1380" i="8"/>
  <c r="S1380" i="8"/>
  <c r="AR1379" i="8"/>
  <c r="AP1379" i="8"/>
  <c r="S1379" i="8"/>
  <c r="AR1378" i="8"/>
  <c r="AP1378" i="8"/>
  <c r="S1378" i="8"/>
  <c r="AR1377" i="8"/>
  <c r="AP1377" i="8"/>
  <c r="S1377" i="8"/>
  <c r="AR1376" i="8"/>
  <c r="AP1376" i="8"/>
  <c r="S1376" i="8"/>
  <c r="AR1375" i="8"/>
  <c r="AP1375" i="8"/>
  <c r="S1375" i="8"/>
  <c r="AR1374" i="8"/>
  <c r="AP1374" i="8"/>
  <c r="S1374" i="8"/>
  <c r="AR1373" i="8"/>
  <c r="AP1373" i="8"/>
  <c r="S1373" i="8"/>
  <c r="AR1372" i="8"/>
  <c r="AP1372" i="8"/>
  <c r="S1372" i="8"/>
  <c r="AR1371" i="8"/>
  <c r="AP1371" i="8"/>
  <c r="S1371" i="8"/>
  <c r="AR1370" i="8"/>
  <c r="AP1370" i="8"/>
  <c r="S1370" i="8"/>
  <c r="AR1369" i="8"/>
  <c r="AP1369" i="8"/>
  <c r="S1369" i="8"/>
  <c r="AR1368" i="8"/>
  <c r="AP1368" i="8"/>
  <c r="S1368" i="8"/>
  <c r="AR1367" i="8"/>
  <c r="AP1367" i="8"/>
  <c r="S1367" i="8"/>
  <c r="AR1366" i="8"/>
  <c r="AP1366" i="8"/>
  <c r="S1366" i="8"/>
  <c r="AR1365" i="8"/>
  <c r="AP1365" i="8"/>
  <c r="S1365" i="8"/>
  <c r="AR1364" i="8"/>
  <c r="AP1364" i="8"/>
  <c r="S1364" i="8"/>
  <c r="AR1363" i="8"/>
  <c r="AP1363" i="8"/>
  <c r="S1363" i="8"/>
  <c r="AR1362" i="8"/>
  <c r="AP1362" i="8"/>
  <c r="S1362" i="8"/>
  <c r="AR1361" i="8"/>
  <c r="AP1361" i="8"/>
  <c r="S1361" i="8"/>
  <c r="AR1360" i="8"/>
  <c r="AP1360" i="8"/>
  <c r="S1360" i="8"/>
  <c r="AR1359" i="8"/>
  <c r="AP1359" i="8"/>
  <c r="S1359" i="8"/>
  <c r="AR1358" i="8"/>
  <c r="AP1358" i="8"/>
  <c r="S1358" i="8"/>
  <c r="AR1357" i="8"/>
  <c r="AP1357" i="8"/>
  <c r="S1357" i="8"/>
  <c r="AR1356" i="8"/>
  <c r="AP1356" i="8"/>
  <c r="S1356" i="8"/>
  <c r="AR1355" i="8"/>
  <c r="AP1355" i="8"/>
  <c r="S1355" i="8"/>
  <c r="AR1354" i="8"/>
  <c r="AP1354" i="8"/>
  <c r="S1354" i="8"/>
  <c r="AR1353" i="8"/>
  <c r="AP1353" i="8"/>
  <c r="S1353" i="8"/>
  <c r="AR1352" i="8"/>
  <c r="AP1352" i="8"/>
  <c r="S1352" i="8"/>
  <c r="AR1351" i="8"/>
  <c r="AP1351" i="8"/>
  <c r="S1351" i="8"/>
  <c r="AR1350" i="8"/>
  <c r="AP1350" i="8"/>
  <c r="S1350" i="8"/>
  <c r="AR1349" i="8"/>
  <c r="AP1349" i="8"/>
  <c r="S1349" i="8"/>
  <c r="AR1348" i="8"/>
  <c r="AP1348" i="8"/>
  <c r="S1348" i="8"/>
  <c r="AR1347" i="8"/>
  <c r="AP1347" i="8"/>
  <c r="S1347" i="8"/>
  <c r="AR1346" i="8"/>
  <c r="AP1346" i="8"/>
  <c r="S1346" i="8"/>
  <c r="AR1345" i="8"/>
  <c r="AP1345" i="8"/>
  <c r="S1345" i="8"/>
  <c r="AR1344" i="8"/>
  <c r="AP1344" i="8"/>
  <c r="S1344" i="8"/>
  <c r="AR1343" i="8"/>
  <c r="AP1343" i="8"/>
  <c r="S1343" i="8"/>
  <c r="AR1342" i="8"/>
  <c r="AP1342" i="8"/>
  <c r="S1342" i="8"/>
  <c r="AR1341" i="8"/>
  <c r="AP1341" i="8"/>
  <c r="S1341" i="8"/>
  <c r="AR1340" i="8"/>
  <c r="AP1340" i="8"/>
  <c r="S1340" i="8"/>
  <c r="AR1339" i="8"/>
  <c r="AP1339" i="8"/>
  <c r="S1339" i="8"/>
  <c r="AR1338" i="8"/>
  <c r="AP1338" i="8"/>
  <c r="S1338" i="8"/>
  <c r="AR1337" i="8"/>
  <c r="AP1337" i="8"/>
  <c r="S1337" i="8"/>
  <c r="AR1336" i="8"/>
  <c r="AP1336" i="8"/>
  <c r="S1336" i="8"/>
  <c r="AR1335" i="8"/>
  <c r="AP1335" i="8"/>
  <c r="S1335" i="8"/>
  <c r="AR1334" i="8"/>
  <c r="AP1334" i="8"/>
  <c r="S1334" i="8"/>
  <c r="AR1333" i="8"/>
  <c r="AP1333" i="8"/>
  <c r="S1333" i="8"/>
  <c r="AR1332" i="8"/>
  <c r="AP1332" i="8"/>
  <c r="S1332" i="8"/>
  <c r="AR1331" i="8"/>
  <c r="AP1331" i="8"/>
  <c r="S1331" i="8"/>
  <c r="AR1330" i="8"/>
  <c r="AP1330" i="8"/>
  <c r="S1330" i="8"/>
  <c r="AR1329" i="8"/>
  <c r="AP1329" i="8"/>
  <c r="S1329" i="8"/>
  <c r="AR1328" i="8"/>
  <c r="AP1328" i="8"/>
  <c r="S1328" i="8"/>
  <c r="AR1327" i="8"/>
  <c r="AP1327" i="8"/>
  <c r="S1327" i="8"/>
  <c r="AR1326" i="8"/>
  <c r="AP1326" i="8"/>
  <c r="S1326" i="8"/>
  <c r="AR1325" i="8"/>
  <c r="AP1325" i="8"/>
  <c r="S1325" i="8"/>
  <c r="AR1324" i="8"/>
  <c r="AP1324" i="8"/>
  <c r="S1324" i="8"/>
  <c r="AR1323" i="8"/>
  <c r="AP1323" i="8"/>
  <c r="S1323" i="8"/>
  <c r="AR1322" i="8"/>
  <c r="AP1322" i="8"/>
  <c r="S1322" i="8"/>
  <c r="AR1321" i="8"/>
  <c r="AP1321" i="8"/>
  <c r="S1321" i="8"/>
  <c r="AR1320" i="8"/>
  <c r="AP1320" i="8"/>
  <c r="S1320" i="8"/>
  <c r="AR1319" i="8"/>
  <c r="AP1319" i="8"/>
  <c r="S1319" i="8"/>
  <c r="AR1318" i="8"/>
  <c r="AP1318" i="8"/>
  <c r="S1318" i="8"/>
  <c r="AR1317" i="8"/>
  <c r="AP1317" i="8"/>
  <c r="S1317" i="8"/>
  <c r="AR1316" i="8"/>
  <c r="AP1316" i="8"/>
  <c r="S1316" i="8"/>
  <c r="AR1315" i="8"/>
  <c r="AP1315" i="8"/>
  <c r="S1315" i="8"/>
  <c r="AR1314" i="8"/>
  <c r="AP1314" i="8"/>
  <c r="S1314" i="8"/>
  <c r="AR1313" i="8"/>
  <c r="AP1313" i="8"/>
  <c r="S1313" i="8"/>
  <c r="AR1312" i="8"/>
  <c r="AP1312" i="8"/>
  <c r="S1312" i="8"/>
  <c r="AR1311" i="8"/>
  <c r="AP1311" i="8"/>
  <c r="S1311" i="8"/>
  <c r="AR1310" i="8"/>
  <c r="AP1310" i="8"/>
  <c r="S1310" i="8"/>
  <c r="AR1309" i="8"/>
  <c r="AP1309" i="8"/>
  <c r="S1309" i="8"/>
  <c r="AR1308" i="8"/>
  <c r="AP1308" i="8"/>
  <c r="S1308" i="8"/>
  <c r="AR1307" i="8"/>
  <c r="AP1307" i="8"/>
  <c r="S1307" i="8"/>
  <c r="AR1306" i="8"/>
  <c r="AP1306" i="8"/>
  <c r="S1306" i="8"/>
  <c r="AR1305" i="8"/>
  <c r="AP1305" i="8"/>
  <c r="S1305" i="8"/>
  <c r="AR1304" i="8"/>
  <c r="AP1304" i="8"/>
  <c r="S1304" i="8"/>
  <c r="AR1303" i="8"/>
  <c r="AP1303" i="8"/>
  <c r="S1303" i="8"/>
  <c r="AR1302" i="8"/>
  <c r="AP1302" i="8"/>
  <c r="S1302" i="8"/>
  <c r="AR1301" i="8"/>
  <c r="AP1301" i="8"/>
  <c r="S1301" i="8"/>
  <c r="AR1300" i="8"/>
  <c r="AP1300" i="8"/>
  <c r="S1300" i="8"/>
  <c r="AR1299" i="8"/>
  <c r="AP1299" i="8"/>
  <c r="S1299" i="8"/>
  <c r="AR1298" i="8"/>
  <c r="AP1298" i="8"/>
  <c r="S1298" i="8"/>
  <c r="AR1297" i="8"/>
  <c r="AP1297" i="8"/>
  <c r="S1297" i="8"/>
  <c r="AR1296" i="8"/>
  <c r="AP1296" i="8"/>
  <c r="S1296" i="8"/>
  <c r="AR1295" i="8"/>
  <c r="AP1295" i="8"/>
  <c r="S1295" i="8"/>
  <c r="AR1294" i="8"/>
  <c r="AP1294" i="8"/>
  <c r="S1294" i="8"/>
  <c r="AR1293" i="8"/>
  <c r="AP1293" i="8"/>
  <c r="S1293" i="8"/>
  <c r="AR1292" i="8"/>
  <c r="AP1292" i="8"/>
  <c r="S1292" i="8"/>
  <c r="AR1291" i="8"/>
  <c r="AP1291" i="8"/>
  <c r="S1291" i="8"/>
  <c r="AR1290" i="8"/>
  <c r="AP1290" i="8"/>
  <c r="S1290" i="8"/>
  <c r="AR1289" i="8"/>
  <c r="AP1289" i="8"/>
  <c r="S1289" i="8"/>
  <c r="AR1288" i="8"/>
  <c r="AP1288" i="8"/>
  <c r="S1288" i="8"/>
  <c r="AR1287" i="8"/>
  <c r="AP1287" i="8"/>
  <c r="S1287" i="8"/>
  <c r="AR1286" i="8"/>
  <c r="AP1286" i="8"/>
  <c r="S1286" i="8"/>
  <c r="AR1285" i="8"/>
  <c r="AP1285" i="8"/>
  <c r="S1285" i="8"/>
  <c r="AR1284" i="8"/>
  <c r="AP1284" i="8"/>
  <c r="S1284" i="8"/>
  <c r="AR1283" i="8"/>
  <c r="AP1283" i="8"/>
  <c r="S1283" i="8"/>
  <c r="AR1282" i="8"/>
  <c r="AP1282" i="8"/>
  <c r="S1282" i="8"/>
  <c r="AR1281" i="8"/>
  <c r="AP1281" i="8"/>
  <c r="S1281" i="8"/>
  <c r="AR1280" i="8"/>
  <c r="AP1280" i="8"/>
  <c r="S1280" i="8"/>
  <c r="AR1279" i="8"/>
  <c r="AP1279" i="8"/>
  <c r="S1279" i="8"/>
  <c r="AR1278" i="8"/>
  <c r="AP1278" i="8"/>
  <c r="S1278" i="8"/>
  <c r="AR1277" i="8"/>
  <c r="AP1277" i="8"/>
  <c r="S1277" i="8"/>
  <c r="AR1276" i="8"/>
  <c r="AP1276" i="8"/>
  <c r="S1276" i="8"/>
  <c r="AR1275" i="8"/>
  <c r="AP1275" i="8"/>
  <c r="S1275" i="8"/>
  <c r="AR1274" i="8"/>
  <c r="AP1274" i="8"/>
  <c r="S1274" i="8"/>
  <c r="AR1273" i="8"/>
  <c r="AP1273" i="8"/>
  <c r="S1273" i="8"/>
  <c r="AR1272" i="8"/>
  <c r="AP1272" i="8"/>
  <c r="S1272" i="8"/>
  <c r="AR1271" i="8"/>
  <c r="AP1271" i="8"/>
  <c r="S1271" i="8"/>
  <c r="AR1270" i="8"/>
  <c r="AP1270" i="8"/>
  <c r="S1270" i="8"/>
  <c r="AR1269" i="8"/>
  <c r="AP1269" i="8"/>
  <c r="S1269" i="8"/>
  <c r="AR1268" i="8"/>
  <c r="AP1268" i="8"/>
  <c r="S1268" i="8"/>
  <c r="AR1267" i="8"/>
  <c r="AP1267" i="8"/>
  <c r="S1267" i="8"/>
  <c r="AR1266" i="8"/>
  <c r="AP1266" i="8"/>
  <c r="S1266" i="8"/>
  <c r="AR1265" i="8"/>
  <c r="AP1265" i="8"/>
  <c r="S1265" i="8"/>
  <c r="AR1264" i="8"/>
  <c r="AP1264" i="8"/>
  <c r="S1264" i="8"/>
  <c r="AR1263" i="8"/>
  <c r="AP1263" i="8"/>
  <c r="S1263" i="8"/>
  <c r="AR1262" i="8"/>
  <c r="AP1262" i="8"/>
  <c r="S1262" i="8"/>
  <c r="AR1261" i="8"/>
  <c r="AP1261" i="8"/>
  <c r="S1261" i="8"/>
  <c r="AR1260" i="8"/>
  <c r="AP1260" i="8"/>
  <c r="S1260" i="8"/>
  <c r="AR1259" i="8"/>
  <c r="AP1259" i="8"/>
  <c r="S1259" i="8"/>
  <c r="AR1258" i="8"/>
  <c r="AP1258" i="8"/>
  <c r="S1258" i="8"/>
  <c r="AR1257" i="8"/>
  <c r="AP1257" i="8"/>
  <c r="S1257" i="8"/>
  <c r="AR1256" i="8"/>
  <c r="AP1256" i="8"/>
  <c r="S1256" i="8"/>
  <c r="AR1255" i="8"/>
  <c r="AP1255" i="8"/>
  <c r="S1255" i="8"/>
  <c r="AR1254" i="8"/>
  <c r="AP1254" i="8"/>
  <c r="S1254" i="8"/>
  <c r="AR1253" i="8"/>
  <c r="AP1253" i="8"/>
  <c r="S1253" i="8"/>
  <c r="AR1252" i="8"/>
  <c r="AP1252" i="8"/>
  <c r="S1252" i="8"/>
  <c r="AR1251" i="8"/>
  <c r="AP1251" i="8"/>
  <c r="S1251" i="8"/>
  <c r="AR1250" i="8"/>
  <c r="AP1250" i="8"/>
  <c r="S1250" i="8"/>
  <c r="AR1249" i="8"/>
  <c r="AP1249" i="8"/>
  <c r="S1249" i="8"/>
  <c r="AR1248" i="8"/>
  <c r="AP1248" i="8"/>
  <c r="S1248" i="8"/>
  <c r="AR1247" i="8"/>
  <c r="AP1247" i="8"/>
  <c r="S1247" i="8"/>
  <c r="AR1246" i="8"/>
  <c r="AP1246" i="8"/>
  <c r="S1246" i="8"/>
  <c r="AR1245" i="8"/>
  <c r="AP1245" i="8"/>
  <c r="S1245" i="8"/>
  <c r="AR1244" i="8"/>
  <c r="AP1244" i="8"/>
  <c r="S1244" i="8"/>
  <c r="AR1243" i="8"/>
  <c r="AP1243" i="8"/>
  <c r="S1243" i="8"/>
  <c r="AR1242" i="8"/>
  <c r="AP1242" i="8"/>
  <c r="S1242" i="8"/>
  <c r="AR1241" i="8"/>
  <c r="AP1241" i="8"/>
  <c r="S1241" i="8"/>
  <c r="AR1240" i="8"/>
  <c r="AP1240" i="8"/>
  <c r="S1240" i="8"/>
  <c r="AR1239" i="8"/>
  <c r="AP1239" i="8"/>
  <c r="S1239" i="8"/>
  <c r="AR1238" i="8"/>
  <c r="AP1238" i="8"/>
  <c r="S1238" i="8"/>
  <c r="AR1237" i="8"/>
  <c r="AP1237" i="8"/>
  <c r="S1237" i="8"/>
  <c r="AR1236" i="8"/>
  <c r="AP1236" i="8"/>
  <c r="S1236" i="8"/>
  <c r="AR1235" i="8"/>
  <c r="AP1235" i="8"/>
  <c r="S1235" i="8"/>
  <c r="AR1234" i="8"/>
  <c r="AP1234" i="8"/>
  <c r="S1234" i="8"/>
  <c r="AR1233" i="8"/>
  <c r="AP1233" i="8"/>
  <c r="S1233" i="8"/>
  <c r="AR1232" i="8"/>
  <c r="AP1232" i="8"/>
  <c r="S1232" i="8"/>
  <c r="AR1231" i="8"/>
  <c r="AP1231" i="8"/>
  <c r="S1231" i="8"/>
  <c r="AR1230" i="8"/>
  <c r="AP1230" i="8"/>
  <c r="S1230" i="8"/>
  <c r="AR1229" i="8"/>
  <c r="AP1229" i="8"/>
  <c r="S1229" i="8"/>
  <c r="AR1228" i="8"/>
  <c r="AP1228" i="8"/>
  <c r="S1228" i="8"/>
  <c r="AR1227" i="8"/>
  <c r="AP1227" i="8"/>
  <c r="S1227" i="8"/>
  <c r="AR1226" i="8"/>
  <c r="AP1226" i="8"/>
  <c r="S1226" i="8"/>
  <c r="AR1225" i="8"/>
  <c r="AP1225" i="8"/>
  <c r="S1225" i="8"/>
  <c r="AR1224" i="8"/>
  <c r="AP1224" i="8"/>
  <c r="S1224" i="8"/>
  <c r="AR1223" i="8"/>
  <c r="AP1223" i="8"/>
  <c r="S1223" i="8"/>
  <c r="AR1222" i="8"/>
  <c r="AP1222" i="8"/>
  <c r="S1222" i="8"/>
  <c r="AR1221" i="8"/>
  <c r="AP1221" i="8"/>
  <c r="S1221" i="8"/>
  <c r="AR1220" i="8"/>
  <c r="AP1220" i="8"/>
  <c r="S1220" i="8"/>
  <c r="AR1219" i="8"/>
  <c r="AP1219" i="8"/>
  <c r="S1219" i="8"/>
  <c r="AR1218" i="8"/>
  <c r="AP1218" i="8"/>
  <c r="S1218" i="8"/>
  <c r="AR1217" i="8"/>
  <c r="AP1217" i="8"/>
  <c r="S1217" i="8"/>
  <c r="AR1216" i="8"/>
  <c r="AP1216" i="8"/>
  <c r="S1216" i="8"/>
  <c r="AR1215" i="8"/>
  <c r="AP1215" i="8"/>
  <c r="S1215" i="8"/>
  <c r="AR1214" i="8"/>
  <c r="AP1214" i="8"/>
  <c r="S1214" i="8"/>
  <c r="AR1213" i="8"/>
  <c r="AP1213" i="8"/>
  <c r="S1213" i="8"/>
  <c r="AR1212" i="8"/>
  <c r="AP1212" i="8"/>
  <c r="S1212" i="8"/>
  <c r="AR1211" i="8"/>
  <c r="AP1211" i="8"/>
  <c r="S1211" i="8"/>
  <c r="AR1210" i="8"/>
  <c r="AP1210" i="8"/>
  <c r="S1210" i="8"/>
  <c r="AR1209" i="8"/>
  <c r="AP1209" i="8"/>
  <c r="S1209" i="8"/>
  <c r="AR1208" i="8"/>
  <c r="AP1208" i="8"/>
  <c r="S1208" i="8"/>
  <c r="AR1207" i="8"/>
  <c r="AP1207" i="8"/>
  <c r="S1207" i="8"/>
  <c r="AR1206" i="8"/>
  <c r="AP1206" i="8"/>
  <c r="S1206" i="8"/>
  <c r="AR1205" i="8"/>
  <c r="AP1205" i="8"/>
  <c r="S1205" i="8"/>
  <c r="AR1204" i="8"/>
  <c r="AP1204" i="8"/>
  <c r="S1204" i="8"/>
  <c r="AR1203" i="8"/>
  <c r="AP1203" i="8"/>
  <c r="S1203" i="8"/>
  <c r="AR1202" i="8"/>
  <c r="AP1202" i="8"/>
  <c r="S1202" i="8"/>
  <c r="AR1201" i="8"/>
  <c r="AP1201" i="8"/>
  <c r="S1201" i="8"/>
  <c r="AR1200" i="8"/>
  <c r="AP1200" i="8"/>
  <c r="S1200" i="8"/>
  <c r="AR1199" i="8"/>
  <c r="AP1199" i="8"/>
  <c r="S1199" i="8"/>
  <c r="AR1198" i="8"/>
  <c r="AP1198" i="8"/>
  <c r="S1198" i="8"/>
  <c r="AR1197" i="8"/>
  <c r="AP1197" i="8"/>
  <c r="S1197" i="8"/>
  <c r="AR1196" i="8"/>
  <c r="AP1196" i="8"/>
  <c r="S1196" i="8"/>
  <c r="AR1195" i="8"/>
  <c r="AP1195" i="8"/>
  <c r="S1195" i="8"/>
  <c r="AR1194" i="8"/>
  <c r="AP1194" i="8"/>
  <c r="S1194" i="8"/>
  <c r="AR1193" i="8"/>
  <c r="AP1193" i="8"/>
  <c r="S1193" i="8"/>
  <c r="AR1192" i="8"/>
  <c r="AP1192" i="8"/>
  <c r="S1192" i="8"/>
  <c r="AR1191" i="8"/>
  <c r="AP1191" i="8"/>
  <c r="S1191" i="8"/>
  <c r="AR1190" i="8"/>
  <c r="AP1190" i="8"/>
  <c r="S1190" i="8"/>
  <c r="AR1189" i="8"/>
  <c r="AP1189" i="8"/>
  <c r="S1189" i="8"/>
  <c r="AR1188" i="8"/>
  <c r="AP1188" i="8"/>
  <c r="S1188" i="8"/>
  <c r="AR1187" i="8"/>
  <c r="AP1187" i="8"/>
  <c r="S1187" i="8"/>
  <c r="AR1186" i="8"/>
  <c r="AP1186" i="8"/>
  <c r="S1186" i="8"/>
  <c r="AR1185" i="8"/>
  <c r="AP1185" i="8"/>
  <c r="S1185" i="8"/>
  <c r="AR1184" i="8"/>
  <c r="AP1184" i="8"/>
  <c r="S1184" i="8"/>
  <c r="AR1183" i="8"/>
  <c r="AP1183" i="8"/>
  <c r="S1183" i="8"/>
  <c r="AR1182" i="8"/>
  <c r="AP1182" i="8"/>
  <c r="S1182" i="8"/>
  <c r="AR1181" i="8"/>
  <c r="AP1181" i="8"/>
  <c r="S1181" i="8"/>
  <c r="AR1180" i="8"/>
  <c r="AP1180" i="8"/>
  <c r="S1180" i="8"/>
  <c r="AR1179" i="8"/>
  <c r="AP1179" i="8"/>
  <c r="S1179" i="8"/>
  <c r="AR1178" i="8"/>
  <c r="AP1178" i="8"/>
  <c r="S1178" i="8"/>
  <c r="AR1177" i="8"/>
  <c r="AP1177" i="8"/>
  <c r="S1177" i="8"/>
  <c r="AR1176" i="8"/>
  <c r="AP1176" i="8"/>
  <c r="S1176" i="8"/>
  <c r="AR1175" i="8"/>
  <c r="AP1175" i="8"/>
  <c r="S1175" i="8"/>
  <c r="AR1174" i="8"/>
  <c r="AP1174" i="8"/>
  <c r="S1174" i="8"/>
  <c r="AR1173" i="8"/>
  <c r="AP1173" i="8"/>
  <c r="S1173" i="8"/>
  <c r="AR1172" i="8"/>
  <c r="AP1172" i="8"/>
  <c r="S1172" i="8"/>
  <c r="AR1171" i="8"/>
  <c r="AP1171" i="8"/>
  <c r="S1171" i="8"/>
  <c r="AR1170" i="8"/>
  <c r="AP1170" i="8"/>
  <c r="S1170" i="8"/>
  <c r="AR1169" i="8"/>
  <c r="AP1169" i="8"/>
  <c r="S1169" i="8"/>
  <c r="AR1168" i="8"/>
  <c r="AP1168" i="8"/>
  <c r="S1168" i="8"/>
  <c r="AR1167" i="8"/>
  <c r="AP1167" i="8"/>
  <c r="S1167" i="8"/>
  <c r="AR1166" i="8"/>
  <c r="AP1166" i="8"/>
  <c r="S1166" i="8"/>
  <c r="AR1165" i="8"/>
  <c r="AP1165" i="8"/>
  <c r="S1165" i="8"/>
  <c r="AR1164" i="8"/>
  <c r="AP1164" i="8"/>
  <c r="S1164" i="8"/>
  <c r="AR1163" i="8"/>
  <c r="AP1163" i="8"/>
  <c r="S1163" i="8"/>
  <c r="AR1162" i="8"/>
  <c r="AP1162" i="8"/>
  <c r="S1162" i="8"/>
  <c r="AR1161" i="8"/>
  <c r="AP1161" i="8"/>
  <c r="S1161" i="8"/>
  <c r="AR1160" i="8"/>
  <c r="AP1160" i="8"/>
  <c r="S1160" i="8"/>
  <c r="AR1159" i="8"/>
  <c r="AP1159" i="8"/>
  <c r="S1159" i="8"/>
  <c r="AR1158" i="8"/>
  <c r="AP1158" i="8"/>
  <c r="S1158" i="8"/>
  <c r="AR1157" i="8"/>
  <c r="AP1157" i="8"/>
  <c r="S1157" i="8"/>
  <c r="AR1156" i="8"/>
  <c r="AP1156" i="8"/>
  <c r="S1156" i="8"/>
  <c r="AR1155" i="8"/>
  <c r="AP1155" i="8"/>
  <c r="S1155" i="8"/>
  <c r="AR1154" i="8"/>
  <c r="AP1154" i="8"/>
  <c r="S1154" i="8"/>
  <c r="AR1153" i="8"/>
  <c r="AP1153" i="8"/>
  <c r="S1153" i="8"/>
  <c r="AR1152" i="8"/>
  <c r="AP1152" i="8"/>
  <c r="S1152" i="8"/>
  <c r="AR1151" i="8"/>
  <c r="AP1151" i="8"/>
  <c r="S1151" i="8"/>
  <c r="AR1150" i="8"/>
  <c r="AP1150" i="8"/>
  <c r="S1150" i="8"/>
  <c r="AR1149" i="8"/>
  <c r="AP1149" i="8"/>
  <c r="S1149" i="8"/>
  <c r="AR1148" i="8"/>
  <c r="AP1148" i="8"/>
  <c r="S1148" i="8"/>
  <c r="AR1147" i="8"/>
  <c r="AP1147" i="8"/>
  <c r="S1147" i="8"/>
  <c r="AR1146" i="8"/>
  <c r="AP1146" i="8"/>
  <c r="S1146" i="8"/>
  <c r="AR1145" i="8"/>
  <c r="AP1145" i="8"/>
  <c r="S1145" i="8"/>
  <c r="AR1144" i="8"/>
  <c r="AP1144" i="8"/>
  <c r="S1144" i="8"/>
  <c r="AR1143" i="8"/>
  <c r="AP1143" i="8"/>
  <c r="S1143" i="8"/>
  <c r="AR1142" i="8"/>
  <c r="AP1142" i="8"/>
  <c r="S1142" i="8"/>
  <c r="AR1141" i="8"/>
  <c r="AP1141" i="8"/>
  <c r="S1141" i="8"/>
  <c r="AR1140" i="8"/>
  <c r="AP1140" i="8"/>
  <c r="S1140" i="8"/>
  <c r="AR1139" i="8"/>
  <c r="AP1139" i="8"/>
  <c r="S1139" i="8"/>
  <c r="AR1138" i="8"/>
  <c r="AP1138" i="8"/>
  <c r="S1138" i="8"/>
  <c r="AR1137" i="8"/>
  <c r="AP1137" i="8"/>
  <c r="S1137" i="8"/>
  <c r="AR1136" i="8"/>
  <c r="AP1136" i="8"/>
  <c r="S1136" i="8"/>
  <c r="AR1135" i="8"/>
  <c r="AP1135" i="8"/>
  <c r="S1135" i="8"/>
  <c r="AR1134" i="8"/>
  <c r="AP1134" i="8"/>
  <c r="S1134" i="8"/>
  <c r="AR1133" i="8"/>
  <c r="AP1133" i="8"/>
  <c r="S1133" i="8"/>
  <c r="AR1132" i="8"/>
  <c r="AP1132" i="8"/>
  <c r="S1132" i="8"/>
  <c r="AR1131" i="8"/>
  <c r="AP1131" i="8"/>
  <c r="S1131" i="8"/>
  <c r="AR1130" i="8"/>
  <c r="AP1130" i="8"/>
  <c r="S1130" i="8"/>
  <c r="AR1129" i="8"/>
  <c r="AP1129" i="8"/>
  <c r="S1129" i="8"/>
  <c r="AR1128" i="8"/>
  <c r="AP1128" i="8"/>
  <c r="S1128" i="8"/>
  <c r="AR1127" i="8"/>
  <c r="AP1127" i="8"/>
  <c r="S1127" i="8"/>
  <c r="AR1126" i="8"/>
  <c r="AP1126" i="8"/>
  <c r="S1126" i="8"/>
  <c r="AR1125" i="8"/>
  <c r="AP1125" i="8"/>
  <c r="S1125" i="8"/>
  <c r="AR1124" i="8"/>
  <c r="AP1124" i="8"/>
  <c r="S1124" i="8"/>
  <c r="AR1123" i="8"/>
  <c r="AP1123" i="8"/>
  <c r="S1123" i="8"/>
  <c r="AR1122" i="8"/>
  <c r="AP1122" i="8"/>
  <c r="S1122" i="8"/>
  <c r="AR1121" i="8"/>
  <c r="AP1121" i="8"/>
  <c r="S1121" i="8"/>
  <c r="AR1120" i="8"/>
  <c r="AP1120" i="8"/>
  <c r="S1120" i="8"/>
  <c r="AR1119" i="8"/>
  <c r="AP1119" i="8"/>
  <c r="S1119" i="8"/>
  <c r="AR1118" i="8"/>
  <c r="AP1118" i="8"/>
  <c r="S1118" i="8"/>
  <c r="AR1117" i="8"/>
  <c r="AP1117" i="8"/>
  <c r="S1117" i="8"/>
  <c r="AR1116" i="8"/>
  <c r="AP1116" i="8"/>
  <c r="S1116" i="8"/>
  <c r="AR1115" i="8"/>
  <c r="AP1115" i="8"/>
  <c r="S1115" i="8"/>
  <c r="AR1114" i="8"/>
  <c r="AP1114" i="8"/>
  <c r="S1114" i="8"/>
  <c r="AR1113" i="8"/>
  <c r="AP1113" i="8"/>
  <c r="S1113" i="8"/>
  <c r="AR1112" i="8"/>
  <c r="AP1112" i="8"/>
  <c r="S1112" i="8"/>
  <c r="AR1111" i="8"/>
  <c r="AP1111" i="8"/>
  <c r="S1111" i="8"/>
  <c r="AR1110" i="8"/>
  <c r="AP1110" i="8"/>
  <c r="S1110" i="8"/>
  <c r="AR1109" i="8"/>
  <c r="AP1109" i="8"/>
  <c r="S1109" i="8"/>
  <c r="AR1108" i="8"/>
  <c r="AP1108" i="8"/>
  <c r="S1108" i="8"/>
  <c r="AR1107" i="8"/>
  <c r="AP1107" i="8"/>
  <c r="S1107" i="8"/>
  <c r="AR1106" i="8"/>
  <c r="AP1106" i="8"/>
  <c r="S1106" i="8"/>
  <c r="AR1105" i="8"/>
  <c r="AP1105" i="8"/>
  <c r="S1105" i="8"/>
  <c r="AR1104" i="8"/>
  <c r="AP1104" i="8"/>
  <c r="S1104" i="8"/>
  <c r="AR1103" i="8"/>
  <c r="AP1103" i="8"/>
  <c r="S1103" i="8"/>
  <c r="AR1102" i="8"/>
  <c r="AP1102" i="8"/>
  <c r="S1102" i="8"/>
  <c r="AR1101" i="8"/>
  <c r="AP1101" i="8"/>
  <c r="S1101" i="8"/>
  <c r="AR1100" i="8"/>
  <c r="AP1100" i="8"/>
  <c r="S1100" i="8"/>
  <c r="AR1099" i="8"/>
  <c r="AP1099" i="8"/>
  <c r="S1099" i="8"/>
  <c r="AR1098" i="8"/>
  <c r="AP1098" i="8"/>
  <c r="S1098" i="8"/>
  <c r="AR1097" i="8"/>
  <c r="AP1097" i="8"/>
  <c r="S1097" i="8"/>
  <c r="AR1096" i="8"/>
  <c r="AP1096" i="8"/>
  <c r="S1096" i="8"/>
  <c r="AR1095" i="8"/>
  <c r="AP1095" i="8"/>
  <c r="S1095" i="8"/>
  <c r="AR1094" i="8"/>
  <c r="AP1094" i="8"/>
  <c r="S1094" i="8"/>
  <c r="AR1093" i="8"/>
  <c r="AP1093" i="8"/>
  <c r="S1093" i="8"/>
  <c r="AR1092" i="8"/>
  <c r="AP1092" i="8"/>
  <c r="S1092" i="8"/>
  <c r="AR1091" i="8"/>
  <c r="AP1091" i="8"/>
  <c r="S1091" i="8"/>
  <c r="AR1090" i="8"/>
  <c r="AP1090" i="8"/>
  <c r="S1090" i="8"/>
  <c r="AR1089" i="8"/>
  <c r="AP1089" i="8"/>
  <c r="S1089" i="8"/>
  <c r="AR1088" i="8"/>
  <c r="AP1088" i="8"/>
  <c r="S1088" i="8"/>
  <c r="AR1087" i="8"/>
  <c r="AP1087" i="8"/>
  <c r="S1087" i="8"/>
  <c r="AR1086" i="8"/>
  <c r="AP1086" i="8"/>
  <c r="S1086" i="8"/>
  <c r="AR1085" i="8"/>
  <c r="AP1085" i="8"/>
  <c r="S1085" i="8"/>
  <c r="AR1084" i="8"/>
  <c r="AP1084" i="8"/>
  <c r="S1084" i="8"/>
  <c r="AR1083" i="8"/>
  <c r="AP1083" i="8"/>
  <c r="S1083" i="8"/>
  <c r="AR1082" i="8"/>
  <c r="AP1082" i="8"/>
  <c r="S1082" i="8"/>
  <c r="AR1081" i="8"/>
  <c r="AP1081" i="8"/>
  <c r="S1081" i="8"/>
  <c r="AR1080" i="8"/>
  <c r="AP1080" i="8"/>
  <c r="S1080" i="8"/>
  <c r="AR1079" i="8"/>
  <c r="AP1079" i="8"/>
  <c r="S1079" i="8"/>
  <c r="AR1078" i="8"/>
  <c r="AP1078" i="8"/>
  <c r="S1078" i="8"/>
  <c r="AR1077" i="8"/>
  <c r="AP1077" i="8"/>
  <c r="S1077" i="8"/>
  <c r="AR1076" i="8"/>
  <c r="AP1076" i="8"/>
  <c r="S1076" i="8"/>
  <c r="AR1075" i="8"/>
  <c r="AP1075" i="8"/>
  <c r="S1075" i="8"/>
  <c r="AR1074" i="8"/>
  <c r="AP1074" i="8"/>
  <c r="S1074" i="8"/>
  <c r="AR1073" i="8"/>
  <c r="AP1073" i="8"/>
  <c r="S1073" i="8"/>
  <c r="AR1072" i="8"/>
  <c r="AP1072" i="8"/>
  <c r="S1072" i="8"/>
  <c r="AR1071" i="8"/>
  <c r="AP1071" i="8"/>
  <c r="S1071" i="8"/>
  <c r="AR1070" i="8"/>
  <c r="AP1070" i="8"/>
  <c r="S1070" i="8"/>
  <c r="AR1069" i="8"/>
  <c r="AP1069" i="8"/>
  <c r="S1069" i="8"/>
  <c r="AR1068" i="8"/>
  <c r="AP1068" i="8"/>
  <c r="S1068" i="8"/>
  <c r="AR1067" i="8"/>
  <c r="AP1067" i="8"/>
  <c r="S1067" i="8"/>
  <c r="AR1066" i="8"/>
  <c r="AP1066" i="8"/>
  <c r="S1066" i="8"/>
  <c r="AR1065" i="8"/>
  <c r="AP1065" i="8"/>
  <c r="S1065" i="8"/>
  <c r="AR1064" i="8"/>
  <c r="AP1064" i="8"/>
  <c r="S1064" i="8"/>
  <c r="AR1063" i="8"/>
  <c r="AP1063" i="8"/>
  <c r="S1063" i="8"/>
  <c r="AR1062" i="8"/>
  <c r="AP1062" i="8"/>
  <c r="S1062" i="8"/>
  <c r="AR1061" i="8"/>
  <c r="AP1061" i="8"/>
  <c r="S1061" i="8"/>
  <c r="AR1060" i="8"/>
  <c r="AP1060" i="8"/>
  <c r="S1060" i="8"/>
  <c r="AR1059" i="8"/>
  <c r="AP1059" i="8"/>
  <c r="S1059" i="8"/>
  <c r="AR1058" i="8"/>
  <c r="AP1058" i="8"/>
  <c r="S1058" i="8"/>
  <c r="AR1057" i="8"/>
  <c r="AP1057" i="8"/>
  <c r="S1057" i="8"/>
  <c r="AR1056" i="8"/>
  <c r="AP1056" i="8"/>
  <c r="S1056" i="8"/>
  <c r="AR1055" i="8"/>
  <c r="AP1055" i="8"/>
  <c r="S1055" i="8"/>
  <c r="AR1054" i="8"/>
  <c r="AP1054" i="8"/>
  <c r="S1054" i="8"/>
  <c r="AR1053" i="8"/>
  <c r="AP1053" i="8"/>
  <c r="S1053" i="8"/>
  <c r="AR1052" i="8"/>
  <c r="AP1052" i="8"/>
  <c r="S1052" i="8"/>
  <c r="AR1051" i="8"/>
  <c r="AP1051" i="8"/>
  <c r="S1051" i="8"/>
  <c r="AR1050" i="8"/>
  <c r="AP1050" i="8"/>
  <c r="S1050" i="8"/>
  <c r="AR1049" i="8"/>
  <c r="AP1049" i="8"/>
  <c r="S1049" i="8"/>
  <c r="AR1048" i="8"/>
  <c r="AP1048" i="8"/>
  <c r="S1048" i="8"/>
  <c r="AR1047" i="8"/>
  <c r="AP1047" i="8"/>
  <c r="S1047" i="8"/>
  <c r="AR1046" i="8"/>
  <c r="AP1046" i="8"/>
  <c r="S1046" i="8"/>
  <c r="AR1045" i="8"/>
  <c r="AP1045" i="8"/>
  <c r="S1045" i="8"/>
  <c r="AR1044" i="8"/>
  <c r="AP1044" i="8"/>
  <c r="S1044" i="8"/>
  <c r="AR1043" i="8"/>
  <c r="AP1043" i="8"/>
  <c r="S1043" i="8"/>
  <c r="AR1042" i="8"/>
  <c r="AP1042" i="8"/>
  <c r="S1042" i="8"/>
  <c r="AR1041" i="8"/>
  <c r="AP1041" i="8"/>
  <c r="S1041" i="8"/>
  <c r="AR1040" i="8"/>
  <c r="AP1040" i="8"/>
  <c r="S1040" i="8"/>
  <c r="AR1039" i="8"/>
  <c r="AP1039" i="8"/>
  <c r="S1039" i="8"/>
  <c r="AR1038" i="8"/>
  <c r="AP1038" i="8"/>
  <c r="S1038" i="8"/>
  <c r="AR1037" i="8"/>
  <c r="AP1037" i="8"/>
  <c r="S1037" i="8"/>
  <c r="AR1036" i="8"/>
  <c r="AP1036" i="8"/>
  <c r="S1036" i="8"/>
  <c r="AR1035" i="8"/>
  <c r="AP1035" i="8"/>
  <c r="S1035" i="8"/>
  <c r="AR1034" i="8"/>
  <c r="AP1034" i="8"/>
  <c r="S1034" i="8"/>
  <c r="AR1033" i="8"/>
  <c r="AP1033" i="8"/>
  <c r="S1033" i="8"/>
  <c r="AR1032" i="8"/>
  <c r="AP1032" i="8"/>
  <c r="S1032" i="8"/>
  <c r="AR1031" i="8"/>
  <c r="AP1031" i="8"/>
  <c r="S1031" i="8"/>
  <c r="AR1030" i="8"/>
  <c r="AP1030" i="8"/>
  <c r="S1030" i="8"/>
  <c r="AR1029" i="8"/>
  <c r="AP1029" i="8"/>
  <c r="S1029" i="8"/>
  <c r="AR1028" i="8"/>
  <c r="AP1028" i="8"/>
  <c r="S1028" i="8"/>
  <c r="AR1027" i="8"/>
  <c r="AP1027" i="8"/>
  <c r="S1027" i="8"/>
  <c r="AR1026" i="8"/>
  <c r="AP1026" i="8"/>
  <c r="S1026" i="8"/>
  <c r="AR1025" i="8"/>
  <c r="AP1025" i="8"/>
  <c r="S1025" i="8"/>
  <c r="AR1024" i="8"/>
  <c r="AP1024" i="8"/>
  <c r="S1024" i="8"/>
  <c r="AR1023" i="8"/>
  <c r="AP1023" i="8"/>
  <c r="S1023" i="8"/>
  <c r="AR1022" i="8"/>
  <c r="AP1022" i="8"/>
  <c r="S1022" i="8"/>
  <c r="AR1021" i="8"/>
  <c r="AP1021" i="8"/>
  <c r="S1021" i="8"/>
  <c r="AR1020" i="8"/>
  <c r="AP1020" i="8"/>
  <c r="S1020" i="8"/>
  <c r="AR1019" i="8"/>
  <c r="AP1019" i="8"/>
  <c r="S1019" i="8"/>
  <c r="AR1018" i="8"/>
  <c r="AP1018" i="8"/>
  <c r="S1018" i="8"/>
  <c r="AR1017" i="8"/>
  <c r="AP1017" i="8"/>
  <c r="S1017" i="8"/>
  <c r="AR1016" i="8"/>
  <c r="AP1016" i="8"/>
  <c r="S1016" i="8"/>
  <c r="AR1015" i="8"/>
  <c r="AP1015" i="8"/>
  <c r="S1015" i="8"/>
  <c r="AR1014" i="8"/>
  <c r="AP1014" i="8"/>
  <c r="S1014" i="8"/>
  <c r="AR1013" i="8"/>
  <c r="AP1013" i="8"/>
  <c r="S1013" i="8"/>
  <c r="AR1012" i="8"/>
  <c r="AP1012" i="8"/>
  <c r="S1012" i="8"/>
  <c r="AR1011" i="8"/>
  <c r="AP1011" i="8"/>
  <c r="S1011" i="8"/>
  <c r="AR1010" i="8"/>
  <c r="AP1010" i="8"/>
  <c r="S1010" i="8"/>
  <c r="AR1009" i="8"/>
  <c r="AP1009" i="8"/>
  <c r="S1009" i="8"/>
  <c r="AR1008" i="8"/>
  <c r="AP1008" i="8"/>
  <c r="S1008" i="8"/>
  <c r="AR1007" i="8"/>
  <c r="AP1007" i="8"/>
  <c r="S1007" i="8"/>
  <c r="AR1006" i="8"/>
  <c r="AP1006" i="8"/>
  <c r="S1006" i="8"/>
  <c r="AR1005" i="8"/>
  <c r="AP1005" i="8"/>
  <c r="S1005" i="8"/>
  <c r="AR1004" i="8"/>
  <c r="AP1004" i="8"/>
  <c r="S1004" i="8"/>
  <c r="AR1003" i="8"/>
  <c r="AP1003" i="8"/>
  <c r="S1003" i="8"/>
  <c r="AR1002" i="8"/>
  <c r="AP1002" i="8"/>
  <c r="S1002" i="8"/>
  <c r="AR1001" i="8"/>
  <c r="AP1001" i="8"/>
  <c r="S1001" i="8"/>
  <c r="AR1000" i="8"/>
  <c r="AP1000" i="8"/>
  <c r="S1000" i="8"/>
  <c r="AR999" i="8"/>
  <c r="AP999" i="8"/>
  <c r="S999" i="8"/>
  <c r="AR998" i="8"/>
  <c r="AP998" i="8"/>
  <c r="S998" i="8"/>
  <c r="AR997" i="8"/>
  <c r="AP997" i="8"/>
  <c r="S997" i="8"/>
  <c r="AR996" i="8"/>
  <c r="AP996" i="8"/>
  <c r="S996" i="8"/>
  <c r="AR995" i="8"/>
  <c r="AP995" i="8"/>
  <c r="S995" i="8"/>
  <c r="AR994" i="8"/>
  <c r="AP994" i="8"/>
  <c r="S994" i="8"/>
  <c r="AR993" i="8"/>
  <c r="AP993" i="8"/>
  <c r="S993" i="8"/>
  <c r="AR992" i="8"/>
  <c r="AP992" i="8"/>
  <c r="S992" i="8"/>
  <c r="AR991" i="8"/>
  <c r="AP991" i="8"/>
  <c r="S991" i="8"/>
  <c r="AR990" i="8"/>
  <c r="AP990" i="8"/>
  <c r="S990" i="8"/>
  <c r="AR989" i="8"/>
  <c r="AP989" i="8"/>
  <c r="S989" i="8"/>
  <c r="AR988" i="8"/>
  <c r="AP988" i="8"/>
  <c r="S988" i="8"/>
  <c r="AR987" i="8"/>
  <c r="AP987" i="8"/>
  <c r="S987" i="8"/>
  <c r="AR986" i="8"/>
  <c r="AP986" i="8"/>
  <c r="S986" i="8"/>
  <c r="AR985" i="8"/>
  <c r="AP985" i="8"/>
  <c r="S985" i="8"/>
  <c r="AR984" i="8"/>
  <c r="AP984" i="8"/>
  <c r="S984" i="8"/>
  <c r="AR983" i="8"/>
  <c r="AP983" i="8"/>
  <c r="S983" i="8"/>
  <c r="AR982" i="8"/>
  <c r="AP982" i="8"/>
  <c r="S982" i="8"/>
  <c r="AR981" i="8"/>
  <c r="AP981" i="8"/>
  <c r="S981" i="8"/>
  <c r="AR980" i="8"/>
  <c r="AP980" i="8"/>
  <c r="S980" i="8"/>
  <c r="AR979" i="8"/>
  <c r="AP979" i="8"/>
  <c r="S979" i="8"/>
  <c r="AR978" i="8"/>
  <c r="AP978" i="8"/>
  <c r="S978" i="8"/>
  <c r="AR977" i="8"/>
  <c r="AP977" i="8"/>
  <c r="S977" i="8"/>
  <c r="AR976" i="8"/>
  <c r="AP976" i="8"/>
  <c r="S976" i="8"/>
  <c r="AR975" i="8"/>
  <c r="AP975" i="8"/>
  <c r="S975" i="8"/>
  <c r="AR974" i="8"/>
  <c r="AP974" i="8"/>
  <c r="S974" i="8"/>
  <c r="AR973" i="8"/>
  <c r="AP973" i="8"/>
  <c r="S973" i="8"/>
  <c r="AR972" i="8"/>
  <c r="AP972" i="8"/>
  <c r="S972" i="8"/>
  <c r="AR971" i="8"/>
  <c r="AP971" i="8"/>
  <c r="S971" i="8"/>
  <c r="AR970" i="8"/>
  <c r="AP970" i="8"/>
  <c r="S970" i="8"/>
  <c r="AR969" i="8"/>
  <c r="AP969" i="8"/>
  <c r="S969" i="8"/>
  <c r="AR968" i="8"/>
  <c r="AP968" i="8"/>
  <c r="S968" i="8"/>
  <c r="AR967" i="8"/>
  <c r="AP967" i="8"/>
  <c r="S967" i="8"/>
  <c r="AR966" i="8"/>
  <c r="AP966" i="8"/>
  <c r="S966" i="8"/>
  <c r="AR965" i="8"/>
  <c r="AP965" i="8"/>
  <c r="S965" i="8"/>
  <c r="AR964" i="8"/>
  <c r="AP964" i="8"/>
  <c r="S964" i="8"/>
  <c r="AR963" i="8"/>
  <c r="AP963" i="8"/>
  <c r="S963" i="8"/>
  <c r="AR962" i="8"/>
  <c r="AP962" i="8"/>
  <c r="S962" i="8"/>
  <c r="AR961" i="8"/>
  <c r="AP961" i="8"/>
  <c r="S961" i="8"/>
  <c r="AR960" i="8"/>
  <c r="AP960" i="8"/>
  <c r="S960" i="8"/>
  <c r="AR959" i="8"/>
  <c r="AP959" i="8"/>
  <c r="S959" i="8"/>
  <c r="AR958" i="8"/>
  <c r="AP958" i="8"/>
  <c r="S958" i="8"/>
  <c r="AR957" i="8"/>
  <c r="AP957" i="8"/>
  <c r="S957" i="8"/>
  <c r="AR956" i="8"/>
  <c r="AP956" i="8"/>
  <c r="S956" i="8"/>
  <c r="AR955" i="8"/>
  <c r="AP955" i="8"/>
  <c r="S955" i="8"/>
  <c r="AR954" i="8"/>
  <c r="AP954" i="8"/>
  <c r="S954" i="8"/>
  <c r="AR953" i="8"/>
  <c r="AP953" i="8"/>
  <c r="S953" i="8"/>
  <c r="AR952" i="8"/>
  <c r="AP952" i="8"/>
  <c r="S952" i="8"/>
  <c r="AR951" i="8"/>
  <c r="AP951" i="8"/>
  <c r="S951" i="8"/>
  <c r="AR950" i="8"/>
  <c r="AP950" i="8"/>
  <c r="S950" i="8"/>
  <c r="AR949" i="8"/>
  <c r="AP949" i="8"/>
  <c r="S949" i="8"/>
  <c r="AR948" i="8"/>
  <c r="AP948" i="8"/>
  <c r="S948" i="8"/>
  <c r="AR947" i="8"/>
  <c r="AP947" i="8"/>
  <c r="S947" i="8"/>
  <c r="AR946" i="8"/>
  <c r="AP946" i="8"/>
  <c r="S946" i="8"/>
  <c r="AR945" i="8"/>
  <c r="AP945" i="8"/>
  <c r="S945" i="8"/>
  <c r="AR944" i="8"/>
  <c r="AP944" i="8"/>
  <c r="S944" i="8"/>
  <c r="AR943" i="8"/>
  <c r="AP943" i="8"/>
  <c r="S943" i="8"/>
  <c r="AR942" i="8"/>
  <c r="AP942" i="8"/>
  <c r="S942" i="8"/>
  <c r="AR941" i="8"/>
  <c r="AP941" i="8"/>
  <c r="S941" i="8"/>
  <c r="AR940" i="8"/>
  <c r="AP940" i="8"/>
  <c r="S940" i="8"/>
  <c r="AR939" i="8"/>
  <c r="AP939" i="8"/>
  <c r="S939" i="8"/>
  <c r="AR938" i="8"/>
  <c r="AP938" i="8"/>
  <c r="S938" i="8"/>
  <c r="AR937" i="8"/>
  <c r="AP937" i="8"/>
  <c r="S937" i="8"/>
  <c r="AR936" i="8"/>
  <c r="AP936" i="8"/>
  <c r="S936" i="8"/>
  <c r="AR935" i="8"/>
  <c r="AP935" i="8"/>
  <c r="S935" i="8"/>
  <c r="AR934" i="8"/>
  <c r="AP934" i="8"/>
  <c r="S934" i="8"/>
  <c r="AR933" i="8"/>
  <c r="AP933" i="8"/>
  <c r="S933" i="8"/>
  <c r="AR932" i="8"/>
  <c r="AP932" i="8"/>
  <c r="S932" i="8"/>
  <c r="AR931" i="8"/>
  <c r="AP931" i="8"/>
  <c r="S931" i="8"/>
  <c r="AR930" i="8"/>
  <c r="AP930" i="8"/>
  <c r="S930" i="8"/>
  <c r="AR929" i="8"/>
  <c r="AP929" i="8"/>
  <c r="S929" i="8"/>
  <c r="AR928" i="8"/>
  <c r="AP928" i="8"/>
  <c r="S928" i="8"/>
  <c r="AR927" i="8"/>
  <c r="AP927" i="8"/>
  <c r="S927" i="8"/>
  <c r="AR926" i="8"/>
  <c r="AP926" i="8"/>
  <c r="S926" i="8"/>
  <c r="AR925" i="8"/>
  <c r="AP925" i="8"/>
  <c r="S925" i="8"/>
  <c r="AR924" i="8"/>
  <c r="AP924" i="8"/>
  <c r="S924" i="8"/>
  <c r="AR923" i="8"/>
  <c r="AP923" i="8"/>
  <c r="S923" i="8"/>
  <c r="AR922" i="8"/>
  <c r="AP922" i="8"/>
  <c r="S922" i="8"/>
  <c r="AR921" i="8"/>
  <c r="AP921" i="8"/>
  <c r="S921" i="8"/>
  <c r="AR920" i="8"/>
  <c r="AP920" i="8"/>
  <c r="S920" i="8"/>
  <c r="AR919" i="8"/>
  <c r="AP919" i="8"/>
  <c r="S919" i="8"/>
  <c r="AR918" i="8"/>
  <c r="AP918" i="8"/>
  <c r="S918" i="8"/>
  <c r="AR917" i="8"/>
  <c r="AP917" i="8"/>
  <c r="S917" i="8"/>
  <c r="AR916" i="8"/>
  <c r="AP916" i="8"/>
  <c r="S916" i="8"/>
  <c r="AR915" i="8"/>
  <c r="AP915" i="8"/>
  <c r="S915" i="8"/>
  <c r="AR914" i="8"/>
  <c r="AP914" i="8"/>
  <c r="S914" i="8"/>
  <c r="AR913" i="8"/>
  <c r="AP913" i="8"/>
  <c r="S913" i="8"/>
  <c r="AR912" i="8"/>
  <c r="AP912" i="8"/>
  <c r="S912" i="8"/>
  <c r="AR911" i="8"/>
  <c r="AP911" i="8"/>
  <c r="S911" i="8"/>
  <c r="AR910" i="8"/>
  <c r="AP910" i="8"/>
  <c r="S910" i="8"/>
  <c r="AR909" i="8"/>
  <c r="AP909" i="8"/>
  <c r="S909" i="8"/>
  <c r="AR908" i="8"/>
  <c r="AP908" i="8"/>
  <c r="S908" i="8"/>
  <c r="AR907" i="8"/>
  <c r="AP907" i="8"/>
  <c r="S907" i="8"/>
  <c r="AR906" i="8"/>
  <c r="AP906" i="8"/>
  <c r="S906" i="8"/>
  <c r="AR905" i="8"/>
  <c r="AP905" i="8"/>
  <c r="S905" i="8"/>
  <c r="AR904" i="8"/>
  <c r="AP904" i="8"/>
  <c r="S904" i="8"/>
  <c r="AR903" i="8"/>
  <c r="AP903" i="8"/>
  <c r="S903" i="8"/>
  <c r="AR902" i="8"/>
  <c r="AP902" i="8"/>
  <c r="S902" i="8"/>
  <c r="AR901" i="8"/>
  <c r="AP901" i="8"/>
  <c r="S901" i="8"/>
  <c r="AR900" i="8"/>
  <c r="AP900" i="8"/>
  <c r="S900" i="8"/>
  <c r="AR899" i="8"/>
  <c r="AP899" i="8"/>
  <c r="S899" i="8"/>
  <c r="AR898" i="8"/>
  <c r="AP898" i="8"/>
  <c r="S898" i="8"/>
  <c r="AR897" i="8"/>
  <c r="AP897" i="8"/>
  <c r="S897" i="8"/>
  <c r="AR896" i="8"/>
  <c r="AP896" i="8"/>
  <c r="S896" i="8"/>
  <c r="AR895" i="8"/>
  <c r="AP895" i="8"/>
  <c r="S895" i="8"/>
  <c r="AR894" i="8"/>
  <c r="AP894" i="8"/>
  <c r="S894" i="8"/>
  <c r="AR893" i="8"/>
  <c r="AP893" i="8"/>
  <c r="S893" i="8"/>
  <c r="AR892" i="8"/>
  <c r="AP892" i="8"/>
  <c r="S892" i="8"/>
  <c r="AR891" i="8"/>
  <c r="AP891" i="8"/>
  <c r="S891" i="8"/>
  <c r="AR890" i="8"/>
  <c r="AP890" i="8"/>
  <c r="S890" i="8"/>
  <c r="AR889" i="8"/>
  <c r="AP889" i="8"/>
  <c r="S889" i="8"/>
  <c r="AR888" i="8"/>
  <c r="AP888" i="8"/>
  <c r="S888" i="8"/>
  <c r="AR887" i="8"/>
  <c r="AP887" i="8"/>
  <c r="S887" i="8"/>
  <c r="AR886" i="8"/>
  <c r="AP886" i="8"/>
  <c r="S886" i="8"/>
  <c r="AR885" i="8"/>
  <c r="AP885" i="8"/>
  <c r="S885" i="8"/>
  <c r="AR884" i="8"/>
  <c r="AP884" i="8"/>
  <c r="S884" i="8"/>
  <c r="AR883" i="8"/>
  <c r="AP883" i="8"/>
  <c r="S883" i="8"/>
  <c r="AR882" i="8"/>
  <c r="AP882" i="8"/>
  <c r="S882" i="8"/>
  <c r="AR881" i="8"/>
  <c r="AP881" i="8"/>
  <c r="S881" i="8"/>
  <c r="AR880" i="8"/>
  <c r="AP880" i="8"/>
  <c r="S880" i="8"/>
  <c r="AR879" i="8"/>
  <c r="AP879" i="8"/>
  <c r="S879" i="8"/>
  <c r="AR878" i="8"/>
  <c r="AP878" i="8"/>
  <c r="S878" i="8"/>
  <c r="AR877" i="8"/>
  <c r="AP877" i="8"/>
  <c r="S877" i="8"/>
  <c r="AR876" i="8"/>
  <c r="AP876" i="8"/>
  <c r="S876" i="8"/>
  <c r="AR875" i="8"/>
  <c r="AP875" i="8"/>
  <c r="S875" i="8"/>
  <c r="AR874" i="8"/>
  <c r="AP874" i="8"/>
  <c r="S874" i="8"/>
  <c r="AR873" i="8"/>
  <c r="AP873" i="8"/>
  <c r="S873" i="8"/>
  <c r="AR872" i="8"/>
  <c r="AP872" i="8"/>
  <c r="S872" i="8"/>
  <c r="AR871" i="8"/>
  <c r="AP871" i="8"/>
  <c r="S871" i="8"/>
  <c r="AR870" i="8"/>
  <c r="AP870" i="8"/>
  <c r="S870" i="8"/>
  <c r="AR869" i="8"/>
  <c r="AP869" i="8"/>
  <c r="S869" i="8"/>
  <c r="AR868" i="8"/>
  <c r="AP868" i="8"/>
  <c r="S868" i="8"/>
  <c r="AR867" i="8"/>
  <c r="AP867" i="8"/>
  <c r="S867" i="8"/>
  <c r="AR866" i="8"/>
  <c r="AP866" i="8"/>
  <c r="S866" i="8"/>
  <c r="AR865" i="8"/>
  <c r="AP865" i="8"/>
  <c r="S865" i="8"/>
  <c r="AR864" i="8"/>
  <c r="AP864" i="8"/>
  <c r="S864" i="8"/>
  <c r="AR863" i="8"/>
  <c r="AP863" i="8"/>
  <c r="S863" i="8"/>
  <c r="AR862" i="8"/>
  <c r="AP862" i="8"/>
  <c r="S862" i="8"/>
  <c r="AR861" i="8"/>
  <c r="AP861" i="8"/>
  <c r="S861" i="8"/>
  <c r="AR860" i="8"/>
  <c r="AP860" i="8"/>
  <c r="S860" i="8"/>
  <c r="AR859" i="8"/>
  <c r="AP859" i="8"/>
  <c r="S859" i="8"/>
  <c r="AR858" i="8"/>
  <c r="AP858" i="8"/>
  <c r="S858" i="8"/>
  <c r="AR857" i="8"/>
  <c r="AP857" i="8"/>
  <c r="S857" i="8"/>
  <c r="AR856" i="8"/>
  <c r="AP856" i="8"/>
  <c r="S856" i="8"/>
  <c r="AR855" i="8"/>
  <c r="AP855" i="8"/>
  <c r="S855" i="8"/>
  <c r="AR854" i="8"/>
  <c r="AP854" i="8"/>
  <c r="S854" i="8"/>
  <c r="AR853" i="8"/>
  <c r="AP853" i="8"/>
  <c r="S853" i="8"/>
  <c r="AR852" i="8"/>
  <c r="AP852" i="8"/>
  <c r="S852" i="8"/>
  <c r="AR851" i="8"/>
  <c r="AP851" i="8"/>
  <c r="S851" i="8"/>
  <c r="AR850" i="8"/>
  <c r="AP850" i="8"/>
  <c r="S850" i="8"/>
  <c r="AR849" i="8"/>
  <c r="AP849" i="8"/>
  <c r="S849" i="8"/>
  <c r="AR848" i="8"/>
  <c r="AP848" i="8"/>
  <c r="S848" i="8"/>
  <c r="AR847" i="8"/>
  <c r="AP847" i="8"/>
  <c r="S847" i="8"/>
  <c r="AR846" i="8"/>
  <c r="AP846" i="8"/>
  <c r="S846" i="8"/>
  <c r="AR845" i="8"/>
  <c r="AP845" i="8"/>
  <c r="S845" i="8"/>
  <c r="AR844" i="8"/>
  <c r="AP844" i="8"/>
  <c r="S844" i="8"/>
  <c r="AR843" i="8"/>
  <c r="AP843" i="8"/>
  <c r="S843" i="8"/>
  <c r="AR842" i="8"/>
  <c r="AP842" i="8"/>
  <c r="S842" i="8"/>
  <c r="AR841" i="8"/>
  <c r="AP841" i="8"/>
  <c r="S841" i="8"/>
  <c r="AR840" i="8"/>
  <c r="AP840" i="8"/>
  <c r="S840" i="8"/>
  <c r="AR839" i="8"/>
  <c r="AP839" i="8"/>
  <c r="S839" i="8"/>
  <c r="AR838" i="8"/>
  <c r="AP838" i="8"/>
  <c r="S838" i="8"/>
  <c r="AR837" i="8"/>
  <c r="AP837" i="8"/>
  <c r="S837" i="8"/>
  <c r="AR836" i="8"/>
  <c r="AP836" i="8"/>
  <c r="S836" i="8"/>
  <c r="AR835" i="8"/>
  <c r="AP835" i="8"/>
  <c r="S835" i="8"/>
  <c r="AR834" i="8"/>
  <c r="AP834" i="8"/>
  <c r="S834" i="8"/>
  <c r="AR833" i="8"/>
  <c r="AP833" i="8"/>
  <c r="S833" i="8"/>
  <c r="AR832" i="8"/>
  <c r="AP832" i="8"/>
  <c r="S832" i="8"/>
  <c r="AR831" i="8"/>
  <c r="AP831" i="8"/>
  <c r="S831" i="8"/>
  <c r="AR830" i="8"/>
  <c r="AP830" i="8"/>
  <c r="S830" i="8"/>
  <c r="AR829" i="8"/>
  <c r="AP829" i="8"/>
  <c r="S829" i="8"/>
  <c r="AR828" i="8"/>
  <c r="AP828" i="8"/>
  <c r="S828" i="8"/>
  <c r="AR827" i="8"/>
  <c r="AP827" i="8"/>
  <c r="S827" i="8"/>
  <c r="AR826" i="8"/>
  <c r="AP826" i="8"/>
  <c r="S826" i="8"/>
  <c r="AR825" i="8"/>
  <c r="AP825" i="8"/>
  <c r="S825" i="8"/>
  <c r="AR824" i="8"/>
  <c r="AP824" i="8"/>
  <c r="S824" i="8"/>
  <c r="AR823" i="8"/>
  <c r="AP823" i="8"/>
  <c r="S823" i="8"/>
  <c r="AR822" i="8"/>
  <c r="AP822" i="8"/>
  <c r="S822" i="8"/>
  <c r="AR821" i="8"/>
  <c r="AP821" i="8"/>
  <c r="S821" i="8"/>
  <c r="AR820" i="8"/>
  <c r="AP820" i="8"/>
  <c r="S820" i="8"/>
  <c r="AR819" i="8"/>
  <c r="AP819" i="8"/>
  <c r="S819" i="8"/>
  <c r="AR818" i="8"/>
  <c r="AP818" i="8"/>
  <c r="S818" i="8"/>
  <c r="AR817" i="8"/>
  <c r="AP817" i="8"/>
  <c r="S817" i="8"/>
  <c r="AR816" i="8"/>
  <c r="AP816" i="8"/>
  <c r="S816" i="8"/>
  <c r="AR815" i="8"/>
  <c r="AP815" i="8"/>
  <c r="S815" i="8"/>
  <c r="AR814" i="8"/>
  <c r="AP814" i="8"/>
  <c r="S814" i="8"/>
  <c r="AR813" i="8"/>
  <c r="AP813" i="8"/>
  <c r="S813" i="8"/>
  <c r="AR812" i="8"/>
  <c r="AP812" i="8"/>
  <c r="S812" i="8"/>
  <c r="AR811" i="8"/>
  <c r="AP811" i="8"/>
  <c r="S811" i="8"/>
  <c r="AR810" i="8"/>
  <c r="AP810" i="8"/>
  <c r="S810" i="8"/>
  <c r="AR809" i="8"/>
  <c r="AP809" i="8"/>
  <c r="S809" i="8"/>
  <c r="AR808" i="8"/>
  <c r="AP808" i="8"/>
  <c r="S808" i="8"/>
  <c r="AR807" i="8"/>
  <c r="AP807" i="8"/>
  <c r="S807" i="8"/>
  <c r="AR806" i="8"/>
  <c r="AP806" i="8"/>
  <c r="S806" i="8"/>
  <c r="AR805" i="8"/>
  <c r="AP805" i="8"/>
  <c r="S805" i="8"/>
  <c r="AR804" i="8"/>
  <c r="AP804" i="8"/>
  <c r="S804" i="8"/>
  <c r="AR803" i="8"/>
  <c r="AP803" i="8"/>
  <c r="S803" i="8"/>
  <c r="AR802" i="8"/>
  <c r="AP802" i="8"/>
  <c r="S802" i="8"/>
  <c r="AR801" i="8"/>
  <c r="AP801" i="8"/>
  <c r="S801" i="8"/>
  <c r="AR800" i="8"/>
  <c r="AP800" i="8"/>
  <c r="S800" i="8"/>
  <c r="AR799" i="8"/>
  <c r="AP799" i="8"/>
  <c r="S799" i="8"/>
  <c r="AR798" i="8"/>
  <c r="AP798" i="8"/>
  <c r="S798" i="8"/>
  <c r="AR797" i="8"/>
  <c r="AP797" i="8"/>
  <c r="S797" i="8"/>
  <c r="AR796" i="8"/>
  <c r="AP796" i="8"/>
  <c r="S796" i="8"/>
  <c r="AR795" i="8"/>
  <c r="AP795" i="8"/>
  <c r="S795" i="8"/>
  <c r="AR794" i="8"/>
  <c r="AP794" i="8"/>
  <c r="S794" i="8"/>
  <c r="AR793" i="8"/>
  <c r="AP793" i="8"/>
  <c r="S793" i="8"/>
  <c r="AR792" i="8"/>
  <c r="AP792" i="8"/>
  <c r="S792" i="8"/>
  <c r="AR791" i="8"/>
  <c r="AP791" i="8"/>
  <c r="S791" i="8"/>
  <c r="AR790" i="8"/>
  <c r="AP790" i="8"/>
  <c r="S790" i="8"/>
  <c r="AR789" i="8"/>
  <c r="AP789" i="8"/>
  <c r="S789" i="8"/>
  <c r="AR788" i="8"/>
  <c r="AP788" i="8"/>
  <c r="S788" i="8"/>
  <c r="AR787" i="8"/>
  <c r="AP787" i="8"/>
  <c r="S787" i="8"/>
  <c r="AR786" i="8"/>
  <c r="AP786" i="8"/>
  <c r="S786" i="8"/>
  <c r="AR785" i="8"/>
  <c r="AP785" i="8"/>
  <c r="S785" i="8"/>
  <c r="AR784" i="8"/>
  <c r="AP784" i="8"/>
  <c r="S784" i="8"/>
  <c r="AR783" i="8"/>
  <c r="AP783" i="8"/>
  <c r="S783" i="8"/>
  <c r="AR782" i="8"/>
  <c r="AP782" i="8"/>
  <c r="S782" i="8"/>
  <c r="AR781" i="8"/>
  <c r="AP781" i="8"/>
  <c r="S781" i="8"/>
  <c r="AR780" i="8"/>
  <c r="AP780" i="8"/>
  <c r="S780" i="8"/>
  <c r="AR779" i="8"/>
  <c r="AP779" i="8"/>
  <c r="S779" i="8"/>
  <c r="AR778" i="8"/>
  <c r="AP778" i="8"/>
  <c r="S778" i="8"/>
  <c r="AR777" i="8"/>
  <c r="AP777" i="8"/>
  <c r="S777" i="8"/>
  <c r="AR776" i="8"/>
  <c r="AP776" i="8"/>
  <c r="S776" i="8"/>
  <c r="AR775" i="8"/>
  <c r="AP775" i="8"/>
  <c r="S775" i="8"/>
  <c r="AR774" i="8"/>
  <c r="AP774" i="8"/>
  <c r="S774" i="8"/>
  <c r="AR773" i="8"/>
  <c r="AP773" i="8"/>
  <c r="S773" i="8"/>
  <c r="AR772" i="8"/>
  <c r="AP772" i="8"/>
  <c r="S772" i="8"/>
  <c r="AR771" i="8"/>
  <c r="AP771" i="8"/>
  <c r="S771" i="8"/>
  <c r="AR770" i="8"/>
  <c r="AP770" i="8"/>
  <c r="S770" i="8"/>
  <c r="AR769" i="8"/>
  <c r="AP769" i="8"/>
  <c r="S769" i="8"/>
  <c r="AR768" i="8"/>
  <c r="AP768" i="8"/>
  <c r="S768" i="8"/>
  <c r="AR767" i="8"/>
  <c r="AP767" i="8"/>
  <c r="S767" i="8"/>
  <c r="AR766" i="8"/>
  <c r="AP766" i="8"/>
  <c r="S766" i="8"/>
  <c r="AR765" i="8"/>
  <c r="AP765" i="8"/>
  <c r="S765" i="8"/>
  <c r="AR764" i="8"/>
  <c r="AP764" i="8"/>
  <c r="S764" i="8"/>
  <c r="AR763" i="8"/>
  <c r="AP763" i="8"/>
  <c r="S763" i="8"/>
  <c r="AR762" i="8"/>
  <c r="AP762" i="8"/>
  <c r="S762" i="8"/>
  <c r="AR761" i="8"/>
  <c r="AP761" i="8"/>
  <c r="S761" i="8"/>
  <c r="AR760" i="8"/>
  <c r="AP760" i="8"/>
  <c r="S760" i="8"/>
  <c r="AR759" i="8"/>
  <c r="AP759" i="8"/>
  <c r="S759" i="8"/>
  <c r="AR758" i="8"/>
  <c r="AP758" i="8"/>
  <c r="S758" i="8"/>
  <c r="AR757" i="8"/>
  <c r="AP757" i="8"/>
  <c r="S757" i="8"/>
  <c r="AR756" i="8"/>
  <c r="AP756" i="8"/>
  <c r="S756" i="8"/>
  <c r="AR755" i="8"/>
  <c r="AP755" i="8"/>
  <c r="S755" i="8"/>
  <c r="AR754" i="8"/>
  <c r="AP754" i="8"/>
  <c r="S754" i="8"/>
  <c r="AR753" i="8"/>
  <c r="AP753" i="8"/>
  <c r="S753" i="8"/>
  <c r="AR752" i="8"/>
  <c r="AP752" i="8"/>
  <c r="S752" i="8"/>
  <c r="AR751" i="8"/>
  <c r="AP751" i="8"/>
  <c r="S751" i="8"/>
  <c r="AR750" i="8"/>
  <c r="AP750" i="8"/>
  <c r="S750" i="8"/>
  <c r="AR749" i="8"/>
  <c r="AP749" i="8"/>
  <c r="S749" i="8"/>
  <c r="AR748" i="8"/>
  <c r="AP748" i="8"/>
  <c r="S748" i="8"/>
  <c r="AR747" i="8"/>
  <c r="AP747" i="8"/>
  <c r="S747" i="8"/>
  <c r="AR746" i="8"/>
  <c r="AP746" i="8"/>
  <c r="S746" i="8"/>
  <c r="AR745" i="8"/>
  <c r="AP745" i="8"/>
  <c r="S745" i="8"/>
  <c r="AR744" i="8"/>
  <c r="AP744" i="8"/>
  <c r="S744" i="8"/>
  <c r="AR743" i="8"/>
  <c r="AP743" i="8"/>
  <c r="S743" i="8"/>
  <c r="AR742" i="8"/>
  <c r="AP742" i="8"/>
  <c r="S742" i="8"/>
  <c r="AR741" i="8"/>
  <c r="AP741" i="8"/>
  <c r="S741" i="8"/>
  <c r="AR740" i="8"/>
  <c r="AP740" i="8"/>
  <c r="S740" i="8"/>
  <c r="AR739" i="8"/>
  <c r="AP739" i="8"/>
  <c r="S739" i="8"/>
  <c r="AR738" i="8"/>
  <c r="AP738" i="8"/>
  <c r="S738" i="8"/>
  <c r="AR737" i="8"/>
  <c r="AP737" i="8"/>
  <c r="S737" i="8"/>
  <c r="AR736" i="8"/>
  <c r="AP736" i="8"/>
  <c r="S736" i="8"/>
  <c r="AR735" i="8"/>
  <c r="AP735" i="8"/>
  <c r="S735" i="8"/>
  <c r="AR734" i="8"/>
  <c r="AP734" i="8"/>
  <c r="S734" i="8"/>
  <c r="AR733" i="8"/>
  <c r="AP733" i="8"/>
  <c r="S733" i="8"/>
  <c r="AR732" i="8"/>
  <c r="AP732" i="8"/>
  <c r="S732" i="8"/>
  <c r="AR731" i="8"/>
  <c r="AP731" i="8"/>
  <c r="S731" i="8"/>
  <c r="AR730" i="8"/>
  <c r="AP730" i="8"/>
  <c r="S730" i="8"/>
  <c r="AR729" i="8"/>
  <c r="AP729" i="8"/>
  <c r="S729" i="8"/>
  <c r="AR728" i="8"/>
  <c r="AP728" i="8"/>
  <c r="S728" i="8"/>
  <c r="AR727" i="8"/>
  <c r="AP727" i="8"/>
  <c r="S727" i="8"/>
  <c r="AR726" i="8"/>
  <c r="AP726" i="8"/>
  <c r="S726" i="8"/>
  <c r="AR725" i="8"/>
  <c r="AP725" i="8"/>
  <c r="S725" i="8"/>
  <c r="AR724" i="8"/>
  <c r="AP724" i="8"/>
  <c r="S724" i="8"/>
  <c r="AR723" i="8"/>
  <c r="AP723" i="8"/>
  <c r="S723" i="8"/>
  <c r="AR722" i="8"/>
  <c r="AP722" i="8"/>
  <c r="S722" i="8"/>
  <c r="AR721" i="8"/>
  <c r="AP721" i="8"/>
  <c r="S721" i="8"/>
  <c r="AR720" i="8"/>
  <c r="AP720" i="8"/>
  <c r="S720" i="8"/>
  <c r="AR719" i="8"/>
  <c r="AP719" i="8"/>
  <c r="S719" i="8"/>
  <c r="AR718" i="8"/>
  <c r="AP718" i="8"/>
  <c r="S718" i="8"/>
  <c r="AR717" i="8"/>
  <c r="AP717" i="8"/>
  <c r="S717" i="8"/>
  <c r="AR716" i="8"/>
  <c r="AP716" i="8"/>
  <c r="S716" i="8"/>
  <c r="AR715" i="8"/>
  <c r="AP715" i="8"/>
  <c r="S715" i="8"/>
  <c r="AR714" i="8"/>
  <c r="AP714" i="8"/>
  <c r="S714" i="8"/>
  <c r="AR713" i="8"/>
  <c r="AP713" i="8"/>
  <c r="S713" i="8"/>
  <c r="AR712" i="8"/>
  <c r="AP712" i="8"/>
  <c r="S712" i="8"/>
  <c r="AR711" i="8"/>
  <c r="AP711" i="8"/>
  <c r="S711" i="8"/>
  <c r="AR710" i="8"/>
  <c r="AP710" i="8"/>
  <c r="S710" i="8"/>
  <c r="AR709" i="8"/>
  <c r="AP709" i="8"/>
  <c r="S709" i="8"/>
  <c r="AR708" i="8"/>
  <c r="AP708" i="8"/>
  <c r="S708" i="8"/>
  <c r="AR707" i="8"/>
  <c r="AP707" i="8"/>
  <c r="S707" i="8"/>
  <c r="AR706" i="8"/>
  <c r="AP706" i="8"/>
  <c r="S706" i="8"/>
  <c r="AR705" i="8"/>
  <c r="AP705" i="8"/>
  <c r="S705" i="8"/>
  <c r="AR704" i="8"/>
  <c r="AP704" i="8"/>
  <c r="S704" i="8"/>
  <c r="AR703" i="8"/>
  <c r="AP703" i="8"/>
  <c r="S703" i="8"/>
  <c r="AR702" i="8"/>
  <c r="AP702" i="8"/>
  <c r="S702" i="8"/>
  <c r="AR701" i="8"/>
  <c r="AP701" i="8"/>
  <c r="S701" i="8"/>
  <c r="AR700" i="8"/>
  <c r="AP700" i="8"/>
  <c r="S700" i="8"/>
  <c r="AR699" i="8"/>
  <c r="AP699" i="8"/>
  <c r="S699" i="8"/>
  <c r="AR698" i="8"/>
  <c r="AP698" i="8"/>
  <c r="S698" i="8"/>
  <c r="AR697" i="8"/>
  <c r="AP697" i="8"/>
  <c r="S697" i="8"/>
  <c r="AR696" i="8"/>
  <c r="AP696" i="8"/>
  <c r="S696" i="8"/>
  <c r="AR695" i="8"/>
  <c r="AP695" i="8"/>
  <c r="S695" i="8"/>
  <c r="AR694" i="8"/>
  <c r="AP694" i="8"/>
  <c r="S694" i="8"/>
  <c r="AR693" i="8"/>
  <c r="AP693" i="8"/>
  <c r="S693" i="8"/>
  <c r="AR692" i="8"/>
  <c r="AP692" i="8"/>
  <c r="S692" i="8"/>
  <c r="AR691" i="8"/>
  <c r="AP691" i="8"/>
  <c r="S691" i="8"/>
  <c r="AR690" i="8"/>
  <c r="AP690" i="8"/>
  <c r="S690" i="8"/>
  <c r="AR689" i="8"/>
  <c r="AP689" i="8"/>
  <c r="S689" i="8"/>
  <c r="AR688" i="8"/>
  <c r="AP688" i="8"/>
  <c r="S688" i="8"/>
  <c r="AR687" i="8"/>
  <c r="AP687" i="8"/>
  <c r="S687" i="8"/>
  <c r="AR686" i="8"/>
  <c r="AP686" i="8"/>
  <c r="S686" i="8"/>
  <c r="AR685" i="8"/>
  <c r="AP685" i="8"/>
  <c r="S685" i="8"/>
  <c r="AR684" i="8"/>
  <c r="AP684" i="8"/>
  <c r="S684" i="8"/>
  <c r="AR683" i="8"/>
  <c r="AP683" i="8"/>
  <c r="S683" i="8"/>
  <c r="AR682" i="8"/>
  <c r="AP682" i="8"/>
  <c r="S682" i="8"/>
  <c r="AR681" i="8"/>
  <c r="AP681" i="8"/>
  <c r="S681" i="8"/>
  <c r="AR680" i="8"/>
  <c r="AP680" i="8"/>
  <c r="S680" i="8"/>
  <c r="AR679" i="8"/>
  <c r="AP679" i="8"/>
  <c r="S679" i="8"/>
  <c r="AR678" i="8"/>
  <c r="AP678" i="8"/>
  <c r="S678" i="8"/>
  <c r="AR677" i="8"/>
  <c r="AP677" i="8"/>
  <c r="S677" i="8"/>
  <c r="AR676" i="8"/>
  <c r="AP676" i="8"/>
  <c r="S676" i="8"/>
  <c r="AR675" i="8"/>
  <c r="AP675" i="8"/>
  <c r="S675" i="8"/>
  <c r="AR674" i="8"/>
  <c r="AP674" i="8"/>
  <c r="S674" i="8"/>
  <c r="AR673" i="8"/>
  <c r="AP673" i="8"/>
  <c r="S673" i="8"/>
  <c r="AR672" i="8"/>
  <c r="AP672" i="8"/>
  <c r="S672" i="8"/>
  <c r="AR671" i="8"/>
  <c r="AP671" i="8"/>
  <c r="S671" i="8"/>
  <c r="AR670" i="8"/>
  <c r="AP670" i="8"/>
  <c r="S670" i="8"/>
  <c r="AR669" i="8"/>
  <c r="AP669" i="8"/>
  <c r="S669" i="8"/>
  <c r="AR668" i="8"/>
  <c r="AP668" i="8"/>
  <c r="S668" i="8"/>
  <c r="AR667" i="8"/>
  <c r="AP667" i="8"/>
  <c r="S667" i="8"/>
  <c r="AR666" i="8"/>
  <c r="AP666" i="8"/>
  <c r="S666" i="8"/>
  <c r="AR665" i="8"/>
  <c r="AP665" i="8"/>
  <c r="S665" i="8"/>
  <c r="AR664" i="8"/>
  <c r="AP664" i="8"/>
  <c r="S664" i="8"/>
  <c r="AR663" i="8"/>
  <c r="AP663" i="8"/>
  <c r="S663" i="8"/>
  <c r="AR662" i="8"/>
  <c r="AP662" i="8"/>
  <c r="S662" i="8"/>
  <c r="AR661" i="8"/>
  <c r="AP661" i="8"/>
  <c r="S661" i="8"/>
  <c r="AR660" i="8"/>
  <c r="AP660" i="8"/>
  <c r="S660" i="8"/>
  <c r="AR659" i="8"/>
  <c r="AP659" i="8"/>
  <c r="S659" i="8"/>
  <c r="AR658" i="8"/>
  <c r="AP658" i="8"/>
  <c r="S658" i="8"/>
  <c r="AR657" i="8"/>
  <c r="AP657" i="8"/>
  <c r="S657" i="8"/>
  <c r="AR656" i="8"/>
  <c r="AP656" i="8"/>
  <c r="S656" i="8"/>
  <c r="AR655" i="8"/>
  <c r="AP655" i="8"/>
  <c r="S655" i="8"/>
  <c r="AR654" i="8"/>
  <c r="AP654" i="8"/>
  <c r="S654" i="8"/>
  <c r="AR653" i="8"/>
  <c r="AP653" i="8"/>
  <c r="S653" i="8"/>
  <c r="AR652" i="8"/>
  <c r="AP652" i="8"/>
  <c r="S652" i="8"/>
  <c r="AR651" i="8"/>
  <c r="AP651" i="8"/>
  <c r="S651" i="8"/>
  <c r="AR650" i="8"/>
  <c r="AP650" i="8"/>
  <c r="S650" i="8"/>
  <c r="AR649" i="8"/>
  <c r="AP649" i="8"/>
  <c r="S649" i="8"/>
  <c r="AR648" i="8"/>
  <c r="AP648" i="8"/>
  <c r="S648" i="8"/>
  <c r="AR647" i="8"/>
  <c r="AP647" i="8"/>
  <c r="S647" i="8"/>
  <c r="AR646" i="8"/>
  <c r="AP646" i="8"/>
  <c r="S646" i="8"/>
  <c r="AR645" i="8"/>
  <c r="AP645" i="8"/>
  <c r="S645" i="8"/>
  <c r="AR644" i="8"/>
  <c r="AP644" i="8"/>
  <c r="S644" i="8"/>
  <c r="AR643" i="8"/>
  <c r="AP643" i="8"/>
  <c r="S643" i="8"/>
  <c r="AR642" i="8"/>
  <c r="AP642" i="8"/>
  <c r="S642" i="8"/>
  <c r="AR641" i="8"/>
  <c r="AP641" i="8"/>
  <c r="S641" i="8"/>
  <c r="AR640" i="8"/>
  <c r="AP640" i="8"/>
  <c r="S640" i="8"/>
  <c r="AR639" i="8"/>
  <c r="AP639" i="8"/>
  <c r="S639" i="8"/>
  <c r="AR638" i="8"/>
  <c r="AP638" i="8"/>
  <c r="S638" i="8"/>
  <c r="AR637" i="8"/>
  <c r="AP637" i="8"/>
  <c r="S637" i="8"/>
  <c r="AR636" i="8"/>
  <c r="AP636" i="8"/>
  <c r="S636" i="8"/>
  <c r="AR635" i="8"/>
  <c r="AP635" i="8"/>
  <c r="S635" i="8"/>
  <c r="AR634" i="8"/>
  <c r="AP634" i="8"/>
  <c r="S634" i="8"/>
  <c r="AR633" i="8"/>
  <c r="AP633" i="8"/>
  <c r="S633" i="8"/>
  <c r="AR632" i="8"/>
  <c r="AP632" i="8"/>
  <c r="S632" i="8"/>
  <c r="AR631" i="8"/>
  <c r="AP631" i="8"/>
  <c r="S631" i="8"/>
  <c r="AR630" i="8"/>
  <c r="AP630" i="8"/>
  <c r="S630" i="8"/>
  <c r="AR629" i="8"/>
  <c r="AP629" i="8"/>
  <c r="S629" i="8"/>
  <c r="AR628" i="8"/>
  <c r="AP628" i="8"/>
  <c r="S628" i="8"/>
  <c r="AR627" i="8"/>
  <c r="AP627" i="8"/>
  <c r="S627" i="8"/>
  <c r="AR626" i="8"/>
  <c r="AP626" i="8"/>
  <c r="S626" i="8"/>
  <c r="AR625" i="8"/>
  <c r="AP625" i="8"/>
  <c r="S625" i="8"/>
  <c r="AR624" i="8"/>
  <c r="AP624" i="8"/>
  <c r="S624" i="8"/>
  <c r="AR623" i="8"/>
  <c r="AP623" i="8"/>
  <c r="S623" i="8"/>
  <c r="AR622" i="8"/>
  <c r="AP622" i="8"/>
  <c r="S622" i="8"/>
  <c r="AR621" i="8"/>
  <c r="AP621" i="8"/>
  <c r="S621" i="8"/>
  <c r="AR620" i="8"/>
  <c r="AP620" i="8"/>
  <c r="S620" i="8"/>
  <c r="AR619" i="8"/>
  <c r="AP619" i="8"/>
  <c r="S619" i="8"/>
  <c r="AR618" i="8"/>
  <c r="AP618" i="8"/>
  <c r="S618" i="8"/>
  <c r="AR617" i="8"/>
  <c r="AP617" i="8"/>
  <c r="S617" i="8"/>
  <c r="AR616" i="8"/>
  <c r="AP616" i="8"/>
  <c r="S616" i="8"/>
  <c r="AR615" i="8"/>
  <c r="AP615" i="8"/>
  <c r="S615" i="8"/>
  <c r="AR614" i="8"/>
  <c r="AP614" i="8"/>
  <c r="S614" i="8"/>
  <c r="AR613" i="8"/>
  <c r="AP613" i="8"/>
  <c r="S613" i="8"/>
  <c r="AR612" i="8"/>
  <c r="AP612" i="8"/>
  <c r="S612" i="8"/>
  <c r="AR611" i="8"/>
  <c r="AP611" i="8"/>
  <c r="S611" i="8"/>
  <c r="AR610" i="8"/>
  <c r="AP610" i="8"/>
  <c r="S610" i="8"/>
  <c r="AR609" i="8"/>
  <c r="AP609" i="8"/>
  <c r="S609" i="8"/>
  <c r="AR608" i="8"/>
  <c r="AP608" i="8"/>
  <c r="S608" i="8"/>
  <c r="AR607" i="8"/>
  <c r="AP607" i="8"/>
  <c r="S607" i="8"/>
  <c r="AR606" i="8"/>
  <c r="AP606" i="8"/>
  <c r="S606" i="8"/>
  <c r="AR605" i="8"/>
  <c r="AP605" i="8"/>
  <c r="S605" i="8"/>
  <c r="AR604" i="8"/>
  <c r="AP604" i="8"/>
  <c r="S604" i="8"/>
  <c r="AR603" i="8"/>
  <c r="AP603" i="8"/>
  <c r="S603" i="8"/>
  <c r="AR602" i="8"/>
  <c r="AP602" i="8"/>
  <c r="S602" i="8"/>
  <c r="AR601" i="8"/>
  <c r="AP601" i="8"/>
  <c r="S601" i="8"/>
  <c r="AR600" i="8"/>
  <c r="AP600" i="8"/>
  <c r="S600" i="8"/>
  <c r="AR599" i="8"/>
  <c r="AP599" i="8"/>
  <c r="S599" i="8"/>
  <c r="AR598" i="8"/>
  <c r="AP598" i="8"/>
  <c r="S598" i="8"/>
  <c r="AR597" i="8"/>
  <c r="AP597" i="8"/>
  <c r="S597" i="8"/>
  <c r="AR596" i="8"/>
  <c r="AP596" i="8"/>
  <c r="S596" i="8"/>
  <c r="AR595" i="8"/>
  <c r="AP595" i="8"/>
  <c r="S595" i="8"/>
  <c r="AR594" i="8"/>
  <c r="AP594" i="8"/>
  <c r="S594" i="8"/>
  <c r="AR593" i="8"/>
  <c r="AP593" i="8"/>
  <c r="S593" i="8"/>
  <c r="AR592" i="8"/>
  <c r="AP592" i="8"/>
  <c r="S592" i="8"/>
  <c r="AR591" i="8"/>
  <c r="AP591" i="8"/>
  <c r="S591" i="8"/>
  <c r="AR590" i="8"/>
  <c r="AP590" i="8"/>
  <c r="S590" i="8"/>
  <c r="AR589" i="8"/>
  <c r="AP589" i="8"/>
  <c r="S589" i="8"/>
  <c r="AR588" i="8"/>
  <c r="AP588" i="8"/>
  <c r="S588" i="8"/>
  <c r="AR587" i="8"/>
  <c r="AP587" i="8"/>
  <c r="S587" i="8"/>
  <c r="AR586" i="8"/>
  <c r="AP586" i="8"/>
  <c r="S586" i="8"/>
  <c r="AR585" i="8"/>
  <c r="AP585" i="8"/>
  <c r="S585" i="8"/>
  <c r="AR584" i="8"/>
  <c r="AP584" i="8"/>
  <c r="S584" i="8"/>
  <c r="AR583" i="8"/>
  <c r="AP583" i="8"/>
  <c r="S583" i="8"/>
  <c r="AR582" i="8"/>
  <c r="AP582" i="8"/>
  <c r="S582" i="8"/>
  <c r="AR581" i="8"/>
  <c r="AP581" i="8"/>
  <c r="S581" i="8"/>
  <c r="AR580" i="8"/>
  <c r="AP580" i="8"/>
  <c r="S580" i="8"/>
  <c r="AR579" i="8"/>
  <c r="AP579" i="8"/>
  <c r="S579" i="8"/>
  <c r="AR578" i="8"/>
  <c r="AP578" i="8"/>
  <c r="S578" i="8"/>
  <c r="AR577" i="8"/>
  <c r="AP577" i="8"/>
  <c r="S577" i="8"/>
  <c r="AR576" i="8"/>
  <c r="AP576" i="8"/>
  <c r="S576" i="8"/>
  <c r="AR575" i="8"/>
  <c r="AP575" i="8"/>
  <c r="S575" i="8"/>
  <c r="AR574" i="8"/>
  <c r="AP574" i="8"/>
  <c r="S574" i="8"/>
  <c r="AR573" i="8"/>
  <c r="AP573" i="8"/>
  <c r="S573" i="8"/>
  <c r="AR572" i="8"/>
  <c r="AP572" i="8"/>
  <c r="S572" i="8"/>
  <c r="AR571" i="8"/>
  <c r="AP571" i="8"/>
  <c r="S571" i="8"/>
  <c r="AR570" i="8"/>
  <c r="AP570" i="8"/>
  <c r="S570" i="8"/>
  <c r="AR569" i="8"/>
  <c r="AP569" i="8"/>
  <c r="S569" i="8"/>
  <c r="AR568" i="8"/>
  <c r="AP568" i="8"/>
  <c r="S568" i="8"/>
  <c r="AR567" i="8"/>
  <c r="AP567" i="8"/>
  <c r="S567" i="8"/>
  <c r="AR566" i="8"/>
  <c r="AP566" i="8"/>
  <c r="S566" i="8"/>
  <c r="AR565" i="8"/>
  <c r="AP565" i="8"/>
  <c r="S565" i="8"/>
  <c r="AR564" i="8"/>
  <c r="AP564" i="8"/>
  <c r="S564" i="8"/>
  <c r="AR563" i="8"/>
  <c r="AP563" i="8"/>
  <c r="S563" i="8"/>
  <c r="AR562" i="8"/>
  <c r="AP562" i="8"/>
  <c r="S562" i="8"/>
  <c r="AR561" i="8"/>
  <c r="AP561" i="8"/>
  <c r="S561" i="8"/>
  <c r="AR560" i="8"/>
  <c r="AP560" i="8"/>
  <c r="S560" i="8"/>
  <c r="AR559" i="8"/>
  <c r="AP559" i="8"/>
  <c r="S559" i="8"/>
  <c r="AR558" i="8"/>
  <c r="AP558" i="8"/>
  <c r="S558" i="8"/>
  <c r="AR557" i="8"/>
  <c r="AP557" i="8"/>
  <c r="S557" i="8"/>
  <c r="AR556" i="8"/>
  <c r="AP556" i="8"/>
  <c r="S556" i="8"/>
  <c r="AR555" i="8"/>
  <c r="AP555" i="8"/>
  <c r="S555" i="8"/>
  <c r="AR554" i="8"/>
  <c r="AP554" i="8"/>
  <c r="S554" i="8"/>
  <c r="AR553" i="8"/>
  <c r="AP553" i="8"/>
  <c r="S553" i="8"/>
  <c r="AR552" i="8"/>
  <c r="AP552" i="8"/>
  <c r="S552" i="8"/>
  <c r="AR551" i="8"/>
  <c r="AP551" i="8"/>
  <c r="S551" i="8"/>
  <c r="AR550" i="8"/>
  <c r="AP550" i="8"/>
  <c r="S550" i="8"/>
  <c r="AR549" i="8"/>
  <c r="AP549" i="8"/>
  <c r="S549" i="8"/>
  <c r="AR548" i="8"/>
  <c r="AP548" i="8"/>
  <c r="S548" i="8"/>
  <c r="AR547" i="8"/>
  <c r="AP547" i="8"/>
  <c r="S547" i="8"/>
  <c r="AR546" i="8"/>
  <c r="AP546" i="8"/>
  <c r="S546" i="8"/>
  <c r="AR545" i="8"/>
  <c r="AP545" i="8"/>
  <c r="S545" i="8"/>
  <c r="AR544" i="8"/>
  <c r="AP544" i="8"/>
  <c r="S544" i="8"/>
  <c r="AR543" i="8"/>
  <c r="AP543" i="8"/>
  <c r="S543" i="8"/>
  <c r="AR542" i="8"/>
  <c r="AP542" i="8"/>
  <c r="S542" i="8"/>
  <c r="AR541" i="8"/>
  <c r="AP541" i="8"/>
  <c r="S541" i="8"/>
  <c r="AR540" i="8"/>
  <c r="AP540" i="8"/>
  <c r="S540" i="8"/>
  <c r="AR539" i="8"/>
  <c r="AP539" i="8"/>
  <c r="S539" i="8"/>
  <c r="AR538" i="8"/>
  <c r="AP538" i="8"/>
  <c r="S538" i="8"/>
  <c r="AR537" i="8"/>
  <c r="AP537" i="8"/>
  <c r="S537" i="8"/>
  <c r="AR536" i="8"/>
  <c r="AP536" i="8"/>
  <c r="S536" i="8"/>
  <c r="AR535" i="8"/>
  <c r="AP535" i="8"/>
  <c r="S535" i="8"/>
  <c r="AR534" i="8"/>
  <c r="AP534" i="8"/>
  <c r="S534" i="8"/>
  <c r="AR533" i="8"/>
  <c r="AP533" i="8"/>
  <c r="S533" i="8"/>
  <c r="AR532" i="8"/>
  <c r="AP532" i="8"/>
  <c r="S532" i="8"/>
  <c r="AR531" i="8"/>
  <c r="AP531" i="8"/>
  <c r="S531" i="8"/>
  <c r="AR530" i="8"/>
  <c r="AP530" i="8"/>
  <c r="S530" i="8"/>
  <c r="AR529" i="8"/>
  <c r="AP529" i="8"/>
  <c r="S529" i="8"/>
  <c r="AR528" i="8"/>
  <c r="AP528" i="8"/>
  <c r="S528" i="8"/>
  <c r="AR527" i="8"/>
  <c r="AP527" i="8"/>
  <c r="S527" i="8"/>
  <c r="AR526" i="8"/>
  <c r="AP526" i="8"/>
  <c r="S526" i="8"/>
  <c r="AR525" i="8"/>
  <c r="AP525" i="8"/>
  <c r="S525" i="8"/>
  <c r="AR524" i="8"/>
  <c r="AP524" i="8"/>
  <c r="S524" i="8"/>
  <c r="AR523" i="8"/>
  <c r="AP523" i="8"/>
  <c r="S523" i="8"/>
  <c r="AR522" i="8"/>
  <c r="AP522" i="8"/>
  <c r="S522" i="8"/>
  <c r="AR521" i="8"/>
  <c r="AP521" i="8"/>
  <c r="S521" i="8"/>
  <c r="AR520" i="8"/>
  <c r="AP520" i="8"/>
  <c r="S520" i="8"/>
  <c r="AR519" i="8"/>
  <c r="AP519" i="8"/>
  <c r="S519" i="8"/>
  <c r="AR518" i="8"/>
  <c r="AP518" i="8"/>
  <c r="S518" i="8"/>
  <c r="AR517" i="8"/>
  <c r="AP517" i="8"/>
  <c r="S517" i="8"/>
  <c r="AR516" i="8"/>
  <c r="AP516" i="8"/>
  <c r="S516" i="8"/>
  <c r="AR515" i="8"/>
  <c r="AP515" i="8"/>
  <c r="S515" i="8"/>
  <c r="AR514" i="8"/>
  <c r="AP514" i="8"/>
  <c r="S514" i="8"/>
  <c r="AR513" i="8"/>
  <c r="AP513" i="8"/>
  <c r="S513" i="8"/>
  <c r="AR512" i="8"/>
  <c r="AP512" i="8"/>
  <c r="S512" i="8"/>
  <c r="AR511" i="8"/>
  <c r="AP511" i="8"/>
  <c r="S511" i="8"/>
  <c r="AR510" i="8"/>
  <c r="AP510" i="8"/>
  <c r="S510" i="8"/>
  <c r="AR509" i="8"/>
  <c r="AP509" i="8"/>
  <c r="S509" i="8"/>
  <c r="AR508" i="8"/>
  <c r="AP508" i="8"/>
  <c r="S508" i="8"/>
  <c r="AR507" i="8"/>
  <c r="AP507" i="8"/>
  <c r="S507" i="8"/>
  <c r="AR506" i="8"/>
  <c r="AP506" i="8"/>
  <c r="S506" i="8"/>
  <c r="AR505" i="8"/>
  <c r="AP505" i="8"/>
  <c r="S505" i="8"/>
  <c r="AR504" i="8"/>
  <c r="AP504" i="8"/>
  <c r="S504" i="8"/>
  <c r="AR503" i="8"/>
  <c r="AP503" i="8"/>
  <c r="S503" i="8"/>
  <c r="AR502" i="8"/>
  <c r="AP502" i="8"/>
  <c r="S502" i="8"/>
  <c r="AR501" i="8"/>
  <c r="AP501" i="8"/>
  <c r="S501" i="8"/>
  <c r="AR500" i="8"/>
  <c r="AP500" i="8"/>
  <c r="S500" i="8"/>
  <c r="AR499" i="8"/>
  <c r="AP499" i="8"/>
  <c r="S499" i="8"/>
  <c r="AR498" i="8"/>
  <c r="AP498" i="8"/>
  <c r="S498" i="8"/>
  <c r="AR497" i="8"/>
  <c r="AP497" i="8"/>
  <c r="S497" i="8"/>
  <c r="AR496" i="8"/>
  <c r="AP496" i="8"/>
  <c r="S496" i="8"/>
  <c r="AR495" i="8"/>
  <c r="AP495" i="8"/>
  <c r="S495" i="8"/>
  <c r="AR494" i="8"/>
  <c r="AP494" i="8"/>
  <c r="S494" i="8"/>
  <c r="AR493" i="8"/>
  <c r="AP493" i="8"/>
  <c r="S493" i="8"/>
  <c r="AR492" i="8"/>
  <c r="AP492" i="8"/>
  <c r="S492" i="8"/>
  <c r="AR491" i="8"/>
  <c r="AP491" i="8"/>
  <c r="S491" i="8"/>
  <c r="AR490" i="8"/>
  <c r="AP490" i="8"/>
  <c r="S490" i="8"/>
  <c r="AR489" i="8"/>
  <c r="AP489" i="8"/>
  <c r="S489" i="8"/>
  <c r="AR488" i="8"/>
  <c r="AP488" i="8"/>
  <c r="S488" i="8"/>
  <c r="AR487" i="8"/>
  <c r="AP487" i="8"/>
  <c r="S487" i="8"/>
  <c r="AR486" i="8"/>
  <c r="AP486" i="8"/>
  <c r="S486" i="8"/>
  <c r="AR485" i="8"/>
  <c r="AP485" i="8"/>
  <c r="S485" i="8"/>
  <c r="AR484" i="8"/>
  <c r="AP484" i="8"/>
  <c r="S484" i="8"/>
  <c r="AR483" i="8"/>
  <c r="AP483" i="8"/>
  <c r="S483" i="8"/>
  <c r="AR482" i="8"/>
  <c r="AP482" i="8"/>
  <c r="S482" i="8"/>
  <c r="AR481" i="8"/>
  <c r="AP481" i="8"/>
  <c r="S481" i="8"/>
  <c r="AR480" i="8"/>
  <c r="AP480" i="8"/>
  <c r="S480" i="8"/>
  <c r="AR479" i="8"/>
  <c r="AP479" i="8"/>
  <c r="S479" i="8"/>
  <c r="AR478" i="8"/>
  <c r="AP478" i="8"/>
  <c r="S478" i="8"/>
  <c r="AR477" i="8"/>
  <c r="AP477" i="8"/>
  <c r="S477" i="8"/>
  <c r="AR476" i="8"/>
  <c r="AP476" i="8"/>
  <c r="S476" i="8"/>
  <c r="AR475" i="8"/>
  <c r="AP475" i="8"/>
  <c r="S475" i="8"/>
  <c r="AR474" i="8"/>
  <c r="AP474" i="8"/>
  <c r="S474" i="8"/>
  <c r="AR473" i="8"/>
  <c r="AP473" i="8"/>
  <c r="S473" i="8"/>
  <c r="AR472" i="8"/>
  <c r="AP472" i="8"/>
  <c r="S472" i="8"/>
  <c r="AR471" i="8"/>
  <c r="AP471" i="8"/>
  <c r="S471" i="8"/>
  <c r="AR470" i="8"/>
  <c r="AP470" i="8"/>
  <c r="S470" i="8"/>
  <c r="AR469" i="8"/>
  <c r="AP469" i="8"/>
  <c r="S469" i="8"/>
  <c r="AR468" i="8"/>
  <c r="AP468" i="8"/>
  <c r="S468" i="8"/>
  <c r="AR467" i="8"/>
  <c r="AP467" i="8"/>
  <c r="S467" i="8"/>
  <c r="AR466" i="8"/>
  <c r="AP466" i="8"/>
  <c r="S466" i="8"/>
  <c r="AR465" i="8"/>
  <c r="AP465" i="8"/>
  <c r="S465" i="8"/>
  <c r="AR464" i="8"/>
  <c r="AP464" i="8"/>
  <c r="S464" i="8"/>
  <c r="AR463" i="8"/>
  <c r="AP463" i="8"/>
  <c r="S463" i="8"/>
  <c r="AR462" i="8"/>
  <c r="AP462" i="8"/>
  <c r="S462" i="8"/>
  <c r="AR461" i="8"/>
  <c r="AP461" i="8"/>
  <c r="S461" i="8"/>
  <c r="AR460" i="8"/>
  <c r="AP460" i="8"/>
  <c r="S460" i="8"/>
  <c r="AR459" i="8"/>
  <c r="AP459" i="8"/>
  <c r="S459" i="8"/>
  <c r="AR458" i="8"/>
  <c r="AP458" i="8"/>
  <c r="S458" i="8"/>
  <c r="AR457" i="8"/>
  <c r="AP457" i="8"/>
  <c r="S457" i="8"/>
  <c r="AR456" i="8"/>
  <c r="AP456" i="8"/>
  <c r="S456" i="8"/>
  <c r="AR455" i="8"/>
  <c r="AP455" i="8"/>
  <c r="S455" i="8"/>
  <c r="AR454" i="8"/>
  <c r="AP454" i="8"/>
  <c r="S454" i="8"/>
  <c r="AR453" i="8"/>
  <c r="AP453" i="8"/>
  <c r="S453" i="8"/>
  <c r="AR452" i="8"/>
  <c r="AP452" i="8"/>
  <c r="S452" i="8"/>
  <c r="AR451" i="8"/>
  <c r="AP451" i="8"/>
  <c r="S451" i="8"/>
  <c r="AR450" i="8"/>
  <c r="AP450" i="8"/>
  <c r="S450" i="8"/>
  <c r="AR449" i="8"/>
  <c r="AP449" i="8"/>
  <c r="S449" i="8"/>
  <c r="AR448" i="8"/>
  <c r="AP448" i="8"/>
  <c r="S448" i="8"/>
  <c r="AR447" i="8"/>
  <c r="AP447" i="8"/>
  <c r="S447" i="8"/>
  <c r="AR446" i="8"/>
  <c r="AP446" i="8"/>
  <c r="S446" i="8"/>
  <c r="AR445" i="8"/>
  <c r="AP445" i="8"/>
  <c r="S445" i="8"/>
  <c r="AR444" i="8"/>
  <c r="AP444" i="8"/>
  <c r="S444" i="8"/>
  <c r="AR443" i="8"/>
  <c r="AP443" i="8"/>
  <c r="S443" i="8"/>
  <c r="AR442" i="8"/>
  <c r="AP442" i="8"/>
  <c r="S442" i="8"/>
  <c r="AR441" i="8"/>
  <c r="AP441" i="8"/>
  <c r="S441" i="8"/>
  <c r="AR440" i="8"/>
  <c r="AP440" i="8"/>
  <c r="S440" i="8"/>
  <c r="AR439" i="8"/>
  <c r="AP439" i="8"/>
  <c r="S439" i="8"/>
  <c r="AR438" i="8"/>
  <c r="AP438" i="8"/>
  <c r="S438" i="8"/>
  <c r="AR437" i="8"/>
  <c r="AP437" i="8"/>
  <c r="S437" i="8"/>
  <c r="AR436" i="8"/>
  <c r="AP436" i="8"/>
  <c r="S436" i="8"/>
  <c r="AR435" i="8"/>
  <c r="AP435" i="8"/>
  <c r="S435" i="8"/>
  <c r="AR434" i="8"/>
  <c r="AP434" i="8"/>
  <c r="S434" i="8"/>
  <c r="AR433" i="8"/>
  <c r="AP433" i="8"/>
  <c r="S433" i="8"/>
  <c r="AR432" i="8"/>
  <c r="AP432" i="8"/>
  <c r="S432" i="8"/>
  <c r="AR431" i="8"/>
  <c r="AP431" i="8"/>
  <c r="S431" i="8"/>
  <c r="AR430" i="8"/>
  <c r="AP430" i="8"/>
  <c r="S430" i="8"/>
  <c r="AR429" i="8"/>
  <c r="AP429" i="8"/>
  <c r="S429" i="8"/>
  <c r="AR428" i="8"/>
  <c r="AP428" i="8"/>
  <c r="S428" i="8"/>
  <c r="AR427" i="8"/>
  <c r="AP427" i="8"/>
  <c r="S427" i="8"/>
  <c r="AR426" i="8"/>
  <c r="AP426" i="8"/>
  <c r="S426" i="8"/>
  <c r="AR425" i="8"/>
  <c r="AP425" i="8"/>
  <c r="S425" i="8"/>
  <c r="AR424" i="8"/>
  <c r="AP424" i="8"/>
  <c r="S424" i="8"/>
  <c r="AR423" i="8"/>
  <c r="AP423" i="8"/>
  <c r="S423" i="8"/>
  <c r="AR422" i="8"/>
  <c r="AP422" i="8"/>
  <c r="S422" i="8"/>
  <c r="AR421" i="8"/>
  <c r="AP421" i="8"/>
  <c r="S421" i="8"/>
  <c r="AR420" i="8"/>
  <c r="AP420" i="8"/>
  <c r="S420" i="8"/>
  <c r="AR419" i="8"/>
  <c r="AP419" i="8"/>
  <c r="S419" i="8"/>
  <c r="AR418" i="8"/>
  <c r="AP418" i="8"/>
  <c r="S418" i="8"/>
  <c r="AR417" i="8"/>
  <c r="AP417" i="8"/>
  <c r="S417" i="8"/>
  <c r="AR416" i="8"/>
  <c r="AP416" i="8"/>
  <c r="S416" i="8"/>
  <c r="AR415" i="8"/>
  <c r="AP415" i="8"/>
  <c r="S415" i="8"/>
  <c r="AR414" i="8"/>
  <c r="AP414" i="8"/>
  <c r="S414" i="8"/>
  <c r="AR413" i="8"/>
  <c r="AP413" i="8"/>
  <c r="S413" i="8"/>
  <c r="AR412" i="8"/>
  <c r="AP412" i="8"/>
  <c r="S412" i="8"/>
  <c r="AR411" i="8"/>
  <c r="AP411" i="8"/>
  <c r="S411" i="8"/>
  <c r="AR410" i="8"/>
  <c r="AP410" i="8"/>
  <c r="S410" i="8"/>
  <c r="AR409" i="8"/>
  <c r="AP409" i="8"/>
  <c r="S409" i="8"/>
  <c r="AR408" i="8"/>
  <c r="AP408" i="8"/>
  <c r="S408" i="8"/>
  <c r="AR407" i="8"/>
  <c r="AP407" i="8"/>
  <c r="S407" i="8"/>
  <c r="AR406" i="8"/>
  <c r="AP406" i="8"/>
  <c r="S406" i="8"/>
  <c r="AR405" i="8"/>
  <c r="AP405" i="8"/>
  <c r="S405" i="8"/>
  <c r="AR404" i="8"/>
  <c r="AP404" i="8"/>
  <c r="S404" i="8"/>
  <c r="AR403" i="8"/>
  <c r="AP403" i="8"/>
  <c r="S403" i="8"/>
  <c r="AR402" i="8"/>
  <c r="AP402" i="8"/>
  <c r="S402" i="8"/>
  <c r="AR401" i="8"/>
  <c r="AP401" i="8"/>
  <c r="S401" i="8"/>
  <c r="AR400" i="8"/>
  <c r="AP400" i="8"/>
  <c r="S400" i="8"/>
  <c r="AR399" i="8"/>
  <c r="AP399" i="8"/>
  <c r="S399" i="8"/>
  <c r="AR398" i="8"/>
  <c r="AP398" i="8"/>
  <c r="S398" i="8"/>
  <c r="AR397" i="8"/>
  <c r="AP397" i="8"/>
  <c r="S397" i="8"/>
  <c r="AR396" i="8"/>
  <c r="AP396" i="8"/>
  <c r="S396" i="8"/>
  <c r="AR395" i="8"/>
  <c r="AP395" i="8"/>
  <c r="S395" i="8"/>
  <c r="AR394" i="8"/>
  <c r="AP394" i="8"/>
  <c r="S394" i="8"/>
  <c r="AR393" i="8"/>
  <c r="AP393" i="8"/>
  <c r="S393" i="8"/>
  <c r="AR392" i="8"/>
  <c r="AP392" i="8"/>
  <c r="S392" i="8"/>
  <c r="AR391" i="8"/>
  <c r="AP391" i="8"/>
  <c r="S391" i="8"/>
  <c r="AR390" i="8"/>
  <c r="AP390" i="8"/>
  <c r="S390" i="8"/>
  <c r="AR389" i="8"/>
  <c r="AP389" i="8"/>
  <c r="S389" i="8"/>
  <c r="AR388" i="8"/>
  <c r="AP388" i="8"/>
  <c r="S388" i="8"/>
  <c r="AR387" i="8"/>
  <c r="AP387" i="8"/>
  <c r="S387" i="8"/>
  <c r="AR386" i="8"/>
  <c r="AP386" i="8"/>
  <c r="S386" i="8"/>
  <c r="AR385" i="8"/>
  <c r="AP385" i="8"/>
  <c r="S385" i="8"/>
  <c r="AR384" i="8"/>
  <c r="AP384" i="8"/>
  <c r="S384" i="8"/>
  <c r="AR383" i="8"/>
  <c r="AP383" i="8"/>
  <c r="S383" i="8"/>
  <c r="AR382" i="8"/>
  <c r="AP382" i="8"/>
  <c r="S382" i="8"/>
  <c r="AR381" i="8"/>
  <c r="AP381" i="8"/>
  <c r="S381" i="8"/>
  <c r="AR380" i="8"/>
  <c r="AP380" i="8"/>
  <c r="S380" i="8"/>
  <c r="AR379" i="8"/>
  <c r="AP379" i="8"/>
  <c r="S379" i="8"/>
  <c r="AR378" i="8"/>
  <c r="AP378" i="8"/>
  <c r="S378" i="8"/>
  <c r="AR377" i="8"/>
  <c r="AP377" i="8"/>
  <c r="S377" i="8"/>
  <c r="AR376" i="8"/>
  <c r="AP376" i="8"/>
  <c r="S376" i="8"/>
  <c r="AR375" i="8"/>
  <c r="AP375" i="8"/>
  <c r="S375" i="8"/>
  <c r="AR374" i="8"/>
  <c r="AP374" i="8"/>
  <c r="S374" i="8"/>
  <c r="AR373" i="8"/>
  <c r="AP373" i="8"/>
  <c r="S373" i="8"/>
  <c r="AR372" i="8"/>
  <c r="AP372" i="8"/>
  <c r="S372" i="8"/>
  <c r="AR371" i="8"/>
  <c r="AP371" i="8"/>
  <c r="S371" i="8"/>
  <c r="AR370" i="8"/>
  <c r="AP370" i="8"/>
  <c r="S370" i="8"/>
  <c r="AR369" i="8"/>
  <c r="AP369" i="8"/>
  <c r="S369" i="8"/>
  <c r="AR368" i="8"/>
  <c r="AP368" i="8"/>
  <c r="S368" i="8"/>
  <c r="AR367" i="8"/>
  <c r="AP367" i="8"/>
  <c r="S367" i="8"/>
  <c r="AR366" i="8"/>
  <c r="AP366" i="8"/>
  <c r="S366" i="8"/>
  <c r="AR365" i="8"/>
  <c r="AP365" i="8"/>
  <c r="S365" i="8"/>
  <c r="AR364" i="8"/>
  <c r="AP364" i="8"/>
  <c r="S364" i="8"/>
  <c r="AR363" i="8"/>
  <c r="AP363" i="8"/>
  <c r="S363" i="8"/>
  <c r="AR362" i="8"/>
  <c r="AP362" i="8"/>
  <c r="S362" i="8"/>
  <c r="AR361" i="8"/>
  <c r="AP361" i="8"/>
  <c r="S361" i="8"/>
  <c r="AR360" i="8"/>
  <c r="AP360" i="8"/>
  <c r="S360" i="8"/>
  <c r="AR359" i="8"/>
  <c r="AP359" i="8"/>
  <c r="S359" i="8"/>
  <c r="AR358" i="8"/>
  <c r="AP358" i="8"/>
  <c r="S358" i="8"/>
  <c r="AR357" i="8"/>
  <c r="AP357" i="8"/>
  <c r="S357" i="8"/>
  <c r="AR356" i="8"/>
  <c r="AP356" i="8"/>
  <c r="S356" i="8"/>
  <c r="AR355" i="8"/>
  <c r="AP355" i="8"/>
  <c r="S355" i="8"/>
  <c r="AR354" i="8"/>
  <c r="AP354" i="8"/>
  <c r="S354" i="8"/>
  <c r="AR353" i="8"/>
  <c r="AP353" i="8"/>
  <c r="S353" i="8"/>
  <c r="AR352" i="8"/>
  <c r="AP352" i="8"/>
  <c r="S352" i="8"/>
  <c r="AR351" i="8"/>
  <c r="AP351" i="8"/>
  <c r="S351" i="8"/>
  <c r="AR350" i="8"/>
  <c r="AP350" i="8"/>
  <c r="S350" i="8"/>
  <c r="AR349" i="8"/>
  <c r="AP349" i="8"/>
  <c r="S349" i="8"/>
  <c r="AR348" i="8"/>
  <c r="AP348" i="8"/>
  <c r="S348" i="8"/>
  <c r="AR347" i="8"/>
  <c r="AP347" i="8"/>
  <c r="S347" i="8"/>
  <c r="AR346" i="8"/>
  <c r="AP346" i="8"/>
  <c r="S346" i="8"/>
  <c r="AR345" i="8"/>
  <c r="AP345" i="8"/>
  <c r="S345" i="8"/>
  <c r="AR344" i="8"/>
  <c r="AP344" i="8"/>
  <c r="S344" i="8"/>
  <c r="AR343" i="8"/>
  <c r="AP343" i="8"/>
  <c r="S343" i="8"/>
  <c r="AR342" i="8"/>
  <c r="AP342" i="8"/>
  <c r="S342" i="8"/>
  <c r="AR341" i="8"/>
  <c r="AP341" i="8"/>
  <c r="S341" i="8"/>
  <c r="AR340" i="8"/>
  <c r="AP340" i="8"/>
  <c r="S340" i="8"/>
  <c r="AR339" i="8"/>
  <c r="AP339" i="8"/>
  <c r="S339" i="8"/>
  <c r="AR338" i="8"/>
  <c r="AP338" i="8"/>
  <c r="S338" i="8"/>
  <c r="AR337" i="8"/>
  <c r="AP337" i="8"/>
  <c r="S337" i="8"/>
  <c r="AR336" i="8"/>
  <c r="AP336" i="8"/>
  <c r="S336" i="8"/>
  <c r="AR335" i="8"/>
  <c r="AP335" i="8"/>
  <c r="S335" i="8"/>
  <c r="AR334" i="8"/>
  <c r="AP334" i="8"/>
  <c r="S334" i="8"/>
  <c r="AR333" i="8"/>
  <c r="AP333" i="8"/>
  <c r="S333" i="8"/>
  <c r="AR332" i="8"/>
  <c r="AP332" i="8"/>
  <c r="S332" i="8"/>
  <c r="AR331" i="8"/>
  <c r="AP331" i="8"/>
  <c r="S331" i="8"/>
  <c r="AR330" i="8"/>
  <c r="AP330" i="8"/>
  <c r="S330" i="8"/>
  <c r="AR329" i="8"/>
  <c r="AP329" i="8"/>
  <c r="S329" i="8"/>
  <c r="AR328" i="8"/>
  <c r="AP328" i="8"/>
  <c r="S328" i="8"/>
  <c r="AR327" i="8"/>
  <c r="AP327" i="8"/>
  <c r="S327" i="8"/>
  <c r="AR326" i="8"/>
  <c r="AP326" i="8"/>
  <c r="S326" i="8"/>
  <c r="AR325" i="8"/>
  <c r="AP325" i="8"/>
  <c r="S325" i="8"/>
  <c r="AR324" i="8"/>
  <c r="AP324" i="8"/>
  <c r="S324" i="8"/>
  <c r="AR323" i="8"/>
  <c r="AP323" i="8"/>
  <c r="S323" i="8"/>
  <c r="AR322" i="8"/>
  <c r="AP322" i="8"/>
  <c r="S322" i="8"/>
  <c r="AR321" i="8"/>
  <c r="AP321" i="8"/>
  <c r="S321" i="8"/>
  <c r="AR320" i="8"/>
  <c r="AP320" i="8"/>
  <c r="S320" i="8"/>
  <c r="AR319" i="8"/>
  <c r="AP319" i="8"/>
  <c r="S319" i="8"/>
  <c r="AR318" i="8"/>
  <c r="AP318" i="8"/>
  <c r="S318" i="8"/>
  <c r="AR317" i="8"/>
  <c r="AP317" i="8"/>
  <c r="S317" i="8"/>
  <c r="AR316" i="8"/>
  <c r="AP316" i="8"/>
  <c r="S316" i="8"/>
  <c r="AR315" i="8"/>
  <c r="AP315" i="8"/>
  <c r="S315" i="8"/>
  <c r="AR314" i="8"/>
  <c r="AP314" i="8"/>
  <c r="S314" i="8"/>
  <c r="AR313" i="8"/>
  <c r="AP313" i="8"/>
  <c r="S313" i="8"/>
  <c r="AR312" i="8"/>
  <c r="AP312" i="8"/>
  <c r="S312" i="8"/>
  <c r="AR311" i="8"/>
  <c r="AP311" i="8"/>
  <c r="S311" i="8"/>
  <c r="AR310" i="8"/>
  <c r="AP310" i="8"/>
  <c r="S310" i="8"/>
  <c r="AR309" i="8"/>
  <c r="AP309" i="8"/>
  <c r="S309" i="8"/>
  <c r="AR308" i="8"/>
  <c r="AP308" i="8"/>
  <c r="S308" i="8"/>
  <c r="AR307" i="8"/>
  <c r="AP307" i="8"/>
  <c r="S307" i="8"/>
  <c r="AR306" i="8"/>
  <c r="AP306" i="8"/>
  <c r="S306" i="8"/>
  <c r="AR305" i="8"/>
  <c r="AP305" i="8"/>
  <c r="S305" i="8"/>
  <c r="AR304" i="8"/>
  <c r="AP304" i="8"/>
  <c r="S304" i="8"/>
  <c r="AR303" i="8"/>
  <c r="AP303" i="8"/>
  <c r="S303" i="8"/>
  <c r="AR302" i="8"/>
  <c r="AP302" i="8"/>
  <c r="S302" i="8"/>
  <c r="AR301" i="8"/>
  <c r="AP301" i="8"/>
  <c r="S301" i="8"/>
  <c r="AR300" i="8"/>
  <c r="AP300" i="8"/>
  <c r="S300" i="8"/>
  <c r="AR299" i="8"/>
  <c r="AP299" i="8"/>
  <c r="S299" i="8"/>
  <c r="AR298" i="8"/>
  <c r="AP298" i="8"/>
  <c r="S298" i="8"/>
  <c r="AR297" i="8"/>
  <c r="AP297" i="8"/>
  <c r="S297" i="8"/>
  <c r="AR296" i="8"/>
  <c r="AP296" i="8"/>
  <c r="S296" i="8"/>
  <c r="AR295" i="8"/>
  <c r="AP295" i="8"/>
  <c r="S295" i="8"/>
  <c r="AR294" i="8"/>
  <c r="AP294" i="8"/>
  <c r="S294" i="8"/>
  <c r="AR293" i="8"/>
  <c r="AP293" i="8"/>
  <c r="S293" i="8"/>
  <c r="AR292" i="8"/>
  <c r="AP292" i="8"/>
  <c r="S292" i="8"/>
  <c r="AR291" i="8"/>
  <c r="AP291" i="8"/>
  <c r="S291" i="8"/>
  <c r="AR290" i="8"/>
  <c r="AP290" i="8"/>
  <c r="S290" i="8"/>
  <c r="AR289" i="8"/>
  <c r="AP289" i="8"/>
  <c r="S289" i="8"/>
  <c r="AR288" i="8"/>
  <c r="AP288" i="8"/>
  <c r="S288" i="8"/>
  <c r="AR287" i="8"/>
  <c r="AP287" i="8"/>
  <c r="S287" i="8"/>
  <c r="AR286" i="8"/>
  <c r="AP286" i="8"/>
  <c r="S286" i="8"/>
  <c r="AR285" i="8"/>
  <c r="AP285" i="8"/>
  <c r="S285" i="8"/>
  <c r="AR284" i="8"/>
  <c r="AP284" i="8"/>
  <c r="S284" i="8"/>
  <c r="AR283" i="8"/>
  <c r="AP283" i="8"/>
  <c r="S283" i="8"/>
  <c r="AR282" i="8"/>
  <c r="AP282" i="8"/>
  <c r="S282" i="8"/>
  <c r="AR281" i="8"/>
  <c r="AP281" i="8"/>
  <c r="S281" i="8"/>
  <c r="AR280" i="8"/>
  <c r="AP280" i="8"/>
  <c r="S280" i="8"/>
  <c r="AR279" i="8"/>
  <c r="AP279" i="8"/>
  <c r="S279" i="8"/>
  <c r="AR278" i="8"/>
  <c r="AP278" i="8"/>
  <c r="S278" i="8"/>
  <c r="AR277" i="8"/>
  <c r="AP277" i="8"/>
  <c r="S277" i="8"/>
  <c r="AR276" i="8"/>
  <c r="AP276" i="8"/>
  <c r="S276" i="8"/>
  <c r="AR275" i="8"/>
  <c r="AP275" i="8"/>
  <c r="S275" i="8"/>
  <c r="AR274" i="8"/>
  <c r="AP274" i="8"/>
  <c r="S274" i="8"/>
  <c r="AR273" i="8"/>
  <c r="AP273" i="8"/>
  <c r="S273" i="8"/>
  <c r="AR272" i="8"/>
  <c r="AP272" i="8"/>
  <c r="S272" i="8"/>
  <c r="AR271" i="8"/>
  <c r="AP271" i="8"/>
  <c r="S271" i="8"/>
  <c r="AR270" i="8"/>
  <c r="AP270" i="8"/>
  <c r="S270" i="8"/>
  <c r="AR269" i="8"/>
  <c r="AP269" i="8"/>
  <c r="S269" i="8"/>
  <c r="AR268" i="8"/>
  <c r="AP268" i="8"/>
  <c r="S268" i="8"/>
  <c r="AR267" i="8"/>
  <c r="AP267" i="8"/>
  <c r="S267" i="8"/>
  <c r="AR266" i="8"/>
  <c r="AP266" i="8"/>
  <c r="S266" i="8"/>
  <c r="AR265" i="8"/>
  <c r="AP265" i="8"/>
  <c r="S265" i="8"/>
  <c r="AR264" i="8"/>
  <c r="AP264" i="8"/>
  <c r="S264" i="8"/>
  <c r="AR263" i="8"/>
  <c r="AP263" i="8"/>
  <c r="S263" i="8"/>
  <c r="AR262" i="8"/>
  <c r="AP262" i="8"/>
  <c r="S262" i="8"/>
  <c r="AR261" i="8"/>
  <c r="AP261" i="8"/>
  <c r="S261" i="8"/>
  <c r="AR260" i="8"/>
  <c r="AP260" i="8"/>
  <c r="S260" i="8"/>
  <c r="AR259" i="8"/>
  <c r="AP259" i="8"/>
  <c r="S259" i="8"/>
  <c r="AR258" i="8"/>
  <c r="AP258" i="8"/>
  <c r="S258" i="8"/>
  <c r="AR257" i="8"/>
  <c r="AP257" i="8"/>
  <c r="S257" i="8"/>
  <c r="AR256" i="8"/>
  <c r="AP256" i="8"/>
  <c r="S256" i="8"/>
  <c r="AR255" i="8"/>
  <c r="AP255" i="8"/>
  <c r="S255" i="8"/>
  <c r="AR254" i="8"/>
  <c r="AP254" i="8"/>
  <c r="S254" i="8"/>
  <c r="AR253" i="8"/>
  <c r="AP253" i="8"/>
  <c r="S253" i="8"/>
  <c r="AR252" i="8"/>
  <c r="AP252" i="8"/>
  <c r="S252" i="8"/>
  <c r="AR251" i="8"/>
  <c r="AP251" i="8"/>
  <c r="S251" i="8"/>
  <c r="AR250" i="8"/>
  <c r="AP250" i="8"/>
  <c r="S250" i="8"/>
  <c r="AR249" i="8"/>
  <c r="AP249" i="8"/>
  <c r="S249" i="8"/>
  <c r="AR248" i="8"/>
  <c r="AP248" i="8"/>
  <c r="S248" i="8"/>
  <c r="AR247" i="8"/>
  <c r="AP247" i="8"/>
  <c r="S247" i="8"/>
  <c r="AR246" i="8"/>
  <c r="AP246" i="8"/>
  <c r="S246" i="8"/>
  <c r="AR245" i="8"/>
  <c r="AP245" i="8"/>
  <c r="S245" i="8"/>
  <c r="AR244" i="8"/>
  <c r="AP244" i="8"/>
  <c r="S244" i="8"/>
  <c r="AR243" i="8"/>
  <c r="AP243" i="8"/>
  <c r="S243" i="8"/>
  <c r="AR242" i="8"/>
  <c r="AP242" i="8"/>
  <c r="S242" i="8"/>
  <c r="AR241" i="8"/>
  <c r="AP241" i="8"/>
  <c r="S241" i="8"/>
  <c r="AR240" i="8"/>
  <c r="AP240" i="8"/>
  <c r="S240" i="8"/>
  <c r="AR239" i="8"/>
  <c r="AP239" i="8"/>
  <c r="S239" i="8"/>
  <c r="AR238" i="8"/>
  <c r="AP238" i="8"/>
  <c r="S238" i="8"/>
  <c r="AR237" i="8"/>
  <c r="AP237" i="8"/>
  <c r="S237" i="8"/>
  <c r="AR236" i="8"/>
  <c r="AP236" i="8"/>
  <c r="S236" i="8"/>
  <c r="AR235" i="8"/>
  <c r="AP235" i="8"/>
  <c r="S235" i="8"/>
  <c r="AR234" i="8"/>
  <c r="AP234" i="8"/>
  <c r="S234" i="8"/>
  <c r="AR233" i="8"/>
  <c r="AP233" i="8"/>
  <c r="S233" i="8"/>
  <c r="AR232" i="8"/>
  <c r="AP232" i="8"/>
  <c r="S232" i="8"/>
  <c r="AR231" i="8"/>
  <c r="AP231" i="8"/>
  <c r="S231" i="8"/>
  <c r="AR230" i="8"/>
  <c r="AP230" i="8"/>
  <c r="S230" i="8"/>
  <c r="AR229" i="8"/>
  <c r="AP229" i="8"/>
  <c r="S229" i="8"/>
  <c r="AR228" i="8"/>
  <c r="AP228" i="8"/>
  <c r="S228" i="8"/>
  <c r="AR227" i="8"/>
  <c r="AP227" i="8"/>
  <c r="S227" i="8"/>
  <c r="AR226" i="8"/>
  <c r="AP226" i="8"/>
  <c r="S226" i="8"/>
  <c r="AR225" i="8"/>
  <c r="AP225" i="8"/>
  <c r="S225" i="8"/>
  <c r="AR224" i="8"/>
  <c r="AP224" i="8"/>
  <c r="S224" i="8"/>
  <c r="AR223" i="8"/>
  <c r="AP223" i="8"/>
  <c r="S223" i="8"/>
  <c r="AR222" i="8"/>
  <c r="AP222" i="8"/>
  <c r="S222" i="8"/>
  <c r="AR221" i="8"/>
  <c r="AP221" i="8"/>
  <c r="S221" i="8"/>
  <c r="AR220" i="8"/>
  <c r="AP220" i="8"/>
  <c r="S220" i="8"/>
  <c r="AR219" i="8"/>
  <c r="AP219" i="8"/>
  <c r="S219" i="8"/>
  <c r="AR218" i="8"/>
  <c r="AP218" i="8"/>
  <c r="S218" i="8"/>
  <c r="AR217" i="8"/>
  <c r="AP217" i="8"/>
  <c r="S217" i="8"/>
  <c r="AR216" i="8"/>
  <c r="AP216" i="8"/>
  <c r="S216" i="8"/>
  <c r="AR215" i="8"/>
  <c r="AP215" i="8"/>
  <c r="S215" i="8"/>
  <c r="AR214" i="8"/>
  <c r="AP214" i="8"/>
  <c r="S214" i="8"/>
  <c r="AR213" i="8"/>
  <c r="AP213" i="8"/>
  <c r="S213" i="8"/>
  <c r="AR212" i="8"/>
  <c r="AP212" i="8"/>
  <c r="S212" i="8"/>
  <c r="AR211" i="8"/>
  <c r="AP211" i="8"/>
  <c r="S211" i="8"/>
  <c r="AR210" i="8"/>
  <c r="AP210" i="8"/>
  <c r="S210" i="8"/>
  <c r="AR209" i="8"/>
  <c r="AP209" i="8"/>
  <c r="S209" i="8"/>
  <c r="AR208" i="8"/>
  <c r="AP208" i="8"/>
  <c r="S208" i="8"/>
  <c r="AR207" i="8"/>
  <c r="AP207" i="8"/>
  <c r="S207" i="8"/>
  <c r="AR206" i="8"/>
  <c r="AP206" i="8"/>
  <c r="S206" i="8"/>
  <c r="AR205" i="8"/>
  <c r="AP205" i="8"/>
  <c r="S205" i="8"/>
  <c r="AR204" i="8"/>
  <c r="AP204" i="8"/>
  <c r="S204" i="8"/>
  <c r="AR203" i="8"/>
  <c r="AP203" i="8"/>
  <c r="S203" i="8"/>
  <c r="AR202" i="8"/>
  <c r="AP202" i="8"/>
  <c r="S202" i="8"/>
  <c r="AR201" i="8"/>
  <c r="AP201" i="8"/>
  <c r="S201" i="8"/>
  <c r="AR200" i="8"/>
  <c r="AP200" i="8"/>
  <c r="S200" i="8"/>
  <c r="AR199" i="8"/>
  <c r="AP199" i="8"/>
  <c r="S199" i="8"/>
  <c r="AR198" i="8"/>
  <c r="AP198" i="8"/>
  <c r="S198" i="8"/>
  <c r="AR197" i="8"/>
  <c r="AP197" i="8"/>
  <c r="S197" i="8"/>
  <c r="AR196" i="8"/>
  <c r="AP196" i="8"/>
  <c r="S196" i="8"/>
  <c r="AR195" i="8"/>
  <c r="AP195" i="8"/>
  <c r="S195" i="8"/>
  <c r="AR194" i="8"/>
  <c r="AP194" i="8"/>
  <c r="S194" i="8"/>
  <c r="AR193" i="8"/>
  <c r="AP193" i="8"/>
  <c r="S193" i="8"/>
  <c r="AR192" i="8"/>
  <c r="AP192" i="8"/>
  <c r="S192" i="8"/>
  <c r="AR191" i="8"/>
  <c r="AP191" i="8"/>
  <c r="S191" i="8"/>
  <c r="AR190" i="8"/>
  <c r="AP190" i="8"/>
  <c r="S190" i="8"/>
  <c r="AR189" i="8"/>
  <c r="AP189" i="8"/>
  <c r="S189" i="8"/>
  <c r="AR188" i="8"/>
  <c r="AP188" i="8"/>
  <c r="S188" i="8"/>
  <c r="AR187" i="8"/>
  <c r="AP187" i="8"/>
  <c r="S187" i="8"/>
  <c r="AR186" i="8"/>
  <c r="AP186" i="8"/>
  <c r="S186" i="8"/>
  <c r="AR185" i="8"/>
  <c r="AP185" i="8"/>
  <c r="S185" i="8"/>
  <c r="AR184" i="8"/>
  <c r="AP184" i="8"/>
  <c r="S184" i="8"/>
  <c r="AR183" i="8"/>
  <c r="AP183" i="8"/>
  <c r="S183" i="8"/>
  <c r="AR182" i="8"/>
  <c r="AP182" i="8"/>
  <c r="S182" i="8"/>
  <c r="AR181" i="8"/>
  <c r="AP181" i="8"/>
  <c r="S181" i="8"/>
  <c r="AR180" i="8"/>
  <c r="AP180" i="8"/>
  <c r="S180" i="8"/>
  <c r="AR179" i="8"/>
  <c r="AP179" i="8"/>
  <c r="S179" i="8"/>
  <c r="AR178" i="8"/>
  <c r="AP178" i="8"/>
  <c r="S178" i="8"/>
  <c r="AR177" i="8"/>
  <c r="AP177" i="8"/>
  <c r="S177" i="8"/>
  <c r="AR176" i="8"/>
  <c r="AP176" i="8"/>
  <c r="S176" i="8"/>
  <c r="AR175" i="8"/>
  <c r="AP175" i="8"/>
  <c r="S175" i="8"/>
  <c r="AR174" i="8"/>
  <c r="AP174" i="8"/>
  <c r="S174" i="8"/>
  <c r="AR173" i="8"/>
  <c r="AP173" i="8"/>
  <c r="S173" i="8"/>
  <c r="AR172" i="8"/>
  <c r="AP172" i="8"/>
  <c r="S172" i="8"/>
  <c r="AR171" i="8"/>
  <c r="AP171" i="8"/>
  <c r="S171" i="8"/>
  <c r="AR170" i="8"/>
  <c r="AP170" i="8"/>
  <c r="S170" i="8"/>
  <c r="AR169" i="8"/>
  <c r="AP169" i="8"/>
  <c r="S169" i="8"/>
  <c r="AR168" i="8"/>
  <c r="AP168" i="8"/>
  <c r="S168" i="8"/>
  <c r="AR167" i="8"/>
  <c r="AP167" i="8"/>
  <c r="S167" i="8"/>
  <c r="AR166" i="8"/>
  <c r="AP166" i="8"/>
  <c r="S166" i="8"/>
  <c r="AR165" i="8"/>
  <c r="AP165" i="8"/>
  <c r="S165" i="8"/>
  <c r="AR164" i="8"/>
  <c r="AP164" i="8"/>
  <c r="S164" i="8"/>
  <c r="AR163" i="8"/>
  <c r="AP163" i="8"/>
  <c r="S163" i="8"/>
  <c r="AR162" i="8"/>
  <c r="AP162" i="8"/>
  <c r="S162" i="8"/>
  <c r="AR161" i="8"/>
  <c r="AP161" i="8"/>
  <c r="S161" i="8"/>
  <c r="AR160" i="8"/>
  <c r="AP160" i="8"/>
  <c r="S160" i="8"/>
  <c r="AR159" i="8"/>
  <c r="AP159" i="8"/>
  <c r="S159" i="8"/>
  <c r="AR158" i="8"/>
  <c r="AP158" i="8"/>
  <c r="S158" i="8"/>
  <c r="AR157" i="8"/>
  <c r="AP157" i="8"/>
  <c r="S157" i="8"/>
  <c r="AR156" i="8"/>
  <c r="AP156" i="8"/>
  <c r="S156" i="8"/>
  <c r="AR155" i="8"/>
  <c r="AP155" i="8"/>
  <c r="S155" i="8"/>
  <c r="AR154" i="8"/>
  <c r="AP154" i="8"/>
  <c r="S154" i="8"/>
  <c r="AR153" i="8"/>
  <c r="AP153" i="8"/>
  <c r="S153" i="8"/>
  <c r="AR152" i="8"/>
  <c r="AP152" i="8"/>
  <c r="S152" i="8"/>
  <c r="AR151" i="8"/>
  <c r="AP151" i="8"/>
  <c r="S151" i="8"/>
  <c r="AR150" i="8"/>
  <c r="AP150" i="8"/>
  <c r="S150" i="8"/>
  <c r="AR149" i="8"/>
  <c r="AP149" i="8"/>
  <c r="S149" i="8"/>
  <c r="AR148" i="8"/>
  <c r="AP148" i="8"/>
  <c r="S148" i="8"/>
  <c r="AR147" i="8"/>
  <c r="AP147" i="8"/>
  <c r="S147" i="8"/>
  <c r="AR146" i="8"/>
  <c r="AP146" i="8"/>
  <c r="S146" i="8"/>
  <c r="AR145" i="8"/>
  <c r="AP145" i="8"/>
  <c r="S145" i="8"/>
  <c r="AR144" i="8"/>
  <c r="AP144" i="8"/>
  <c r="S144" i="8"/>
  <c r="AR143" i="8"/>
  <c r="AP143" i="8"/>
  <c r="S143" i="8"/>
  <c r="AR142" i="8"/>
  <c r="AP142" i="8"/>
  <c r="S142" i="8"/>
  <c r="AR141" i="8"/>
  <c r="AP141" i="8"/>
  <c r="S141" i="8"/>
  <c r="AR140" i="8"/>
  <c r="AP140" i="8"/>
  <c r="S140" i="8"/>
  <c r="AR139" i="8"/>
  <c r="AP139" i="8"/>
  <c r="S139" i="8"/>
  <c r="AR138" i="8"/>
  <c r="AP138" i="8"/>
  <c r="S138" i="8"/>
  <c r="AR137" i="8"/>
  <c r="AP137" i="8"/>
  <c r="S137" i="8"/>
  <c r="AR136" i="8"/>
  <c r="AP136" i="8"/>
  <c r="S136" i="8"/>
  <c r="AR135" i="8"/>
  <c r="AP135" i="8"/>
  <c r="S135" i="8"/>
  <c r="AR134" i="8"/>
  <c r="AP134" i="8"/>
  <c r="S134" i="8"/>
  <c r="AR133" i="8"/>
  <c r="AP133" i="8"/>
  <c r="S133" i="8"/>
  <c r="AR132" i="8"/>
  <c r="AP132" i="8"/>
  <c r="S132" i="8"/>
  <c r="AR131" i="8"/>
  <c r="AP131" i="8"/>
  <c r="S131" i="8"/>
  <c r="AR130" i="8"/>
  <c r="AP130" i="8"/>
  <c r="S130" i="8"/>
  <c r="AR129" i="8"/>
  <c r="AP129" i="8"/>
  <c r="S129" i="8"/>
  <c r="AR128" i="8"/>
  <c r="AP128" i="8"/>
  <c r="S128" i="8"/>
  <c r="AR127" i="8"/>
  <c r="AP127" i="8"/>
  <c r="S127" i="8"/>
  <c r="AR126" i="8"/>
  <c r="AP126" i="8"/>
  <c r="S126" i="8"/>
  <c r="AR125" i="8"/>
  <c r="AP125" i="8"/>
  <c r="S125" i="8"/>
  <c r="AR124" i="8"/>
  <c r="AP124" i="8"/>
  <c r="S124" i="8"/>
  <c r="AR123" i="8"/>
  <c r="AP123" i="8"/>
  <c r="S123" i="8"/>
  <c r="AR122" i="8"/>
  <c r="AP122" i="8"/>
  <c r="S122" i="8"/>
  <c r="AR121" i="8"/>
  <c r="AP121" i="8"/>
  <c r="S121" i="8"/>
  <c r="AR120" i="8"/>
  <c r="AP120" i="8"/>
  <c r="S120" i="8"/>
  <c r="AR119" i="8"/>
  <c r="AP119" i="8"/>
  <c r="S119" i="8"/>
  <c r="AR118" i="8"/>
  <c r="AP118" i="8"/>
  <c r="S118" i="8"/>
  <c r="AR117" i="8"/>
  <c r="AP117" i="8"/>
  <c r="S117" i="8"/>
  <c r="AR116" i="8"/>
  <c r="AP116" i="8"/>
  <c r="S116" i="8"/>
  <c r="AR115" i="8"/>
  <c r="AP115" i="8"/>
  <c r="S115" i="8"/>
  <c r="AR114" i="8"/>
  <c r="AP114" i="8"/>
  <c r="S114" i="8"/>
  <c r="AR113" i="8"/>
  <c r="AP113" i="8"/>
  <c r="S113" i="8"/>
  <c r="AR112" i="8"/>
  <c r="AP112" i="8"/>
  <c r="S112" i="8"/>
  <c r="AR111" i="8"/>
  <c r="AP111" i="8"/>
  <c r="S111" i="8"/>
  <c r="AR110" i="8"/>
  <c r="AP110" i="8"/>
  <c r="S110" i="8"/>
  <c r="AR109" i="8"/>
  <c r="AP109" i="8"/>
  <c r="S109" i="8"/>
  <c r="AR108" i="8"/>
  <c r="AP108" i="8"/>
  <c r="S108" i="8"/>
  <c r="AR107" i="8"/>
  <c r="AP107" i="8"/>
  <c r="S107" i="8"/>
  <c r="AR106" i="8"/>
  <c r="AP106" i="8"/>
  <c r="S106" i="8"/>
  <c r="AR105" i="8"/>
  <c r="AP105" i="8"/>
  <c r="S105" i="8"/>
  <c r="AR104" i="8"/>
  <c r="AP104" i="8"/>
  <c r="S104" i="8"/>
  <c r="AR103" i="8"/>
  <c r="AP103" i="8"/>
  <c r="S103" i="8"/>
  <c r="AR102" i="8"/>
  <c r="AP102" i="8"/>
  <c r="S102" i="8"/>
  <c r="AR101" i="8"/>
  <c r="AP101" i="8"/>
  <c r="S101" i="8"/>
  <c r="AR100" i="8"/>
  <c r="AP100" i="8"/>
  <c r="S100" i="8"/>
  <c r="AR99" i="8"/>
  <c r="AP99" i="8"/>
  <c r="S99" i="8"/>
  <c r="AR98" i="8"/>
  <c r="AP98" i="8"/>
  <c r="S98" i="8"/>
  <c r="AR97" i="8"/>
  <c r="AP97" i="8"/>
  <c r="S97" i="8"/>
  <c r="AR96" i="8"/>
  <c r="AP96" i="8"/>
  <c r="S96" i="8"/>
  <c r="AR95" i="8"/>
  <c r="AP95" i="8"/>
  <c r="S95" i="8"/>
  <c r="AR94" i="8"/>
  <c r="AP94" i="8"/>
  <c r="S94" i="8"/>
  <c r="AR93" i="8"/>
  <c r="AP93" i="8"/>
  <c r="S93" i="8"/>
  <c r="AR92" i="8"/>
  <c r="AP92" i="8"/>
  <c r="S92" i="8"/>
  <c r="AR91" i="8"/>
  <c r="AP91" i="8"/>
  <c r="S91" i="8"/>
  <c r="AR90" i="8"/>
  <c r="AP90" i="8"/>
  <c r="S90" i="8"/>
  <c r="AR89" i="8"/>
  <c r="AP89" i="8"/>
  <c r="S89" i="8"/>
  <c r="AR88" i="8"/>
  <c r="AP88" i="8"/>
  <c r="S88" i="8"/>
  <c r="AR87" i="8"/>
  <c r="AP87" i="8"/>
  <c r="S87" i="8"/>
  <c r="AR86" i="8"/>
  <c r="AP86" i="8"/>
  <c r="S86" i="8"/>
  <c r="AR85" i="8"/>
  <c r="AP85" i="8"/>
  <c r="S85" i="8"/>
  <c r="AR84" i="8"/>
  <c r="AP84" i="8"/>
  <c r="S84" i="8"/>
  <c r="AR83" i="8"/>
  <c r="AP83" i="8"/>
  <c r="S83" i="8"/>
  <c r="AR82" i="8"/>
  <c r="AP82" i="8"/>
  <c r="S82" i="8"/>
  <c r="AR81" i="8"/>
  <c r="AP81" i="8"/>
  <c r="S81" i="8"/>
  <c r="AR80" i="8"/>
  <c r="AP80" i="8"/>
  <c r="S80" i="8"/>
  <c r="AR79" i="8"/>
  <c r="AP79" i="8"/>
  <c r="S79" i="8"/>
  <c r="AR78" i="8"/>
  <c r="AP78" i="8"/>
  <c r="S78" i="8"/>
  <c r="AR77" i="8"/>
  <c r="AP77" i="8"/>
  <c r="S77" i="8"/>
  <c r="AR76" i="8"/>
  <c r="AP76" i="8"/>
  <c r="S76" i="8"/>
  <c r="AR75" i="8"/>
  <c r="AP75" i="8"/>
  <c r="S75" i="8"/>
  <c r="AR74" i="8"/>
  <c r="AP74" i="8"/>
  <c r="S74" i="8"/>
  <c r="AR73" i="8"/>
  <c r="AP73" i="8"/>
  <c r="S73" i="8"/>
  <c r="AR72" i="8"/>
  <c r="AP72" i="8"/>
  <c r="S72" i="8"/>
  <c r="AR71" i="8"/>
  <c r="AP71" i="8"/>
  <c r="S71" i="8"/>
  <c r="AR70" i="8"/>
  <c r="AP70" i="8"/>
  <c r="S70" i="8"/>
  <c r="AR69" i="8"/>
  <c r="AP69" i="8"/>
  <c r="S69" i="8"/>
  <c r="AR68" i="8"/>
  <c r="AP68" i="8"/>
  <c r="S68" i="8"/>
  <c r="AR67" i="8"/>
  <c r="AP67" i="8"/>
  <c r="S67" i="8"/>
  <c r="AR66" i="8"/>
  <c r="AP66" i="8"/>
  <c r="S66" i="8"/>
  <c r="AR65" i="8"/>
  <c r="AP65" i="8"/>
  <c r="S65" i="8"/>
  <c r="AR64" i="8"/>
  <c r="AP64" i="8"/>
  <c r="S64" i="8"/>
  <c r="AR63" i="8"/>
  <c r="AP63" i="8"/>
  <c r="S63" i="8"/>
  <c r="AR62" i="8"/>
  <c r="AP62" i="8"/>
  <c r="S62" i="8"/>
  <c r="AR61" i="8"/>
  <c r="AP61" i="8"/>
  <c r="S61" i="8"/>
  <c r="AR60" i="8"/>
  <c r="AP60" i="8"/>
  <c r="S60" i="8"/>
  <c r="AR59" i="8"/>
  <c r="AP59" i="8"/>
  <c r="S59" i="8"/>
  <c r="AR58" i="8"/>
  <c r="AP58" i="8"/>
  <c r="S58" i="8"/>
  <c r="AR57" i="8"/>
  <c r="AP57" i="8"/>
  <c r="S57" i="8"/>
  <c r="AR56" i="8"/>
  <c r="AP56" i="8"/>
  <c r="S56" i="8"/>
  <c r="AR55" i="8"/>
  <c r="AP55" i="8"/>
  <c r="S55" i="8"/>
  <c r="AR54" i="8"/>
  <c r="AP54" i="8"/>
  <c r="S54" i="8"/>
  <c r="AR53" i="8"/>
  <c r="AP53" i="8"/>
  <c r="S53" i="8"/>
  <c r="AR52" i="8"/>
  <c r="AP52" i="8"/>
  <c r="S52" i="8"/>
  <c r="AR51" i="8"/>
  <c r="AP51" i="8"/>
  <c r="S51" i="8"/>
  <c r="AR50" i="8"/>
  <c r="AP50" i="8"/>
  <c r="S50" i="8"/>
  <c r="AR49" i="8"/>
  <c r="AP49" i="8"/>
  <c r="S49" i="8"/>
  <c r="AR48" i="8"/>
  <c r="AP48" i="8"/>
  <c r="S48" i="8"/>
  <c r="AR47" i="8"/>
  <c r="AP47" i="8"/>
  <c r="S47" i="8"/>
  <c r="AR46" i="8"/>
  <c r="AP46" i="8"/>
  <c r="S46" i="8"/>
  <c r="AR45" i="8"/>
  <c r="AP45" i="8"/>
  <c r="S45" i="8"/>
  <c r="AR44" i="8"/>
  <c r="AP44" i="8"/>
  <c r="S44" i="8"/>
  <c r="AR43" i="8"/>
  <c r="AP43" i="8"/>
  <c r="S43" i="8"/>
  <c r="AR42" i="8"/>
  <c r="AP42" i="8"/>
  <c r="S42" i="8"/>
  <c r="AR41" i="8"/>
  <c r="AP41" i="8"/>
  <c r="S41" i="8"/>
  <c r="AR40" i="8"/>
  <c r="AP40" i="8"/>
  <c r="S40" i="8"/>
  <c r="AR39" i="8"/>
  <c r="AP39" i="8"/>
  <c r="S39" i="8"/>
  <c r="AR38" i="8"/>
  <c r="AP38" i="8"/>
  <c r="S38" i="8"/>
  <c r="AR37" i="8"/>
  <c r="AP37" i="8"/>
  <c r="S37" i="8"/>
  <c r="AR36" i="8"/>
  <c r="AP36" i="8"/>
  <c r="S36" i="8"/>
  <c r="AR35" i="8"/>
  <c r="AP35" i="8"/>
  <c r="S35" i="8"/>
  <c r="AR34" i="8"/>
  <c r="AP34" i="8"/>
  <c r="S34" i="8"/>
  <c r="AR33" i="8"/>
  <c r="AP33" i="8"/>
  <c r="S33" i="8"/>
  <c r="AR32" i="8"/>
  <c r="AP32" i="8"/>
  <c r="S32" i="8"/>
  <c r="AR31" i="8"/>
  <c r="AP31" i="8"/>
  <c r="S31" i="8"/>
  <c r="AR30" i="8"/>
  <c r="AP30" i="8"/>
  <c r="S30" i="8"/>
  <c r="AR29" i="8"/>
  <c r="AP29" i="8"/>
  <c r="S29" i="8"/>
  <c r="AR28" i="8"/>
  <c r="AP28" i="8"/>
  <c r="S28" i="8"/>
  <c r="AR27" i="8"/>
  <c r="AP27" i="8"/>
  <c r="S27" i="8"/>
  <c r="AR26" i="8"/>
  <c r="AP26" i="8"/>
  <c r="S26" i="8"/>
  <c r="AR25" i="8"/>
  <c r="AP25" i="8"/>
  <c r="S25" i="8"/>
  <c r="AR24" i="8"/>
  <c r="AP24" i="8"/>
  <c r="S24" i="8"/>
  <c r="AR23" i="8"/>
  <c r="AP23" i="8"/>
  <c r="S23" i="8"/>
  <c r="AR22" i="8"/>
  <c r="AP22" i="8"/>
  <c r="S22" i="8"/>
  <c r="AR21" i="8"/>
  <c r="AP21" i="8"/>
  <c r="S21" i="8"/>
  <c r="AR20" i="8"/>
  <c r="AP20" i="8"/>
  <c r="S20" i="8"/>
  <c r="AR19" i="8"/>
  <c r="AP19" i="8"/>
  <c r="S19" i="8"/>
  <c r="AR18" i="8"/>
  <c r="AP18" i="8"/>
  <c r="S18" i="8"/>
  <c r="AR17" i="8"/>
  <c r="AP17" i="8"/>
  <c r="S17" i="8"/>
  <c r="AR16" i="8"/>
  <c r="AP16" i="8"/>
  <c r="S16" i="8"/>
  <c r="AR15" i="8"/>
  <c r="AP15" i="8"/>
  <c r="S15" i="8"/>
  <c r="D201" i="5" l="1"/>
  <c r="D159" i="5"/>
  <c r="D160" i="5" s="1"/>
  <c r="I1440" i="8"/>
  <c r="AR1440" i="8"/>
  <c r="K1440" i="8"/>
  <c r="U1440" i="8"/>
  <c r="D107" i="5"/>
  <c r="D146" i="5"/>
  <c r="W1440" i="8"/>
  <c r="AP1440" i="8"/>
  <c r="S1440" i="8"/>
  <c r="AP1440" i="4"/>
  <c r="AO1440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P433" i="4"/>
  <c r="AP434" i="4"/>
  <c r="AP435" i="4"/>
  <c r="AP436" i="4"/>
  <c r="AP437" i="4"/>
  <c r="AP438" i="4"/>
  <c r="AP439" i="4"/>
  <c r="AP440" i="4"/>
  <c r="AP441" i="4"/>
  <c r="AP442" i="4"/>
  <c r="AP443" i="4"/>
  <c r="AP444" i="4"/>
  <c r="AP445" i="4"/>
  <c r="AP446" i="4"/>
  <c r="AP447" i="4"/>
  <c r="AP448" i="4"/>
  <c r="AP449" i="4"/>
  <c r="AP450" i="4"/>
  <c r="AP451" i="4"/>
  <c r="AP452" i="4"/>
  <c r="AP453" i="4"/>
  <c r="AP454" i="4"/>
  <c r="AP455" i="4"/>
  <c r="AP456" i="4"/>
  <c r="AP457" i="4"/>
  <c r="AP458" i="4"/>
  <c r="AP459" i="4"/>
  <c r="AP460" i="4"/>
  <c r="AP461" i="4"/>
  <c r="AP462" i="4"/>
  <c r="AP463" i="4"/>
  <c r="AP464" i="4"/>
  <c r="AP465" i="4"/>
  <c r="AP466" i="4"/>
  <c r="AP467" i="4"/>
  <c r="AP468" i="4"/>
  <c r="AP469" i="4"/>
  <c r="AP470" i="4"/>
  <c r="AP471" i="4"/>
  <c r="AP472" i="4"/>
  <c r="AP473" i="4"/>
  <c r="AP474" i="4"/>
  <c r="AP475" i="4"/>
  <c r="AP476" i="4"/>
  <c r="AP477" i="4"/>
  <c r="AP478" i="4"/>
  <c r="AP479" i="4"/>
  <c r="AP480" i="4"/>
  <c r="AP481" i="4"/>
  <c r="AP482" i="4"/>
  <c r="AP483" i="4"/>
  <c r="AP484" i="4"/>
  <c r="AP485" i="4"/>
  <c r="AP486" i="4"/>
  <c r="AP487" i="4"/>
  <c r="AP488" i="4"/>
  <c r="AP489" i="4"/>
  <c r="AP490" i="4"/>
  <c r="AP491" i="4"/>
  <c r="AP492" i="4"/>
  <c r="AP493" i="4"/>
  <c r="AP494" i="4"/>
  <c r="AP495" i="4"/>
  <c r="AP496" i="4"/>
  <c r="AP497" i="4"/>
  <c r="AP498" i="4"/>
  <c r="AP499" i="4"/>
  <c r="AP500" i="4"/>
  <c r="AP501" i="4"/>
  <c r="AP502" i="4"/>
  <c r="AP503" i="4"/>
  <c r="AP504" i="4"/>
  <c r="AP505" i="4"/>
  <c r="AP506" i="4"/>
  <c r="AP507" i="4"/>
  <c r="AP508" i="4"/>
  <c r="AP509" i="4"/>
  <c r="AP510" i="4"/>
  <c r="AP511" i="4"/>
  <c r="AP512" i="4"/>
  <c r="AP513" i="4"/>
  <c r="AP514" i="4"/>
  <c r="AP515" i="4"/>
  <c r="AP516" i="4"/>
  <c r="AP517" i="4"/>
  <c r="AP518" i="4"/>
  <c r="AP519" i="4"/>
  <c r="AP520" i="4"/>
  <c r="AP521" i="4"/>
  <c r="AP522" i="4"/>
  <c r="AP523" i="4"/>
  <c r="AP524" i="4"/>
  <c r="AP525" i="4"/>
  <c r="AP526" i="4"/>
  <c r="AP527" i="4"/>
  <c r="AP528" i="4"/>
  <c r="AP529" i="4"/>
  <c r="AP530" i="4"/>
  <c r="AP531" i="4"/>
  <c r="AP532" i="4"/>
  <c r="AP533" i="4"/>
  <c r="AP534" i="4"/>
  <c r="AP535" i="4"/>
  <c r="AP536" i="4"/>
  <c r="AP537" i="4"/>
  <c r="AP538" i="4"/>
  <c r="AP539" i="4"/>
  <c r="AP540" i="4"/>
  <c r="AP541" i="4"/>
  <c r="AP542" i="4"/>
  <c r="AP543" i="4"/>
  <c r="AP544" i="4"/>
  <c r="AP545" i="4"/>
  <c r="AP546" i="4"/>
  <c r="AP547" i="4"/>
  <c r="AP548" i="4"/>
  <c r="AP549" i="4"/>
  <c r="AP550" i="4"/>
  <c r="AP551" i="4"/>
  <c r="AP552" i="4"/>
  <c r="AP553" i="4"/>
  <c r="AP554" i="4"/>
  <c r="AP555" i="4"/>
  <c r="AP556" i="4"/>
  <c r="AP557" i="4"/>
  <c r="AP558" i="4"/>
  <c r="AP559" i="4"/>
  <c r="AP560" i="4"/>
  <c r="AP561" i="4"/>
  <c r="AP562" i="4"/>
  <c r="AP563" i="4"/>
  <c r="AP564" i="4"/>
  <c r="AP565" i="4"/>
  <c r="AP566" i="4"/>
  <c r="AP567" i="4"/>
  <c r="AP568" i="4"/>
  <c r="AP569" i="4"/>
  <c r="AP570" i="4"/>
  <c r="AP571" i="4"/>
  <c r="AP572" i="4"/>
  <c r="AP573" i="4"/>
  <c r="AP574" i="4"/>
  <c r="AP575" i="4"/>
  <c r="AP576" i="4"/>
  <c r="AP577" i="4"/>
  <c r="AP578" i="4"/>
  <c r="AP579" i="4"/>
  <c r="AP580" i="4"/>
  <c r="AP581" i="4"/>
  <c r="AP582" i="4"/>
  <c r="AP583" i="4"/>
  <c r="AP584" i="4"/>
  <c r="AP585" i="4"/>
  <c r="AP586" i="4"/>
  <c r="AP587" i="4"/>
  <c r="AP588" i="4"/>
  <c r="AP589" i="4"/>
  <c r="AP590" i="4"/>
  <c r="AP591" i="4"/>
  <c r="AP592" i="4"/>
  <c r="AP593" i="4"/>
  <c r="AP594" i="4"/>
  <c r="AP595" i="4"/>
  <c r="AP596" i="4"/>
  <c r="AP597" i="4"/>
  <c r="AP598" i="4"/>
  <c r="AP599" i="4"/>
  <c r="AP600" i="4"/>
  <c r="AP601" i="4"/>
  <c r="AP602" i="4"/>
  <c r="AP603" i="4"/>
  <c r="AP604" i="4"/>
  <c r="AP605" i="4"/>
  <c r="AP606" i="4"/>
  <c r="AP607" i="4"/>
  <c r="AP608" i="4"/>
  <c r="AP609" i="4"/>
  <c r="AP610" i="4"/>
  <c r="AP611" i="4"/>
  <c r="AP612" i="4"/>
  <c r="AP613" i="4"/>
  <c r="AP614" i="4"/>
  <c r="AP615" i="4"/>
  <c r="AP616" i="4"/>
  <c r="AP617" i="4"/>
  <c r="AP618" i="4"/>
  <c r="AP619" i="4"/>
  <c r="AP620" i="4"/>
  <c r="AP621" i="4"/>
  <c r="AP622" i="4"/>
  <c r="AP623" i="4"/>
  <c r="AP624" i="4"/>
  <c r="AP625" i="4"/>
  <c r="AP626" i="4"/>
  <c r="AP627" i="4"/>
  <c r="AP628" i="4"/>
  <c r="AP629" i="4"/>
  <c r="AP630" i="4"/>
  <c r="AP631" i="4"/>
  <c r="AP632" i="4"/>
  <c r="AP633" i="4"/>
  <c r="AP634" i="4"/>
  <c r="AP635" i="4"/>
  <c r="AP636" i="4"/>
  <c r="AP637" i="4"/>
  <c r="AP638" i="4"/>
  <c r="AP639" i="4"/>
  <c r="AP640" i="4"/>
  <c r="AP641" i="4"/>
  <c r="AP642" i="4"/>
  <c r="AP643" i="4"/>
  <c r="AP644" i="4"/>
  <c r="AP645" i="4"/>
  <c r="AP646" i="4"/>
  <c r="AP647" i="4"/>
  <c r="AP648" i="4"/>
  <c r="AP649" i="4"/>
  <c r="AP650" i="4"/>
  <c r="AP651" i="4"/>
  <c r="AP652" i="4"/>
  <c r="AP653" i="4"/>
  <c r="AP654" i="4"/>
  <c r="AP655" i="4"/>
  <c r="AP656" i="4"/>
  <c r="AP657" i="4"/>
  <c r="AP658" i="4"/>
  <c r="AP659" i="4"/>
  <c r="AP660" i="4"/>
  <c r="AP661" i="4"/>
  <c r="AP662" i="4"/>
  <c r="AP663" i="4"/>
  <c r="AP664" i="4"/>
  <c r="AP665" i="4"/>
  <c r="AP666" i="4"/>
  <c r="AP667" i="4"/>
  <c r="AP668" i="4"/>
  <c r="AP669" i="4"/>
  <c r="AP670" i="4"/>
  <c r="AP671" i="4"/>
  <c r="AP672" i="4"/>
  <c r="AP673" i="4"/>
  <c r="AP674" i="4"/>
  <c r="AP675" i="4"/>
  <c r="AP676" i="4"/>
  <c r="AP677" i="4"/>
  <c r="AP678" i="4"/>
  <c r="AP679" i="4"/>
  <c r="AP680" i="4"/>
  <c r="AP681" i="4"/>
  <c r="AP682" i="4"/>
  <c r="AP683" i="4"/>
  <c r="AP684" i="4"/>
  <c r="AP685" i="4"/>
  <c r="AP686" i="4"/>
  <c r="AP687" i="4"/>
  <c r="AP688" i="4"/>
  <c r="AP689" i="4"/>
  <c r="AP690" i="4"/>
  <c r="AP691" i="4"/>
  <c r="AP692" i="4"/>
  <c r="AP693" i="4"/>
  <c r="AP694" i="4"/>
  <c r="AP695" i="4"/>
  <c r="AP696" i="4"/>
  <c r="AP697" i="4"/>
  <c r="AP698" i="4"/>
  <c r="AP699" i="4"/>
  <c r="AP700" i="4"/>
  <c r="AP701" i="4"/>
  <c r="AP702" i="4"/>
  <c r="AP703" i="4"/>
  <c r="AP704" i="4"/>
  <c r="AP705" i="4"/>
  <c r="AP706" i="4"/>
  <c r="AP707" i="4"/>
  <c r="AP708" i="4"/>
  <c r="AP709" i="4"/>
  <c r="AP710" i="4"/>
  <c r="AP711" i="4"/>
  <c r="AP712" i="4"/>
  <c r="AP713" i="4"/>
  <c r="AP714" i="4"/>
  <c r="AP715" i="4"/>
  <c r="AP716" i="4"/>
  <c r="AP717" i="4"/>
  <c r="AP718" i="4"/>
  <c r="AP719" i="4"/>
  <c r="AP720" i="4"/>
  <c r="AP721" i="4"/>
  <c r="AP722" i="4"/>
  <c r="AP723" i="4"/>
  <c r="AP724" i="4"/>
  <c r="AP725" i="4"/>
  <c r="AP726" i="4"/>
  <c r="AP727" i="4"/>
  <c r="AP728" i="4"/>
  <c r="AP729" i="4"/>
  <c r="AP730" i="4"/>
  <c r="AP731" i="4"/>
  <c r="AP732" i="4"/>
  <c r="AP733" i="4"/>
  <c r="AP734" i="4"/>
  <c r="AP735" i="4"/>
  <c r="AP736" i="4"/>
  <c r="AP737" i="4"/>
  <c r="AP738" i="4"/>
  <c r="AP739" i="4"/>
  <c r="AP740" i="4"/>
  <c r="AP741" i="4"/>
  <c r="AP742" i="4"/>
  <c r="AP743" i="4"/>
  <c r="AP744" i="4"/>
  <c r="AP745" i="4"/>
  <c r="AP746" i="4"/>
  <c r="AP747" i="4"/>
  <c r="AP748" i="4"/>
  <c r="AP749" i="4"/>
  <c r="AP750" i="4"/>
  <c r="AP751" i="4"/>
  <c r="AP752" i="4"/>
  <c r="AP753" i="4"/>
  <c r="AP754" i="4"/>
  <c r="AP755" i="4"/>
  <c r="AP756" i="4"/>
  <c r="AP757" i="4"/>
  <c r="AP758" i="4"/>
  <c r="AP759" i="4"/>
  <c r="AP760" i="4"/>
  <c r="AP761" i="4"/>
  <c r="AP762" i="4"/>
  <c r="AP763" i="4"/>
  <c r="AP764" i="4"/>
  <c r="AP765" i="4"/>
  <c r="AP766" i="4"/>
  <c r="AP767" i="4"/>
  <c r="AP768" i="4"/>
  <c r="AP769" i="4"/>
  <c r="AP770" i="4"/>
  <c r="AP771" i="4"/>
  <c r="AP772" i="4"/>
  <c r="AP773" i="4"/>
  <c r="AP774" i="4"/>
  <c r="AP775" i="4"/>
  <c r="AP776" i="4"/>
  <c r="AP777" i="4"/>
  <c r="AP778" i="4"/>
  <c r="AP779" i="4"/>
  <c r="AP780" i="4"/>
  <c r="AP781" i="4"/>
  <c r="AP782" i="4"/>
  <c r="AP783" i="4"/>
  <c r="AP784" i="4"/>
  <c r="AP785" i="4"/>
  <c r="AP786" i="4"/>
  <c r="AP787" i="4"/>
  <c r="AP788" i="4"/>
  <c r="AP789" i="4"/>
  <c r="AP790" i="4"/>
  <c r="AP791" i="4"/>
  <c r="AP792" i="4"/>
  <c r="AP793" i="4"/>
  <c r="AP794" i="4"/>
  <c r="AP795" i="4"/>
  <c r="AP796" i="4"/>
  <c r="AP797" i="4"/>
  <c r="AP798" i="4"/>
  <c r="AP799" i="4"/>
  <c r="AP800" i="4"/>
  <c r="AP801" i="4"/>
  <c r="AP802" i="4"/>
  <c r="AP803" i="4"/>
  <c r="AP804" i="4"/>
  <c r="AP805" i="4"/>
  <c r="AP806" i="4"/>
  <c r="AP807" i="4"/>
  <c r="AP808" i="4"/>
  <c r="AP809" i="4"/>
  <c r="AP810" i="4"/>
  <c r="AP811" i="4"/>
  <c r="AP812" i="4"/>
  <c r="AP813" i="4"/>
  <c r="AP814" i="4"/>
  <c r="AP815" i="4"/>
  <c r="AP816" i="4"/>
  <c r="AP817" i="4"/>
  <c r="AP818" i="4"/>
  <c r="AP819" i="4"/>
  <c r="AP820" i="4"/>
  <c r="AP821" i="4"/>
  <c r="AP822" i="4"/>
  <c r="AP823" i="4"/>
  <c r="AP824" i="4"/>
  <c r="AP825" i="4"/>
  <c r="AP826" i="4"/>
  <c r="AP827" i="4"/>
  <c r="AP828" i="4"/>
  <c r="AP829" i="4"/>
  <c r="AP830" i="4"/>
  <c r="AP831" i="4"/>
  <c r="AP832" i="4"/>
  <c r="AP833" i="4"/>
  <c r="AP834" i="4"/>
  <c r="AP835" i="4"/>
  <c r="AP836" i="4"/>
  <c r="AP837" i="4"/>
  <c r="AP838" i="4"/>
  <c r="AP839" i="4"/>
  <c r="AP840" i="4"/>
  <c r="AP841" i="4"/>
  <c r="AP842" i="4"/>
  <c r="AP843" i="4"/>
  <c r="AP844" i="4"/>
  <c r="AP845" i="4"/>
  <c r="AP846" i="4"/>
  <c r="AP847" i="4"/>
  <c r="AP848" i="4"/>
  <c r="AP849" i="4"/>
  <c r="AP850" i="4"/>
  <c r="AP851" i="4"/>
  <c r="AP852" i="4"/>
  <c r="AP853" i="4"/>
  <c r="AP854" i="4"/>
  <c r="AP855" i="4"/>
  <c r="AP856" i="4"/>
  <c r="AP857" i="4"/>
  <c r="AP858" i="4"/>
  <c r="AP859" i="4"/>
  <c r="AP860" i="4"/>
  <c r="AP861" i="4"/>
  <c r="AP862" i="4"/>
  <c r="AP863" i="4"/>
  <c r="AP864" i="4"/>
  <c r="AP865" i="4"/>
  <c r="AP866" i="4"/>
  <c r="AP867" i="4"/>
  <c r="AP868" i="4"/>
  <c r="AP869" i="4"/>
  <c r="AP870" i="4"/>
  <c r="AP871" i="4"/>
  <c r="AP872" i="4"/>
  <c r="AP873" i="4"/>
  <c r="AP874" i="4"/>
  <c r="AP875" i="4"/>
  <c r="AP876" i="4"/>
  <c r="AP877" i="4"/>
  <c r="AP878" i="4"/>
  <c r="AP879" i="4"/>
  <c r="AP880" i="4"/>
  <c r="AP881" i="4"/>
  <c r="AP882" i="4"/>
  <c r="AP883" i="4"/>
  <c r="AP884" i="4"/>
  <c r="AP885" i="4"/>
  <c r="AP886" i="4"/>
  <c r="AP887" i="4"/>
  <c r="AP888" i="4"/>
  <c r="AP889" i="4"/>
  <c r="AP890" i="4"/>
  <c r="AP891" i="4"/>
  <c r="AP892" i="4"/>
  <c r="AP893" i="4"/>
  <c r="AP894" i="4"/>
  <c r="AP895" i="4"/>
  <c r="AP896" i="4"/>
  <c r="AP897" i="4"/>
  <c r="AP898" i="4"/>
  <c r="AP899" i="4"/>
  <c r="AP900" i="4"/>
  <c r="AP901" i="4"/>
  <c r="AP902" i="4"/>
  <c r="AP903" i="4"/>
  <c r="AP904" i="4"/>
  <c r="AP905" i="4"/>
  <c r="AP906" i="4"/>
  <c r="AP907" i="4"/>
  <c r="AP908" i="4"/>
  <c r="AP909" i="4"/>
  <c r="AP910" i="4"/>
  <c r="AP911" i="4"/>
  <c r="AP912" i="4"/>
  <c r="AP913" i="4"/>
  <c r="AP914" i="4"/>
  <c r="AP915" i="4"/>
  <c r="AP916" i="4"/>
  <c r="AP917" i="4"/>
  <c r="AP918" i="4"/>
  <c r="AP919" i="4"/>
  <c r="AP920" i="4"/>
  <c r="AP921" i="4"/>
  <c r="AP922" i="4"/>
  <c r="AP923" i="4"/>
  <c r="AP924" i="4"/>
  <c r="AP925" i="4"/>
  <c r="AP926" i="4"/>
  <c r="AP927" i="4"/>
  <c r="AP928" i="4"/>
  <c r="AP929" i="4"/>
  <c r="AP930" i="4"/>
  <c r="AP931" i="4"/>
  <c r="AP932" i="4"/>
  <c r="AP933" i="4"/>
  <c r="AP934" i="4"/>
  <c r="AP935" i="4"/>
  <c r="AP936" i="4"/>
  <c r="AP937" i="4"/>
  <c r="AP938" i="4"/>
  <c r="AP939" i="4"/>
  <c r="AP940" i="4"/>
  <c r="AP941" i="4"/>
  <c r="AP942" i="4"/>
  <c r="AP943" i="4"/>
  <c r="AP944" i="4"/>
  <c r="AP945" i="4"/>
  <c r="AP946" i="4"/>
  <c r="AP947" i="4"/>
  <c r="AP948" i="4"/>
  <c r="AP949" i="4"/>
  <c r="AP950" i="4"/>
  <c r="AP951" i="4"/>
  <c r="AP952" i="4"/>
  <c r="AP953" i="4"/>
  <c r="AP954" i="4"/>
  <c r="AP955" i="4"/>
  <c r="AP956" i="4"/>
  <c r="AP957" i="4"/>
  <c r="AP958" i="4"/>
  <c r="AP959" i="4"/>
  <c r="AP960" i="4"/>
  <c r="AP961" i="4"/>
  <c r="AP962" i="4"/>
  <c r="AP963" i="4"/>
  <c r="AP964" i="4"/>
  <c r="AP965" i="4"/>
  <c r="AP966" i="4"/>
  <c r="AP967" i="4"/>
  <c r="AP968" i="4"/>
  <c r="AP969" i="4"/>
  <c r="AP970" i="4"/>
  <c r="AP971" i="4"/>
  <c r="AP972" i="4"/>
  <c r="AP973" i="4"/>
  <c r="AP974" i="4"/>
  <c r="AP975" i="4"/>
  <c r="AP976" i="4"/>
  <c r="AP977" i="4"/>
  <c r="AP978" i="4"/>
  <c r="AP979" i="4"/>
  <c r="AP980" i="4"/>
  <c r="AP981" i="4"/>
  <c r="AP982" i="4"/>
  <c r="AP983" i="4"/>
  <c r="AP984" i="4"/>
  <c r="AP985" i="4"/>
  <c r="AP986" i="4"/>
  <c r="AP987" i="4"/>
  <c r="AP988" i="4"/>
  <c r="AP989" i="4"/>
  <c r="AP990" i="4"/>
  <c r="AP991" i="4"/>
  <c r="AP992" i="4"/>
  <c r="AP993" i="4"/>
  <c r="AP994" i="4"/>
  <c r="AP995" i="4"/>
  <c r="AP996" i="4"/>
  <c r="AP997" i="4"/>
  <c r="AP998" i="4"/>
  <c r="AP999" i="4"/>
  <c r="AP1000" i="4"/>
  <c r="AP1001" i="4"/>
  <c r="AP1002" i="4"/>
  <c r="AP1003" i="4"/>
  <c r="AP1004" i="4"/>
  <c r="AP1005" i="4"/>
  <c r="AP1006" i="4"/>
  <c r="AP1007" i="4"/>
  <c r="AP1008" i="4"/>
  <c r="AP1009" i="4"/>
  <c r="AP1010" i="4"/>
  <c r="AP1011" i="4"/>
  <c r="AP1012" i="4"/>
  <c r="AP1013" i="4"/>
  <c r="AP1014" i="4"/>
  <c r="AP1015" i="4"/>
  <c r="AP1016" i="4"/>
  <c r="AP1017" i="4"/>
  <c r="AP1018" i="4"/>
  <c r="AP1019" i="4"/>
  <c r="AP1020" i="4"/>
  <c r="AP1021" i="4"/>
  <c r="AP1022" i="4"/>
  <c r="AP1023" i="4"/>
  <c r="AP1024" i="4"/>
  <c r="AP1025" i="4"/>
  <c r="AP1026" i="4"/>
  <c r="AP1027" i="4"/>
  <c r="AP1028" i="4"/>
  <c r="AP1029" i="4"/>
  <c r="AP1030" i="4"/>
  <c r="AP1031" i="4"/>
  <c r="AP1032" i="4"/>
  <c r="AP1033" i="4"/>
  <c r="AP1034" i="4"/>
  <c r="AP1035" i="4"/>
  <c r="AP1036" i="4"/>
  <c r="AP1037" i="4"/>
  <c r="AP1038" i="4"/>
  <c r="AP1039" i="4"/>
  <c r="AP1040" i="4"/>
  <c r="AP1041" i="4"/>
  <c r="AP1042" i="4"/>
  <c r="AP1043" i="4"/>
  <c r="AP1044" i="4"/>
  <c r="AP1045" i="4"/>
  <c r="AP1046" i="4"/>
  <c r="AP1047" i="4"/>
  <c r="AP1048" i="4"/>
  <c r="AP1049" i="4"/>
  <c r="AP1050" i="4"/>
  <c r="AP1051" i="4"/>
  <c r="AP1052" i="4"/>
  <c r="AP1053" i="4"/>
  <c r="AP1054" i="4"/>
  <c r="AP1055" i="4"/>
  <c r="AP1056" i="4"/>
  <c r="AP1057" i="4"/>
  <c r="AP1058" i="4"/>
  <c r="AP1059" i="4"/>
  <c r="AP1060" i="4"/>
  <c r="AP1061" i="4"/>
  <c r="AP1062" i="4"/>
  <c r="AP1063" i="4"/>
  <c r="AP1064" i="4"/>
  <c r="AP1065" i="4"/>
  <c r="AP1066" i="4"/>
  <c r="AP1067" i="4"/>
  <c r="AP1068" i="4"/>
  <c r="AP1069" i="4"/>
  <c r="AP1070" i="4"/>
  <c r="AP1071" i="4"/>
  <c r="AP1072" i="4"/>
  <c r="AP1073" i="4"/>
  <c r="AP1074" i="4"/>
  <c r="AP1075" i="4"/>
  <c r="AP1076" i="4"/>
  <c r="AP1077" i="4"/>
  <c r="AP1078" i="4"/>
  <c r="AP1079" i="4"/>
  <c r="AP1080" i="4"/>
  <c r="AP1081" i="4"/>
  <c r="AP1082" i="4"/>
  <c r="AP1083" i="4"/>
  <c r="AP1084" i="4"/>
  <c r="AP1085" i="4"/>
  <c r="AP1086" i="4"/>
  <c r="AP1087" i="4"/>
  <c r="AP1088" i="4"/>
  <c r="AP1089" i="4"/>
  <c r="AP1090" i="4"/>
  <c r="AP1091" i="4"/>
  <c r="AP1092" i="4"/>
  <c r="AP1093" i="4"/>
  <c r="AP1094" i="4"/>
  <c r="AP1095" i="4"/>
  <c r="AP1096" i="4"/>
  <c r="AP1097" i="4"/>
  <c r="AP1098" i="4"/>
  <c r="AP1099" i="4"/>
  <c r="AP1100" i="4"/>
  <c r="AP1101" i="4"/>
  <c r="AP1102" i="4"/>
  <c r="AP1103" i="4"/>
  <c r="AP1104" i="4"/>
  <c r="AP1105" i="4"/>
  <c r="AP1106" i="4"/>
  <c r="AP1107" i="4"/>
  <c r="AP1108" i="4"/>
  <c r="AP1109" i="4"/>
  <c r="AP1110" i="4"/>
  <c r="AP1111" i="4"/>
  <c r="AP1112" i="4"/>
  <c r="AP1113" i="4"/>
  <c r="AP1114" i="4"/>
  <c r="AP1115" i="4"/>
  <c r="AP1116" i="4"/>
  <c r="AP1117" i="4"/>
  <c r="AP1118" i="4"/>
  <c r="AP1119" i="4"/>
  <c r="AP1120" i="4"/>
  <c r="AP1121" i="4"/>
  <c r="AP1122" i="4"/>
  <c r="AP1123" i="4"/>
  <c r="AP1124" i="4"/>
  <c r="AP1125" i="4"/>
  <c r="AP1126" i="4"/>
  <c r="AP1127" i="4"/>
  <c r="AP1128" i="4"/>
  <c r="AP1129" i="4"/>
  <c r="AP1130" i="4"/>
  <c r="AP1131" i="4"/>
  <c r="AP1132" i="4"/>
  <c r="AP1133" i="4"/>
  <c r="AP1134" i="4"/>
  <c r="AP1135" i="4"/>
  <c r="AP1136" i="4"/>
  <c r="AP1137" i="4"/>
  <c r="AP1138" i="4"/>
  <c r="AP1139" i="4"/>
  <c r="AP1140" i="4"/>
  <c r="AP1141" i="4"/>
  <c r="AP1142" i="4"/>
  <c r="AP1143" i="4"/>
  <c r="AP1144" i="4"/>
  <c r="AP1145" i="4"/>
  <c r="AP1146" i="4"/>
  <c r="AP1147" i="4"/>
  <c r="AP1148" i="4"/>
  <c r="AP1149" i="4"/>
  <c r="AP1150" i="4"/>
  <c r="AP1151" i="4"/>
  <c r="AP1152" i="4"/>
  <c r="AP1153" i="4"/>
  <c r="AP1154" i="4"/>
  <c r="AP1155" i="4"/>
  <c r="AP1156" i="4"/>
  <c r="AP1157" i="4"/>
  <c r="AP1158" i="4"/>
  <c r="AP1159" i="4"/>
  <c r="AP1160" i="4"/>
  <c r="AP1161" i="4"/>
  <c r="AP1162" i="4"/>
  <c r="AP1163" i="4"/>
  <c r="AP1164" i="4"/>
  <c r="AP1165" i="4"/>
  <c r="AP1166" i="4"/>
  <c r="AP1167" i="4"/>
  <c r="AP1168" i="4"/>
  <c r="AP1169" i="4"/>
  <c r="AP1170" i="4"/>
  <c r="AP1171" i="4"/>
  <c r="AP1172" i="4"/>
  <c r="AP1173" i="4"/>
  <c r="AP1174" i="4"/>
  <c r="AP1175" i="4"/>
  <c r="AP1176" i="4"/>
  <c r="AP1177" i="4"/>
  <c r="AP1178" i="4"/>
  <c r="AP1179" i="4"/>
  <c r="AP1180" i="4"/>
  <c r="AP1181" i="4"/>
  <c r="AP1182" i="4"/>
  <c r="AP1183" i="4"/>
  <c r="AP1184" i="4"/>
  <c r="AP1185" i="4"/>
  <c r="AP1186" i="4"/>
  <c r="AP1187" i="4"/>
  <c r="AP1188" i="4"/>
  <c r="AP1189" i="4"/>
  <c r="AP1190" i="4"/>
  <c r="AP1191" i="4"/>
  <c r="AP1192" i="4"/>
  <c r="AP1193" i="4"/>
  <c r="AP1194" i="4"/>
  <c r="AP1195" i="4"/>
  <c r="AP1196" i="4"/>
  <c r="AP1197" i="4"/>
  <c r="AP1198" i="4"/>
  <c r="AP1199" i="4"/>
  <c r="AP1200" i="4"/>
  <c r="AP1201" i="4"/>
  <c r="AP1202" i="4"/>
  <c r="AP1203" i="4"/>
  <c r="AP1204" i="4"/>
  <c r="AP1205" i="4"/>
  <c r="AP1206" i="4"/>
  <c r="AP1207" i="4"/>
  <c r="AP1208" i="4"/>
  <c r="AP1209" i="4"/>
  <c r="AP1210" i="4"/>
  <c r="AP1211" i="4"/>
  <c r="AP1212" i="4"/>
  <c r="AP1213" i="4"/>
  <c r="AP1214" i="4"/>
  <c r="AP1215" i="4"/>
  <c r="AP1216" i="4"/>
  <c r="AP1217" i="4"/>
  <c r="AP1218" i="4"/>
  <c r="AP1219" i="4"/>
  <c r="AP1220" i="4"/>
  <c r="AP1221" i="4"/>
  <c r="AP1222" i="4"/>
  <c r="AP1223" i="4"/>
  <c r="AP1224" i="4"/>
  <c r="AP1225" i="4"/>
  <c r="AP1226" i="4"/>
  <c r="AP1227" i="4"/>
  <c r="AP1228" i="4"/>
  <c r="AP1229" i="4"/>
  <c r="AP1230" i="4"/>
  <c r="AP1231" i="4"/>
  <c r="AP1232" i="4"/>
  <c r="AP1233" i="4"/>
  <c r="AP1234" i="4"/>
  <c r="AP1235" i="4"/>
  <c r="AP1236" i="4"/>
  <c r="AP1237" i="4"/>
  <c r="AP1238" i="4"/>
  <c r="AP1239" i="4"/>
  <c r="AP1240" i="4"/>
  <c r="AP1241" i="4"/>
  <c r="AP1242" i="4"/>
  <c r="AP1243" i="4"/>
  <c r="AP1244" i="4"/>
  <c r="AP1245" i="4"/>
  <c r="AP1246" i="4"/>
  <c r="AP1247" i="4"/>
  <c r="AP1248" i="4"/>
  <c r="AP1249" i="4"/>
  <c r="AP1250" i="4"/>
  <c r="AP1251" i="4"/>
  <c r="AP1252" i="4"/>
  <c r="AP1253" i="4"/>
  <c r="AP1254" i="4"/>
  <c r="AP1255" i="4"/>
  <c r="AP1256" i="4"/>
  <c r="AP1257" i="4"/>
  <c r="AP1258" i="4"/>
  <c r="AP1259" i="4"/>
  <c r="AP1260" i="4"/>
  <c r="AP1261" i="4"/>
  <c r="AP1262" i="4"/>
  <c r="AP1263" i="4"/>
  <c r="AP1264" i="4"/>
  <c r="AP1265" i="4"/>
  <c r="AP1266" i="4"/>
  <c r="AP1267" i="4"/>
  <c r="AP1268" i="4"/>
  <c r="AP1269" i="4"/>
  <c r="AP1270" i="4"/>
  <c r="AP1271" i="4"/>
  <c r="AP1272" i="4"/>
  <c r="AP1273" i="4"/>
  <c r="AP1274" i="4"/>
  <c r="AP1275" i="4"/>
  <c r="AP1276" i="4"/>
  <c r="AP1277" i="4"/>
  <c r="AP1278" i="4"/>
  <c r="AP1279" i="4"/>
  <c r="AP1280" i="4"/>
  <c r="AP1281" i="4"/>
  <c r="AP1282" i="4"/>
  <c r="AP1283" i="4"/>
  <c r="AP1284" i="4"/>
  <c r="AP1285" i="4"/>
  <c r="AP1286" i="4"/>
  <c r="AP1287" i="4"/>
  <c r="AP1288" i="4"/>
  <c r="AP1289" i="4"/>
  <c r="AP1290" i="4"/>
  <c r="AP1291" i="4"/>
  <c r="AP1292" i="4"/>
  <c r="AP1293" i="4"/>
  <c r="AP1294" i="4"/>
  <c r="AP1295" i="4"/>
  <c r="AP1296" i="4"/>
  <c r="AP1297" i="4"/>
  <c r="AP1298" i="4"/>
  <c r="AP1299" i="4"/>
  <c r="AP1300" i="4"/>
  <c r="AP1301" i="4"/>
  <c r="AP1302" i="4"/>
  <c r="AP1303" i="4"/>
  <c r="AP1304" i="4"/>
  <c r="AP1305" i="4"/>
  <c r="AP1306" i="4"/>
  <c r="AP1307" i="4"/>
  <c r="AP1308" i="4"/>
  <c r="AP1309" i="4"/>
  <c r="AP1310" i="4"/>
  <c r="AP1311" i="4"/>
  <c r="AP1312" i="4"/>
  <c r="AP1313" i="4"/>
  <c r="AP1314" i="4"/>
  <c r="AP1315" i="4"/>
  <c r="AP1316" i="4"/>
  <c r="AP1317" i="4"/>
  <c r="AP1318" i="4"/>
  <c r="AP1319" i="4"/>
  <c r="AP1320" i="4"/>
  <c r="AP1321" i="4"/>
  <c r="AP1322" i="4"/>
  <c r="AP1323" i="4"/>
  <c r="AP1324" i="4"/>
  <c r="AP1325" i="4"/>
  <c r="AP1326" i="4"/>
  <c r="AP1327" i="4"/>
  <c r="AP1328" i="4"/>
  <c r="AP1329" i="4"/>
  <c r="AP1330" i="4"/>
  <c r="AP1331" i="4"/>
  <c r="AP1332" i="4"/>
  <c r="AP1333" i="4"/>
  <c r="AP1334" i="4"/>
  <c r="AP1335" i="4"/>
  <c r="AP1336" i="4"/>
  <c r="AP1337" i="4"/>
  <c r="AP1338" i="4"/>
  <c r="AP1339" i="4"/>
  <c r="AP1340" i="4"/>
  <c r="AP1341" i="4"/>
  <c r="AP1342" i="4"/>
  <c r="AP1343" i="4"/>
  <c r="AP1344" i="4"/>
  <c r="AP1345" i="4"/>
  <c r="AP1346" i="4"/>
  <c r="AP1347" i="4"/>
  <c r="AP1348" i="4"/>
  <c r="AP1349" i="4"/>
  <c r="AP1350" i="4"/>
  <c r="AP1351" i="4"/>
  <c r="AP1352" i="4"/>
  <c r="AP1353" i="4"/>
  <c r="AP1354" i="4"/>
  <c r="AP1355" i="4"/>
  <c r="AP1356" i="4"/>
  <c r="AP1357" i="4"/>
  <c r="AP1358" i="4"/>
  <c r="AP1359" i="4"/>
  <c r="AP1360" i="4"/>
  <c r="AP1361" i="4"/>
  <c r="AP1362" i="4"/>
  <c r="AP1363" i="4"/>
  <c r="AP1364" i="4"/>
  <c r="AP1365" i="4"/>
  <c r="AP1366" i="4"/>
  <c r="AP1367" i="4"/>
  <c r="AP1368" i="4"/>
  <c r="AP1369" i="4"/>
  <c r="AP1370" i="4"/>
  <c r="AP1371" i="4"/>
  <c r="AP1372" i="4"/>
  <c r="AP1373" i="4"/>
  <c r="AP1374" i="4"/>
  <c r="AP1375" i="4"/>
  <c r="AP1376" i="4"/>
  <c r="AP1377" i="4"/>
  <c r="AP1378" i="4"/>
  <c r="AP1379" i="4"/>
  <c r="AP1380" i="4"/>
  <c r="AP1381" i="4"/>
  <c r="AP1382" i="4"/>
  <c r="AP1383" i="4"/>
  <c r="AP1384" i="4"/>
  <c r="AP1385" i="4"/>
  <c r="AP1386" i="4"/>
  <c r="AP1387" i="4"/>
  <c r="AP1388" i="4"/>
  <c r="AP1389" i="4"/>
  <c r="AP1390" i="4"/>
  <c r="AP1391" i="4"/>
  <c r="AP1392" i="4"/>
  <c r="AP1393" i="4"/>
  <c r="AP1394" i="4"/>
  <c r="AP1395" i="4"/>
  <c r="AP1396" i="4"/>
  <c r="AP1397" i="4"/>
  <c r="AP1398" i="4"/>
  <c r="AP1399" i="4"/>
  <c r="AP1400" i="4"/>
  <c r="AP1401" i="4"/>
  <c r="AP1402" i="4"/>
  <c r="AP1403" i="4"/>
  <c r="AP1404" i="4"/>
  <c r="AP1405" i="4"/>
  <c r="AP1406" i="4"/>
  <c r="AP1407" i="4"/>
  <c r="AP1408" i="4"/>
  <c r="AP1409" i="4"/>
  <c r="AP1410" i="4"/>
  <c r="AP1411" i="4"/>
  <c r="AP1412" i="4"/>
  <c r="AP1413" i="4"/>
  <c r="AP1414" i="4"/>
  <c r="AP1415" i="4"/>
  <c r="AP1416" i="4"/>
  <c r="AP1417" i="4"/>
  <c r="AP1418" i="4"/>
  <c r="AP1419" i="4"/>
  <c r="AP1420" i="4"/>
  <c r="AP1421" i="4"/>
  <c r="AP1422" i="4"/>
  <c r="AP1423" i="4"/>
  <c r="AP1424" i="4"/>
  <c r="AP1425" i="4"/>
  <c r="AP1426" i="4"/>
  <c r="AP1427" i="4"/>
  <c r="AP1428" i="4"/>
  <c r="AP1429" i="4"/>
  <c r="AP1430" i="4"/>
  <c r="AP1431" i="4"/>
  <c r="AP1432" i="4"/>
  <c r="AP1433" i="4"/>
  <c r="AP1434" i="4"/>
  <c r="AP1435" i="4"/>
  <c r="AP1436" i="4"/>
  <c r="AP1437" i="4"/>
  <c r="AP1438" i="4"/>
  <c r="AP1439" i="4"/>
  <c r="D211" i="5" l="1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8" i="3"/>
  <c r="R89" i="3"/>
  <c r="R90" i="3"/>
  <c r="R91" i="3"/>
  <c r="R92" i="3"/>
  <c r="R93" i="3"/>
  <c r="R95" i="3"/>
  <c r="R96" i="3"/>
  <c r="R97" i="3"/>
  <c r="R98" i="3"/>
  <c r="R99" i="3"/>
  <c r="R100" i="3"/>
  <c r="R101" i="3"/>
  <c r="R102" i="3"/>
  <c r="R103" i="3"/>
  <c r="R104" i="3"/>
  <c r="R105" i="3"/>
  <c r="R111" i="3"/>
  <c r="R112" i="3"/>
  <c r="R114" i="3"/>
  <c r="R115" i="3"/>
  <c r="R118" i="3"/>
  <c r="R119" i="3"/>
  <c r="R120" i="3"/>
  <c r="R121" i="3"/>
  <c r="R122" i="3"/>
  <c r="R123" i="3"/>
  <c r="R124" i="3"/>
  <c r="R125" i="3"/>
  <c r="R126" i="3"/>
  <c r="R131" i="3"/>
  <c r="R138" i="3"/>
  <c r="R139" i="3"/>
  <c r="R141" i="3"/>
  <c r="R142" i="3"/>
  <c r="R150" i="3"/>
  <c r="R157" i="3"/>
  <c r="R163" i="3"/>
  <c r="R166" i="3"/>
  <c r="R167" i="3"/>
  <c r="R172" i="3"/>
  <c r="R173" i="3"/>
  <c r="R84" i="3"/>
  <c r="R85" i="3"/>
  <c r="R86" i="3"/>
  <c r="R87" i="3"/>
  <c r="R94" i="3"/>
  <c r="R107" i="3"/>
  <c r="R108" i="3"/>
  <c r="R109" i="3"/>
  <c r="R110" i="3"/>
  <c r="R113" i="3"/>
  <c r="R117" i="3"/>
  <c r="R127" i="3"/>
  <c r="R128" i="3"/>
  <c r="R129" i="3"/>
  <c r="R130" i="3"/>
  <c r="R132" i="3"/>
  <c r="R133" i="3"/>
  <c r="R134" i="3"/>
  <c r="R135" i="3"/>
  <c r="R136" i="3"/>
  <c r="R137" i="3"/>
  <c r="R140" i="3"/>
  <c r="R143" i="3"/>
  <c r="R144" i="3"/>
  <c r="R145" i="3"/>
  <c r="R146" i="3"/>
  <c r="R147" i="3"/>
  <c r="R148" i="3"/>
  <c r="R149" i="3"/>
  <c r="R151" i="3"/>
  <c r="R152" i="3"/>
  <c r="R153" i="3"/>
  <c r="R154" i="3"/>
  <c r="R155" i="3"/>
  <c r="R156" i="3"/>
  <c r="R158" i="3"/>
  <c r="R159" i="3"/>
  <c r="R160" i="3"/>
  <c r="R161" i="3"/>
  <c r="R162" i="3"/>
  <c r="R164" i="3"/>
  <c r="R165" i="3"/>
  <c r="R168" i="3"/>
  <c r="R169" i="3"/>
  <c r="R170" i="3"/>
  <c r="R171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06" i="3"/>
  <c r="R116" i="3"/>
  <c r="R15" i="3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5" i="4"/>
  <c r="E208" i="5" l="1"/>
  <c r="F208" i="5" s="1"/>
  <c r="E91" i="5"/>
  <c r="F91" i="5" s="1"/>
  <c r="E7" i="5"/>
  <c r="F7" i="5" s="1"/>
  <c r="E176" i="5"/>
  <c r="F176" i="5" s="1"/>
  <c r="E25" i="5"/>
  <c r="F25" i="5" s="1"/>
  <c r="E26" i="5"/>
  <c r="F26" i="5" s="1"/>
  <c r="E89" i="5"/>
  <c r="F89" i="5" s="1"/>
  <c r="E173" i="5"/>
  <c r="F173" i="5" s="1"/>
  <c r="E58" i="5"/>
  <c r="F58" i="5" s="1"/>
  <c r="E59" i="5"/>
  <c r="F59" i="5" s="1"/>
  <c r="E66" i="5"/>
  <c r="F66" i="5" s="1"/>
  <c r="E86" i="5"/>
  <c r="F86" i="5" s="1"/>
  <c r="E69" i="5"/>
  <c r="F69" i="5" s="1"/>
  <c r="E41" i="5"/>
  <c r="F41" i="5" s="1"/>
  <c r="E13" i="5"/>
  <c r="F13" i="5" s="1"/>
  <c r="E33" i="5"/>
  <c r="F33" i="5" s="1"/>
  <c r="E172" i="5"/>
  <c r="F172" i="5" s="1"/>
  <c r="E38" i="5"/>
  <c r="F38" i="5" s="1"/>
  <c r="E9" i="5"/>
  <c r="F9" i="5" s="1"/>
  <c r="E72" i="5"/>
  <c r="F72" i="5" s="1"/>
  <c r="E10" i="5"/>
  <c r="F10" i="5" s="1"/>
  <c r="E18" i="5"/>
  <c r="F18" i="5" s="1"/>
  <c r="E6" i="5"/>
  <c r="F6" i="5" s="1"/>
  <c r="E77" i="5"/>
  <c r="F77" i="5" s="1"/>
  <c r="E67" i="5"/>
  <c r="F67" i="5" s="1"/>
  <c r="E174" i="5"/>
  <c r="F174" i="5" s="1"/>
  <c r="E167" i="5"/>
  <c r="F167" i="5" s="1"/>
  <c r="E186" i="5"/>
  <c r="F186" i="5" s="1"/>
  <c r="E42" i="5"/>
  <c r="F42" i="5" s="1"/>
  <c r="E54" i="5"/>
  <c r="F54" i="5" s="1"/>
  <c r="E76" i="5"/>
  <c r="F76" i="5" s="1"/>
  <c r="E85" i="5"/>
  <c r="F85" i="5" s="1"/>
  <c r="E65" i="5"/>
  <c r="F65" i="5" s="1"/>
  <c r="E4" i="5"/>
  <c r="E49" i="5"/>
  <c r="F49" i="5" s="1"/>
  <c r="E50" i="5"/>
  <c r="F50" i="5" s="1"/>
  <c r="E8" i="5"/>
  <c r="F8" i="5" s="1"/>
  <c r="E43" i="5"/>
  <c r="F43" i="5" s="1"/>
  <c r="E90" i="5"/>
  <c r="F90" i="5" s="1"/>
  <c r="E55" i="5"/>
  <c r="F55" i="5" s="1"/>
  <c r="E45" i="5"/>
  <c r="F45" i="5" s="1"/>
  <c r="E40" i="5"/>
  <c r="F40" i="5" s="1"/>
  <c r="E29" i="5"/>
  <c r="F29" i="5" s="1"/>
  <c r="E22" i="5"/>
  <c r="F22" i="5" s="1"/>
  <c r="E84" i="5"/>
  <c r="F84" i="5" s="1"/>
  <c r="E88" i="5"/>
  <c r="F88" i="5" s="1"/>
  <c r="E203" i="5"/>
  <c r="E162" i="5"/>
  <c r="E64" i="5"/>
  <c r="F64" i="5" s="1"/>
  <c r="E61" i="5"/>
  <c r="F61" i="5" s="1"/>
  <c r="E62" i="5"/>
  <c r="F62" i="5" s="1"/>
  <c r="E81" i="5"/>
  <c r="F81" i="5" s="1"/>
  <c r="E63" i="5"/>
  <c r="F63" i="5" s="1"/>
  <c r="E12" i="5"/>
  <c r="F12" i="5" s="1"/>
  <c r="E24" i="5"/>
  <c r="F24" i="5" s="1"/>
  <c r="E82" i="5"/>
  <c r="F82" i="5" s="1"/>
  <c r="E71" i="5"/>
  <c r="F71" i="5" s="1"/>
  <c r="E168" i="5"/>
  <c r="F168" i="5" s="1"/>
  <c r="E70" i="5"/>
  <c r="F70" i="5" s="1"/>
  <c r="E205" i="5"/>
  <c r="F205" i="5" s="1"/>
  <c r="E165" i="5"/>
  <c r="F165" i="5" s="1"/>
  <c r="E148" i="5"/>
  <c r="E166" i="5"/>
  <c r="F166" i="5" s="1"/>
  <c r="E35" i="5"/>
  <c r="F35" i="5" s="1"/>
  <c r="E47" i="5"/>
  <c r="F47" i="5" s="1"/>
  <c r="E46" i="5"/>
  <c r="F46" i="5" s="1"/>
  <c r="E79" i="5"/>
  <c r="F79" i="5" s="1"/>
  <c r="E171" i="5"/>
  <c r="E68" i="5"/>
  <c r="F68" i="5" s="1"/>
  <c r="E17" i="5"/>
  <c r="F17" i="5" s="1"/>
  <c r="E175" i="5"/>
  <c r="F175" i="5" s="1"/>
  <c r="E34" i="5"/>
  <c r="F34" i="5" s="1"/>
  <c r="E83" i="5"/>
  <c r="F83" i="5" s="1"/>
  <c r="E28" i="5"/>
  <c r="F28" i="5" s="1"/>
  <c r="E164" i="5"/>
  <c r="F164" i="5" s="1"/>
  <c r="E51" i="5"/>
  <c r="F51" i="5" s="1"/>
  <c r="E14" i="5"/>
  <c r="F14" i="5" s="1"/>
  <c r="E39" i="5"/>
  <c r="F39" i="5" s="1"/>
  <c r="E44" i="5"/>
  <c r="F44" i="5" s="1"/>
  <c r="E52" i="5"/>
  <c r="F52" i="5" s="1"/>
  <c r="E36" i="5"/>
  <c r="F36" i="5" s="1"/>
  <c r="E60" i="5"/>
  <c r="F60" i="5" s="1"/>
  <c r="E11" i="5"/>
  <c r="F11" i="5" s="1"/>
  <c r="E31" i="5"/>
  <c r="F31" i="5" s="1"/>
  <c r="E32" i="5"/>
  <c r="F32" i="5" s="1"/>
  <c r="E206" i="5"/>
  <c r="F206" i="5" s="1"/>
  <c r="E87" i="5"/>
  <c r="F87" i="5" s="1"/>
  <c r="E16" i="5"/>
  <c r="F16" i="5" s="1"/>
  <c r="E19" i="5"/>
  <c r="F19" i="5" s="1"/>
  <c r="E37" i="5"/>
  <c r="F37" i="5" s="1"/>
  <c r="E56" i="5"/>
  <c r="F56" i="5" s="1"/>
  <c r="E5" i="5"/>
  <c r="F5" i="5" s="1"/>
  <c r="E15" i="5"/>
  <c r="F15" i="5" s="1"/>
  <c r="E207" i="5"/>
  <c r="F207" i="5" s="1"/>
  <c r="E48" i="5"/>
  <c r="F48" i="5" s="1"/>
  <c r="E75" i="5"/>
  <c r="E57" i="5"/>
  <c r="F57" i="5" s="1"/>
  <c r="E78" i="5"/>
  <c r="F78" i="5" s="1"/>
  <c r="E27" i="5"/>
  <c r="F27" i="5" s="1"/>
  <c r="E53" i="5"/>
  <c r="F53" i="5" s="1"/>
  <c r="E204" i="5"/>
  <c r="F204" i="5" s="1"/>
  <c r="E80" i="5"/>
  <c r="F80" i="5" s="1"/>
  <c r="E163" i="5"/>
  <c r="F163" i="5" s="1"/>
  <c r="E21" i="5"/>
  <c r="F21" i="5" s="1"/>
  <c r="E20" i="5"/>
  <c r="F20" i="5" s="1"/>
  <c r="E23" i="5"/>
  <c r="F23" i="5" s="1"/>
  <c r="E30" i="5"/>
  <c r="F30" i="5" s="1"/>
  <c r="E184" i="5"/>
  <c r="F184" i="5" s="1"/>
  <c r="E190" i="5"/>
  <c r="F190" i="5" s="1"/>
  <c r="E123" i="5"/>
  <c r="F123" i="5" s="1"/>
  <c r="E120" i="5"/>
  <c r="F120" i="5" s="1"/>
  <c r="E188" i="5"/>
  <c r="F188" i="5" s="1"/>
  <c r="E143" i="5"/>
  <c r="F143" i="5" s="1"/>
  <c r="E124" i="5"/>
  <c r="F124" i="5" s="1"/>
  <c r="E103" i="5"/>
  <c r="F103" i="5" s="1"/>
  <c r="E192" i="5"/>
  <c r="F192" i="5" s="1"/>
  <c r="E155" i="5"/>
  <c r="F155" i="5" s="1"/>
  <c r="E98" i="5"/>
  <c r="F98" i="5" s="1"/>
  <c r="E95" i="5"/>
  <c r="F95" i="5" s="1"/>
  <c r="E183" i="5"/>
  <c r="F183" i="5" s="1"/>
  <c r="E139" i="5"/>
  <c r="F139" i="5" s="1"/>
  <c r="E117" i="5"/>
  <c r="F117" i="5" s="1"/>
  <c r="E131" i="5"/>
  <c r="F131" i="5" s="1"/>
  <c r="E94" i="5"/>
  <c r="E182" i="5"/>
  <c r="F182" i="5" s="1"/>
  <c r="E125" i="5"/>
  <c r="F125" i="5" s="1"/>
  <c r="E104" i="5"/>
  <c r="F104" i="5" s="1"/>
  <c r="E197" i="5"/>
  <c r="F197" i="5" s="1"/>
  <c r="E101" i="5"/>
  <c r="F101" i="5" s="1"/>
  <c r="E177" i="5"/>
  <c r="F177" i="5" s="1"/>
  <c r="E153" i="5"/>
  <c r="F153" i="5" s="1"/>
  <c r="E110" i="5"/>
  <c r="F110" i="5" s="1"/>
  <c r="E96" i="5"/>
  <c r="F96" i="5" s="1"/>
  <c r="E185" i="5"/>
  <c r="F185" i="5" s="1"/>
  <c r="E105" i="5"/>
  <c r="F105" i="5" s="1"/>
  <c r="E133" i="5"/>
  <c r="F133" i="5" s="1"/>
  <c r="E127" i="5"/>
  <c r="F127" i="5" s="1"/>
  <c r="E195" i="5"/>
  <c r="F195" i="5" s="1"/>
  <c r="E158" i="5"/>
  <c r="F158" i="5" s="1"/>
  <c r="E156" i="5"/>
  <c r="F156" i="5" s="1"/>
  <c r="E145" i="5"/>
  <c r="F145" i="5" s="1"/>
  <c r="E191" i="5"/>
  <c r="F191" i="5" s="1"/>
  <c r="E115" i="5"/>
  <c r="F115" i="5" s="1"/>
  <c r="E144" i="5"/>
  <c r="F144" i="5" s="1"/>
  <c r="E109" i="5"/>
  <c r="E180" i="5"/>
  <c r="F180" i="5" s="1"/>
  <c r="E189" i="5"/>
  <c r="F189" i="5" s="1"/>
  <c r="E116" i="5"/>
  <c r="F116" i="5" s="1"/>
  <c r="E157" i="5"/>
  <c r="F157" i="5" s="1"/>
  <c r="E114" i="5"/>
  <c r="F114" i="5" s="1"/>
  <c r="E181" i="5"/>
  <c r="F181" i="5" s="1"/>
  <c r="E140" i="5"/>
  <c r="F140" i="5" s="1"/>
  <c r="E121" i="5"/>
  <c r="F121" i="5" s="1"/>
  <c r="E100" i="5"/>
  <c r="F100" i="5" s="1"/>
  <c r="E193" i="5"/>
  <c r="F193" i="5" s="1"/>
  <c r="E132" i="5"/>
  <c r="F132" i="5" s="1"/>
  <c r="E113" i="5"/>
  <c r="F113" i="5" s="1"/>
  <c r="E200" i="5"/>
  <c r="F200" i="5" s="1"/>
  <c r="E102" i="5"/>
  <c r="F102" i="5" s="1"/>
  <c r="E154" i="5"/>
  <c r="F154" i="5" s="1"/>
  <c r="E152" i="5"/>
  <c r="F152" i="5" s="1"/>
  <c r="E112" i="5"/>
  <c r="F112" i="5" s="1"/>
  <c r="E199" i="5"/>
  <c r="F199" i="5" s="1"/>
  <c r="E141" i="5"/>
  <c r="F141" i="5" s="1"/>
  <c r="E122" i="5"/>
  <c r="F122" i="5" s="1"/>
  <c r="E126" i="5"/>
  <c r="F126" i="5" s="1"/>
  <c r="E99" i="5"/>
  <c r="F99" i="5" s="1"/>
  <c r="E111" i="5"/>
  <c r="F111" i="5" s="1"/>
  <c r="E198" i="5"/>
  <c r="F198" i="5" s="1"/>
  <c r="E178" i="5"/>
  <c r="F178" i="5" s="1"/>
  <c r="E137" i="5"/>
  <c r="F137" i="5" s="1"/>
  <c r="E118" i="5"/>
  <c r="F118" i="5" s="1"/>
  <c r="E119" i="5"/>
  <c r="F119" i="5" s="1"/>
  <c r="E129" i="5"/>
  <c r="F129" i="5" s="1"/>
  <c r="E136" i="5"/>
  <c r="F136" i="5" s="1"/>
  <c r="E97" i="5"/>
  <c r="F97" i="5" s="1"/>
  <c r="E128" i="5"/>
  <c r="F128" i="5" s="1"/>
  <c r="E179" i="5"/>
  <c r="F179" i="5" s="1"/>
  <c r="E138" i="5"/>
  <c r="F138" i="5" s="1"/>
  <c r="E135" i="5"/>
  <c r="F135" i="5" s="1"/>
  <c r="E194" i="5"/>
  <c r="F194" i="5" s="1"/>
  <c r="E151" i="5"/>
  <c r="E106" i="5"/>
  <c r="F106" i="5" s="1"/>
  <c r="E134" i="5"/>
  <c r="F134" i="5" s="1"/>
  <c r="E187" i="5"/>
  <c r="F187" i="5" s="1"/>
  <c r="E142" i="5"/>
  <c r="F142" i="5" s="1"/>
  <c r="E130" i="5"/>
  <c r="F130" i="5" s="1"/>
  <c r="E196" i="5"/>
  <c r="F196" i="5" s="1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2" i="4"/>
  <c r="AR903" i="4"/>
  <c r="AR904" i="4"/>
  <c r="AR905" i="4"/>
  <c r="AR906" i="4"/>
  <c r="AR907" i="4"/>
  <c r="AR908" i="4"/>
  <c r="AR909" i="4"/>
  <c r="AR910" i="4"/>
  <c r="AR911" i="4"/>
  <c r="AR912" i="4"/>
  <c r="AR913" i="4"/>
  <c r="AR914" i="4"/>
  <c r="AR915" i="4"/>
  <c r="AR916" i="4"/>
  <c r="AR917" i="4"/>
  <c r="AR918" i="4"/>
  <c r="AR919" i="4"/>
  <c r="AR920" i="4"/>
  <c r="AR921" i="4"/>
  <c r="AR922" i="4"/>
  <c r="AR923" i="4"/>
  <c r="AR924" i="4"/>
  <c r="AR925" i="4"/>
  <c r="AR926" i="4"/>
  <c r="AR927" i="4"/>
  <c r="AR928" i="4"/>
  <c r="AR929" i="4"/>
  <c r="AR930" i="4"/>
  <c r="AR931" i="4"/>
  <c r="AR932" i="4"/>
  <c r="AR933" i="4"/>
  <c r="AR934" i="4"/>
  <c r="AR935" i="4"/>
  <c r="AR936" i="4"/>
  <c r="AR937" i="4"/>
  <c r="AR938" i="4"/>
  <c r="AR939" i="4"/>
  <c r="AR940" i="4"/>
  <c r="AR941" i="4"/>
  <c r="AR942" i="4"/>
  <c r="AR943" i="4"/>
  <c r="AR944" i="4"/>
  <c r="AR945" i="4"/>
  <c r="AR946" i="4"/>
  <c r="AR947" i="4"/>
  <c r="AR948" i="4"/>
  <c r="AR949" i="4"/>
  <c r="AR950" i="4"/>
  <c r="AR951" i="4"/>
  <c r="AR952" i="4"/>
  <c r="AR953" i="4"/>
  <c r="AR954" i="4"/>
  <c r="AR955" i="4"/>
  <c r="AR956" i="4"/>
  <c r="AR957" i="4"/>
  <c r="AR958" i="4"/>
  <c r="AR959" i="4"/>
  <c r="AR960" i="4"/>
  <c r="AR961" i="4"/>
  <c r="AR962" i="4"/>
  <c r="AR963" i="4"/>
  <c r="AR964" i="4"/>
  <c r="AR965" i="4"/>
  <c r="AR966" i="4"/>
  <c r="AR967" i="4"/>
  <c r="AR968" i="4"/>
  <c r="AR969" i="4"/>
  <c r="AR970" i="4"/>
  <c r="AR971" i="4"/>
  <c r="AR972" i="4"/>
  <c r="AR973" i="4"/>
  <c r="AR974" i="4"/>
  <c r="AR975" i="4"/>
  <c r="AR976" i="4"/>
  <c r="AR977" i="4"/>
  <c r="AR978" i="4"/>
  <c r="AR979" i="4"/>
  <c r="AR980" i="4"/>
  <c r="AR981" i="4"/>
  <c r="AR982" i="4"/>
  <c r="AR983" i="4"/>
  <c r="AR984" i="4"/>
  <c r="AR985" i="4"/>
  <c r="AR986" i="4"/>
  <c r="AR987" i="4"/>
  <c r="AR988" i="4"/>
  <c r="AR989" i="4"/>
  <c r="AR990" i="4"/>
  <c r="AR991" i="4"/>
  <c r="AR992" i="4"/>
  <c r="AR993" i="4"/>
  <c r="AR994" i="4"/>
  <c r="AR995" i="4"/>
  <c r="AR996" i="4"/>
  <c r="AR997" i="4"/>
  <c r="AR998" i="4"/>
  <c r="AR999" i="4"/>
  <c r="AR1000" i="4"/>
  <c r="AR1001" i="4"/>
  <c r="AR1002" i="4"/>
  <c r="AR1003" i="4"/>
  <c r="AR1004" i="4"/>
  <c r="AR1005" i="4"/>
  <c r="AR1006" i="4"/>
  <c r="AR1007" i="4"/>
  <c r="AR1008" i="4"/>
  <c r="AR1009" i="4"/>
  <c r="AR1010" i="4"/>
  <c r="AR1011" i="4"/>
  <c r="AR1012" i="4"/>
  <c r="AR1013" i="4"/>
  <c r="AR1014" i="4"/>
  <c r="AR1015" i="4"/>
  <c r="AR1016" i="4"/>
  <c r="AR1017" i="4"/>
  <c r="AR1018" i="4"/>
  <c r="AR1019" i="4"/>
  <c r="AR1020" i="4"/>
  <c r="AR1021" i="4"/>
  <c r="AR1022" i="4"/>
  <c r="AR1023" i="4"/>
  <c r="AR1024" i="4"/>
  <c r="AR1025" i="4"/>
  <c r="AR1026" i="4"/>
  <c r="AR1027" i="4"/>
  <c r="AR1028" i="4"/>
  <c r="AR1029" i="4"/>
  <c r="AR1030" i="4"/>
  <c r="AR1031" i="4"/>
  <c r="AR1032" i="4"/>
  <c r="AR1033" i="4"/>
  <c r="AR1034" i="4"/>
  <c r="AR1035" i="4"/>
  <c r="AR1036" i="4"/>
  <c r="AR1037" i="4"/>
  <c r="AR1038" i="4"/>
  <c r="AR1039" i="4"/>
  <c r="AR1040" i="4"/>
  <c r="AR1041" i="4"/>
  <c r="AR1042" i="4"/>
  <c r="AR1043" i="4"/>
  <c r="AR1044" i="4"/>
  <c r="AR1045" i="4"/>
  <c r="AR1046" i="4"/>
  <c r="AR1047" i="4"/>
  <c r="AR1048" i="4"/>
  <c r="AR1049" i="4"/>
  <c r="AR1050" i="4"/>
  <c r="AR1051" i="4"/>
  <c r="AR1052" i="4"/>
  <c r="AR1053" i="4"/>
  <c r="AR1054" i="4"/>
  <c r="AR1055" i="4"/>
  <c r="AR1056" i="4"/>
  <c r="AR1057" i="4"/>
  <c r="AR1058" i="4"/>
  <c r="AR1059" i="4"/>
  <c r="AR1060" i="4"/>
  <c r="AR1061" i="4"/>
  <c r="AR1062" i="4"/>
  <c r="AR1063" i="4"/>
  <c r="AR1064" i="4"/>
  <c r="AR1065" i="4"/>
  <c r="AR1066" i="4"/>
  <c r="AR1067" i="4"/>
  <c r="AR1068" i="4"/>
  <c r="AR1069" i="4"/>
  <c r="AR1070" i="4"/>
  <c r="AR1071" i="4"/>
  <c r="AR1072" i="4"/>
  <c r="AR1073" i="4"/>
  <c r="AR1074" i="4"/>
  <c r="AR1075" i="4"/>
  <c r="AR1076" i="4"/>
  <c r="AR1077" i="4"/>
  <c r="AR1078" i="4"/>
  <c r="AR1079" i="4"/>
  <c r="AR1080" i="4"/>
  <c r="AR1081" i="4"/>
  <c r="AR1082" i="4"/>
  <c r="AR1083" i="4"/>
  <c r="AR1084" i="4"/>
  <c r="AR1085" i="4"/>
  <c r="AR1086" i="4"/>
  <c r="AR1087" i="4"/>
  <c r="AR1088" i="4"/>
  <c r="AR1089" i="4"/>
  <c r="AR1090" i="4"/>
  <c r="AR1091" i="4"/>
  <c r="AR1092" i="4"/>
  <c r="AR1093" i="4"/>
  <c r="AR1094" i="4"/>
  <c r="AR1095" i="4"/>
  <c r="AR1096" i="4"/>
  <c r="AR1097" i="4"/>
  <c r="AR1098" i="4"/>
  <c r="AR1099" i="4"/>
  <c r="AR1100" i="4"/>
  <c r="AR1101" i="4"/>
  <c r="AR1102" i="4"/>
  <c r="AR1103" i="4"/>
  <c r="AR1104" i="4"/>
  <c r="AR1105" i="4"/>
  <c r="AR1106" i="4"/>
  <c r="AR1107" i="4"/>
  <c r="AR1108" i="4"/>
  <c r="AR1109" i="4"/>
  <c r="AR1110" i="4"/>
  <c r="AR1111" i="4"/>
  <c r="AR1112" i="4"/>
  <c r="AR1113" i="4"/>
  <c r="AR1114" i="4"/>
  <c r="AR1115" i="4"/>
  <c r="AR1116" i="4"/>
  <c r="AR1117" i="4"/>
  <c r="AR1118" i="4"/>
  <c r="AR1119" i="4"/>
  <c r="AR1120" i="4"/>
  <c r="AR1121" i="4"/>
  <c r="AR1122" i="4"/>
  <c r="AR1123" i="4"/>
  <c r="AR1124" i="4"/>
  <c r="AR1125" i="4"/>
  <c r="AR1126" i="4"/>
  <c r="AR1127" i="4"/>
  <c r="AR1128" i="4"/>
  <c r="AR1129" i="4"/>
  <c r="AR1130" i="4"/>
  <c r="AR1131" i="4"/>
  <c r="AR1132" i="4"/>
  <c r="AR1133" i="4"/>
  <c r="AR1134" i="4"/>
  <c r="AR1135" i="4"/>
  <c r="AR1136" i="4"/>
  <c r="AR1137" i="4"/>
  <c r="AR1138" i="4"/>
  <c r="AR1139" i="4"/>
  <c r="AR1140" i="4"/>
  <c r="AR1141" i="4"/>
  <c r="AR1142" i="4"/>
  <c r="AR1143" i="4"/>
  <c r="AR1144" i="4"/>
  <c r="AR1145" i="4"/>
  <c r="AR1146" i="4"/>
  <c r="AR1147" i="4"/>
  <c r="AR1148" i="4"/>
  <c r="AR1149" i="4"/>
  <c r="AR1150" i="4"/>
  <c r="AR1151" i="4"/>
  <c r="AR1152" i="4"/>
  <c r="AR1153" i="4"/>
  <c r="AR1154" i="4"/>
  <c r="AR1155" i="4"/>
  <c r="AR1156" i="4"/>
  <c r="AR1157" i="4"/>
  <c r="AR1158" i="4"/>
  <c r="AR1159" i="4"/>
  <c r="AR1160" i="4"/>
  <c r="AR1161" i="4"/>
  <c r="AR1162" i="4"/>
  <c r="AR1163" i="4"/>
  <c r="AR1164" i="4"/>
  <c r="AR1165" i="4"/>
  <c r="AR1166" i="4"/>
  <c r="AR1167" i="4"/>
  <c r="AR1168" i="4"/>
  <c r="AR1169" i="4"/>
  <c r="AR1170" i="4"/>
  <c r="AR1171" i="4"/>
  <c r="AR1172" i="4"/>
  <c r="AR1173" i="4"/>
  <c r="AR1174" i="4"/>
  <c r="AR1175" i="4"/>
  <c r="AR1176" i="4"/>
  <c r="AR1177" i="4"/>
  <c r="AR1178" i="4"/>
  <c r="AR1179" i="4"/>
  <c r="AR1180" i="4"/>
  <c r="AR1181" i="4"/>
  <c r="AR1182" i="4"/>
  <c r="AR1183" i="4"/>
  <c r="AR1184" i="4"/>
  <c r="AR1185" i="4"/>
  <c r="AR1186" i="4"/>
  <c r="AR1187" i="4"/>
  <c r="AR1188" i="4"/>
  <c r="AR1189" i="4"/>
  <c r="AR1190" i="4"/>
  <c r="AR1191" i="4"/>
  <c r="AR1192" i="4"/>
  <c r="AR1193" i="4"/>
  <c r="AR1194" i="4"/>
  <c r="AR1195" i="4"/>
  <c r="AR1196" i="4"/>
  <c r="AR1197" i="4"/>
  <c r="AR1198" i="4"/>
  <c r="AR1199" i="4"/>
  <c r="AR1200" i="4"/>
  <c r="AR1201" i="4"/>
  <c r="AR1202" i="4"/>
  <c r="AR1203" i="4"/>
  <c r="AR1204" i="4"/>
  <c r="AR1205" i="4"/>
  <c r="AR1206" i="4"/>
  <c r="AR1207" i="4"/>
  <c r="AR1208" i="4"/>
  <c r="AR1209" i="4"/>
  <c r="AR1210" i="4"/>
  <c r="AR1211" i="4"/>
  <c r="AR1212" i="4"/>
  <c r="AR1213" i="4"/>
  <c r="AR1214" i="4"/>
  <c r="AR1215" i="4"/>
  <c r="AR1216" i="4"/>
  <c r="AR1217" i="4"/>
  <c r="AR1218" i="4"/>
  <c r="AR1219" i="4"/>
  <c r="AR1220" i="4"/>
  <c r="AR1221" i="4"/>
  <c r="AR1222" i="4"/>
  <c r="AR1223" i="4"/>
  <c r="AR1224" i="4"/>
  <c r="AR1225" i="4"/>
  <c r="AR1226" i="4"/>
  <c r="AR1227" i="4"/>
  <c r="AR1228" i="4"/>
  <c r="AR1229" i="4"/>
  <c r="AR1230" i="4"/>
  <c r="AR1231" i="4"/>
  <c r="AR1232" i="4"/>
  <c r="AR1233" i="4"/>
  <c r="AR1234" i="4"/>
  <c r="AR1235" i="4"/>
  <c r="AR1236" i="4"/>
  <c r="AR1237" i="4"/>
  <c r="AR1238" i="4"/>
  <c r="AR1239" i="4"/>
  <c r="AR1240" i="4"/>
  <c r="AR1241" i="4"/>
  <c r="AR1242" i="4"/>
  <c r="AR1243" i="4"/>
  <c r="AR1244" i="4"/>
  <c r="AR1245" i="4"/>
  <c r="AR1246" i="4"/>
  <c r="AR1247" i="4"/>
  <c r="AR1248" i="4"/>
  <c r="AR1249" i="4"/>
  <c r="AR1250" i="4"/>
  <c r="AR1251" i="4"/>
  <c r="AR1252" i="4"/>
  <c r="AR1253" i="4"/>
  <c r="AR1254" i="4"/>
  <c r="AR1255" i="4"/>
  <c r="AR1256" i="4"/>
  <c r="AR1257" i="4"/>
  <c r="AR1258" i="4"/>
  <c r="AR1259" i="4"/>
  <c r="AR1260" i="4"/>
  <c r="AR1261" i="4"/>
  <c r="AR1262" i="4"/>
  <c r="AR1263" i="4"/>
  <c r="AR1264" i="4"/>
  <c r="AR1265" i="4"/>
  <c r="AR1266" i="4"/>
  <c r="AR1267" i="4"/>
  <c r="AR1268" i="4"/>
  <c r="AR1269" i="4"/>
  <c r="AR1270" i="4"/>
  <c r="AR1271" i="4"/>
  <c r="AR1272" i="4"/>
  <c r="AR1273" i="4"/>
  <c r="AR1274" i="4"/>
  <c r="AR1275" i="4"/>
  <c r="AR1276" i="4"/>
  <c r="AR1277" i="4"/>
  <c r="AR1278" i="4"/>
  <c r="AR1279" i="4"/>
  <c r="AR1280" i="4"/>
  <c r="AR1281" i="4"/>
  <c r="AR1282" i="4"/>
  <c r="AR1283" i="4"/>
  <c r="AR1284" i="4"/>
  <c r="AR1285" i="4"/>
  <c r="AR1286" i="4"/>
  <c r="AR1287" i="4"/>
  <c r="AR1288" i="4"/>
  <c r="AR1289" i="4"/>
  <c r="AR1290" i="4"/>
  <c r="AR1291" i="4"/>
  <c r="AR1292" i="4"/>
  <c r="AR1293" i="4"/>
  <c r="AR1294" i="4"/>
  <c r="AR1295" i="4"/>
  <c r="AR1296" i="4"/>
  <c r="AR1297" i="4"/>
  <c r="AR1298" i="4"/>
  <c r="AR1299" i="4"/>
  <c r="AR1300" i="4"/>
  <c r="AR1301" i="4"/>
  <c r="AR1302" i="4"/>
  <c r="AR1303" i="4"/>
  <c r="AR1304" i="4"/>
  <c r="AR1305" i="4"/>
  <c r="AR1306" i="4"/>
  <c r="AR1307" i="4"/>
  <c r="AR1308" i="4"/>
  <c r="AR1309" i="4"/>
  <c r="AR1310" i="4"/>
  <c r="AR1311" i="4"/>
  <c r="AR1312" i="4"/>
  <c r="AR1313" i="4"/>
  <c r="AR1314" i="4"/>
  <c r="AR1315" i="4"/>
  <c r="AR1316" i="4"/>
  <c r="AR1317" i="4"/>
  <c r="AR1318" i="4"/>
  <c r="AR1319" i="4"/>
  <c r="AR1320" i="4"/>
  <c r="AR1321" i="4"/>
  <c r="AR1322" i="4"/>
  <c r="AR1323" i="4"/>
  <c r="AR1324" i="4"/>
  <c r="AR1325" i="4"/>
  <c r="AR1326" i="4"/>
  <c r="AR1327" i="4"/>
  <c r="AR1328" i="4"/>
  <c r="AR1329" i="4"/>
  <c r="AR1330" i="4"/>
  <c r="AR1331" i="4"/>
  <c r="AR1332" i="4"/>
  <c r="AR1333" i="4"/>
  <c r="AR1334" i="4"/>
  <c r="AR1335" i="4"/>
  <c r="AR1336" i="4"/>
  <c r="AR1337" i="4"/>
  <c r="AR1338" i="4"/>
  <c r="AR1339" i="4"/>
  <c r="AR1340" i="4"/>
  <c r="AR1341" i="4"/>
  <c r="AR1342" i="4"/>
  <c r="AR1343" i="4"/>
  <c r="AR1344" i="4"/>
  <c r="AR1345" i="4"/>
  <c r="AR1346" i="4"/>
  <c r="AR1347" i="4"/>
  <c r="AR1348" i="4"/>
  <c r="AR1349" i="4"/>
  <c r="AR1350" i="4"/>
  <c r="AR1351" i="4"/>
  <c r="AR1352" i="4"/>
  <c r="AR1353" i="4"/>
  <c r="AR1354" i="4"/>
  <c r="AR1355" i="4"/>
  <c r="AR1356" i="4"/>
  <c r="AR1357" i="4"/>
  <c r="AR1358" i="4"/>
  <c r="AR1359" i="4"/>
  <c r="AR1360" i="4"/>
  <c r="AR1361" i="4"/>
  <c r="AR1362" i="4"/>
  <c r="AR1363" i="4"/>
  <c r="AR1364" i="4"/>
  <c r="AR1365" i="4"/>
  <c r="AR1366" i="4"/>
  <c r="AR1367" i="4"/>
  <c r="AR1368" i="4"/>
  <c r="AR1369" i="4"/>
  <c r="AR1370" i="4"/>
  <c r="AR1371" i="4"/>
  <c r="AR1372" i="4"/>
  <c r="AR1373" i="4"/>
  <c r="AR1374" i="4"/>
  <c r="AR1375" i="4"/>
  <c r="AR1376" i="4"/>
  <c r="AR1377" i="4"/>
  <c r="AR1378" i="4"/>
  <c r="AR1379" i="4"/>
  <c r="AR1380" i="4"/>
  <c r="AR1381" i="4"/>
  <c r="AR1382" i="4"/>
  <c r="AR1383" i="4"/>
  <c r="AR1384" i="4"/>
  <c r="AR1385" i="4"/>
  <c r="AR1386" i="4"/>
  <c r="AR1387" i="4"/>
  <c r="AR1388" i="4"/>
  <c r="AR1389" i="4"/>
  <c r="AR1390" i="4"/>
  <c r="AR1391" i="4"/>
  <c r="AR1392" i="4"/>
  <c r="AR1393" i="4"/>
  <c r="AR1394" i="4"/>
  <c r="AR1395" i="4"/>
  <c r="AR1396" i="4"/>
  <c r="AR1397" i="4"/>
  <c r="AR1398" i="4"/>
  <c r="AR1399" i="4"/>
  <c r="AR1400" i="4"/>
  <c r="AR1401" i="4"/>
  <c r="AR1402" i="4"/>
  <c r="AR1403" i="4"/>
  <c r="AR1404" i="4"/>
  <c r="AR1405" i="4"/>
  <c r="AR1406" i="4"/>
  <c r="AR1407" i="4"/>
  <c r="AR1408" i="4"/>
  <c r="AR1409" i="4"/>
  <c r="AR1410" i="4"/>
  <c r="AR1411" i="4"/>
  <c r="AR1412" i="4"/>
  <c r="AR1413" i="4"/>
  <c r="AR1414" i="4"/>
  <c r="AR1415" i="4"/>
  <c r="AR1416" i="4"/>
  <c r="AR1417" i="4"/>
  <c r="AR1418" i="4"/>
  <c r="AR1419" i="4"/>
  <c r="AR1420" i="4"/>
  <c r="AR1421" i="4"/>
  <c r="AR1422" i="4"/>
  <c r="AR1423" i="4"/>
  <c r="AR1424" i="4"/>
  <c r="AR1425" i="4"/>
  <c r="AR1426" i="4"/>
  <c r="AR1427" i="4"/>
  <c r="AR1428" i="4"/>
  <c r="AR1429" i="4"/>
  <c r="AR1430" i="4"/>
  <c r="AR1431" i="4"/>
  <c r="AR1432" i="4"/>
  <c r="AR1433" i="4"/>
  <c r="AR1434" i="4"/>
  <c r="AR1435" i="4"/>
  <c r="AR1436" i="4"/>
  <c r="AR1437" i="4"/>
  <c r="AR1438" i="4"/>
  <c r="AR1439" i="4"/>
  <c r="F94" i="5" l="1"/>
  <c r="F107" i="5" s="1"/>
  <c r="E107" i="5"/>
  <c r="E92" i="5"/>
  <c r="F75" i="5"/>
  <c r="F92" i="5" s="1"/>
  <c r="F151" i="5"/>
  <c r="F159" i="5" s="1"/>
  <c r="E159" i="5"/>
  <c r="E149" i="5"/>
  <c r="F148" i="5"/>
  <c r="F149" i="5" s="1"/>
  <c r="F4" i="5"/>
  <c r="F73" i="5" s="1"/>
  <c r="E73" i="5"/>
  <c r="F171" i="5"/>
  <c r="F201" i="5" s="1"/>
  <c r="E201" i="5"/>
  <c r="F162" i="5"/>
  <c r="F169" i="5" s="1"/>
  <c r="E169" i="5"/>
  <c r="F203" i="5"/>
  <c r="F209" i="5" s="1"/>
  <c r="E209" i="5"/>
  <c r="E146" i="5"/>
  <c r="F109" i="5"/>
  <c r="F146" i="5" s="1"/>
  <c r="O196" i="3"/>
  <c r="P196" i="3"/>
  <c r="Q196" i="3"/>
  <c r="R196" i="3"/>
  <c r="S196" i="3"/>
  <c r="L196" i="3"/>
  <c r="M196" i="3"/>
  <c r="N196" i="3"/>
  <c r="F160" i="5" l="1"/>
  <c r="F211" i="5" s="1"/>
  <c r="E160" i="5"/>
  <c r="E211" i="5" s="1"/>
  <c r="X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O196" i="3"/>
  <c r="W196" i="3"/>
  <c r="U196" i="3"/>
  <c r="K196" i="3"/>
  <c r="I196" i="3"/>
  <c r="G196" i="3"/>
  <c r="F196" i="3"/>
  <c r="E196" i="3"/>
  <c r="J1440" i="4" l="1"/>
  <c r="L1440" i="4"/>
  <c r="M1440" i="4"/>
  <c r="N1440" i="4"/>
  <c r="O1440" i="4"/>
  <c r="P1440" i="4"/>
  <c r="Q1440" i="4"/>
  <c r="R1440" i="4"/>
  <c r="S1440" i="4"/>
  <c r="T1440" i="4"/>
  <c r="V1440" i="4"/>
  <c r="X1440" i="4"/>
  <c r="Y1440" i="4"/>
  <c r="AA1440" i="4"/>
  <c r="AB1440" i="4"/>
  <c r="AC1440" i="4"/>
  <c r="AD1440" i="4"/>
  <c r="AE1440" i="4"/>
  <c r="AF1440" i="4"/>
  <c r="AG1440" i="4"/>
  <c r="AH1440" i="4"/>
  <c r="AI1440" i="4"/>
  <c r="AJ1440" i="4"/>
  <c r="AK1440" i="4"/>
  <c r="AL1440" i="4"/>
  <c r="AM1440" i="4"/>
  <c r="AN1440" i="4"/>
  <c r="AQ1440" i="4"/>
  <c r="H1440" i="4"/>
  <c r="G1440" i="4"/>
  <c r="AR1440" i="4" l="1"/>
  <c r="I1440" i="4"/>
  <c r="K1440" i="4"/>
  <c r="U1440" i="4"/>
  <c r="W1440" i="4"/>
  <c r="V196" i="3"/>
  <c r="J196" i="3" l="1"/>
  <c r="H196" i="3"/>
  <c r="T196" i="3"/>
</calcChain>
</file>

<file path=xl/sharedStrings.xml><?xml version="1.0" encoding="utf-8"?>
<sst xmlns="http://schemas.openxmlformats.org/spreadsheetml/2006/main" count="25085" uniqueCount="3450">
  <si>
    <t xml:space="preserve">This report contains personally identifiable information or information that when combined with </t>
  </si>
  <si>
    <t xml:space="preserve">other reports and/or information a student's identity might be revealed.  Personally identifiable student </t>
  </si>
  <si>
    <t>information must be kept confidential pursuant to the Family Educational Rights and Privacy Act (FERPA)</t>
  </si>
  <si>
    <t xml:space="preserve">codified at 20 U.S.C. 1232g.  Information in this report cannot be disclosed to any other person, </t>
  </si>
  <si>
    <t xml:space="preserve">except for employees of a student’s school or school system who must have access </t>
  </si>
  <si>
    <t>to that information in order to perform their official duties and for those other persons and entities</t>
  </si>
  <si>
    <t xml:space="preserve"> specified in 20 U.S.C. 1232g.</t>
  </si>
  <si>
    <t>Beginning School Year</t>
  </si>
  <si>
    <t>LEA</t>
  </si>
  <si>
    <t>LEA Name</t>
  </si>
  <si>
    <t>Enrollment</t>
  </si>
  <si>
    <t>Students by Gender</t>
  </si>
  <si>
    <t>Students by Race/Ethnicity</t>
  </si>
  <si>
    <t>English Proficiency</t>
  </si>
  <si>
    <t>Grade Placement</t>
  </si>
  <si>
    <t>LEA Group Code</t>
  </si>
  <si>
    <t>Sites Reporting</t>
  </si>
  <si>
    <t>Female</t>
  </si>
  <si>
    <t>Male</t>
  </si>
  <si>
    <t>American Indian</t>
  </si>
  <si>
    <t>Asian</t>
  </si>
  <si>
    <t>Black</t>
  </si>
  <si>
    <t>Hispanic</t>
  </si>
  <si>
    <t>**Hawaiian/Pacific Islander</t>
  </si>
  <si>
    <t>White</t>
  </si>
  <si>
    <t>**Multiple Races (Non-Hispanic)</t>
  </si>
  <si>
    <t>Minority</t>
  </si>
  <si>
    <t>Fully Proficient</t>
  </si>
  <si>
    <t>Limited Eng Prof</t>
  </si>
  <si>
    <t>Infants (Sp Ed)</t>
  </si>
  <si>
    <t>Pre-School (Sp Ed)</t>
  </si>
  <si>
    <t>Pre-K (Reg Ed)</t>
  </si>
  <si>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</si>
  <si>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</si>
  <si>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</si>
  <si>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</si>
  <si>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</si>
  <si>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</si>
  <si>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</si>
  <si>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</si>
  <si>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</si>
  <si>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</si>
  <si>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T9</t>
  </si>
  <si>
    <t>Grade 10</t>
  </si>
  <si>
    <t>Grade 11</t>
  </si>
  <si>
    <t>Grade 12</t>
  </si>
  <si>
    <t>Number</t>
  </si>
  <si>
    <t>%</t>
  </si>
  <si>
    <t>Parish Code</t>
  </si>
  <si>
    <t>Year</t>
  </si>
  <si>
    <t>LEAName</t>
  </si>
  <si>
    <t>Total Students</t>
  </si>
  <si>
    <t>Total Sites</t>
  </si>
  <si>
    <t>%Female</t>
  </si>
  <si>
    <t>%Male</t>
  </si>
  <si>
    <t>AmInd</t>
  </si>
  <si>
    <t>HawPI</t>
  </si>
  <si>
    <t>Multiple</t>
  </si>
  <si>
    <t>Fully-EP</t>
  </si>
  <si>
    <t>%Fully-EP</t>
  </si>
  <si>
    <t>LEP</t>
  </si>
  <si>
    <t>%LEP</t>
  </si>
  <si>
    <t>Infants SpEd</t>
  </si>
  <si>
    <t>PreSchool SpEd</t>
  </si>
  <si>
    <t>PreK</t>
  </si>
  <si>
    <t>Grade1</t>
  </si>
  <si>
    <t>Grade2</t>
  </si>
  <si>
    <t>Grade3</t>
  </si>
  <si>
    <t>Grade4</t>
  </si>
  <si>
    <t>Grade5</t>
  </si>
  <si>
    <t>Grade6</t>
  </si>
  <si>
    <t>Grade7</t>
  </si>
  <si>
    <t>Grade8</t>
  </si>
  <si>
    <t>Grade9</t>
  </si>
  <si>
    <t>GradeT9</t>
  </si>
  <si>
    <t>Grade10</t>
  </si>
  <si>
    <t>Grade11</t>
  </si>
  <si>
    <t>Grade12</t>
  </si>
  <si>
    <t>Totals</t>
  </si>
  <si>
    <t>001</t>
  </si>
  <si>
    <t>Acadia Parish</t>
  </si>
  <si>
    <t>002</t>
  </si>
  <si>
    <t>Allen Parish</t>
  </si>
  <si>
    <t>003</t>
  </si>
  <si>
    <t>Ascension Parish</t>
  </si>
  <si>
    <t>004</t>
  </si>
  <si>
    <t>Assumption Parish</t>
  </si>
  <si>
    <t>005</t>
  </si>
  <si>
    <t>Avoyelles Parish</t>
  </si>
  <si>
    <t>006</t>
  </si>
  <si>
    <t>Beauregard Parish</t>
  </si>
  <si>
    <t>007</t>
  </si>
  <si>
    <t>Bienville Parish</t>
  </si>
  <si>
    <t>008</t>
  </si>
  <si>
    <t>Bossier Parish</t>
  </si>
  <si>
    <t>009</t>
  </si>
  <si>
    <t>Caddo Parish</t>
  </si>
  <si>
    <t>010</t>
  </si>
  <si>
    <t>Calcasieu Parish</t>
  </si>
  <si>
    <t>011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</si>
  <si>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</si>
  <si>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</si>
  <si>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</si>
  <si>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</si>
  <si>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</si>
  <si>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</si>
  <si>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</si>
  <si>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</si>
  <si>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</si>
  <si>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</si>
  <si>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</si>
  <si>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017</t>
  </si>
  <si>
    <t>East Baton Rouge Parish</t>
  </si>
  <si>
    <t>018</t>
  </si>
  <si>
    <t>East Carroll Parish</t>
  </si>
  <si>
    <t>019</t>
  </si>
  <si>
    <t>East Feliciana Parish</t>
  </si>
  <si>
    <t>020</t>
  </si>
  <si>
    <t>Evangeline Parish</t>
  </si>
  <si>
    <t>021</t>
  </si>
  <si>
    <t>Franklin Parish</t>
  </si>
  <si>
    <t>022</t>
  </si>
  <si>
    <t>Grant Parish</t>
  </si>
  <si>
    <t>023</t>
  </si>
  <si>
    <t>Iberia Parish</t>
  </si>
  <si>
    <t>024</t>
  </si>
  <si>
    <t>Iberville Parish</t>
  </si>
  <si>
    <t>347</t>
  </si>
  <si>
    <t>025</t>
  </si>
  <si>
    <t>Jackson Parish</t>
  </si>
  <si>
    <t>026</t>
  </si>
  <si>
    <t>Jefferson Parish</t>
  </si>
  <si>
    <t>027</t>
  </si>
  <si>
    <t>Jefferson Davis Parish</t>
  </si>
  <si>
    <t>028</t>
  </si>
  <si>
    <t>Lafayette Parish</t>
  </si>
  <si>
    <t>029</t>
  </si>
  <si>
    <t>Lafourche Parish</t>
  </si>
  <si>
    <t>030</t>
  </si>
  <si>
    <t>LaSalle Parish</t>
  </si>
  <si>
    <t>031</t>
  </si>
  <si>
    <t>Lincoln Parish</t>
  </si>
  <si>
    <t>032</t>
  </si>
  <si>
    <t>Livingston Parish</t>
  </si>
  <si>
    <t>033</t>
  </si>
  <si>
    <t>Madison Parish</t>
  </si>
  <si>
    <t>034</t>
  </si>
  <si>
    <t>Morehouse Parish</t>
  </si>
  <si>
    <t>035</t>
  </si>
  <si>
    <t>Natchitoches Parish</t>
  </si>
  <si>
    <t>036</t>
  </si>
  <si>
    <t>Orleans Parish</t>
  </si>
  <si>
    <t>037</t>
  </si>
  <si>
    <t>Ouachita Parish</t>
  </si>
  <si>
    <t>038</t>
  </si>
  <si>
    <t>Plaquemines Parish</t>
  </si>
  <si>
    <t>039</t>
  </si>
  <si>
    <t>Pointe Coupee Parish</t>
  </si>
  <si>
    <t>040</t>
  </si>
  <si>
    <t>Rapides Parish</t>
  </si>
  <si>
    <t>041</t>
  </si>
  <si>
    <t>Red River Parish</t>
  </si>
  <si>
    <t>042</t>
  </si>
  <si>
    <t>Richland Parish</t>
  </si>
  <si>
    <t>043</t>
  </si>
  <si>
    <t>Sabine Parish</t>
  </si>
  <si>
    <t>044</t>
  </si>
  <si>
    <t>St. Bernard Parish</t>
  </si>
  <si>
    <t>045</t>
  </si>
  <si>
    <t>St. Charles Parish</t>
  </si>
  <si>
    <t>046</t>
  </si>
  <si>
    <t>St. Helena Parish</t>
  </si>
  <si>
    <t>047</t>
  </si>
  <si>
    <t>St. James Parish</t>
  </si>
  <si>
    <t>048</t>
  </si>
  <si>
    <t>St. John the Baptist Parish</t>
  </si>
  <si>
    <t>049</t>
  </si>
  <si>
    <t>St. Landry Parish</t>
  </si>
  <si>
    <t>050</t>
  </si>
  <si>
    <t>St. Martin Parish</t>
  </si>
  <si>
    <t>051</t>
  </si>
  <si>
    <t>St. Mary Parish</t>
  </si>
  <si>
    <t>052</t>
  </si>
  <si>
    <t>St. Tammany Parish</t>
  </si>
  <si>
    <t>053</t>
  </si>
  <si>
    <t>Tangipahoa Parish</t>
  </si>
  <si>
    <t>054</t>
  </si>
  <si>
    <t>Tensas Parish</t>
  </si>
  <si>
    <t>055</t>
  </si>
  <si>
    <t>Terrebonne Parish</t>
  </si>
  <si>
    <t>056</t>
  </si>
  <si>
    <t>Union Parish</t>
  </si>
  <si>
    <t>057</t>
  </si>
  <si>
    <t>Vermilion Parish</t>
  </si>
  <si>
    <t>058</t>
  </si>
  <si>
    <t>Vernon Parish</t>
  </si>
  <si>
    <t>059</t>
  </si>
  <si>
    <t>Washington Parish</t>
  </si>
  <si>
    <t>060</t>
  </si>
  <si>
    <t>Webster Parish</t>
  </si>
  <si>
    <t>061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</si>
  <si>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</si>
  <si>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</si>
  <si>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</si>
  <si>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</si>
  <si>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</si>
  <si>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</si>
  <si>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</si>
  <si>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065</t>
  </si>
  <si>
    <t>City of Monroe School District</t>
  </si>
  <si>
    <t>066</t>
  </si>
  <si>
    <t>City of Bogalusa School District</t>
  </si>
  <si>
    <t>067</t>
  </si>
  <si>
    <t>Zachary Community School District</t>
  </si>
  <si>
    <t>068</t>
  </si>
  <si>
    <t>City of Baker School District</t>
  </si>
  <si>
    <t>069</t>
  </si>
  <si>
    <t>Central Community School District</t>
  </si>
  <si>
    <t>318</t>
  </si>
  <si>
    <t>LSU Laboratory School</t>
  </si>
  <si>
    <t>319</t>
  </si>
  <si>
    <t>Southern University Lab School</t>
  </si>
  <si>
    <t>321</t>
  </si>
  <si>
    <t>New Vision Learning Academy</t>
  </si>
  <si>
    <t>329</t>
  </si>
  <si>
    <t>V. B. Glencoe Charter School</t>
  </si>
  <si>
    <t>331</t>
  </si>
  <si>
    <t>International School of Louisiana</t>
  </si>
  <si>
    <t>333</t>
  </si>
  <si>
    <t>Avoyelles Public Charter School</t>
  </si>
  <si>
    <t>336</t>
  </si>
  <si>
    <t>Delhi Charter School</t>
  </si>
  <si>
    <t>337</t>
  </si>
  <si>
    <t>Belle Chasse Academy, Inc.</t>
  </si>
  <si>
    <t>339</t>
  </si>
  <si>
    <t>Milestone Academy</t>
  </si>
  <si>
    <t>340</t>
  </si>
  <si>
    <t>The MAX Charter School</t>
  </si>
  <si>
    <t>341</t>
  </si>
  <si>
    <t>D'Arbonne Woods Charter School</t>
  </si>
  <si>
    <t>343</t>
  </si>
  <si>
    <t>Community School for Apprenticeship Learning, Inc.</t>
  </si>
  <si>
    <t>344</t>
  </si>
  <si>
    <t>Voices for International Business &amp; Education</t>
  </si>
  <si>
    <t>345</t>
  </si>
  <si>
    <t>346</t>
  </si>
  <si>
    <t>Lake Charles Charter Academy Foundation, Inc.</t>
  </si>
  <si>
    <t>Lycee Francais de la Nouvelle-Orleans</t>
  </si>
  <si>
    <t>348</t>
  </si>
  <si>
    <t>W1A</t>
  </si>
  <si>
    <t>JCFA-East</t>
  </si>
  <si>
    <t>W1B</t>
  </si>
  <si>
    <t>Advantage Charter Academy</t>
  </si>
  <si>
    <t>W2A</t>
  </si>
  <si>
    <t>Tallulah Charter School</t>
  </si>
  <si>
    <t>W2B</t>
  </si>
  <si>
    <t>Willow Charter Academy</t>
  </si>
  <si>
    <t>W3A</t>
  </si>
  <si>
    <t>Baton Rouge Charter Academy at Mid-City</t>
  </si>
  <si>
    <t>W3B</t>
  </si>
  <si>
    <t>Iberville Charter Academy</t>
  </si>
  <si>
    <t>W4A</t>
  </si>
  <si>
    <t>Delta Charter Group</t>
  </si>
  <si>
    <t>W4B</t>
  </si>
  <si>
    <t>Lake Charles College Prep</t>
  </si>
  <si>
    <t>W5B</t>
  </si>
  <si>
    <t>Northeast Claiborne Charter</t>
  </si>
  <si>
    <t>W6A</t>
  </si>
  <si>
    <t>Northshore Charter School, Inc.</t>
  </si>
  <si>
    <t>W6B</t>
  </si>
  <si>
    <t>Acadiana Renaissance Charter Academy</t>
  </si>
  <si>
    <t>W7A</t>
  </si>
  <si>
    <t>Louisiana Key Academy</t>
  </si>
  <si>
    <t>W7B</t>
  </si>
  <si>
    <t>Lafayette Charter Foundation</t>
  </si>
  <si>
    <t>W8A</t>
  </si>
  <si>
    <t>Impact Charter Elementary</t>
  </si>
  <si>
    <t>W9A</t>
  </si>
  <si>
    <t>Vision Academy</t>
  </si>
  <si>
    <t>WAG</t>
  </si>
  <si>
    <t>Louisiana Virtual Charter Academy</t>
  </si>
  <si>
    <t>WAK</t>
  </si>
  <si>
    <t>Southwest Louisiana Charter Academy</t>
  </si>
  <si>
    <t>WAL</t>
  </si>
  <si>
    <t>JS Clark Leadership Academy</t>
  </si>
  <si>
    <t>WAR</t>
  </si>
  <si>
    <t>Tangipahoa Charter School Association</t>
  </si>
  <si>
    <t>WAU</t>
  </si>
  <si>
    <t>101</t>
  </si>
  <si>
    <t>Special School District</t>
  </si>
  <si>
    <t>302</t>
  </si>
  <si>
    <t>Louisiana School for Math Science &amp; the Arts</t>
  </si>
  <si>
    <t>304</t>
  </si>
  <si>
    <t>LA Schools for the Deaf and Visually Impaired</t>
  </si>
  <si>
    <t>306</t>
  </si>
  <si>
    <t>Louisiana Special Education Center</t>
  </si>
  <si>
    <t>334</t>
  </si>
  <si>
    <t>New Orleans Center for Creative Arts</t>
  </si>
  <si>
    <t>W11</t>
  </si>
  <si>
    <t>Nelson Elementary School</t>
  </si>
  <si>
    <t>W12</t>
  </si>
  <si>
    <t>Pierre A. Capdau Learning Academy</t>
  </si>
  <si>
    <t>W13</t>
  </si>
  <si>
    <t>Lake Area New Tech Early College High School</t>
  </si>
  <si>
    <t>W14</t>
  </si>
  <si>
    <t>Gentilly Terrace Elementary School</t>
  </si>
  <si>
    <t>W21</t>
  </si>
  <si>
    <t>James M. Singleton Charter School</t>
  </si>
  <si>
    <t>W32</t>
  </si>
  <si>
    <t>Joseph A. Craig Charter School</t>
  </si>
  <si>
    <t>W51</t>
  </si>
  <si>
    <t>Lafayette Academy</t>
  </si>
  <si>
    <t>W52</t>
  </si>
  <si>
    <t>Esperanza Charter School</t>
  </si>
  <si>
    <t>W53</t>
  </si>
  <si>
    <t>McDonogh 42 Charter School</t>
  </si>
  <si>
    <t>W5A</t>
  </si>
  <si>
    <t>Mary D. Coghill Charter School</t>
  </si>
  <si>
    <t>W62</t>
  </si>
  <si>
    <t>Lord Beaconsfield Landry-Oliver Perry Walker High</t>
  </si>
  <si>
    <t>W63</t>
  </si>
  <si>
    <t>McDonogh #32 Literacy Charter School</t>
  </si>
  <si>
    <t>W64</t>
  </si>
  <si>
    <t>William J. Fischer Accelerated Academy</t>
  </si>
  <si>
    <t>W65</t>
  </si>
  <si>
    <t>Dwight D. Eisenhower Academy of Global Studies</t>
  </si>
  <si>
    <t>W66</t>
  </si>
  <si>
    <t>Martin Behrman Charter Acad of Creative Arts &amp; Sci</t>
  </si>
  <si>
    <t>W67</t>
  </si>
  <si>
    <t>Algiers Technology Academy</t>
  </si>
  <si>
    <t>W71</t>
  </si>
  <si>
    <t>Sophie B. Wright Institute of Academic Excellence</t>
  </si>
  <si>
    <t>W81</t>
  </si>
  <si>
    <t>KIPP McDonogh 15 School for the Creative Arts</t>
  </si>
  <si>
    <t>W82</t>
  </si>
  <si>
    <t>KIPP Believe College Prep</t>
  </si>
  <si>
    <t>W83</t>
  </si>
  <si>
    <t>KIPP Central City Academy</t>
  </si>
  <si>
    <t>W84</t>
  </si>
  <si>
    <t>KIPP Renaissance High School</t>
  </si>
  <si>
    <t>W85</t>
  </si>
  <si>
    <t>KIPP New Orleans Leadership Academy</t>
  </si>
  <si>
    <t>W86</t>
  </si>
  <si>
    <t>KIPP East Community Primary</t>
  </si>
  <si>
    <t>W8B</t>
  </si>
  <si>
    <t>Celerity Crestworth Charter School</t>
  </si>
  <si>
    <t>W91</t>
  </si>
  <si>
    <t>Samuel J. Green Charter School</t>
  </si>
  <si>
    <t>W92</t>
  </si>
  <si>
    <t>Arthur Ashe Charter School</t>
  </si>
  <si>
    <t>W93</t>
  </si>
  <si>
    <t>Joseph S. Clark Preparatory High School</t>
  </si>
  <si>
    <t>W94</t>
  </si>
  <si>
    <t>W95</t>
  </si>
  <si>
    <t>Langston Hughes Charter Academy</t>
  </si>
  <si>
    <t>W9B</t>
  </si>
  <si>
    <t>Capitol High School</t>
  </si>
  <si>
    <t>WAA</t>
  </si>
  <si>
    <t>Morris Jeff Community School</t>
  </si>
  <si>
    <t>WAB</t>
  </si>
  <si>
    <t>Edgar P. Harney Spirit of Excellence Academy</t>
  </si>
  <si>
    <t>WAE</t>
  </si>
  <si>
    <t>Fannie C. Williams Charter School</t>
  </si>
  <si>
    <t>WAF</t>
  </si>
  <si>
    <t>Harriet Tubman Charter School</t>
  </si>
  <si>
    <t>WAH</t>
  </si>
  <si>
    <t>The NET Charter High School</t>
  </si>
  <si>
    <t>WAI</t>
  </si>
  <si>
    <t>Crescent Leadership Academy</t>
  </si>
  <si>
    <t>WAM</t>
  </si>
  <si>
    <t>Paul Habans Charter School</t>
  </si>
  <si>
    <t>WAO</t>
  </si>
  <si>
    <t>Celerity Dalton Charter School</t>
  </si>
  <si>
    <t>WAP</t>
  </si>
  <si>
    <t>Celerity Lanier Charter School</t>
  </si>
  <si>
    <t>WAQ</t>
  </si>
  <si>
    <t>Baton Rouge University Preparatory Elementary</t>
  </si>
  <si>
    <t>WAV</t>
  </si>
  <si>
    <t>Democracy Prep Louisiana Charter School</t>
  </si>
  <si>
    <t>WAW</t>
  </si>
  <si>
    <t>WAX</t>
  </si>
  <si>
    <t>Baton Rouge College Prep</t>
  </si>
  <si>
    <t>WB2</t>
  </si>
  <si>
    <t>Kenilworth Science and Technology Charter School</t>
  </si>
  <si>
    <t>WE1</t>
  </si>
  <si>
    <t>Sylvanie Williams College Prep</t>
  </si>
  <si>
    <t>WE2</t>
  </si>
  <si>
    <t>WE3</t>
  </si>
  <si>
    <t>Lawrence D. Crocker College Prep</t>
  </si>
  <si>
    <t>WI1</t>
  </si>
  <si>
    <t>Akili Academy of New Orleans</t>
  </si>
  <si>
    <t>WJ1</t>
  </si>
  <si>
    <t>Sci Academy</t>
  </si>
  <si>
    <t>WJ2</t>
  </si>
  <si>
    <t>G. W. Carver Collegiate Academy</t>
  </si>
  <si>
    <t>WL1</t>
  </si>
  <si>
    <t>KIPP Central City Primary</t>
  </si>
  <si>
    <t>WU1</t>
  </si>
  <si>
    <t>Success Preparatory Academy</t>
  </si>
  <si>
    <t>WV1</t>
  </si>
  <si>
    <t>Arise Academy</t>
  </si>
  <si>
    <t>WV2</t>
  </si>
  <si>
    <t>Mildred Osborne Charter School</t>
  </si>
  <si>
    <t>WX1</t>
  </si>
  <si>
    <t>Linwood Public Charter School</t>
  </si>
  <si>
    <t>WZ1</t>
  </si>
  <si>
    <t>ReNEW Cultural Arts Academy at Live Oak Elementary</t>
  </si>
  <si>
    <t>WZ2</t>
  </si>
  <si>
    <t>ReNEW SciTech Academy at Laurel</t>
  </si>
  <si>
    <t>WZ3</t>
  </si>
  <si>
    <t>ReNEW Dolores T. Aaron Elementary</t>
  </si>
  <si>
    <t>WZ5</t>
  </si>
  <si>
    <t>WZ6</t>
  </si>
  <si>
    <t>WZ7</t>
  </si>
  <si>
    <t>ReNew McDonogh City Park Academy</t>
  </si>
  <si>
    <t>A02</t>
  </si>
  <si>
    <t>Office of Juvenile Justice</t>
  </si>
  <si>
    <t>W31</t>
  </si>
  <si>
    <t>Dr. Martin Luther King Charter School for Sci/Tech</t>
  </si>
  <si>
    <t>At Risk</t>
  </si>
  <si>
    <t>Site Code</t>
  </si>
  <si>
    <t>Site Name</t>
  </si>
  <si>
    <t>Gtade T9</t>
  </si>
  <si>
    <t>SiteName</t>
  </si>
  <si>
    <t>SiteCd</t>
  </si>
  <si>
    <t>New Iberia Senior High School</t>
  </si>
  <si>
    <t>North Lewis Elementary School</t>
  </si>
  <si>
    <t>North Street Elementary School</t>
  </si>
  <si>
    <t>Park Elementary School</t>
  </si>
  <si>
    <t>Pesson Addition Elementary School</t>
  </si>
  <si>
    <t>Delcambre Elementary School</t>
  </si>
  <si>
    <t>St. Charles Street Elementary School</t>
  </si>
  <si>
    <t>Daspit Road Elementary School</t>
  </si>
  <si>
    <t>Sugarland Elementary School</t>
  </si>
  <si>
    <t>Belle Place Middle School</t>
  </si>
  <si>
    <t>Iberia Middle School</t>
  </si>
  <si>
    <t>Jefferson Island Road Elementary</t>
  </si>
  <si>
    <t>Magnolia Elementary</t>
  </si>
  <si>
    <t>Caneview Elementary School</t>
  </si>
  <si>
    <t>Iberia Central Office</t>
  </si>
  <si>
    <t>Crescent Elementary/Junior High School</t>
  </si>
  <si>
    <t>Armstrong Middle School</t>
  </si>
  <si>
    <t>Branch Elementary School</t>
  </si>
  <si>
    <t>Central Rayne Kindergarten School</t>
  </si>
  <si>
    <t>Church Point Elementary School</t>
  </si>
  <si>
    <t>Church Point High School</t>
  </si>
  <si>
    <t>Church Point Middle School</t>
  </si>
  <si>
    <t>Crowley High School</t>
  </si>
  <si>
    <t>Crowley Middle School</t>
  </si>
  <si>
    <t>Crowley Kindergarten School</t>
  </si>
  <si>
    <t>North Crowley Elementary School</t>
  </si>
  <si>
    <t>Egan Elementary School</t>
  </si>
  <si>
    <t>Estherwood Elementary School</t>
  </si>
  <si>
    <t>Evangeline Elementary School</t>
  </si>
  <si>
    <t>Iota Elementary School</t>
  </si>
  <si>
    <t>Iota Middle School</t>
  </si>
  <si>
    <t>Mermentau Elementary School</t>
  </si>
  <si>
    <t>Midland High School</t>
  </si>
  <si>
    <t>Mire Elementary School</t>
  </si>
  <si>
    <t>Morse Elementary School</t>
  </si>
  <si>
    <t>Martin Petitjean Elementary School</t>
  </si>
  <si>
    <t>Rayne High School</t>
  </si>
  <si>
    <t>Richard Elementary School</t>
  </si>
  <si>
    <t>Ross Elementary School</t>
  </si>
  <si>
    <t>South Crowley Elementary School</t>
  </si>
  <si>
    <t>South Rayne Elementary School</t>
  </si>
  <si>
    <t>Church Point Head Start Center</t>
  </si>
  <si>
    <t>Rayne Head Start Center</t>
  </si>
  <si>
    <t>Ross Head Start Center</t>
  </si>
  <si>
    <t>Iota High School</t>
  </si>
  <si>
    <t>Estherwood Head Start Center</t>
  </si>
  <si>
    <t>AMIKids Acadiana</t>
  </si>
  <si>
    <t>Acadia Parish Central Office</t>
  </si>
  <si>
    <t>Elizabeth High School</t>
  </si>
  <si>
    <t>Fairview High School</t>
  </si>
  <si>
    <t>Kinder Elementary School</t>
  </si>
  <si>
    <t>Kinder High School</t>
  </si>
  <si>
    <t>Oakdale Elementary School</t>
  </si>
  <si>
    <t>Oakdale High School</t>
  </si>
  <si>
    <t>Oakdale Middle School</t>
  </si>
  <si>
    <t>Oberlin Elementary School</t>
  </si>
  <si>
    <t>Oberlin High School</t>
  </si>
  <si>
    <t>Reeves High School</t>
  </si>
  <si>
    <t>Kinder Middle School</t>
  </si>
  <si>
    <t>G. W. Carver Primary School</t>
  </si>
  <si>
    <t>Donaldsonville Primary School</t>
  </si>
  <si>
    <t>Donaldsonville High School</t>
  </si>
  <si>
    <t>Dutchtown Middle School</t>
  </si>
  <si>
    <t>East Ascension High School</t>
  </si>
  <si>
    <t>Galvez Middle School</t>
  </si>
  <si>
    <t>Gonzales Middle School</t>
  </si>
  <si>
    <t>Gonzales Primary School</t>
  </si>
  <si>
    <t>Lowery Middle School</t>
  </si>
  <si>
    <t>Duplessis Primary School</t>
  </si>
  <si>
    <t>Prairieville Middle School</t>
  </si>
  <si>
    <t>St. Amant Middle School</t>
  </si>
  <si>
    <t>St. Amant High School</t>
  </si>
  <si>
    <t>Lowery Elementary School</t>
  </si>
  <si>
    <t>Dutchtown High School</t>
  </si>
  <si>
    <t>Galvez Primary School</t>
  </si>
  <si>
    <t>Lake Elementary School</t>
  </si>
  <si>
    <t>Ascension Head Start</t>
  </si>
  <si>
    <t>Dutchtown Primary School</t>
  </si>
  <si>
    <t>St. Amant Primary School</t>
  </si>
  <si>
    <t>Central Middle School</t>
  </si>
  <si>
    <t>Oak Grove Primary School</t>
  </si>
  <si>
    <t>Pecan Grove Primary School</t>
  </si>
  <si>
    <t>Prairieville Primary School</t>
  </si>
  <si>
    <t>Central Primary School</t>
  </si>
  <si>
    <t>Lakeside Primary School</t>
  </si>
  <si>
    <t>Spanish Lake Primary School</t>
  </si>
  <si>
    <t>Sorrento Primary School</t>
  </si>
  <si>
    <t>Assumption High School</t>
  </si>
  <si>
    <t>Belle Rose Middle School</t>
  </si>
  <si>
    <t>Belle Rose Primary School</t>
  </si>
  <si>
    <t>Labadieville Middle School</t>
  </si>
  <si>
    <t>Labadieville Primary School</t>
  </si>
  <si>
    <t>Napoleonville Middle School</t>
  </si>
  <si>
    <t>Napoleonville Primary School</t>
  </si>
  <si>
    <t>Pierre Part Middle School</t>
  </si>
  <si>
    <t>Pierre Part Primary School</t>
  </si>
  <si>
    <t>Bayou L'Ourse Primary School</t>
  </si>
  <si>
    <t>Bunkie Elementary School</t>
  </si>
  <si>
    <t>Cottonport Elementary</t>
  </si>
  <si>
    <t>Lafargue Elementary School</t>
  </si>
  <si>
    <t>Marksville Elementary School</t>
  </si>
  <si>
    <t>Marksville High School</t>
  </si>
  <si>
    <t>Avoyelles High School</t>
  </si>
  <si>
    <t>Plaucheville Elementary School</t>
  </si>
  <si>
    <t>Riverside Elementary School</t>
  </si>
  <si>
    <t>LA School for Ag Science</t>
  </si>
  <si>
    <t>Avoyelles Central Office</t>
  </si>
  <si>
    <t>Carver Elementary School</t>
  </si>
  <si>
    <t>DeRidder High School</t>
  </si>
  <si>
    <t>DeRidder Junior High School</t>
  </si>
  <si>
    <t>East Beauregard High School</t>
  </si>
  <si>
    <t>K.R. Hanchey Elementary School</t>
  </si>
  <si>
    <t>Merryville High School</t>
  </si>
  <si>
    <t>Pine Wood Elementary School</t>
  </si>
  <si>
    <t>Singer High School</t>
  </si>
  <si>
    <t>South Beauregard High School</t>
  </si>
  <si>
    <t>South Beauregard Upper Elementary School</t>
  </si>
  <si>
    <t>South Beauregard Elementary School</t>
  </si>
  <si>
    <t>East Beauregard Elementary School</t>
  </si>
  <si>
    <t>Arcadia High School</t>
  </si>
  <si>
    <t>Bienville High School</t>
  </si>
  <si>
    <t>Castor High School</t>
  </si>
  <si>
    <t>Crawford Elementary School</t>
  </si>
  <si>
    <t>Gibsland-Coleman High School</t>
  </si>
  <si>
    <t>Ringgold Elementary School</t>
  </si>
  <si>
    <t>Ringgold High School</t>
  </si>
  <si>
    <t>Saline High School</t>
  </si>
  <si>
    <t>Bienville Central Office</t>
  </si>
  <si>
    <t>Airline High School</t>
  </si>
  <si>
    <t>Apollo Elementary School</t>
  </si>
  <si>
    <t>Bellaire Elementary School</t>
  </si>
  <si>
    <t>Benton Elementary School</t>
  </si>
  <si>
    <t>Benton High School</t>
  </si>
  <si>
    <t>Bossier Elementary School</t>
  </si>
  <si>
    <t>Bossier High School</t>
  </si>
  <si>
    <t>Central Park Elementary School</t>
  </si>
  <si>
    <t>Cope Middle School</t>
  </si>
  <si>
    <t>Curtis Elementary School</t>
  </si>
  <si>
    <t>Elm Grove Middle School</t>
  </si>
  <si>
    <t>Greenacres Middle School</t>
  </si>
  <si>
    <t>Haughton High School</t>
  </si>
  <si>
    <t>R. V. Kerr Elementary School</t>
  </si>
  <si>
    <t>Meadowview Elementary School</t>
  </si>
  <si>
    <t>Parkway High School</t>
  </si>
  <si>
    <t>Carrie Martin Elementary School</t>
  </si>
  <si>
    <t>Plain Dealing High School</t>
  </si>
  <si>
    <t>Plantation Park Elementary School</t>
  </si>
  <si>
    <t>Platt Elementary School</t>
  </si>
  <si>
    <t>Haughton Middle School</t>
  </si>
  <si>
    <t>T.L. Rodes Elementary School</t>
  </si>
  <si>
    <t>Rusheon Middle School</t>
  </si>
  <si>
    <t>Sun City Elementary School</t>
  </si>
  <si>
    <t>Waller Elementary School</t>
  </si>
  <si>
    <t>Stockwell Place Elementary School</t>
  </si>
  <si>
    <t>Johnny Gray Jones Youth Shelter &amp; Detention Center</t>
  </si>
  <si>
    <t>Benton Middle School</t>
  </si>
  <si>
    <t>Princeton Elementary School</t>
  </si>
  <si>
    <t>Legacy Elementary School</t>
  </si>
  <si>
    <t>W.T. Lewis Elementary School</t>
  </si>
  <si>
    <t>Elm Grove Elementary School</t>
  </si>
  <si>
    <t>Kingston Elementary School</t>
  </si>
  <si>
    <t>Bossier Central Office</t>
  </si>
  <si>
    <t>Arthur Circle Elementary School</t>
  </si>
  <si>
    <t>Atkins Technology Elementary School</t>
  </si>
  <si>
    <t>Blanchard Elementary School</t>
  </si>
  <si>
    <t>Broadmoor Middle Laboratory School</t>
  </si>
  <si>
    <t>C.E. Byrd High School</t>
  </si>
  <si>
    <t>Caddo Heights Math/Science Elementary School</t>
  </si>
  <si>
    <t>Caddo Parish Magnet High School</t>
  </si>
  <si>
    <t>Captain Shreve High School</t>
  </si>
  <si>
    <t>Cherokee Park Elementary School</t>
  </si>
  <si>
    <t>Claiborne Fundamental Elementary School</t>
  </si>
  <si>
    <t>Creswell Elementary School</t>
  </si>
  <si>
    <t>Eden Gardens Fundamental Elementary School</t>
  </si>
  <si>
    <t>Caddo Parish Middle Magnet School</t>
  </si>
  <si>
    <t>Fair Park High School</t>
  </si>
  <si>
    <t>Fairfield Magnet School</t>
  </si>
  <si>
    <t>Forest Hill Elementary School</t>
  </si>
  <si>
    <t>Green Oaks Performing Arts Academy</t>
  </si>
  <si>
    <t>Herndon Magnet School</t>
  </si>
  <si>
    <t>Caddo Middle Career and Technology School</t>
  </si>
  <si>
    <t>Huntington High School</t>
  </si>
  <si>
    <t>Judson Fundamental Elementary School</t>
  </si>
  <si>
    <t>Mooretown Elementary Professional Develop. Ctr.</t>
  </si>
  <si>
    <t>Mooringsport Elementary School</t>
  </si>
  <si>
    <t>North Caddo High School</t>
  </si>
  <si>
    <t>North Highlands Elementary School</t>
  </si>
  <si>
    <t>Northside Elementary School</t>
  </si>
  <si>
    <t>Northwood High School</t>
  </si>
  <si>
    <t>Oak Park Microsociety Elementary School</t>
  </si>
  <si>
    <t>Pine Grove Elementary School</t>
  </si>
  <si>
    <t>Queensborough Elementary School</t>
  </si>
  <si>
    <t>Ridgewood Middle School</t>
  </si>
  <si>
    <t>Shreve Island Elementary School</t>
  </si>
  <si>
    <t>South Highlands Elementary Magnet School</t>
  </si>
  <si>
    <t>Southern Hills Elementary School</t>
  </si>
  <si>
    <t>Southwood High School</t>
  </si>
  <si>
    <t>Summer Grove Elementary School</t>
  </si>
  <si>
    <t>Summerfield Elementary School</t>
  </si>
  <si>
    <t>Sunset Acres Elementary School</t>
  </si>
  <si>
    <t>Jack P. Timmons Elementary School</t>
  </si>
  <si>
    <t>University Elementary School</t>
  </si>
  <si>
    <t>Walnut Hill Elementary/Middle School</t>
  </si>
  <si>
    <t>Booker T. Washington New Technology High School</t>
  </si>
  <si>
    <t>Werner Park Elementary School</t>
  </si>
  <si>
    <t>Westwood Elementary School</t>
  </si>
  <si>
    <t>Woodlawn Leadership Academy</t>
  </si>
  <si>
    <t>Youree Dr. Middle Advanced Placement Magnet School</t>
  </si>
  <si>
    <t>Turner Elementary/6th Grade Academy</t>
  </si>
  <si>
    <t>Donnie Bickham Middle School</t>
  </si>
  <si>
    <t>Keithville Elementary/Middle School</t>
  </si>
  <si>
    <t>Midway Professional Development Center</t>
  </si>
  <si>
    <t>Alexander Learning Center</t>
  </si>
  <si>
    <t>J. S. Clark Elementary School</t>
  </si>
  <si>
    <t>Academic Recovery Ombudsman</t>
  </si>
  <si>
    <t>Magnolia School of Excellence</t>
  </si>
  <si>
    <t>Lakeshore Middle School</t>
  </si>
  <si>
    <t>Pathways in Education-Louisiana Inc.</t>
  </si>
  <si>
    <t>Pathways in Education - North market</t>
  </si>
  <si>
    <t>Caddo Central Office</t>
  </si>
  <si>
    <t>S. P. Arnett Middle School</t>
  </si>
  <si>
    <t>Barbe Elementary School</t>
  </si>
  <si>
    <t>Alfred M. Barbe High School</t>
  </si>
  <si>
    <t>Bell City High School</t>
  </si>
  <si>
    <t>LeBleu Settlement Elementary School</t>
  </si>
  <si>
    <t>Brentwood Elementary School</t>
  </si>
  <si>
    <t>Jessie D. Clifton Elementary School</t>
  </si>
  <si>
    <t>College Oaks Elementary School</t>
  </si>
  <si>
    <t>Combre-Fondel Elementary School</t>
  </si>
  <si>
    <t>T. S. Cooley Elementary Magnet School</t>
  </si>
  <si>
    <t>DeQuincy Primary School</t>
  </si>
  <si>
    <t>DeQuincy High School</t>
  </si>
  <si>
    <t>DeQuincy Middle School</t>
  </si>
  <si>
    <t>Dolby Elementary School</t>
  </si>
  <si>
    <t>Fairview Elementary School</t>
  </si>
  <si>
    <t>Frasch Elementary School</t>
  </si>
  <si>
    <t>W. T. Henning Elementary School</t>
  </si>
  <si>
    <t>Henry Heights Elementary School</t>
  </si>
  <si>
    <t>Sam Houston High School</t>
  </si>
  <si>
    <t>Iowa High School</t>
  </si>
  <si>
    <t>John J. Johnson II Elementary School</t>
  </si>
  <si>
    <t>M. J. Kaufman Elementary School</t>
  </si>
  <si>
    <t>John F. Kennedy Elementary School</t>
  </si>
  <si>
    <t>E. K. Key Elementary School</t>
  </si>
  <si>
    <t>LaGrange High School</t>
  </si>
  <si>
    <t>W. W. Lewis Middle School</t>
  </si>
  <si>
    <t>LeBlanc Middle School</t>
  </si>
  <si>
    <t>Maplewood Middle School</t>
  </si>
  <si>
    <t>Ray D. Molo Middle Magnet School</t>
  </si>
  <si>
    <t>Moss Bluff Elementary School</t>
  </si>
  <si>
    <t>Moss Bluff Middle School</t>
  </si>
  <si>
    <t>A. A. Nelson Elementary School</t>
  </si>
  <si>
    <t>Oak Park Elementary School</t>
  </si>
  <si>
    <t>Oak Park Middle School</t>
  </si>
  <si>
    <t>Cypress Cove Elementary School</t>
  </si>
  <si>
    <t>Prien Lake Elementary School</t>
  </si>
  <si>
    <t>St. John Elementary School</t>
  </si>
  <si>
    <t>Starks High School</t>
  </si>
  <si>
    <t>Sulphur High School</t>
  </si>
  <si>
    <t>Vincent Settlement Elementary School</t>
  </si>
  <si>
    <t>Richard W. Vincent Elementary School</t>
  </si>
  <si>
    <t>Vinton Elementary School</t>
  </si>
  <si>
    <t>Vinton High School</t>
  </si>
  <si>
    <t>Vinton Middle School</t>
  </si>
  <si>
    <t>Washington/Marion Magnet High School</t>
  </si>
  <si>
    <t>T. H. Watkins Elementary School</t>
  </si>
  <si>
    <t>J. I. Watson Elementary School</t>
  </si>
  <si>
    <t>Pearl Watson Elementary School</t>
  </si>
  <si>
    <t>S. J. Welsh Middle School</t>
  </si>
  <si>
    <t>Western Heights Elementary School</t>
  </si>
  <si>
    <t>Westlake High School</t>
  </si>
  <si>
    <t>F. K. White Middle School</t>
  </si>
  <si>
    <t>Ralph F. Wilson Elementary School</t>
  </si>
  <si>
    <t>Gillis Elementary School</t>
  </si>
  <si>
    <t>Jake Drost School for Exceptional Children</t>
  </si>
  <si>
    <t>Brenda Hunter Head Start Center</t>
  </si>
  <si>
    <t>DeQuincy Elementary School</t>
  </si>
  <si>
    <t>Maplewood Elementary</t>
  </si>
  <si>
    <t>Calcasieu Central Office</t>
  </si>
  <si>
    <t>Caldwell Parish High School</t>
  </si>
  <si>
    <t>Caldwell Parish Junior High School</t>
  </si>
  <si>
    <t>Union Central Elementary School</t>
  </si>
  <si>
    <t>Columbia Elementary School</t>
  </si>
  <si>
    <t>Grayson Elementary School</t>
  </si>
  <si>
    <t>Kelly Early Childhood Center</t>
  </si>
  <si>
    <t>Caldwell Parish Pre-Kindergarten Center</t>
  </si>
  <si>
    <t>Grand Lake High School</t>
  </si>
  <si>
    <t>Hackberry High School</t>
  </si>
  <si>
    <t>Johnson Bayou High School</t>
  </si>
  <si>
    <t>South Cameron High School</t>
  </si>
  <si>
    <t>Block High School</t>
  </si>
  <si>
    <t>Central High School</t>
  </si>
  <si>
    <t>Harrisonburg High School</t>
  </si>
  <si>
    <t>Jonesville Elementary School</t>
  </si>
  <si>
    <t>Jonesville Junior High School</t>
  </si>
  <si>
    <t>Sicily Island High School</t>
  </si>
  <si>
    <t>Haynesville Elementary School</t>
  </si>
  <si>
    <t>Haynesville Jr./Sr. High School</t>
  </si>
  <si>
    <t>Homer Elementary School</t>
  </si>
  <si>
    <t>Homer High School</t>
  </si>
  <si>
    <t>Homer Junior High School</t>
  </si>
  <si>
    <t>Summerfield High School</t>
  </si>
  <si>
    <t>Claiborne Central Office</t>
  </si>
  <si>
    <t>Ferriday High School</t>
  </si>
  <si>
    <t>Ferriday Junior High School</t>
  </si>
  <si>
    <t>Ferriday Lower Elementary School</t>
  </si>
  <si>
    <t>Ferriday Upper Elementary School</t>
  </si>
  <si>
    <t>Monterey High School</t>
  </si>
  <si>
    <t>Vidalia High School</t>
  </si>
  <si>
    <t>Vidalia Junior High School</t>
  </si>
  <si>
    <t>Vidalia Lower Elementary School</t>
  </si>
  <si>
    <t>Vidalia Upper Elementary School</t>
  </si>
  <si>
    <t>Concordia Education Center</t>
  </si>
  <si>
    <t>Concordia Central Office</t>
  </si>
  <si>
    <t>Logansport High School</t>
  </si>
  <si>
    <t>Mansfield High School</t>
  </si>
  <si>
    <t>Stanley High School</t>
  </si>
  <si>
    <t>North DeSoto High School</t>
  </si>
  <si>
    <t>North DeSoto Middle School 6-8</t>
  </si>
  <si>
    <t>Mansfield Elementary School</t>
  </si>
  <si>
    <t>Mansfield Middle School</t>
  </si>
  <si>
    <t>Arlington Preparatory Academy</t>
  </si>
  <si>
    <t>Audubon Elementary School</t>
  </si>
  <si>
    <t>Baton Rouge Magnet High School</t>
  </si>
  <si>
    <t>Belaire High School</t>
  </si>
  <si>
    <t>Belfair Montessori School</t>
  </si>
  <si>
    <t>Bernard Terrace Elementary School</t>
  </si>
  <si>
    <t>Broadmoor Elementary School</t>
  </si>
  <si>
    <t>Broadmoor Middle School</t>
  </si>
  <si>
    <t>Broadmoor Senior High School</t>
  </si>
  <si>
    <t>Brownfields Elementary School</t>
  </si>
  <si>
    <t>Buchanan Elementary School</t>
  </si>
  <si>
    <t>Capitol Middle School</t>
  </si>
  <si>
    <t>Cedarcrest-Southmoor Elementary School</t>
  </si>
  <si>
    <t>Claiborne Elementary School</t>
  </si>
  <si>
    <t>Crestworth Elementary School</t>
  </si>
  <si>
    <t>Southdowns School</t>
  </si>
  <si>
    <t>The Dufrocq School</t>
  </si>
  <si>
    <t>Forest Heights Academy of Excellence</t>
  </si>
  <si>
    <t>Glasgow Middle School</t>
  </si>
  <si>
    <t>Glen Oaks Park Elementary School</t>
  </si>
  <si>
    <t>Glen Oaks Senior High School</t>
  </si>
  <si>
    <t>Greenbrier Elementary School</t>
  </si>
  <si>
    <t>Highland Elementary School</t>
  </si>
  <si>
    <t>Howell Park Elementary School</t>
  </si>
  <si>
    <t>Jefferson Terrace Elementary School</t>
  </si>
  <si>
    <t>LaBelle Aire Elementary School</t>
  </si>
  <si>
    <t>LaSalle Elementary School</t>
  </si>
  <si>
    <t>Magnolia Woods Elementary School</t>
  </si>
  <si>
    <t>McKinley Middle Magnet School</t>
  </si>
  <si>
    <t>McKinley Senior High School</t>
  </si>
  <si>
    <t>Melrose Elementary School</t>
  </si>
  <si>
    <t>Merrydale Elementary School</t>
  </si>
  <si>
    <t>Northdale Superintendent's Academy</t>
  </si>
  <si>
    <t>Northeast Elementary School</t>
  </si>
  <si>
    <t>Northeast High School</t>
  </si>
  <si>
    <t>Park Forest Elementary School</t>
  </si>
  <si>
    <t>Park Forest Middle School</t>
  </si>
  <si>
    <t>Parkview Elementary School</t>
  </si>
  <si>
    <t>Polk Elementary School</t>
  </si>
  <si>
    <t>Progress Elementary School</t>
  </si>
  <si>
    <t>Riveroaks Elementary School</t>
  </si>
  <si>
    <t>Ryan Elementary School</t>
  </si>
  <si>
    <t>Scotlandville Magnet High School</t>
  </si>
  <si>
    <t>Sharon Hills Elementary School</t>
  </si>
  <si>
    <t>Shenandoah Elementary School</t>
  </si>
  <si>
    <t>Sherwood Middle Academic Academy</t>
  </si>
  <si>
    <t>B. R. Foreign Language Acad. Immersion Magnet</t>
  </si>
  <si>
    <t>Southeast Middle School</t>
  </si>
  <si>
    <t>Tara High School</t>
  </si>
  <si>
    <t>Twin Oaks Elementary School</t>
  </si>
  <si>
    <t>University Terrace Elementary School</t>
  </si>
  <si>
    <t>EBR Readiness Superintendent Academy</t>
  </si>
  <si>
    <t>Villa del Rey Elementary School</t>
  </si>
  <si>
    <t>Baton Rouge Visual and Performing Arts Center</t>
  </si>
  <si>
    <t>Wedgewood Elementary School</t>
  </si>
  <si>
    <t>Westdale Heights Academic Magnet School</t>
  </si>
  <si>
    <t>Westdale Middle School</t>
  </si>
  <si>
    <t>Westminster Elementary School</t>
  </si>
  <si>
    <t>Wildwood Elementary School</t>
  </si>
  <si>
    <t>Winbourne Elementary School</t>
  </si>
  <si>
    <t>Woodlawn High School</t>
  </si>
  <si>
    <t>AMIkids Baton Rouge</t>
  </si>
  <si>
    <t>Children's Charter School</t>
  </si>
  <si>
    <t>Community School For Apprenticeship Learning</t>
  </si>
  <si>
    <t>J. K. Haynes Charter Inc.</t>
  </si>
  <si>
    <t>Greenville Superintendent's Academy</t>
  </si>
  <si>
    <t>White Hills Elementary School</t>
  </si>
  <si>
    <t>Woodlawn Middle School</t>
  </si>
  <si>
    <t>Capitol Elementary School</t>
  </si>
  <si>
    <t>Scotlandville Middle Pre-Engineering Academy</t>
  </si>
  <si>
    <t>Woodlawn Elementary</t>
  </si>
  <si>
    <t>Mentorship STEAM Academy</t>
  </si>
  <si>
    <t>Inspire Charter Academy (Natl. Heritage Acad.)</t>
  </si>
  <si>
    <t>Thrive Baton Rouge</t>
  </si>
  <si>
    <t>Eden Park Superintendent Academy</t>
  </si>
  <si>
    <t>North Banks Middle School of Excellence</t>
  </si>
  <si>
    <t>Delmont Pre-K and Kindergarten Center</t>
  </si>
  <si>
    <t>Mayfair Laboratory School</t>
  </si>
  <si>
    <t>South Baton Rouge Charter Academy</t>
  </si>
  <si>
    <t>Brookstown Middle Magnet Academy</t>
  </si>
  <si>
    <t>East Baton Rouge Central Office</t>
  </si>
  <si>
    <t>Griffin Middle School Academy</t>
  </si>
  <si>
    <t>General Trass High School</t>
  </si>
  <si>
    <t>Southside Elementary School</t>
  </si>
  <si>
    <t>East Feliciana Middle School</t>
  </si>
  <si>
    <t>Clinton Elementary School</t>
  </si>
  <si>
    <t>Jackson Elementary School</t>
  </si>
  <si>
    <t>Slaughter Elementary School</t>
  </si>
  <si>
    <t>East Feliciana Parish Enrichment Academy</t>
  </si>
  <si>
    <t>East Feliciana High School</t>
  </si>
  <si>
    <t>Slaughter Community Charter School</t>
  </si>
  <si>
    <t>Basile High School</t>
  </si>
  <si>
    <t>Bayou Chicot Elementary School</t>
  </si>
  <si>
    <t>Chataignier Elementary School</t>
  </si>
  <si>
    <t>Mamou Elementary School</t>
  </si>
  <si>
    <t>Mamou High School</t>
  </si>
  <si>
    <t>Pine Prairie High School</t>
  </si>
  <si>
    <t>W. W. Stewart Elementary School</t>
  </si>
  <si>
    <t>Vidrine Elementary School</t>
  </si>
  <si>
    <t>Ville Platte High School</t>
  </si>
  <si>
    <t>Ville Platte Elementary School</t>
  </si>
  <si>
    <t>Evangeline Central School</t>
  </si>
  <si>
    <t>James Stephens Montessori School</t>
  </si>
  <si>
    <t>Evangeline Central Office</t>
  </si>
  <si>
    <t>Baskin School</t>
  </si>
  <si>
    <t>Fort Necessity School</t>
  </si>
  <si>
    <t>Gilbert School</t>
  </si>
  <si>
    <t>Crowville School</t>
  </si>
  <si>
    <t>Franklin Parish High School</t>
  </si>
  <si>
    <t>Winnsboro Elementary School</t>
  </si>
  <si>
    <t>Franklin Parish Head Start</t>
  </si>
  <si>
    <t>Colfax Elementary School</t>
  </si>
  <si>
    <t>Grant Junior High School</t>
  </si>
  <si>
    <t>Georgetown High School</t>
  </si>
  <si>
    <t>Grant High School</t>
  </si>
  <si>
    <t>Montgomery High School</t>
  </si>
  <si>
    <t>Pollock Elementary School</t>
  </si>
  <si>
    <t>Verda Elementary School</t>
  </si>
  <si>
    <t>South Grant Elementary School</t>
  </si>
  <si>
    <t>Grant Central Office</t>
  </si>
  <si>
    <t>Anderson Middle School</t>
  </si>
  <si>
    <t>Center Street Elementary School</t>
  </si>
  <si>
    <t>Coteau Elementary School</t>
  </si>
  <si>
    <t>Delcambre High School</t>
  </si>
  <si>
    <t>Dodson Street Elementary School</t>
  </si>
  <si>
    <t>Johnston Hopkins Elementary School</t>
  </si>
  <si>
    <t>Jeanerette Elementary School</t>
  </si>
  <si>
    <t>Jeanerette Senior High School</t>
  </si>
  <si>
    <t>Loreauville Elementary School</t>
  </si>
  <si>
    <t>Loreauville High School</t>
  </si>
  <si>
    <t>Westgate High School</t>
  </si>
  <si>
    <t>Plaquemine Senior High School</t>
  </si>
  <si>
    <t>White Castle High School</t>
  </si>
  <si>
    <t>Dorseyville Elementary School</t>
  </si>
  <si>
    <t>Iberville Elementary School</t>
  </si>
  <si>
    <t>North Iberville Elementary</t>
  </si>
  <si>
    <t>East Iberville Elementary/High School</t>
  </si>
  <si>
    <t>Jonesboro-Hodge High School</t>
  </si>
  <si>
    <t>Jonesboro-Hodge Middle School</t>
  </si>
  <si>
    <t>Quitman High School</t>
  </si>
  <si>
    <t>Weston High School</t>
  </si>
  <si>
    <t>Administrative Services -- Special Education</t>
  </si>
  <si>
    <t>John Q. Adams Middle School</t>
  </si>
  <si>
    <t>A.C. Alexander Elementary School</t>
  </si>
  <si>
    <t>J.J. Audubon Elementary School</t>
  </si>
  <si>
    <t>Alice Birney Elementary School</t>
  </si>
  <si>
    <t>Bissonet Plaza Elementary School</t>
  </si>
  <si>
    <t>Bonnabel Magnet Academy High School</t>
  </si>
  <si>
    <t>Mildred S. Harris Elementary School</t>
  </si>
  <si>
    <t>Bridgedale Elementary School</t>
  </si>
  <si>
    <t>George Cox Elementary School</t>
  </si>
  <si>
    <t>Helen Cox High School</t>
  </si>
  <si>
    <t>Ella Dolhonde Elementary School</t>
  </si>
  <si>
    <t>Frederick Douglass Elementary School</t>
  </si>
  <si>
    <t>East Jefferson High School</t>
  </si>
  <si>
    <t>John Ehret High School</t>
  </si>
  <si>
    <t>Allen Ellender School</t>
  </si>
  <si>
    <t>J.C. Ellis Elementary School</t>
  </si>
  <si>
    <t>Bonella A. St. Ville Elementary School</t>
  </si>
  <si>
    <t>Estelle Elementary School</t>
  </si>
  <si>
    <t>Fisher Middle/High School</t>
  </si>
  <si>
    <t>Henry Ford Middle School</t>
  </si>
  <si>
    <t>Grand Isle High School</t>
  </si>
  <si>
    <t>Green Park Elementary School</t>
  </si>
  <si>
    <t>Greenlawn Terrace Elementary School</t>
  </si>
  <si>
    <t>Gretna Middle School</t>
  </si>
  <si>
    <t>Shirley Johnson/Gretna Park Elementary School</t>
  </si>
  <si>
    <t>Harahan Elementary School</t>
  </si>
  <si>
    <t>T.H. Harris Middle School</t>
  </si>
  <si>
    <t>William Hart Elementary School</t>
  </si>
  <si>
    <t>Haynes Academy School for Advanced Studies</t>
  </si>
  <si>
    <t>Hazel Park/Hilda Knoff School</t>
  </si>
  <si>
    <t>Phoebe Hearst School</t>
  </si>
  <si>
    <t>L.W. Higgins High School</t>
  </si>
  <si>
    <t>Jefferson Elementary School</t>
  </si>
  <si>
    <t>Harold Keller Elementary School</t>
  </si>
  <si>
    <t>Grace King High School</t>
  </si>
  <si>
    <t>Livaudais Middle School</t>
  </si>
  <si>
    <t>Live Oak Manor Elementary School</t>
  </si>
  <si>
    <t>L.H. Marrero Middle School</t>
  </si>
  <si>
    <t>Rudolph Matas School</t>
  </si>
  <si>
    <t>McDonogh 26/Homedale Elementary School</t>
  </si>
  <si>
    <t>J.D. Meisler Middle School</t>
  </si>
  <si>
    <t>Metairie Academy for Advanced Studies</t>
  </si>
  <si>
    <t>Vic A. Pitre Elementary School</t>
  </si>
  <si>
    <t>Ella C. Pittman Elementary School</t>
  </si>
  <si>
    <t>Riverdale High School</t>
  </si>
  <si>
    <t>Marie B. Riviere Elementary School</t>
  </si>
  <si>
    <t>Theodore Roosevelt Middle School</t>
  </si>
  <si>
    <t>Walter Schneckenburger Elem School</t>
  </si>
  <si>
    <t>Catherine Strehle Elementary School</t>
  </si>
  <si>
    <t>Terrytown Elementary School</t>
  </si>
  <si>
    <t>Miller Wall Elementary School</t>
  </si>
  <si>
    <t>West Jefferson High School</t>
  </si>
  <si>
    <t>Myrtle C. Thibodeaux Elementary School</t>
  </si>
  <si>
    <t>Woodland West Elementary School</t>
  </si>
  <si>
    <t>G.T. Woods Elementary School</t>
  </si>
  <si>
    <t>Stella Worley Middle School</t>
  </si>
  <si>
    <t>Paul J. Solis Elementary School</t>
  </si>
  <si>
    <t>Celerity Woodmere Charter School</t>
  </si>
  <si>
    <t>Chateau Estates Elementary School</t>
  </si>
  <si>
    <t>Lucille Cherbonnier/Norbert Rillieux Elem. School</t>
  </si>
  <si>
    <t>Joshua Butler Elementary School</t>
  </si>
  <si>
    <t>Geraldine Boudreaux Elementary School</t>
  </si>
  <si>
    <t>Leo E. Kerner Jr. Elementary School</t>
  </si>
  <si>
    <t>Congetta Trippe Janet Elementary School</t>
  </si>
  <si>
    <t>Harry S. Truman Middle School</t>
  </si>
  <si>
    <t>Riverdale Middle School</t>
  </si>
  <si>
    <t>Westbank Community School</t>
  </si>
  <si>
    <t>Patrick F. Taylor Science &amp; Technology Academy</t>
  </si>
  <si>
    <t>Thomas Jefferson High School for Advanced Studies</t>
  </si>
  <si>
    <t>Gretna No. 2 Academy for Advanced Studies</t>
  </si>
  <si>
    <t>L. W. Ruppel Academy for Advanced Studies</t>
  </si>
  <si>
    <t>Martyn Alternative School</t>
  </si>
  <si>
    <t>Judge Lionel R. Collins Elementary School</t>
  </si>
  <si>
    <t>Washington Montessori</t>
  </si>
  <si>
    <t>Lincoln Elementary School for the Arts</t>
  </si>
  <si>
    <t>John Clancy/Joseph Maggiore Elementary School</t>
  </si>
  <si>
    <t>Marrero Academy for Advanced Studies</t>
  </si>
  <si>
    <t>Airline Park Academy for Advanced Studies</t>
  </si>
  <si>
    <t>JCFA</t>
  </si>
  <si>
    <t>International School of Louisiana Jefferson Parish</t>
  </si>
  <si>
    <t>Kenner Discovery Health Sciences Academy</t>
  </si>
  <si>
    <t>Young Audiences Charter School</t>
  </si>
  <si>
    <t>Laureate Academy Charter School</t>
  </si>
  <si>
    <t>Jefferson RISE Charter School</t>
  </si>
  <si>
    <t>Elton High School</t>
  </si>
  <si>
    <t>Elton Elementary School</t>
  </si>
  <si>
    <t>Fenton Elementary School</t>
  </si>
  <si>
    <t>Hathaway High School</t>
  </si>
  <si>
    <t>Jennings High School</t>
  </si>
  <si>
    <t>Ward Elementary School</t>
  </si>
  <si>
    <t>Jennings Elementary School</t>
  </si>
  <si>
    <t>Lacassine High School</t>
  </si>
  <si>
    <t>Lake Arthur Elementary School</t>
  </si>
  <si>
    <t>Lake Arthur High School</t>
  </si>
  <si>
    <t>Welsh Elementary School</t>
  </si>
  <si>
    <t>Welsh High School</t>
  </si>
  <si>
    <t>Welsh-Roanoke Junior High School</t>
  </si>
  <si>
    <t>Acadian Middle School</t>
  </si>
  <si>
    <t>Acadiana High School</t>
  </si>
  <si>
    <t>L.J. Alleman Middle School</t>
  </si>
  <si>
    <t>Alice N. Boucher Elementary School</t>
  </si>
  <si>
    <t>Paul Breaux Middle School</t>
  </si>
  <si>
    <t>Broussard Middle School</t>
  </si>
  <si>
    <t>Carencro Middle School</t>
  </si>
  <si>
    <t>Carencro Heights Elementary School</t>
  </si>
  <si>
    <t>Carencro High School</t>
  </si>
  <si>
    <t>O. Comeaux High School</t>
  </si>
  <si>
    <t>Katharine Drexel Elementary School</t>
  </si>
  <si>
    <t>Duson Elementary School</t>
  </si>
  <si>
    <t>J.W. Faulk Elementary School</t>
  </si>
  <si>
    <t>Judice Middle School</t>
  </si>
  <si>
    <t>L. Leo Judice Elementary School</t>
  </si>
  <si>
    <t>Lafayette Middle School</t>
  </si>
  <si>
    <t>Lafayette High School</t>
  </si>
  <si>
    <t>Green T. Lindon Elementary School</t>
  </si>
  <si>
    <t>Edgar Martin Middle School</t>
  </si>
  <si>
    <t>Milton Elementary School</t>
  </si>
  <si>
    <t>S.J. Montgomery Elementary School</t>
  </si>
  <si>
    <t>Myrtle Place Elementary School</t>
  </si>
  <si>
    <t>Northside High School</t>
  </si>
  <si>
    <t>Ossun Elementary School</t>
  </si>
  <si>
    <t>Plantation Elementary School</t>
  </si>
  <si>
    <t>Prairie Elementary School</t>
  </si>
  <si>
    <t>Scott Middle School</t>
  </si>
  <si>
    <t>Truman Elementary School</t>
  </si>
  <si>
    <t>Westside Elementary School</t>
  </si>
  <si>
    <t>Woodvale Elementary School</t>
  </si>
  <si>
    <t>Youngsville Middle School</t>
  </si>
  <si>
    <t>Ridge Elementary School</t>
  </si>
  <si>
    <t>Charles M. Burke Elementary School</t>
  </si>
  <si>
    <t>Ernest Gallet Elementary School</t>
  </si>
  <si>
    <t>Live Oak Elementary School</t>
  </si>
  <si>
    <t>N. P. Moss Preparatory Academy</t>
  </si>
  <si>
    <t>J. Wallace James Elementary School</t>
  </si>
  <si>
    <t>Early College Academy</t>
  </si>
  <si>
    <t>David Thibodaux STEM Magnet Academy</t>
  </si>
  <si>
    <t>Lafayette Central Office</t>
  </si>
  <si>
    <t>Bayou Blue Elementary School</t>
  </si>
  <si>
    <t>Bayou Boeuf Elementary School</t>
  </si>
  <si>
    <t>Central Lafourche High School</t>
  </si>
  <si>
    <t>Chackbay Elementary School</t>
  </si>
  <si>
    <t>Cut Off Elementary School</t>
  </si>
  <si>
    <t>East Thibodaux Middle School</t>
  </si>
  <si>
    <t>Galliano Elementary School</t>
  </si>
  <si>
    <t>Golden Meadow Middle School</t>
  </si>
  <si>
    <t>Golden Meadow Lower Elementary School</t>
  </si>
  <si>
    <t>Golden Meadow Upper Elementary School</t>
  </si>
  <si>
    <t>W.S. Lafargue Elementary School</t>
  </si>
  <si>
    <t>North Larose Elementary School</t>
  </si>
  <si>
    <t>South Larose Elementary School</t>
  </si>
  <si>
    <t>Larose-Cut Off Middle School</t>
  </si>
  <si>
    <t>Lockport Middle School</t>
  </si>
  <si>
    <t>Lockport Lower Elementary School</t>
  </si>
  <si>
    <t>Lockport Upper Elementary School</t>
  </si>
  <si>
    <t>Raceland Middle School</t>
  </si>
  <si>
    <t>Raceland Lower Elementary School</t>
  </si>
  <si>
    <t>Raceland Upper Elementary School</t>
  </si>
  <si>
    <t>St. Charles Elementary School</t>
  </si>
  <si>
    <t>Sixth Ward Middle School</t>
  </si>
  <si>
    <t>South Lafourche High School</t>
  </si>
  <si>
    <t>South Thibodaux Elementary School</t>
  </si>
  <si>
    <t>Thibodaux Elementary School</t>
  </si>
  <si>
    <t>Thibodaux High School</t>
  </si>
  <si>
    <t>West Thibodaux Middle School</t>
  </si>
  <si>
    <t>Bayou Blue Middle School</t>
  </si>
  <si>
    <t>Bayou Community Academy Charter School</t>
  </si>
  <si>
    <t>Virtual Academy of Lafourche</t>
  </si>
  <si>
    <t>Lafourche Central Office</t>
  </si>
  <si>
    <t>Fellowship Elementary School</t>
  </si>
  <si>
    <t>Goodpine Middle School</t>
  </si>
  <si>
    <t>Jena Elementary School</t>
  </si>
  <si>
    <t>Jena High School</t>
  </si>
  <si>
    <t>Jena Junior High School</t>
  </si>
  <si>
    <t>LaSalle High School</t>
  </si>
  <si>
    <t>Nebo Elementary School</t>
  </si>
  <si>
    <t>Olla-Standard Elementary School</t>
  </si>
  <si>
    <t>LaSalle Junior High School</t>
  </si>
  <si>
    <t>Choudrant High School</t>
  </si>
  <si>
    <t>Cypress Springs Elementary School</t>
  </si>
  <si>
    <t>Dubach School</t>
  </si>
  <si>
    <t>Glen View Elementary School</t>
  </si>
  <si>
    <t>Hillcrest Elementary School</t>
  </si>
  <si>
    <t>I.A. Lewis School</t>
  </si>
  <si>
    <t>A. E. Phillips Laboratory School</t>
  </si>
  <si>
    <t>Ruston Elementary School</t>
  </si>
  <si>
    <t>Ruston High School</t>
  </si>
  <si>
    <t>Simsboro High School</t>
  </si>
  <si>
    <t>Ruston Junior High School</t>
  </si>
  <si>
    <t>Choudrant Elementary School</t>
  </si>
  <si>
    <t>Howard School</t>
  </si>
  <si>
    <t>Lincoln Parish Early Childhood Center</t>
  </si>
  <si>
    <t>Lincoln Central Office</t>
  </si>
  <si>
    <t>Albany Lower Elementary School</t>
  </si>
  <si>
    <t>Albany High School</t>
  </si>
  <si>
    <t>North Corbin Elementary School</t>
  </si>
  <si>
    <t>Denham Springs Elementary School</t>
  </si>
  <si>
    <t>Denham Springs High School</t>
  </si>
  <si>
    <t>Denham Springs Junior High School</t>
  </si>
  <si>
    <t>Doyle Elementary School</t>
  </si>
  <si>
    <t>Doyle High School</t>
  </si>
  <si>
    <t>French Settlement High School</t>
  </si>
  <si>
    <t>Freshwater Elementary School</t>
  </si>
  <si>
    <t>Frost School</t>
  </si>
  <si>
    <t>Holden High School</t>
  </si>
  <si>
    <t>Live Oak High School</t>
  </si>
  <si>
    <t>Live Oak Middle School</t>
  </si>
  <si>
    <t>Maurepas School</t>
  </si>
  <si>
    <t>Seventh Ward Elementary School</t>
  </si>
  <si>
    <t>Southside Junior High School</t>
  </si>
  <si>
    <t>Springfield Elementary School</t>
  </si>
  <si>
    <t>Springfield High School</t>
  </si>
  <si>
    <t>Walker High School</t>
  </si>
  <si>
    <t>Walker Freshman High School</t>
  </si>
  <si>
    <t>Walker Elementary School</t>
  </si>
  <si>
    <t>Westside Junior High School</t>
  </si>
  <si>
    <t>French Settlement Elementary School</t>
  </si>
  <si>
    <t>Levi Milton Elementary School</t>
  </si>
  <si>
    <t>Albany Middle School</t>
  </si>
  <si>
    <t>Lewis Vincent Elementary School</t>
  </si>
  <si>
    <t>South Live Oak Elementary School</t>
  </si>
  <si>
    <t>Springfield Middle School</t>
  </si>
  <si>
    <t>Albany Upper Elementary School</t>
  </si>
  <si>
    <t>South Walker Elementary School</t>
  </si>
  <si>
    <t>Eastside Elementary School</t>
  </si>
  <si>
    <t>Denham Springs Freshman High School</t>
  </si>
  <si>
    <t>North Live Oak Elementary School</t>
  </si>
  <si>
    <t>Gray's Creek Elementary School</t>
  </si>
  <si>
    <t>North Corbin Junior High School</t>
  </si>
  <si>
    <t>South Fork Elementary School</t>
  </si>
  <si>
    <t>Juban Parc Elementary School</t>
  </si>
  <si>
    <t>Juban Parc Junior High School</t>
  </si>
  <si>
    <t>Livingston Central Office</t>
  </si>
  <si>
    <t>Madison Middle School</t>
  </si>
  <si>
    <t>Madison High School</t>
  </si>
  <si>
    <t>Tallulah Elementary School</t>
  </si>
  <si>
    <t>Wright Elementary School</t>
  </si>
  <si>
    <t>Christian Acres Alternative School</t>
  </si>
  <si>
    <t>Administrative Services - Special Education</t>
  </si>
  <si>
    <t>Henry V. Adams Elementary School</t>
  </si>
  <si>
    <t>Bastrop High School</t>
  </si>
  <si>
    <t>Beekman Charter School</t>
  </si>
  <si>
    <t>Morehouse Junior High School</t>
  </si>
  <si>
    <t>Morehouse Magnet School</t>
  </si>
  <si>
    <t>East Natchitoches Elementary &amp; Middle School</t>
  </si>
  <si>
    <t>Fairview-Alpha Elementary &amp; Junior High School</t>
  </si>
  <si>
    <t>Goldonna Elementary &amp; Junior High School</t>
  </si>
  <si>
    <t>Marthaville Elementary &amp; Junior High School</t>
  </si>
  <si>
    <t>Natchitoches Central High School</t>
  </si>
  <si>
    <t>Natchitoches Jr. High School</t>
  </si>
  <si>
    <t>L.P. Vaughn Elementary &amp; Middle School</t>
  </si>
  <si>
    <t>N.S.U. Elementary Lab School</t>
  </si>
  <si>
    <t>N.S.U. Middle Lab School</t>
  </si>
  <si>
    <t>Provencal Elementary &amp; Junior High School</t>
  </si>
  <si>
    <t>M.R. Weaver Elementary School</t>
  </si>
  <si>
    <t>Cloutierville Elementary School</t>
  </si>
  <si>
    <t>Frankie Ray Jackson Sr. Technical Center</t>
  </si>
  <si>
    <t>Natchitoches Magnet School</t>
  </si>
  <si>
    <t>Lakeview Annex</t>
  </si>
  <si>
    <t>Audubon Charter School</t>
  </si>
  <si>
    <t>Mary Bethune Elementary Literature/Technology</t>
  </si>
  <si>
    <t>Warren Easton Senior High School</t>
  </si>
  <si>
    <t>Benjamin Franklin High School</t>
  </si>
  <si>
    <t>Alice M. Harte Elementary Charter School</t>
  </si>
  <si>
    <t>Edward Hynes Charter School</t>
  </si>
  <si>
    <t>Edna Karr High School</t>
  </si>
  <si>
    <t>Lusher Charter School</t>
  </si>
  <si>
    <t>McDonogh #35 College Preparatory School</t>
  </si>
  <si>
    <t>Mahalia Jackson Elementary School</t>
  </si>
  <si>
    <t>Eleanor McMain Secondary School</t>
  </si>
  <si>
    <t>Youth Study Center</t>
  </si>
  <si>
    <t>Robert Russa Moton Charter School</t>
  </si>
  <si>
    <t>Lake Forest Elementary Charter School</t>
  </si>
  <si>
    <t>Benjamin Franklin Elem. Math and Science</t>
  </si>
  <si>
    <t>New Orleans Charter Science and Mathematics HS</t>
  </si>
  <si>
    <t>McDonogh #35 Academy</t>
  </si>
  <si>
    <t>ENCORE Academy</t>
  </si>
  <si>
    <t>Bricolage Academy</t>
  </si>
  <si>
    <t>Homer A. Plessy Community School</t>
  </si>
  <si>
    <t>Wilson Charter School</t>
  </si>
  <si>
    <t>Foundation Preparatory</t>
  </si>
  <si>
    <t>Cypress Academy</t>
  </si>
  <si>
    <t>Orleans Central Office</t>
  </si>
  <si>
    <t>Central Elementary School</t>
  </si>
  <si>
    <t>Claiborne School</t>
  </si>
  <si>
    <t>Crosley Elementary School</t>
  </si>
  <si>
    <t>Drew Elementary School</t>
  </si>
  <si>
    <t>Jack Hayes Elementary School</t>
  </si>
  <si>
    <t>Kiroli Elementary School</t>
  </si>
  <si>
    <t>Lakeshore School</t>
  </si>
  <si>
    <t>Lenwil Elementary School</t>
  </si>
  <si>
    <t>Boley Elementary School</t>
  </si>
  <si>
    <t>Ouachita Parish High School</t>
  </si>
  <si>
    <t>Ouachita Junior High School</t>
  </si>
  <si>
    <t>Pinecrest Elementary/Middle School</t>
  </si>
  <si>
    <t>Riser Elementary School</t>
  </si>
  <si>
    <t>Riser Middle School</t>
  </si>
  <si>
    <t>Robinson Elementary School</t>
  </si>
  <si>
    <t>Shady Grove Elementary School</t>
  </si>
  <si>
    <t>Sterlington Elementary School</t>
  </si>
  <si>
    <t>Sterlington High School</t>
  </si>
  <si>
    <t>Swartz Upper Elementary School</t>
  </si>
  <si>
    <t>Swayze Elementary School</t>
  </si>
  <si>
    <t>West Monroe High School</t>
  </si>
  <si>
    <t>Woodlawn Elementary School</t>
  </si>
  <si>
    <t>Calhoun Middle School</t>
  </si>
  <si>
    <t>West Ouachita High School</t>
  </si>
  <si>
    <t>George Welch Elementary School</t>
  </si>
  <si>
    <t>Richwood High School</t>
  </si>
  <si>
    <t>Swartz Lower Elementary School</t>
  </si>
  <si>
    <t>West Ridge Middle School</t>
  </si>
  <si>
    <t>Riverbend Elementary School</t>
  </si>
  <si>
    <t>Good Hope Middle School</t>
  </si>
  <si>
    <t>Calhoun Elementary School</t>
  </si>
  <si>
    <t>Richwood Junior High School</t>
  </si>
  <si>
    <t>Sterlington Middle School</t>
  </si>
  <si>
    <t>Belle Chasse High School</t>
  </si>
  <si>
    <t>Belle Chasse Middle School</t>
  </si>
  <si>
    <t>Boothville-Venice Elementary School</t>
  </si>
  <si>
    <t>Phoenix High School</t>
  </si>
  <si>
    <t>Belle Chasse Primary School</t>
  </si>
  <si>
    <t>South Plaquemines Elementary School</t>
  </si>
  <si>
    <t>South Plaquemines High School</t>
  </si>
  <si>
    <t>Livonia High School</t>
  </si>
  <si>
    <t>Upper Pointe Coupee Elementary School</t>
  </si>
  <si>
    <t>Valverda Elementary School</t>
  </si>
  <si>
    <t>Rosenwald Elementary School</t>
  </si>
  <si>
    <t>Rougon Elementary School</t>
  </si>
  <si>
    <t>Point Coupee Parish Central Office</t>
  </si>
  <si>
    <t>Acadian Elementary</t>
  </si>
  <si>
    <t>Alexandria Middle Magnet School</t>
  </si>
  <si>
    <t>Alexandria Senior High School</t>
  </si>
  <si>
    <t>Ball Elementary School</t>
  </si>
  <si>
    <t>J.I. Barron Sr. Elementary School</t>
  </si>
  <si>
    <t>Bolton High School</t>
  </si>
  <si>
    <t>Scott M. Brame Middle School</t>
  </si>
  <si>
    <t>Mabel Brasher Elementary School</t>
  </si>
  <si>
    <t>Buckeye Elementary School</t>
  </si>
  <si>
    <t>Buckeye High School</t>
  </si>
  <si>
    <t>Cherokee Elementary School</t>
  </si>
  <si>
    <t>Glenmora High School</t>
  </si>
  <si>
    <t>Mary Goff Elementary School</t>
  </si>
  <si>
    <t>Horseshoe Drive Elementary New Vision Academy</t>
  </si>
  <si>
    <t>D.F. Huddle Elementary</t>
  </si>
  <si>
    <t>Arthur F. Smith Middle Magnet School</t>
  </si>
  <si>
    <t>Hadnot-Hayes S.T.E.M. Elementary School</t>
  </si>
  <si>
    <t>Martin Park Elementary School</t>
  </si>
  <si>
    <t>J.B. Nachman Elementary School</t>
  </si>
  <si>
    <t>North Bayou Rapides Elementary</t>
  </si>
  <si>
    <t>Oak Hill High School</t>
  </si>
  <si>
    <t>Paradise Elementary School</t>
  </si>
  <si>
    <t>Peabody Magnet High School</t>
  </si>
  <si>
    <t>Peabody Montessori Elementary School</t>
  </si>
  <si>
    <t>Pineville Elementary School</t>
  </si>
  <si>
    <t>Pineville High School</t>
  </si>
  <si>
    <t>Pineville Junior High School</t>
  </si>
  <si>
    <t>Plainview High School</t>
  </si>
  <si>
    <t>Poland Junior High School</t>
  </si>
  <si>
    <t>Rapides High School</t>
  </si>
  <si>
    <t>Carter C. Raymond Elementary School</t>
  </si>
  <si>
    <t>Julius Patrick Elementary School</t>
  </si>
  <si>
    <t>Rosenthal Montessori Elementary School</t>
  </si>
  <si>
    <t>Ruby-Wise Elementary School</t>
  </si>
  <si>
    <t>L.S. Rugg Elementary School</t>
  </si>
  <si>
    <t>W.O. Hall Elementary School</t>
  </si>
  <si>
    <t>Lessie Moore Elementary School</t>
  </si>
  <si>
    <t>Alma Redwine Elementary</t>
  </si>
  <si>
    <t>Tioga Elementary School</t>
  </si>
  <si>
    <t>Tioga High School</t>
  </si>
  <si>
    <t>Tioga Junior High School</t>
  </si>
  <si>
    <t>Rapides Training Academy</t>
  </si>
  <si>
    <t>Hayden R. Lawrence Upper Elementary School</t>
  </si>
  <si>
    <t>Phoenix Magnet Elementary School</t>
  </si>
  <si>
    <t>Caroline Dormon Junior High School</t>
  </si>
  <si>
    <t>Rapides Central Office</t>
  </si>
  <si>
    <t>Red River High School</t>
  </si>
  <si>
    <t>Ware Youth Center</t>
  </si>
  <si>
    <t>Red River Elementary School</t>
  </si>
  <si>
    <t>Red River Junior High School</t>
  </si>
  <si>
    <t>Delhi High School</t>
  </si>
  <si>
    <t>Delhi Middle School</t>
  </si>
  <si>
    <t>Delhi Elementary School</t>
  </si>
  <si>
    <t>Holly Ridge Elementary School</t>
  </si>
  <si>
    <t>Mangham Elementary School</t>
  </si>
  <si>
    <t>Mangham High School</t>
  </si>
  <si>
    <t>Mangham Junior High School</t>
  </si>
  <si>
    <t>Rayville High School</t>
  </si>
  <si>
    <t>Rayville Junior High School</t>
  </si>
  <si>
    <t>Rayville Elementary School</t>
  </si>
  <si>
    <t>Start Elementary School</t>
  </si>
  <si>
    <t>Richland Central Office</t>
  </si>
  <si>
    <t>Converse High School</t>
  </si>
  <si>
    <t>Ebarb School</t>
  </si>
  <si>
    <t>Florien High School</t>
  </si>
  <si>
    <t>Many Elementary School</t>
  </si>
  <si>
    <t>Many High School</t>
  </si>
  <si>
    <t>Many Junior High School</t>
  </si>
  <si>
    <t>Negreet High School</t>
  </si>
  <si>
    <t>Pleasant Hill High School</t>
  </si>
  <si>
    <t>Zwolle Elementary School</t>
  </si>
  <si>
    <t>Zwolle High School</t>
  </si>
  <si>
    <t>Arabi Elementary School</t>
  </si>
  <si>
    <t>Chalmette High School</t>
  </si>
  <si>
    <t>J.F. Gauthier School</t>
  </si>
  <si>
    <t>Joseph J. Davies Elementary School</t>
  </si>
  <si>
    <t>N.P. Trist Middle School</t>
  </si>
  <si>
    <t>C.F. Rowley Alternative School</t>
  </si>
  <si>
    <t>W. Smith Jr. Elementary School</t>
  </si>
  <si>
    <t>St. Bernard Middle School</t>
  </si>
  <si>
    <t>Chalmette Elementary School</t>
  </si>
  <si>
    <t>Andrew Jackson Middle School</t>
  </si>
  <si>
    <t>Lacoste Elementary School</t>
  </si>
  <si>
    <t>St. Bernard Central Office</t>
  </si>
  <si>
    <t>Allemands Elementary School</t>
  </si>
  <si>
    <t>George Washington Carver Early Learning Center</t>
  </si>
  <si>
    <t>Destrehan High School</t>
  </si>
  <si>
    <t>Hahnville High School</t>
  </si>
  <si>
    <t>R.K. Smith Middle School</t>
  </si>
  <si>
    <t>Lakewood Elementary School</t>
  </si>
  <si>
    <t>Luling Elementary School</t>
  </si>
  <si>
    <t>J.B. Martin Middle School</t>
  </si>
  <si>
    <t>Mimosa Park Elementary School</t>
  </si>
  <si>
    <t>Norco Elementary School</t>
  </si>
  <si>
    <t>Albert Cammon Middle School</t>
  </si>
  <si>
    <t>St. Rose Elementary School</t>
  </si>
  <si>
    <t>R.J. Vial Elementary School</t>
  </si>
  <si>
    <t>Harry M. Hurst Middle School</t>
  </si>
  <si>
    <t>New Sarpy Elementary School</t>
  </si>
  <si>
    <t>Ethel Schoeffner Elementary School</t>
  </si>
  <si>
    <t>East Bank Head Start</t>
  </si>
  <si>
    <t>St. Helena College and Career Academy</t>
  </si>
  <si>
    <t>Port Allen Middle School</t>
  </si>
  <si>
    <t>Brusly Elementary School</t>
  </si>
  <si>
    <t>Epps High School</t>
  </si>
  <si>
    <t>Forest School</t>
  </si>
  <si>
    <t>Kilbourne High School</t>
  </si>
  <si>
    <t>Oak Grove High School</t>
  </si>
  <si>
    <t>Oak Grove Elementary School</t>
  </si>
  <si>
    <t>Bains Elementary School</t>
  </si>
  <si>
    <t>West Feliciana High School</t>
  </si>
  <si>
    <t>Bains Lower Elementary School</t>
  </si>
  <si>
    <t>West Feliciana Middle School</t>
  </si>
  <si>
    <t>Atlanta High School</t>
  </si>
  <si>
    <t>Calvin High School</t>
  </si>
  <si>
    <t>Dodson High School</t>
  </si>
  <si>
    <t>Winnfield Kindergarten</t>
  </si>
  <si>
    <t>St. Helena Arts and Technology Academy</t>
  </si>
  <si>
    <t>St. Helena Central Office</t>
  </si>
  <si>
    <t>Fifth Ward Elementary School</t>
  </si>
  <si>
    <t>Gramercy Elementary School</t>
  </si>
  <si>
    <t>Lutcher Elementary School</t>
  </si>
  <si>
    <t>Lutcher High School</t>
  </si>
  <si>
    <t>Paulina Elementary School</t>
  </si>
  <si>
    <t>St. James High School</t>
  </si>
  <si>
    <t>Sixth Ward Elementary School</t>
  </si>
  <si>
    <t>Vacherie Elementary School</t>
  </si>
  <si>
    <t>St. James Parish Central Office</t>
  </si>
  <si>
    <t>East St. John High School</t>
  </si>
  <si>
    <t>LaPlace Elementary School</t>
  </si>
  <si>
    <t>East St. John Elementary School</t>
  </si>
  <si>
    <t>West St. John High School</t>
  </si>
  <si>
    <t>West St. John Elementary School (K-7)</t>
  </si>
  <si>
    <t>Lake Pontchartrain Elementary School</t>
  </si>
  <si>
    <t>St. John Child Development Center</t>
  </si>
  <si>
    <t>John L. Ory Communications Magnet Elementary</t>
  </si>
  <si>
    <t>Garyville/Mt. Airy Math &amp; Science Magnet Schl.</t>
  </si>
  <si>
    <t>Emily C. Watkins Elementary</t>
  </si>
  <si>
    <t>St. John the Baptist Central Office</t>
  </si>
  <si>
    <t>Cankton Elementary School</t>
  </si>
  <si>
    <t>East Elementary School</t>
  </si>
  <si>
    <t>Eunice Elementary School</t>
  </si>
  <si>
    <t>Eunice High School</t>
  </si>
  <si>
    <t>Eunice Junior High School</t>
  </si>
  <si>
    <t>Glendale Elementary School</t>
  </si>
  <si>
    <t>Grand Coteau Elementary School</t>
  </si>
  <si>
    <t>Grand Prairie Elementary School</t>
  </si>
  <si>
    <t>Grolee Elementary School</t>
  </si>
  <si>
    <t>Krotz Springs Elementary School</t>
  </si>
  <si>
    <t>Lawtell Elementary School</t>
  </si>
  <si>
    <t>Leonville Elementary School</t>
  </si>
  <si>
    <t>North Elementary School</t>
  </si>
  <si>
    <t>Opelousas Junior High School</t>
  </si>
  <si>
    <t>Opelousas Senior High School</t>
  </si>
  <si>
    <t>Palmetto Elementary School</t>
  </si>
  <si>
    <t>Park Vista Elementary School</t>
  </si>
  <si>
    <t>Port Barre Elementary School</t>
  </si>
  <si>
    <t>Port Barre Middle School</t>
  </si>
  <si>
    <t>South Street Elementary School</t>
  </si>
  <si>
    <t>Southwest Elementary School</t>
  </si>
  <si>
    <t>Sunset Elementary School</t>
  </si>
  <si>
    <t>Washington Elementary School</t>
  </si>
  <si>
    <t>North Central High School</t>
  </si>
  <si>
    <t>Beau Chene High School</t>
  </si>
  <si>
    <t>Northwest High School</t>
  </si>
  <si>
    <t>Arnaudville Elementary School</t>
  </si>
  <si>
    <t>Plaisance Elementary School</t>
  </si>
  <si>
    <t>Port Barre High School</t>
  </si>
  <si>
    <t>Magnet Academy for Cultural Arts</t>
  </si>
  <si>
    <t>St. Landry Central Office</t>
  </si>
  <si>
    <t>Breaux Bridge Elementary School</t>
  </si>
  <si>
    <t>Breaux Bridge Junior High School</t>
  </si>
  <si>
    <t>Breaux Bridge Primary School</t>
  </si>
  <si>
    <t>Breaux Bridge High School</t>
  </si>
  <si>
    <t>Catahoula Elementary School</t>
  </si>
  <si>
    <t>Cecilia Junior High School</t>
  </si>
  <si>
    <t>Cecilia Primary School</t>
  </si>
  <si>
    <t>Cecilia High School</t>
  </si>
  <si>
    <t>Parks Middle School</t>
  </si>
  <si>
    <t>Parks Primary School</t>
  </si>
  <si>
    <t>Early Learning Center</t>
  </si>
  <si>
    <t>St. Martinville Junior High School</t>
  </si>
  <si>
    <t>St. Martinville Primary School</t>
  </si>
  <si>
    <t>St. Martinville Senior High School</t>
  </si>
  <si>
    <t>Stephensville Elementary School</t>
  </si>
  <si>
    <t>Teche Elementary School</t>
  </si>
  <si>
    <t>St. Martin Central Office</t>
  </si>
  <si>
    <t>J.S. Aucoin Elementary School</t>
  </si>
  <si>
    <t>Bayou Vista Elementary School</t>
  </si>
  <si>
    <t>Berwick Elementary School</t>
  </si>
  <si>
    <t>Berwick Junior High School</t>
  </si>
  <si>
    <t>Berwick High School</t>
  </si>
  <si>
    <t>Centerville High School</t>
  </si>
  <si>
    <t>W.P. Foster Elementary School</t>
  </si>
  <si>
    <t>Franklin Junior High School</t>
  </si>
  <si>
    <t>Franklin Senior High School</t>
  </si>
  <si>
    <t>LaGrange Elementary School</t>
  </si>
  <si>
    <t>Julia B. Maitland School</t>
  </si>
  <si>
    <t>Morgan City Junior High School</t>
  </si>
  <si>
    <t>Morgan City High School</t>
  </si>
  <si>
    <t>Patterson Junior High School</t>
  </si>
  <si>
    <t>Patterson High School</t>
  </si>
  <si>
    <t>Hattie A. Watts Elementary School</t>
  </si>
  <si>
    <t>Wyandotte Elementary School</t>
  </si>
  <si>
    <t>M.E. Norman Elementary School</t>
  </si>
  <si>
    <t>B. Edward Boudreaux Middle School</t>
  </si>
  <si>
    <t>West St. Mary High School</t>
  </si>
  <si>
    <t>Raintree Elementary School</t>
  </si>
  <si>
    <t>St. Mary Central Office</t>
  </si>
  <si>
    <t>Abita Springs Elementary School</t>
  </si>
  <si>
    <t>Abita Springs Middle School</t>
  </si>
  <si>
    <t>W.L. Abney Elementary School</t>
  </si>
  <si>
    <t>Alton Elementary School</t>
  </si>
  <si>
    <t>Bayou Lacombe Middle School</t>
  </si>
  <si>
    <t>Bonne Ecole Elementary School</t>
  </si>
  <si>
    <t>Boyet Junior High School</t>
  </si>
  <si>
    <t>Glynn H. Brock Elementary School</t>
  </si>
  <si>
    <t>Carolyn Park Middle School</t>
  </si>
  <si>
    <t>Chahta-Ima Elementary School</t>
  </si>
  <si>
    <t>Clearwood Junior High School</t>
  </si>
  <si>
    <t>Covington Elementary School</t>
  </si>
  <si>
    <t>Covington High School</t>
  </si>
  <si>
    <t>Fifth Ward Junior High School</t>
  </si>
  <si>
    <t>Florida Avenue Elementary School</t>
  </si>
  <si>
    <t>Folsom Elementary School</t>
  </si>
  <si>
    <t>Folsom Junior High School</t>
  </si>
  <si>
    <t>Lee Road Junior High School</t>
  </si>
  <si>
    <t>Little Oak Middle School</t>
  </si>
  <si>
    <t>E. E. Lyon Elementary School</t>
  </si>
  <si>
    <t>Madisonville Elementary School</t>
  </si>
  <si>
    <t>Madisonville Junior High School</t>
  </si>
  <si>
    <t>Mandeville Elementary School</t>
  </si>
  <si>
    <t>Mandeville High School</t>
  </si>
  <si>
    <t>Mandeville Junior High School</t>
  </si>
  <si>
    <t>Mandeville Middle School</t>
  </si>
  <si>
    <t>Pearl River High School</t>
  </si>
  <si>
    <t>Pine View Middle School</t>
  </si>
  <si>
    <t>William Pitcher Junior High School</t>
  </si>
  <si>
    <t>St. Tammany Junior High School</t>
  </si>
  <si>
    <t>Creekside Junior High</t>
  </si>
  <si>
    <t>Salmen High School</t>
  </si>
  <si>
    <t>Slidell High School</t>
  </si>
  <si>
    <t>Slidell Junior High School</t>
  </si>
  <si>
    <t>Northshore High School</t>
  </si>
  <si>
    <t>Bayou Woods Elementary School</t>
  </si>
  <si>
    <t>Woodlake Elementary School</t>
  </si>
  <si>
    <t>Honey Island Elementary School</t>
  </si>
  <si>
    <t>Whispering Forest Elementary School</t>
  </si>
  <si>
    <t>Pontchartrain Elementary School</t>
  </si>
  <si>
    <t>Tchefuncte Middle School</t>
  </si>
  <si>
    <t>Fontainebleau High School</t>
  </si>
  <si>
    <t>Fontainebleau Junior High School</t>
  </si>
  <si>
    <t>Magnolia Trace Elementary School</t>
  </si>
  <si>
    <t>Lake Harbor Middle School</t>
  </si>
  <si>
    <t>L.P. Monteleone Junior High School</t>
  </si>
  <si>
    <t>Little Pearl Elementary School</t>
  </si>
  <si>
    <t>Marigny Elementary School</t>
  </si>
  <si>
    <t>Lakeshore High School</t>
  </si>
  <si>
    <t>Henry Mayfield Elementary School</t>
  </si>
  <si>
    <t>Joseph B. Lancaster Elementary School</t>
  </si>
  <si>
    <t>Abney Elementary Early Childhood Center</t>
  </si>
  <si>
    <t>St. Tammany Central Office</t>
  </si>
  <si>
    <t>Amite Elementary Magnet School</t>
  </si>
  <si>
    <t>Champ Cooper Elementary School</t>
  </si>
  <si>
    <t>Chesbrough Elementary School</t>
  </si>
  <si>
    <t>Hammond High Magnet School</t>
  </si>
  <si>
    <t>Kentwood High Magnet School</t>
  </si>
  <si>
    <t>Loranger Elementary School</t>
  </si>
  <si>
    <t>Loranger High School</t>
  </si>
  <si>
    <t>Midway Elementary School</t>
  </si>
  <si>
    <t>Ponchatoula Junior High School</t>
  </si>
  <si>
    <t>Ponchatoula High School</t>
  </si>
  <si>
    <t>D.C. Reeves Elementary School</t>
  </si>
  <si>
    <t>Southeastern LA University Lab School</t>
  </si>
  <si>
    <t>Spring Creek Elementary School</t>
  </si>
  <si>
    <t>Jewel M. Sumner High School</t>
  </si>
  <si>
    <t>Tucker Memorial Elementary School</t>
  </si>
  <si>
    <t>Martha Vinyard Elementary School</t>
  </si>
  <si>
    <t>Perrin Early Learning Center</t>
  </si>
  <si>
    <t>Loranger Middle School</t>
  </si>
  <si>
    <t>Florida Parishes Juvenile Detention Cntr.</t>
  </si>
  <si>
    <t>Jewel M. Sumner Middle School</t>
  </si>
  <si>
    <t>Tangipahoa Alternative Solutions Program</t>
  </si>
  <si>
    <t>Tangipahoa Central Office</t>
  </si>
  <si>
    <t>Tensas High School</t>
  </si>
  <si>
    <t>Newellton Elementary School</t>
  </si>
  <si>
    <t>Tensas Elementary School</t>
  </si>
  <si>
    <t>Acadian Elementary School</t>
  </si>
  <si>
    <t>Bayou Black Elementary School</t>
  </si>
  <si>
    <t>Bourg Elementary School</t>
  </si>
  <si>
    <t>H. L. Bourgeois High School</t>
  </si>
  <si>
    <t>Caldwell Middle School</t>
  </si>
  <si>
    <t>Coteau-Bayou Blue Elementary School</t>
  </si>
  <si>
    <t>Dularge Elementary School</t>
  </si>
  <si>
    <t>East Houma Elementary School</t>
  </si>
  <si>
    <t>Ellender Memorial High School</t>
  </si>
  <si>
    <t>Elysian Fields Middle School</t>
  </si>
  <si>
    <t>Evergreen Junior High School</t>
  </si>
  <si>
    <t>Gibson Elementary School</t>
  </si>
  <si>
    <t>Grand Caillou Elementary School</t>
  </si>
  <si>
    <t>Honduras Elementary School</t>
  </si>
  <si>
    <t>Houma Junior High School</t>
  </si>
  <si>
    <t>Lacache Middle School</t>
  </si>
  <si>
    <t>Legion Park Elementary School</t>
  </si>
  <si>
    <t>Lisa Park Elementary School</t>
  </si>
  <si>
    <t>Montegut Elementary School</t>
  </si>
  <si>
    <t>Montegut Middle School</t>
  </si>
  <si>
    <t>Mulberry Elementary School</t>
  </si>
  <si>
    <t>Oaklawn Junior High School</t>
  </si>
  <si>
    <t>Oakshire Elementary School</t>
  </si>
  <si>
    <t>Pointe-aux-Chenes Elementary School</t>
  </si>
  <si>
    <t>School for Exceptional Children</t>
  </si>
  <si>
    <t>Schriever Elementary School</t>
  </si>
  <si>
    <t>South Terrebonne High School</t>
  </si>
  <si>
    <t>Southdown Elementary School</t>
  </si>
  <si>
    <t>Terrebonne High School</t>
  </si>
  <si>
    <t>Upper Little Caillou Elementary School</t>
  </si>
  <si>
    <t>Village East MIddle School</t>
  </si>
  <si>
    <t>Grand Caillou Middle School</t>
  </si>
  <si>
    <t>Terrebonne Central Office</t>
  </si>
  <si>
    <t>Union Parish Elementary School</t>
  </si>
  <si>
    <t>Union Parish High School</t>
  </si>
  <si>
    <t>Union Parish Junior High School</t>
  </si>
  <si>
    <t>Union Parish 6th Grade Center</t>
  </si>
  <si>
    <t>Abbeville High School</t>
  </si>
  <si>
    <t>Dozier Elementary School</t>
  </si>
  <si>
    <t>Eaton Park Elementary School</t>
  </si>
  <si>
    <t>Erath High School</t>
  </si>
  <si>
    <t>Forked Island/E. Broussard Elem School</t>
  </si>
  <si>
    <t>Gueydan High School</t>
  </si>
  <si>
    <t>James A. Herod Elementary School</t>
  </si>
  <si>
    <t>Kaplan Elementary School</t>
  </si>
  <si>
    <t>Kaplan High School</t>
  </si>
  <si>
    <t>Cecil Picard Elementary School at Maurice</t>
  </si>
  <si>
    <t>Meaux Elementary School</t>
  </si>
  <si>
    <t>North Vermilion High School</t>
  </si>
  <si>
    <t>Jesse Owens Elementary School</t>
  </si>
  <si>
    <t>Rene A. Rost Middle School</t>
  </si>
  <si>
    <t>J.H. Williams Middle School</t>
  </si>
  <si>
    <t>Erath Middle School</t>
  </si>
  <si>
    <t>Indian Bayou Elementary School</t>
  </si>
  <si>
    <t>Leblanc Elementary School</t>
  </si>
  <si>
    <t>North Vermillion Middle School</t>
  </si>
  <si>
    <t>Vermilion Central Office</t>
  </si>
  <si>
    <t>Anacoco High School</t>
  </si>
  <si>
    <t>East Leesville Elementary School</t>
  </si>
  <si>
    <t>Evans High School</t>
  </si>
  <si>
    <t>Hicks High School</t>
  </si>
  <si>
    <t>Hornbeck High School</t>
  </si>
  <si>
    <t>Leesville High School</t>
  </si>
  <si>
    <t>Leesville Junior High School</t>
  </si>
  <si>
    <t>Pickering Elementary School</t>
  </si>
  <si>
    <t>Pickering High School</t>
  </si>
  <si>
    <t>Pitkin High School</t>
  </si>
  <si>
    <t>Rosepine High School</t>
  </si>
  <si>
    <t>Simpson High School</t>
  </si>
  <si>
    <t>Vernon Middle School</t>
  </si>
  <si>
    <t>West Leesville Elementary School</t>
  </si>
  <si>
    <t>Rosepine Elementary School</t>
  </si>
  <si>
    <t>Anacoco Elementary School</t>
  </si>
  <si>
    <t>North Polk Elementary School</t>
  </si>
  <si>
    <t>Enon Elementary School</t>
  </si>
  <si>
    <t>Franklinton Elementary School</t>
  </si>
  <si>
    <t>Franklinton Junior High School</t>
  </si>
  <si>
    <t>Franklinton Primary School</t>
  </si>
  <si>
    <t>Franklinton High School</t>
  </si>
  <si>
    <t>Mt. Hermon School</t>
  </si>
  <si>
    <t>Pine School</t>
  </si>
  <si>
    <t>Thomas Elementary School</t>
  </si>
  <si>
    <t>Varnado High School</t>
  </si>
  <si>
    <t>Wesley Ray Elementary School</t>
  </si>
  <si>
    <t>Washington Central Office</t>
  </si>
  <si>
    <t>Brown Upper Elementary School</t>
  </si>
  <si>
    <t>Browning Elementary School</t>
  </si>
  <si>
    <t>North Webster Upper Elementary School</t>
  </si>
  <si>
    <t>Doyline High School</t>
  </si>
  <si>
    <t>J. E. Harper Elementary School</t>
  </si>
  <si>
    <t>J. L. Jones Elementary School</t>
  </si>
  <si>
    <t>Minden High School</t>
  </si>
  <si>
    <t>J. A. Phillips Middle School</t>
  </si>
  <si>
    <t>E. S. Richardson Elementary School</t>
  </si>
  <si>
    <t>North Webster Junior High School</t>
  </si>
  <si>
    <t>North Webster Lower Elementary School</t>
  </si>
  <si>
    <t>Lakeside Junior-Senior High School</t>
  </si>
  <si>
    <t>North Webster High School</t>
  </si>
  <si>
    <t>Webster Junior High School</t>
  </si>
  <si>
    <t>Brusly High School</t>
  </si>
  <si>
    <t>Brusly Middle School</t>
  </si>
  <si>
    <t>Chamberlin Elementary School</t>
  </si>
  <si>
    <t>Cohn Elementary School</t>
  </si>
  <si>
    <t>Devall Middle School</t>
  </si>
  <si>
    <t>Lukeville Upper Elementary</t>
  </si>
  <si>
    <t>Port Allen Elementary School</t>
  </si>
  <si>
    <t>Port Allen High School</t>
  </si>
  <si>
    <t>Winnfield Primary School</t>
  </si>
  <si>
    <t>Winnfield Middle School</t>
  </si>
  <si>
    <t>Winnfield High School</t>
  </si>
  <si>
    <t>Carroll High School</t>
  </si>
  <si>
    <t>Carroll Junior High School</t>
  </si>
  <si>
    <t>J.S. Clark Magnet Elementary School</t>
  </si>
  <si>
    <t>Barkdull Faulk Elementary School</t>
  </si>
  <si>
    <t>Clara Hall Accelerated School</t>
  </si>
  <si>
    <t>Sallie Humble Elementary School</t>
  </si>
  <si>
    <t>Martin Luther King Junior High School</t>
  </si>
  <si>
    <t>Berg Jones Elementary School</t>
  </si>
  <si>
    <t>Robert E. Lee Junior High School</t>
  </si>
  <si>
    <t>Lexington Elementary School</t>
  </si>
  <si>
    <t>Lincoln Elementary School</t>
  </si>
  <si>
    <t>Neville High School</t>
  </si>
  <si>
    <t>Minnie Ruffin Elementary School</t>
  </si>
  <si>
    <t>Wossman High School</t>
  </si>
  <si>
    <t>Sherrouse School</t>
  </si>
  <si>
    <t>Cypress Point Elementary School</t>
  </si>
  <si>
    <t>Madison James Foster Elementary School</t>
  </si>
  <si>
    <t>Thomas Jefferson Elementary</t>
  </si>
  <si>
    <t>Excellence Academy Charter School</t>
  </si>
  <si>
    <t>City of Monroe Central Office</t>
  </si>
  <si>
    <t>Bogalusa High School</t>
  </si>
  <si>
    <t>Byrd Avenue Primary School</t>
  </si>
  <si>
    <t>Denhamtown Pre-K Center</t>
  </si>
  <si>
    <t>Northwestern Elementary School</t>
  </si>
  <si>
    <t>Northwestern Middle School</t>
  </si>
  <si>
    <t>Zachary Elementary School</t>
  </si>
  <si>
    <t>Zachary High School</t>
  </si>
  <si>
    <t>Copper Mill Elementary/Middle School</t>
  </si>
  <si>
    <t>Zachary Early Learning Center</t>
  </si>
  <si>
    <t>Rollins Place Elementary</t>
  </si>
  <si>
    <t>Zachary Community Central Office</t>
  </si>
  <si>
    <t>Baker Heights Elementary School</t>
  </si>
  <si>
    <t>Baker High School</t>
  </si>
  <si>
    <t>Baker Middle School</t>
  </si>
  <si>
    <t>Bakerfield Elementary School</t>
  </si>
  <si>
    <t>Park Ridge Academic Magnet School</t>
  </si>
  <si>
    <t>Bellingrath Hills Elementary School</t>
  </si>
  <si>
    <t>Tanglewood Elementary School</t>
  </si>
  <si>
    <t>Central Intermediate School</t>
  </si>
  <si>
    <t>Central Community Central Office</t>
  </si>
  <si>
    <t>Eastern LA Mental System</t>
  </si>
  <si>
    <t>Pinecrest Supports &amp; Services Center</t>
  </si>
  <si>
    <t>David Wade Correctional Center</t>
  </si>
  <si>
    <t>Louisiana Correctional Institute for Women</t>
  </si>
  <si>
    <t>Louisiana State Penitentiary</t>
  </si>
  <si>
    <t>Dixon Correctional Institute</t>
  </si>
  <si>
    <t>Rayburn Correctional Institute</t>
  </si>
  <si>
    <t>Renaissance Home for Youth</t>
  </si>
  <si>
    <t>Winn Correctional Center</t>
  </si>
  <si>
    <t>Methodist Home for Children of Greater New Orleans</t>
  </si>
  <si>
    <t>River Oaks Hospital</t>
  </si>
  <si>
    <t>Northlake Behavioral Health System</t>
  </si>
  <si>
    <t>W12001</t>
  </si>
  <si>
    <t>W11001</t>
  </si>
  <si>
    <t>W13001</t>
  </si>
  <si>
    <t>W14001</t>
  </si>
  <si>
    <t>Louisiana School for the Deaf</t>
  </si>
  <si>
    <t>Louisiana School for the Visually Impaired</t>
  </si>
  <si>
    <t>Southern University Laboratory Virtual School</t>
  </si>
  <si>
    <t>Belle Chasse Academy</t>
  </si>
  <si>
    <t>Madison Preparatory Academy</t>
  </si>
  <si>
    <t>International High School of New Orleans</t>
  </si>
  <si>
    <t>Lake Charles Charter Academy</t>
  </si>
  <si>
    <t>WAH001</t>
  </si>
  <si>
    <t>WAI001</t>
  </si>
  <si>
    <t>WAF001</t>
  </si>
  <si>
    <t>WAM001</t>
  </si>
  <si>
    <t>WAE001</t>
  </si>
  <si>
    <t>WAB001</t>
  </si>
  <si>
    <t>WAA001</t>
  </si>
  <si>
    <t>WZ1001</t>
  </si>
  <si>
    <t>WZ2001</t>
  </si>
  <si>
    <t>WZ3001</t>
  </si>
  <si>
    <t>WZ5001</t>
  </si>
  <si>
    <t>WZ6001</t>
  </si>
  <si>
    <t>WZ7001</t>
  </si>
  <si>
    <t>WX1001</t>
  </si>
  <si>
    <t>WV1001</t>
  </si>
  <si>
    <t>WV2001</t>
  </si>
  <si>
    <t>WU1001</t>
  </si>
  <si>
    <t>WI1001</t>
  </si>
  <si>
    <t>WJ1001</t>
  </si>
  <si>
    <t>WJ2001</t>
  </si>
  <si>
    <t>WE1001</t>
  </si>
  <si>
    <t>WE2001</t>
  </si>
  <si>
    <t>WE3001</t>
  </si>
  <si>
    <t>WB2001</t>
  </si>
  <si>
    <t>W21001</t>
  </si>
  <si>
    <t>W51001</t>
  </si>
  <si>
    <t>W52001</t>
  </si>
  <si>
    <t>W53001</t>
  </si>
  <si>
    <t>W66001</t>
  </si>
  <si>
    <t>W65001</t>
  </si>
  <si>
    <t>W64001</t>
  </si>
  <si>
    <t>W63001</t>
  </si>
  <si>
    <t>W62001</t>
  </si>
  <si>
    <t>W67001</t>
  </si>
  <si>
    <t>W71001</t>
  </si>
  <si>
    <t>W82001</t>
  </si>
  <si>
    <t>W81001</t>
  </si>
  <si>
    <t>W83001</t>
  </si>
  <si>
    <t>WL1001</t>
  </si>
  <si>
    <t>W84001</t>
  </si>
  <si>
    <t>W85001</t>
  </si>
  <si>
    <t>W86001</t>
  </si>
  <si>
    <t>W91001</t>
  </si>
  <si>
    <t>W92001</t>
  </si>
  <si>
    <t>W93001</t>
  </si>
  <si>
    <t>W94001</t>
  </si>
  <si>
    <t>W95001</t>
  </si>
  <si>
    <t>W5A001</t>
  </si>
  <si>
    <t>WAP001</t>
  </si>
  <si>
    <t>W8B001</t>
  </si>
  <si>
    <t>WAO001</t>
  </si>
  <si>
    <t>WAQ001</t>
  </si>
  <si>
    <t>W9B001</t>
  </si>
  <si>
    <t>A02002</t>
  </si>
  <si>
    <t>Riverside Alternative High School</t>
  </si>
  <si>
    <t>A02003</t>
  </si>
  <si>
    <t>Southside Alternative High School</t>
  </si>
  <si>
    <t>W1A001</t>
  </si>
  <si>
    <t>W1B001</t>
  </si>
  <si>
    <t>W2A001</t>
  </si>
  <si>
    <t>W2B001</t>
  </si>
  <si>
    <t>W31001</t>
  </si>
  <si>
    <t>W32001</t>
  </si>
  <si>
    <t>W3A001</t>
  </si>
  <si>
    <t>W3B001</t>
  </si>
  <si>
    <t>W4A001</t>
  </si>
  <si>
    <t>W4B001</t>
  </si>
  <si>
    <t>W5B001</t>
  </si>
  <si>
    <t>W6A001</t>
  </si>
  <si>
    <t>Northshore Charter School</t>
  </si>
  <si>
    <t>W6B001</t>
  </si>
  <si>
    <t>W7A001</t>
  </si>
  <si>
    <t>W7B001</t>
  </si>
  <si>
    <t>Lafayette Renaissance Charter Academy</t>
  </si>
  <si>
    <t>W8A001</t>
  </si>
  <si>
    <t>W9A001</t>
  </si>
  <si>
    <t>WAG001</t>
  </si>
  <si>
    <t>WAK001</t>
  </si>
  <si>
    <t>WAL001</t>
  </si>
  <si>
    <t>WAR001</t>
  </si>
  <si>
    <t>Tangi Academy</t>
  </si>
  <si>
    <t>WAU001</t>
  </si>
  <si>
    <t>GEO Prep Academy of Greater Baton Rouge</t>
  </si>
  <si>
    <t>WAV001</t>
  </si>
  <si>
    <t>WAW001</t>
  </si>
  <si>
    <t>WAX001</t>
  </si>
  <si>
    <t>Phillis Wheatley Community School</t>
  </si>
  <si>
    <t xml:space="preserve"> </t>
  </si>
  <si>
    <t>ReNEW Schaumburg Elementary</t>
  </si>
  <si>
    <t>Caldwell Central Office</t>
  </si>
  <si>
    <t>63</t>
  </si>
  <si>
    <t>1</t>
  </si>
  <si>
    <t>43</t>
  </si>
  <si>
    <t>57</t>
  </si>
  <si>
    <t>35</t>
  </si>
  <si>
    <t>36</t>
  </si>
  <si>
    <t>49</t>
  </si>
  <si>
    <t>64</t>
  </si>
  <si>
    <t>48</t>
  </si>
  <si>
    <t>61</t>
  </si>
  <si>
    <t>60</t>
  </si>
  <si>
    <t>59</t>
  </si>
  <si>
    <t>51</t>
  </si>
  <si>
    <t>54</t>
  </si>
  <si>
    <t>2</t>
  </si>
  <si>
    <t>11</t>
  </si>
  <si>
    <t>42</t>
  </si>
  <si>
    <t>50</t>
  </si>
  <si>
    <t>39</t>
  </si>
  <si>
    <t>47</t>
  </si>
  <si>
    <t>58</t>
  </si>
  <si>
    <t>53</t>
  </si>
  <si>
    <t>38</t>
  </si>
  <si>
    <t>45</t>
  </si>
  <si>
    <t>20</t>
  </si>
  <si>
    <t>62</t>
  </si>
  <si>
    <t>33</t>
  </si>
  <si>
    <t>12</t>
  </si>
  <si>
    <t>18</t>
  </si>
  <si>
    <t>52</t>
  </si>
  <si>
    <t>16</t>
  </si>
  <si>
    <t>32</t>
  </si>
  <si>
    <t>3</t>
  </si>
  <si>
    <t>56</t>
  </si>
  <si>
    <t>37</t>
  </si>
  <si>
    <t>31</t>
  </si>
  <si>
    <t>55</t>
  </si>
  <si>
    <t>8</t>
  </si>
  <si>
    <t>40</t>
  </si>
  <si>
    <t>4</t>
  </si>
  <si>
    <t>5</t>
  </si>
  <si>
    <t>6</t>
  </si>
  <si>
    <t>2016</t>
  </si>
  <si>
    <t>Innovations in Milestones Inc.</t>
  </si>
  <si>
    <t>New Orleans Military &amp; Maritime Academy</t>
  </si>
  <si>
    <t>W33</t>
  </si>
  <si>
    <t>Lincoln Preparatory School: A TMCF Collegiate Acad</t>
  </si>
  <si>
    <t>W34</t>
  </si>
  <si>
    <t>Laurel Oaks Charter School</t>
  </si>
  <si>
    <t>W35</t>
  </si>
  <si>
    <t>Appex Collegiate Academy Charter School</t>
  </si>
  <si>
    <t>W36</t>
  </si>
  <si>
    <t>Smothers Academy Preparatory School</t>
  </si>
  <si>
    <t>W37</t>
  </si>
  <si>
    <t>Greater Grace Charter Academy Inc.</t>
  </si>
  <si>
    <t>W87</t>
  </si>
  <si>
    <t>KIPP Booker T. Washington High School</t>
  </si>
  <si>
    <t>Baton Rouge Bridge Academy Inc.</t>
  </si>
  <si>
    <t>Walter L. Cohen College Prep</t>
  </si>
  <si>
    <t>WJ4</t>
  </si>
  <si>
    <t>Livingston Collegiate Academy</t>
  </si>
  <si>
    <t>Eighty-First Street ECE Center</t>
  </si>
  <si>
    <t>A.C. Steere Elementary School</t>
  </si>
  <si>
    <t>E.B. Williams Stoner Hill Elementary School</t>
  </si>
  <si>
    <t>Caddo Virtual Academy</t>
  </si>
  <si>
    <t>AmiKiDs Caddo</t>
  </si>
  <si>
    <t>North Caddo Elementary-Middle School</t>
  </si>
  <si>
    <t>North DeSoto Lower Elementary School</t>
  </si>
  <si>
    <t>North DeSoto Upper Elementary School</t>
  </si>
  <si>
    <t>Lee High School</t>
  </si>
  <si>
    <t>EBR Virtual Academy</t>
  </si>
  <si>
    <t>Delta Jr. High School</t>
  </si>
  <si>
    <t>Lakeview Jr./Sr. High School</t>
  </si>
  <si>
    <t>Einstein Charter High School at Sarah Towles Reed</t>
  </si>
  <si>
    <t>Einstein Charter Middle Sch at Sarah Towles Reed</t>
  </si>
  <si>
    <t>Einstein Charter School at Sherwood Forest</t>
  </si>
  <si>
    <t>Amite High Magnet</t>
  </si>
  <si>
    <t>Greenville Park Leadership Academy</t>
  </si>
  <si>
    <t>Independence Leadership Academy</t>
  </si>
  <si>
    <t>Independence High Magnet</t>
  </si>
  <si>
    <t>Independence Magnet</t>
  </si>
  <si>
    <t>O.W. Dillon Leadership Academy</t>
  </si>
  <si>
    <t>Natalbany Middle</t>
  </si>
  <si>
    <t>Lucille Nesom Memorial</t>
  </si>
  <si>
    <t>Roseland Montessori</t>
  </si>
  <si>
    <t>Amite Westside Middle Magnet</t>
  </si>
  <si>
    <t>Woodland Park Magnet</t>
  </si>
  <si>
    <t>Hammond Westside Montessori</t>
  </si>
  <si>
    <t>Hammond Eastside Magnet</t>
  </si>
  <si>
    <t>Downsville Community Charter School</t>
  </si>
  <si>
    <t>Parkway Elementary School</t>
  </si>
  <si>
    <t>Vernon Central Office</t>
  </si>
  <si>
    <t>Raymond Laborde Correctional Center</t>
  </si>
  <si>
    <t>WJ4001</t>
  </si>
  <si>
    <t>W87001</t>
  </si>
  <si>
    <t>W33001</t>
  </si>
  <si>
    <t>W34001</t>
  </si>
  <si>
    <t>W35001</t>
  </si>
  <si>
    <t>W36001</t>
  </si>
  <si>
    <t>W37001</t>
  </si>
  <si>
    <t>Delta Charter School MST</t>
  </si>
  <si>
    <t>Bunkie Magnet High School</t>
  </si>
  <si>
    <t>010038</t>
  </si>
  <si>
    <t>NA</t>
  </si>
  <si>
    <t>10</t>
  </si>
  <si>
    <t>010039</t>
  </si>
  <si>
    <t>010040</t>
  </si>
  <si>
    <t>010042</t>
  </si>
  <si>
    <t>010043</t>
  </si>
  <si>
    <t>010044</t>
  </si>
  <si>
    <t>010045</t>
  </si>
  <si>
    <t>010046</t>
  </si>
  <si>
    <t>010050</t>
  </si>
  <si>
    <t>010051</t>
  </si>
  <si>
    <t>24</t>
  </si>
  <si>
    <t>010052</t>
  </si>
  <si>
    <t>010053</t>
  </si>
  <si>
    <t>010054</t>
  </si>
  <si>
    <t>010055</t>
  </si>
  <si>
    <t>010056</t>
  </si>
  <si>
    <t>010057</t>
  </si>
  <si>
    <t>010058</t>
  </si>
  <si>
    <t>010059</t>
  </si>
  <si>
    <t>41</t>
  </si>
  <si>
    <t>010060</t>
  </si>
  <si>
    <t>010061</t>
  </si>
  <si>
    <t>010062</t>
  </si>
  <si>
    <t>010063</t>
  </si>
  <si>
    <t>010064</t>
  </si>
  <si>
    <t>010065</t>
  </si>
  <si>
    <t>010066</t>
  </si>
  <si>
    <t>010067</t>
  </si>
  <si>
    <t>010068</t>
  </si>
  <si>
    <t>010071</t>
  </si>
  <si>
    <t>010073</t>
  </si>
  <si>
    <t>010081</t>
  </si>
  <si>
    <t>010082</t>
  </si>
  <si>
    <t>010700</t>
  </si>
  <si>
    <t>011001</t>
  </si>
  <si>
    <t>011002</t>
  </si>
  <si>
    <t>011003</t>
  </si>
  <si>
    <t>011004</t>
  </si>
  <si>
    <t>011005</t>
  </si>
  <si>
    <t>011008</t>
  </si>
  <si>
    <t>011009</t>
  </si>
  <si>
    <t>011700</t>
  </si>
  <si>
    <t>012003</t>
  </si>
  <si>
    <t>012004</t>
  </si>
  <si>
    <t>15</t>
  </si>
  <si>
    <t>012005</t>
  </si>
  <si>
    <t>012007</t>
  </si>
  <si>
    <t>23</t>
  </si>
  <si>
    <t>013001</t>
  </si>
  <si>
    <t>13</t>
  </si>
  <si>
    <t>013002</t>
  </si>
  <si>
    <t>013005</t>
  </si>
  <si>
    <t>013006</t>
  </si>
  <si>
    <t>013007</t>
  </si>
  <si>
    <t>013011</t>
  </si>
  <si>
    <t>014003</t>
  </si>
  <si>
    <t>14</t>
  </si>
  <si>
    <t>014004</t>
  </si>
  <si>
    <t>014006</t>
  </si>
  <si>
    <t>014007</t>
  </si>
  <si>
    <t>014008</t>
  </si>
  <si>
    <t>014011</t>
  </si>
  <si>
    <t>25</t>
  </si>
  <si>
    <t>014700</t>
  </si>
  <si>
    <t>015002</t>
  </si>
  <si>
    <t>015003</t>
  </si>
  <si>
    <t>015004</t>
  </si>
  <si>
    <t>015005</t>
  </si>
  <si>
    <t>015006</t>
  </si>
  <si>
    <t>44</t>
  </si>
  <si>
    <t>015008</t>
  </si>
  <si>
    <t>015009</t>
  </si>
  <si>
    <t>015010</t>
  </si>
  <si>
    <t>015011</t>
  </si>
  <si>
    <t>015014</t>
  </si>
  <si>
    <t>015700</t>
  </si>
  <si>
    <t>016004</t>
  </si>
  <si>
    <t>016007</t>
  </si>
  <si>
    <t>016010</t>
  </si>
  <si>
    <t>34</t>
  </si>
  <si>
    <t>016012</t>
  </si>
  <si>
    <t>016014</t>
  </si>
  <si>
    <t>016017</t>
  </si>
  <si>
    <t>016019</t>
  </si>
  <si>
    <t>016020</t>
  </si>
  <si>
    <t>016023</t>
  </si>
  <si>
    <t>017001</t>
  </si>
  <si>
    <t>17</t>
  </si>
  <si>
    <t>017002</t>
  </si>
  <si>
    <t>017008</t>
  </si>
  <si>
    <t>017010</t>
  </si>
  <si>
    <t>017011</t>
  </si>
  <si>
    <t>017013</t>
  </si>
  <si>
    <t>017014</t>
  </si>
  <si>
    <t>017015</t>
  </si>
  <si>
    <t>017016</t>
  </si>
  <si>
    <t>017018</t>
  </si>
  <si>
    <t>017019</t>
  </si>
  <si>
    <t>017020</t>
  </si>
  <si>
    <t>017022</t>
  </si>
  <si>
    <t>017026</t>
  </si>
  <si>
    <t>017027</t>
  </si>
  <si>
    <t>017031</t>
  </si>
  <si>
    <t>017032</t>
  </si>
  <si>
    <t>017034</t>
  </si>
  <si>
    <t>017035</t>
  </si>
  <si>
    <t>017037</t>
  </si>
  <si>
    <t>017038</t>
  </si>
  <si>
    <t>017040</t>
  </si>
  <si>
    <t>017043</t>
  </si>
  <si>
    <t>017044</t>
  </si>
  <si>
    <t>017047</t>
  </si>
  <si>
    <t>017050</t>
  </si>
  <si>
    <t>017051</t>
  </si>
  <si>
    <t>017053</t>
  </si>
  <si>
    <t>017055</t>
  </si>
  <si>
    <t>017056</t>
  </si>
  <si>
    <t>017057</t>
  </si>
  <si>
    <t>017058</t>
  </si>
  <si>
    <t>017063</t>
  </si>
  <si>
    <t>017064</t>
  </si>
  <si>
    <t>017065</t>
  </si>
  <si>
    <t>017068</t>
  </si>
  <si>
    <t>017069</t>
  </si>
  <si>
    <t>017070</t>
  </si>
  <si>
    <t>017072</t>
  </si>
  <si>
    <t>017073</t>
  </si>
  <si>
    <t>017075</t>
  </si>
  <si>
    <t>017077</t>
  </si>
  <si>
    <t>017078</t>
  </si>
  <si>
    <t>017079</t>
  </si>
  <si>
    <t>017081</t>
  </si>
  <si>
    <t>46</t>
  </si>
  <si>
    <t>017082</t>
  </si>
  <si>
    <t>017083</t>
  </si>
  <si>
    <t>017084</t>
  </si>
  <si>
    <t>017085</t>
  </si>
  <si>
    <t>017088</t>
  </si>
  <si>
    <t>017089</t>
  </si>
  <si>
    <t>017091</t>
  </si>
  <si>
    <t>017092</t>
  </si>
  <si>
    <t>017093</t>
  </si>
  <si>
    <t>017094</t>
  </si>
  <si>
    <t>017095</t>
  </si>
  <si>
    <t>017096</t>
  </si>
  <si>
    <t>017097</t>
  </si>
  <si>
    <t>017098</t>
  </si>
  <si>
    <t>017100</t>
  </si>
  <si>
    <t>017101</t>
  </si>
  <si>
    <t>017102</t>
  </si>
  <si>
    <t>017109</t>
  </si>
  <si>
    <t>017110</t>
  </si>
  <si>
    <t>017111</t>
  </si>
  <si>
    <t>017112</t>
  </si>
  <si>
    <t>017114</t>
  </si>
  <si>
    <t>017120</t>
  </si>
  <si>
    <t>22</t>
  </si>
  <si>
    <t>017125</t>
  </si>
  <si>
    <t>017128</t>
  </si>
  <si>
    <t>017130</t>
  </si>
  <si>
    <t>017131</t>
  </si>
  <si>
    <t>017133</t>
  </si>
  <si>
    <t>017135</t>
  </si>
  <si>
    <t>017137</t>
  </si>
  <si>
    <t>017138</t>
  </si>
  <si>
    <t>017141</t>
  </si>
  <si>
    <t>017142</t>
  </si>
  <si>
    <t>017143</t>
  </si>
  <si>
    <t>017144</t>
  </si>
  <si>
    <t>017145</t>
  </si>
  <si>
    <t>017146</t>
  </si>
  <si>
    <t>017147</t>
  </si>
  <si>
    <t>017700</t>
  </si>
  <si>
    <t>018001</t>
  </si>
  <si>
    <t>018002</t>
  </si>
  <si>
    <t>018005</t>
  </si>
  <si>
    <t>019002</t>
  </si>
  <si>
    <t>19</t>
  </si>
  <si>
    <t>019003</t>
  </si>
  <si>
    <t>019007</t>
  </si>
  <si>
    <t>019009</t>
  </si>
  <si>
    <t>019013</t>
  </si>
  <si>
    <t>019014</t>
  </si>
  <si>
    <t>019015</t>
  </si>
  <si>
    <t>020001</t>
  </si>
  <si>
    <t>020002</t>
  </si>
  <si>
    <t>020004</t>
  </si>
  <si>
    <t>020007</t>
  </si>
  <si>
    <t>020008</t>
  </si>
  <si>
    <t>020010</t>
  </si>
  <si>
    <t>020012</t>
  </si>
  <si>
    <t>020013</t>
  </si>
  <si>
    <t>020014</t>
  </si>
  <si>
    <t>020015</t>
  </si>
  <si>
    <t>020018</t>
  </si>
  <si>
    <t>020019</t>
  </si>
  <si>
    <t>020700</t>
  </si>
  <si>
    <t>021001</t>
  </si>
  <si>
    <t>21</t>
  </si>
  <si>
    <t>021003</t>
  </si>
  <si>
    <t>021004</t>
  </si>
  <si>
    <t>021006</t>
  </si>
  <si>
    <t>021007</t>
  </si>
  <si>
    <t>021010</t>
  </si>
  <si>
    <t>021026</t>
  </si>
  <si>
    <t>022001</t>
  </si>
  <si>
    <t>28</t>
  </si>
  <si>
    <t>022002</t>
  </si>
  <si>
    <t>022004</t>
  </si>
  <si>
    <t>022005</t>
  </si>
  <si>
    <t>022006</t>
  </si>
  <si>
    <t>022007</t>
  </si>
  <si>
    <t>022008</t>
  </si>
  <si>
    <t>022010</t>
  </si>
  <si>
    <t>022700</t>
  </si>
  <si>
    <t>023001</t>
  </si>
  <si>
    <t>023005</t>
  </si>
  <si>
    <t>023006</t>
  </si>
  <si>
    <t>023007</t>
  </si>
  <si>
    <t>023008</t>
  </si>
  <si>
    <t>023010</t>
  </si>
  <si>
    <t>023012</t>
  </si>
  <si>
    <t>023015</t>
  </si>
  <si>
    <t>023019</t>
  </si>
  <si>
    <t>023020</t>
  </si>
  <si>
    <t>023022</t>
  </si>
  <si>
    <t>023024</t>
  </si>
  <si>
    <t>023025</t>
  </si>
  <si>
    <t>023026</t>
  </si>
  <si>
    <t>023027</t>
  </si>
  <si>
    <t>023029</t>
  </si>
  <si>
    <t>023030</t>
  </si>
  <si>
    <t>023033</t>
  </si>
  <si>
    <t>023034</t>
  </si>
  <si>
    <t>023035</t>
  </si>
  <si>
    <t>023036</t>
  </si>
  <si>
    <t>023038</t>
  </si>
  <si>
    <t>023070</t>
  </si>
  <si>
    <t>023071</t>
  </si>
  <si>
    <t>023072</t>
  </si>
  <si>
    <t>023700</t>
  </si>
  <si>
    <t>024003</t>
  </si>
  <si>
    <t>024010</t>
  </si>
  <si>
    <t>024017</t>
  </si>
  <si>
    <t>024019</t>
  </si>
  <si>
    <t>024022</t>
  </si>
  <si>
    <t>024023</t>
  </si>
  <si>
    <t>024025</t>
  </si>
  <si>
    <t>025005</t>
  </si>
  <si>
    <t>025006</t>
  </si>
  <si>
    <t>025007</t>
  </si>
  <si>
    <t>060001</t>
  </si>
  <si>
    <t>060002</t>
  </si>
  <si>
    <t>060004</t>
  </si>
  <si>
    <t>060005</t>
  </si>
  <si>
    <t>060007</t>
  </si>
  <si>
    <t>060008</t>
  </si>
  <si>
    <t>060010</t>
  </si>
  <si>
    <t>060012</t>
  </si>
  <si>
    <t>060013</t>
  </si>
  <si>
    <t>060014</t>
  </si>
  <si>
    <t>060015</t>
  </si>
  <si>
    <t>060017</t>
  </si>
  <si>
    <t>060018</t>
  </si>
  <si>
    <t>060019</t>
  </si>
  <si>
    <t>060023</t>
  </si>
  <si>
    <t>061001</t>
  </si>
  <si>
    <t>061002</t>
  </si>
  <si>
    <t>061003</t>
  </si>
  <si>
    <t>061004</t>
  </si>
  <si>
    <t>061005</t>
  </si>
  <si>
    <t>061006</t>
  </si>
  <si>
    <t>061007</t>
  </si>
  <si>
    <t>061008</t>
  </si>
  <si>
    <t>061009</t>
  </si>
  <si>
    <t>061011</t>
  </si>
  <si>
    <t>062001</t>
  </si>
  <si>
    <t>062003</t>
  </si>
  <si>
    <t>062005</t>
  </si>
  <si>
    <t>30</t>
  </si>
  <si>
    <t>062006</t>
  </si>
  <si>
    <t>062014</t>
  </si>
  <si>
    <t>063000</t>
  </si>
  <si>
    <t>063001</t>
  </si>
  <si>
    <t>063003</t>
  </si>
  <si>
    <t>063005</t>
  </si>
  <si>
    <t>063006</t>
  </si>
  <si>
    <t>064001</t>
  </si>
  <si>
    <t>064002</t>
  </si>
  <si>
    <t>064003</t>
  </si>
  <si>
    <t>064004</t>
  </si>
  <si>
    <t>064006</t>
  </si>
  <si>
    <t>064008</t>
  </si>
  <si>
    <t>064009</t>
  </si>
  <si>
    <t>065002</t>
  </si>
  <si>
    <t>065003</t>
  </si>
  <si>
    <t>065004</t>
  </si>
  <si>
    <t>025008</t>
  </si>
  <si>
    <t>025010</t>
  </si>
  <si>
    <t>026000</t>
  </si>
  <si>
    <t>26</t>
  </si>
  <si>
    <t>026001</t>
  </si>
  <si>
    <t>026003</t>
  </si>
  <si>
    <t>026005</t>
  </si>
  <si>
    <t>026008</t>
  </si>
  <si>
    <t>026009</t>
  </si>
  <si>
    <t>026010</t>
  </si>
  <si>
    <t>026012</t>
  </si>
  <si>
    <t>026013</t>
  </si>
  <si>
    <t>026016</t>
  </si>
  <si>
    <t>026017</t>
  </si>
  <si>
    <t>026020</t>
  </si>
  <si>
    <t>026021</t>
  </si>
  <si>
    <t>026022</t>
  </si>
  <si>
    <t>026023</t>
  </si>
  <si>
    <t>026024</t>
  </si>
  <si>
    <t>026025</t>
  </si>
  <si>
    <t>026026</t>
  </si>
  <si>
    <t>026027</t>
  </si>
  <si>
    <t>026029</t>
  </si>
  <si>
    <t>026030</t>
  </si>
  <si>
    <t>026031</t>
  </si>
  <si>
    <t>026032</t>
  </si>
  <si>
    <t>026033</t>
  </si>
  <si>
    <t>026035</t>
  </si>
  <si>
    <t>026036</t>
  </si>
  <si>
    <t>026038</t>
  </si>
  <si>
    <t>026039</t>
  </si>
  <si>
    <t>026040</t>
  </si>
  <si>
    <t>026042</t>
  </si>
  <si>
    <t>026043</t>
  </si>
  <si>
    <t>026044</t>
  </si>
  <si>
    <t>026045</t>
  </si>
  <si>
    <t>026047</t>
  </si>
  <si>
    <t>026050</t>
  </si>
  <si>
    <t>026051</t>
  </si>
  <si>
    <t>026056</t>
  </si>
  <si>
    <t>026057</t>
  </si>
  <si>
    <t>026058</t>
  </si>
  <si>
    <t>026060</t>
  </si>
  <si>
    <t>026061</t>
  </si>
  <si>
    <t>026062</t>
  </si>
  <si>
    <t>026063</t>
  </si>
  <si>
    <t>026065</t>
  </si>
  <si>
    <t>026066</t>
  </si>
  <si>
    <t>026068</t>
  </si>
  <si>
    <t>026069</t>
  </si>
  <si>
    <t>026070</t>
  </si>
  <si>
    <t>026073</t>
  </si>
  <si>
    <t>026074</t>
  </si>
  <si>
    <t>026075</t>
  </si>
  <si>
    <t>026078</t>
  </si>
  <si>
    <t>026080</t>
  </si>
  <si>
    <t>026082</t>
  </si>
  <si>
    <t>026083</t>
  </si>
  <si>
    <t>026084</t>
  </si>
  <si>
    <t>026085</t>
  </si>
  <si>
    <t>026087</t>
  </si>
  <si>
    <t>026088</t>
  </si>
  <si>
    <t>026089</t>
  </si>
  <si>
    <t>026093</t>
  </si>
  <si>
    <t>026094</t>
  </si>
  <si>
    <t>026096</t>
  </si>
  <si>
    <t>026097</t>
  </si>
  <si>
    <t>026098</t>
  </si>
  <si>
    <t>026099</t>
  </si>
  <si>
    <t>026100</t>
  </si>
  <si>
    <t>026103</t>
  </si>
  <si>
    <t>026105</t>
  </si>
  <si>
    <t>026107</t>
  </si>
  <si>
    <t>026108</t>
  </si>
  <si>
    <t>026111</t>
  </si>
  <si>
    <t>026112</t>
  </si>
  <si>
    <t>026115</t>
  </si>
  <si>
    <t>026116</t>
  </si>
  <si>
    <t>026117</t>
  </si>
  <si>
    <t>026118</t>
  </si>
  <si>
    <t>026121</t>
  </si>
  <si>
    <t>026122</t>
  </si>
  <si>
    <t>026123</t>
  </si>
  <si>
    <t>026124</t>
  </si>
  <si>
    <t>026125</t>
  </si>
  <si>
    <t>026126</t>
  </si>
  <si>
    <t>026127</t>
  </si>
  <si>
    <t>026128</t>
  </si>
  <si>
    <t>027000</t>
  </si>
  <si>
    <t>27</t>
  </si>
  <si>
    <t>027001</t>
  </si>
  <si>
    <t>027002</t>
  </si>
  <si>
    <t>027003</t>
  </si>
  <si>
    <t>027004</t>
  </si>
  <si>
    <t>027006</t>
  </si>
  <si>
    <t>027008</t>
  </si>
  <si>
    <t>027009</t>
  </si>
  <si>
    <t>027010</t>
  </si>
  <si>
    <t>027011</t>
  </si>
  <si>
    <t>027012</t>
  </si>
  <si>
    <t>027013</t>
  </si>
  <si>
    <t>027014</t>
  </si>
  <si>
    <t>027015</t>
  </si>
  <si>
    <t>028001</t>
  </si>
  <si>
    <t>028002</t>
  </si>
  <si>
    <t>028003</t>
  </si>
  <si>
    <t>028004</t>
  </si>
  <si>
    <t>028005</t>
  </si>
  <si>
    <t>028006</t>
  </si>
  <si>
    <t>028007</t>
  </si>
  <si>
    <t>028008</t>
  </si>
  <si>
    <t>028009</t>
  </si>
  <si>
    <t>028010</t>
  </si>
  <si>
    <t>028011</t>
  </si>
  <si>
    <t>028012</t>
  </si>
  <si>
    <t>028013</t>
  </si>
  <si>
    <t>29</t>
  </si>
  <si>
    <t>028014</t>
  </si>
  <si>
    <t>028016</t>
  </si>
  <si>
    <t>028017</t>
  </si>
  <si>
    <t>028018</t>
  </si>
  <si>
    <t>028019</t>
  </si>
  <si>
    <t>028021</t>
  </si>
  <si>
    <t>028022</t>
  </si>
  <si>
    <t>028023</t>
  </si>
  <si>
    <t>028024</t>
  </si>
  <si>
    <t>028026</t>
  </si>
  <si>
    <t>028027</t>
  </si>
  <si>
    <t>028028</t>
  </si>
  <si>
    <t>028029</t>
  </si>
  <si>
    <t>028030</t>
  </si>
  <si>
    <t>028032</t>
  </si>
  <si>
    <t>028033</t>
  </si>
  <si>
    <t>028036</t>
  </si>
  <si>
    <t>028037</t>
  </si>
  <si>
    <t>028038</t>
  </si>
  <si>
    <t>028039</t>
  </si>
  <si>
    <t>028040</t>
  </si>
  <si>
    <t>028047</t>
  </si>
  <si>
    <t>028048</t>
  </si>
  <si>
    <t>028049</t>
  </si>
  <si>
    <t>028050</t>
  </si>
  <si>
    <t>028051</t>
  </si>
  <si>
    <t>028053</t>
  </si>
  <si>
    <t>028054</t>
  </si>
  <si>
    <t>028700</t>
  </si>
  <si>
    <t>029001</t>
  </si>
  <si>
    <t>029002</t>
  </si>
  <si>
    <t>029003</t>
  </si>
  <si>
    <t>029004</t>
  </si>
  <si>
    <t>029005</t>
  </si>
  <si>
    <t>029006</t>
  </si>
  <si>
    <t>029007</t>
  </si>
  <si>
    <t>029009</t>
  </si>
  <si>
    <t>029010</t>
  </si>
  <si>
    <t>029011</t>
  </si>
  <si>
    <t>029012</t>
  </si>
  <si>
    <t>029013</t>
  </si>
  <si>
    <t>029014</t>
  </si>
  <si>
    <t>029015</t>
  </si>
  <si>
    <t>029016</t>
  </si>
  <si>
    <t>029017</t>
  </si>
  <si>
    <t>029018</t>
  </si>
  <si>
    <t>029020</t>
  </si>
  <si>
    <t>029021</t>
  </si>
  <si>
    <t>029022</t>
  </si>
  <si>
    <t>029023</t>
  </si>
  <si>
    <t>029024</t>
  </si>
  <si>
    <t>029026</t>
  </si>
  <si>
    <t>029027</t>
  </si>
  <si>
    <t>029028</t>
  </si>
  <si>
    <t>029029</t>
  </si>
  <si>
    <t>029030</t>
  </si>
  <si>
    <t>029038</t>
  </si>
  <si>
    <t>029039</t>
  </si>
  <si>
    <t>029040</t>
  </si>
  <si>
    <t>029700</t>
  </si>
  <si>
    <t>030001</t>
  </si>
  <si>
    <t>030002</t>
  </si>
  <si>
    <t>030003</t>
  </si>
  <si>
    <t>030004</t>
  </si>
  <si>
    <t>030005</t>
  </si>
  <si>
    <t>030006</t>
  </si>
  <si>
    <t>030007</t>
  </si>
  <si>
    <t>030008</t>
  </si>
  <si>
    <t>030010</t>
  </si>
  <si>
    <t>031003</t>
  </si>
  <si>
    <t>031004</t>
  </si>
  <si>
    <t>031005</t>
  </si>
  <si>
    <t>031006</t>
  </si>
  <si>
    <t>031008</t>
  </si>
  <si>
    <t>031009</t>
  </si>
  <si>
    <t>031011</t>
  </si>
  <si>
    <t>031012</t>
  </si>
  <si>
    <t>031013</t>
  </si>
  <si>
    <t>031014</t>
  </si>
  <si>
    <t>031018</t>
  </si>
  <si>
    <t>031020</t>
  </si>
  <si>
    <t>031022</t>
  </si>
  <si>
    <t>031023</t>
  </si>
  <si>
    <t>031700</t>
  </si>
  <si>
    <t>032001</t>
  </si>
  <si>
    <t>032002</t>
  </si>
  <si>
    <t>032003</t>
  </si>
  <si>
    <t>032004</t>
  </si>
  <si>
    <t>032005</t>
  </si>
  <si>
    <t>032006</t>
  </si>
  <si>
    <t>032007</t>
  </si>
  <si>
    <t>032008</t>
  </si>
  <si>
    <t>032009</t>
  </si>
  <si>
    <t>032010</t>
  </si>
  <si>
    <t>032011</t>
  </si>
  <si>
    <t>032012</t>
  </si>
  <si>
    <t>032013</t>
  </si>
  <si>
    <t>032014</t>
  </si>
  <si>
    <t>032015</t>
  </si>
  <si>
    <t>032017</t>
  </si>
  <si>
    <t>032018</t>
  </si>
  <si>
    <t>032019</t>
  </si>
  <si>
    <t>032020</t>
  </si>
  <si>
    <t>032021</t>
  </si>
  <si>
    <t>032022</t>
  </si>
  <si>
    <t>032023</t>
  </si>
  <si>
    <t>032024</t>
  </si>
  <si>
    <t>032025</t>
  </si>
  <si>
    <t>032026</t>
  </si>
  <si>
    <t>032027</t>
  </si>
  <si>
    <t>032028</t>
  </si>
  <si>
    <t>032031</t>
  </si>
  <si>
    <t>032032</t>
  </si>
  <si>
    <t>032033</t>
  </si>
  <si>
    <t>032037</t>
  </si>
  <si>
    <t>032038</t>
  </si>
  <si>
    <t>032039</t>
  </si>
  <si>
    <t>032040</t>
  </si>
  <si>
    <t>032041</t>
  </si>
  <si>
    <t>032042</t>
  </si>
  <si>
    <t>032043</t>
  </si>
  <si>
    <t>032044</t>
  </si>
  <si>
    <t>032046</t>
  </si>
  <si>
    <t>032047</t>
  </si>
  <si>
    <t>032048</t>
  </si>
  <si>
    <t>032049</t>
  </si>
  <si>
    <t>032700</t>
  </si>
  <si>
    <t>033001</t>
  </si>
  <si>
    <t>033002</t>
  </si>
  <si>
    <t>033003</t>
  </si>
  <si>
    <t>033007</t>
  </si>
  <si>
    <t>033010</t>
  </si>
  <si>
    <t>034000</t>
  </si>
  <si>
    <t>034001</t>
  </si>
  <si>
    <t>034002</t>
  </si>
  <si>
    <t>034003</t>
  </si>
  <si>
    <t>034004</t>
  </si>
  <si>
    <t>034010</t>
  </si>
  <si>
    <t>034016</t>
  </si>
  <si>
    <t>034023</t>
  </si>
  <si>
    <t>035005</t>
  </si>
  <si>
    <t>035006</t>
  </si>
  <si>
    <t>035007</t>
  </si>
  <si>
    <t>035008</t>
  </si>
  <si>
    <t>035009</t>
  </si>
  <si>
    <t>035010</t>
  </si>
  <si>
    <t>035012</t>
  </si>
  <si>
    <t>035013</t>
  </si>
  <si>
    <t>035014</t>
  </si>
  <si>
    <t>035017</t>
  </si>
  <si>
    <t>035021</t>
  </si>
  <si>
    <t>035024</t>
  </si>
  <si>
    <t>035026</t>
  </si>
  <si>
    <t>035030</t>
  </si>
  <si>
    <t>035031</t>
  </si>
  <si>
    <t>035032</t>
  </si>
  <si>
    <t>036005</t>
  </si>
  <si>
    <t>036011</t>
  </si>
  <si>
    <t>036013</t>
  </si>
  <si>
    <t>036035</t>
  </si>
  <si>
    <t>036043</t>
  </si>
  <si>
    <t>036056</t>
  </si>
  <si>
    <t>036060</t>
  </si>
  <si>
    <t>036064</t>
  </si>
  <si>
    <t>036079</t>
  </si>
  <si>
    <t>036088</t>
  </si>
  <si>
    <t>036089</t>
  </si>
  <si>
    <t>036096</t>
  </si>
  <si>
    <t>036132</t>
  </si>
  <si>
    <t>036149</t>
  </si>
  <si>
    <t>036158</t>
  </si>
  <si>
    <t>036161</t>
  </si>
  <si>
    <t>036163</t>
  </si>
  <si>
    <t>036186</t>
  </si>
  <si>
    <t>036187</t>
  </si>
  <si>
    <t>036188</t>
  </si>
  <si>
    <t>036189</t>
  </si>
  <si>
    <t>036191</t>
  </si>
  <si>
    <t>036192</t>
  </si>
  <si>
    <t>036193</t>
  </si>
  <si>
    <t>036194</t>
  </si>
  <si>
    <t>036195</t>
  </si>
  <si>
    <t>036196</t>
  </si>
  <si>
    <t>036700</t>
  </si>
  <si>
    <t>037000</t>
  </si>
  <si>
    <t>037003</t>
  </si>
  <si>
    <t>037004</t>
  </si>
  <si>
    <t>037006</t>
  </si>
  <si>
    <t>037007</t>
  </si>
  <si>
    <t>037008</t>
  </si>
  <si>
    <t>037010</t>
  </si>
  <si>
    <t>037011</t>
  </si>
  <si>
    <t>037012</t>
  </si>
  <si>
    <t>037013</t>
  </si>
  <si>
    <t>037016</t>
  </si>
  <si>
    <t>037019</t>
  </si>
  <si>
    <t>037020</t>
  </si>
  <si>
    <t>037022</t>
  </si>
  <si>
    <t>037027</t>
  </si>
  <si>
    <t>037028</t>
  </si>
  <si>
    <t>037029</t>
  </si>
  <si>
    <t>037030</t>
  </si>
  <si>
    <t>037031</t>
  </si>
  <si>
    <t>037032</t>
  </si>
  <si>
    <t>037033</t>
  </si>
  <si>
    <t>037035</t>
  </si>
  <si>
    <t>037036</t>
  </si>
  <si>
    <t>037038</t>
  </si>
  <si>
    <t>037039</t>
  </si>
  <si>
    <t>037041</t>
  </si>
  <si>
    <t>037046</t>
  </si>
  <si>
    <t>037047</t>
  </si>
  <si>
    <t>037049</t>
  </si>
  <si>
    <t>037050</t>
  </si>
  <si>
    <t>037051</t>
  </si>
  <si>
    <t>037052</t>
  </si>
  <si>
    <t>037053</t>
  </si>
  <si>
    <t>037054</t>
  </si>
  <si>
    <t>037056</t>
  </si>
  <si>
    <t>037057</t>
  </si>
  <si>
    <t>038001</t>
  </si>
  <si>
    <t>038002</t>
  </si>
  <si>
    <t>038003</t>
  </si>
  <si>
    <t>038006</t>
  </si>
  <si>
    <t>038010</t>
  </si>
  <si>
    <t>038012</t>
  </si>
  <si>
    <t>038013</t>
  </si>
  <si>
    <t>039003</t>
  </si>
  <si>
    <t>039008</t>
  </si>
  <si>
    <t>039010</t>
  </si>
  <si>
    <t>039012</t>
  </si>
  <si>
    <t>039013</t>
  </si>
  <si>
    <t>039700</t>
  </si>
  <si>
    <t>040001</t>
  </si>
  <si>
    <t>040002</t>
  </si>
  <si>
    <t>040003</t>
  </si>
  <si>
    <t>040004</t>
  </si>
  <si>
    <t>040005</t>
  </si>
  <si>
    <t>040006</t>
  </si>
  <si>
    <t>040008</t>
  </si>
  <si>
    <t>040009</t>
  </si>
  <si>
    <t>040010</t>
  </si>
  <si>
    <t>040011</t>
  </si>
  <si>
    <t>040012</t>
  </si>
  <si>
    <t>040014</t>
  </si>
  <si>
    <t>040015</t>
  </si>
  <si>
    <t>040016</t>
  </si>
  <si>
    <t>040017</t>
  </si>
  <si>
    <t>040018</t>
  </si>
  <si>
    <t>040022</t>
  </si>
  <si>
    <t>040024</t>
  </si>
  <si>
    <t>040026</t>
  </si>
  <si>
    <t>040027</t>
  </si>
  <si>
    <t>040028</t>
  </si>
  <si>
    <t>040029</t>
  </si>
  <si>
    <t>040030</t>
  </si>
  <si>
    <t>040031</t>
  </si>
  <si>
    <t>040032</t>
  </si>
  <si>
    <t>040033</t>
  </si>
  <si>
    <t>040034</t>
  </si>
  <si>
    <t>040035</t>
  </si>
  <si>
    <t>040036</t>
  </si>
  <si>
    <t>040037</t>
  </si>
  <si>
    <t>040038</t>
  </si>
  <si>
    <t>040039</t>
  </si>
  <si>
    <t>040040</t>
  </si>
  <si>
    <t>040041</t>
  </si>
  <si>
    <t>040042</t>
  </si>
  <si>
    <t>040043</t>
  </si>
  <si>
    <t>040044</t>
  </si>
  <si>
    <t>040045</t>
  </si>
  <si>
    <t>040047</t>
  </si>
  <si>
    <t>040048</t>
  </si>
  <si>
    <t>040049</t>
  </si>
  <si>
    <t>040052</t>
  </si>
  <si>
    <t>040054</t>
  </si>
  <si>
    <t>040055</t>
  </si>
  <si>
    <t>040056</t>
  </si>
  <si>
    <t>040061</t>
  </si>
  <si>
    <t>040065</t>
  </si>
  <si>
    <t>040700</t>
  </si>
  <si>
    <t>041002</t>
  </si>
  <si>
    <t>041008</t>
  </si>
  <si>
    <t>041010</t>
  </si>
  <si>
    <t>041011</t>
  </si>
  <si>
    <t>042001</t>
  </si>
  <si>
    <t>042002</t>
  </si>
  <si>
    <t>042003</t>
  </si>
  <si>
    <t>042004</t>
  </si>
  <si>
    <t>042005</t>
  </si>
  <si>
    <t>042006</t>
  </si>
  <si>
    <t>042007</t>
  </si>
  <si>
    <t>042008</t>
  </si>
  <si>
    <t>042009</t>
  </si>
  <si>
    <t>042010</t>
  </si>
  <si>
    <t>042012</t>
  </si>
  <si>
    <t>042700</t>
  </si>
  <si>
    <t>043001</t>
  </si>
  <si>
    <t>043002</t>
  </si>
  <si>
    <t>043004</t>
  </si>
  <si>
    <t>043005</t>
  </si>
  <si>
    <t>043006</t>
  </si>
  <si>
    <t>043007</t>
  </si>
  <si>
    <t>043008</t>
  </si>
  <si>
    <t>043010</t>
  </si>
  <si>
    <t>043011</t>
  </si>
  <si>
    <t>043012</t>
  </si>
  <si>
    <t>044001</t>
  </si>
  <si>
    <t>044006</t>
  </si>
  <si>
    <t>044008</t>
  </si>
  <si>
    <t>044012</t>
  </si>
  <si>
    <t>044017</t>
  </si>
  <si>
    <t>044019</t>
  </si>
  <si>
    <t>044021</t>
  </si>
  <si>
    <t>044023</t>
  </si>
  <si>
    <t>044024</t>
  </si>
  <si>
    <t>044025</t>
  </si>
  <si>
    <t>044027</t>
  </si>
  <si>
    <t>044700</t>
  </si>
  <si>
    <t>045001</t>
  </si>
  <si>
    <t>045002</t>
  </si>
  <si>
    <t>045003</t>
  </si>
  <si>
    <t>045005</t>
  </si>
  <si>
    <t>045006</t>
  </si>
  <si>
    <t>045008</t>
  </si>
  <si>
    <t>045009</t>
  </si>
  <si>
    <t>045010</t>
  </si>
  <si>
    <t>045011</t>
  </si>
  <si>
    <t>045013</t>
  </si>
  <si>
    <t>045014</t>
  </si>
  <si>
    <t>045015</t>
  </si>
  <si>
    <t>045017</t>
  </si>
  <si>
    <t>045018</t>
  </si>
  <si>
    <t>045023</t>
  </si>
  <si>
    <t>045025</t>
  </si>
  <si>
    <t>045028</t>
  </si>
  <si>
    <t>046002</t>
  </si>
  <si>
    <t>046005</t>
  </si>
  <si>
    <t>046700</t>
  </si>
  <si>
    <t>047001</t>
  </si>
  <si>
    <t>047002</t>
  </si>
  <si>
    <t>047003</t>
  </si>
  <si>
    <t>047004</t>
  </si>
  <si>
    <t>047006</t>
  </si>
  <si>
    <t>047008</t>
  </si>
  <si>
    <t>047010</t>
  </si>
  <si>
    <t>047011</t>
  </si>
  <si>
    <t>047700</t>
  </si>
  <si>
    <t>048001</t>
  </si>
  <si>
    <t>048006</t>
  </si>
  <si>
    <t>048008</t>
  </si>
  <si>
    <t>048013</t>
  </si>
  <si>
    <t>048017</t>
  </si>
  <si>
    <t>048020</t>
  </si>
  <si>
    <t>048021</t>
  </si>
  <si>
    <t>048023</t>
  </si>
  <si>
    <t>048024</t>
  </si>
  <si>
    <t>048025</t>
  </si>
  <si>
    <t>048028</t>
  </si>
  <si>
    <t>048700</t>
  </si>
  <si>
    <t>049003</t>
  </si>
  <si>
    <t>049004</t>
  </si>
  <si>
    <t>049007</t>
  </si>
  <si>
    <t>049009</t>
  </si>
  <si>
    <t>049010</t>
  </si>
  <si>
    <t>049011</t>
  </si>
  <si>
    <t>049013</t>
  </si>
  <si>
    <t>049014</t>
  </si>
  <si>
    <t>049015</t>
  </si>
  <si>
    <t>049016</t>
  </si>
  <si>
    <t>049017</t>
  </si>
  <si>
    <t>049018</t>
  </si>
  <si>
    <t>049019</t>
  </si>
  <si>
    <t>049021</t>
  </si>
  <si>
    <t>049028</t>
  </si>
  <si>
    <t>049029</t>
  </si>
  <si>
    <t>049031</t>
  </si>
  <si>
    <t>049032</t>
  </si>
  <si>
    <t>049033</t>
  </si>
  <si>
    <t>049035</t>
  </si>
  <si>
    <t>049037</t>
  </si>
  <si>
    <t>049038</t>
  </si>
  <si>
    <t>049040</t>
  </si>
  <si>
    <t>049041</t>
  </si>
  <si>
    <t>049042</t>
  </si>
  <si>
    <t>049044</t>
  </si>
  <si>
    <t>049051</t>
  </si>
  <si>
    <t>049052</t>
  </si>
  <si>
    <t>049053</t>
  </si>
  <si>
    <t>049054</t>
  </si>
  <si>
    <t>049055</t>
  </si>
  <si>
    <t>049056</t>
  </si>
  <si>
    <t>049058</t>
  </si>
  <si>
    <t>049700</t>
  </si>
  <si>
    <t>050001</t>
  </si>
  <si>
    <t>050002</t>
  </si>
  <si>
    <t>050003</t>
  </si>
  <si>
    <t>050004</t>
  </si>
  <si>
    <t>050005</t>
  </si>
  <si>
    <t>050006</t>
  </si>
  <si>
    <t>050007</t>
  </si>
  <si>
    <t>050008</t>
  </si>
  <si>
    <t>050009</t>
  </si>
  <si>
    <t>050010</t>
  </si>
  <si>
    <t>050012</t>
  </si>
  <si>
    <t>050015</t>
  </si>
  <si>
    <t>050016</t>
  </si>
  <si>
    <t>050017</t>
  </si>
  <si>
    <t>050018</t>
  </si>
  <si>
    <t>050019</t>
  </si>
  <si>
    <t>050700</t>
  </si>
  <si>
    <t>051001</t>
  </si>
  <si>
    <t>051003</t>
  </si>
  <si>
    <t>051004</t>
  </si>
  <si>
    <t>051005</t>
  </si>
  <si>
    <t>051006</t>
  </si>
  <si>
    <t>051007</t>
  </si>
  <si>
    <t>051010</t>
  </si>
  <si>
    <t>051011</t>
  </si>
  <si>
    <t>051012</t>
  </si>
  <si>
    <t>051018</t>
  </si>
  <si>
    <t>051019</t>
  </si>
  <si>
    <t>051020</t>
  </si>
  <si>
    <t>051021</t>
  </si>
  <si>
    <t>051023</t>
  </si>
  <si>
    <t>051024</t>
  </si>
  <si>
    <t>051028</t>
  </si>
  <si>
    <t>051031</t>
  </si>
  <si>
    <t>051035</t>
  </si>
  <si>
    <t>051038</t>
  </si>
  <si>
    <t>051039</t>
  </si>
  <si>
    <t>051040</t>
  </si>
  <si>
    <t>051700</t>
  </si>
  <si>
    <t>052001</t>
  </si>
  <si>
    <t>052002</t>
  </si>
  <si>
    <t>052003</t>
  </si>
  <si>
    <t>052004</t>
  </si>
  <si>
    <t>052005</t>
  </si>
  <si>
    <t>052006</t>
  </si>
  <si>
    <t>052007</t>
  </si>
  <si>
    <t>052008</t>
  </si>
  <si>
    <t>052009</t>
  </si>
  <si>
    <t>052010</t>
  </si>
  <si>
    <t>052011</t>
  </si>
  <si>
    <t>052012</t>
  </si>
  <si>
    <t>052013</t>
  </si>
  <si>
    <t>052016</t>
  </si>
  <si>
    <t>052017</t>
  </si>
  <si>
    <t>052018</t>
  </si>
  <si>
    <t>052019</t>
  </si>
  <si>
    <t>052020</t>
  </si>
  <si>
    <t>052021</t>
  </si>
  <si>
    <t>052022</t>
  </si>
  <si>
    <t>052023</t>
  </si>
  <si>
    <t>052024</t>
  </si>
  <si>
    <t>052025</t>
  </si>
  <si>
    <t>052026</t>
  </si>
  <si>
    <t>052027</t>
  </si>
  <si>
    <t>052028</t>
  </si>
  <si>
    <t>052029</t>
  </si>
  <si>
    <t>052031</t>
  </si>
  <si>
    <t>052032</t>
  </si>
  <si>
    <t>052033</t>
  </si>
  <si>
    <t>052034</t>
  </si>
  <si>
    <t>052035</t>
  </si>
  <si>
    <t>052036</t>
  </si>
  <si>
    <t>052037</t>
  </si>
  <si>
    <t>052038</t>
  </si>
  <si>
    <t>052039</t>
  </si>
  <si>
    <t>052040</t>
  </si>
  <si>
    <t>052044</t>
  </si>
  <si>
    <t>052045</t>
  </si>
  <si>
    <t>052047</t>
  </si>
  <si>
    <t>052048</t>
  </si>
  <si>
    <t>052049</t>
  </si>
  <si>
    <t>052050</t>
  </si>
  <si>
    <t>052051</t>
  </si>
  <si>
    <t>052052</t>
  </si>
  <si>
    <t>052053</t>
  </si>
  <si>
    <t>052056</t>
  </si>
  <si>
    <t>052057</t>
  </si>
  <si>
    <t>052058</t>
  </si>
  <si>
    <t>052059</t>
  </si>
  <si>
    <t>052060</t>
  </si>
  <si>
    <t>052061</t>
  </si>
  <si>
    <t>052062</t>
  </si>
  <si>
    <t>052063</t>
  </si>
  <si>
    <t>052064</t>
  </si>
  <si>
    <t>052700</t>
  </si>
  <si>
    <t>053001</t>
  </si>
  <si>
    <t>053002</t>
  </si>
  <si>
    <t>053003</t>
  </si>
  <si>
    <t>053004</t>
  </si>
  <si>
    <t>053009</t>
  </si>
  <si>
    <t>053010</t>
  </si>
  <si>
    <t>053011</t>
  </si>
  <si>
    <t>053012</t>
  </si>
  <si>
    <t>053013</t>
  </si>
  <si>
    <t>053014</t>
  </si>
  <si>
    <t>053015</t>
  </si>
  <si>
    <t>053016</t>
  </si>
  <si>
    <t>053017</t>
  </si>
  <si>
    <t>053018</t>
  </si>
  <si>
    <t>053020</t>
  </si>
  <si>
    <t>053021</t>
  </si>
  <si>
    <t>053022</t>
  </si>
  <si>
    <t>053024</t>
  </si>
  <si>
    <t>053025</t>
  </si>
  <si>
    <t>053026</t>
  </si>
  <si>
    <t>053027</t>
  </si>
  <si>
    <t>053028</t>
  </si>
  <si>
    <t>053029</t>
  </si>
  <si>
    <t>053030</t>
  </si>
  <si>
    <t>053031</t>
  </si>
  <si>
    <t>053032</t>
  </si>
  <si>
    <t>053033</t>
  </si>
  <si>
    <t>053034</t>
  </si>
  <si>
    <t>053037</t>
  </si>
  <si>
    <t>053039</t>
  </si>
  <si>
    <t>053040</t>
  </si>
  <si>
    <t>053045</t>
  </si>
  <si>
    <t>053051</t>
  </si>
  <si>
    <t>053052</t>
  </si>
  <si>
    <t>053700</t>
  </si>
  <si>
    <t>054001</t>
  </si>
  <si>
    <t>054003</t>
  </si>
  <si>
    <t>054005</t>
  </si>
  <si>
    <t>055001</t>
  </si>
  <si>
    <t>055002</t>
  </si>
  <si>
    <t>055004</t>
  </si>
  <si>
    <t>055005</t>
  </si>
  <si>
    <t>055006</t>
  </si>
  <si>
    <t>055007</t>
  </si>
  <si>
    <t>055008</t>
  </si>
  <si>
    <t>055009</t>
  </si>
  <si>
    <t>055011</t>
  </si>
  <si>
    <t>055013</t>
  </si>
  <si>
    <t>055014</t>
  </si>
  <si>
    <t>055015</t>
  </si>
  <si>
    <t>055016</t>
  </si>
  <si>
    <t>055017</t>
  </si>
  <si>
    <t>055019</t>
  </si>
  <si>
    <t>055020</t>
  </si>
  <si>
    <t>055021</t>
  </si>
  <si>
    <t>055022</t>
  </si>
  <si>
    <t>055023</t>
  </si>
  <si>
    <t>055025</t>
  </si>
  <si>
    <t>055026</t>
  </si>
  <si>
    <t>055027</t>
  </si>
  <si>
    <t>055028</t>
  </si>
  <si>
    <t>055029</t>
  </si>
  <si>
    <t>055030</t>
  </si>
  <si>
    <t>055032</t>
  </si>
  <si>
    <t>055033</t>
  </si>
  <si>
    <t>055034</t>
  </si>
  <si>
    <t>055035</t>
  </si>
  <si>
    <t>055036</t>
  </si>
  <si>
    <t>055038</t>
  </si>
  <si>
    <t>055039</t>
  </si>
  <si>
    <t>055044</t>
  </si>
  <si>
    <t>055700</t>
  </si>
  <si>
    <t>056000</t>
  </si>
  <si>
    <t>056002</t>
  </si>
  <si>
    <t>056003</t>
  </si>
  <si>
    <t>056004</t>
  </si>
  <si>
    <t>056005</t>
  </si>
  <si>
    <t>056016</t>
  </si>
  <si>
    <t>057001</t>
  </si>
  <si>
    <t>057003</t>
  </si>
  <si>
    <t>057005</t>
  </si>
  <si>
    <t>057006</t>
  </si>
  <si>
    <t>057007</t>
  </si>
  <si>
    <t>057008</t>
  </si>
  <si>
    <t>057010</t>
  </si>
  <si>
    <t>057012</t>
  </si>
  <si>
    <t>057013</t>
  </si>
  <si>
    <t>057014</t>
  </si>
  <si>
    <t>057015</t>
  </si>
  <si>
    <t>057016</t>
  </si>
  <si>
    <t>057017</t>
  </si>
  <si>
    <t>057019</t>
  </si>
  <si>
    <t>057020</t>
  </si>
  <si>
    <t>057023</t>
  </si>
  <si>
    <t>057024</t>
  </si>
  <si>
    <t>057027</t>
  </si>
  <si>
    <t>057029</t>
  </si>
  <si>
    <t>057030</t>
  </si>
  <si>
    <t>057700</t>
  </si>
  <si>
    <t>058001</t>
  </si>
  <si>
    <t>058002</t>
  </si>
  <si>
    <t>058003</t>
  </si>
  <si>
    <t>058004</t>
  </si>
  <si>
    <t>058005</t>
  </si>
  <si>
    <t>058006</t>
  </si>
  <si>
    <t>058007</t>
  </si>
  <si>
    <t>058008</t>
  </si>
  <si>
    <t>058009</t>
  </si>
  <si>
    <t>058010</t>
  </si>
  <si>
    <t>058011</t>
  </si>
  <si>
    <t>058012</t>
  </si>
  <si>
    <t>058013</t>
  </si>
  <si>
    <t>058014</t>
  </si>
  <si>
    <t>058015</t>
  </si>
  <si>
    <t>058016</t>
  </si>
  <si>
    <t>058018</t>
  </si>
  <si>
    <t>058019</t>
  </si>
  <si>
    <t>058700</t>
  </si>
  <si>
    <t>059002</t>
  </si>
  <si>
    <t>059003</t>
  </si>
  <si>
    <t>059004</t>
  </si>
  <si>
    <t>059005</t>
  </si>
  <si>
    <t>059006</t>
  </si>
  <si>
    <t>059007</t>
  </si>
  <si>
    <t>059008</t>
  </si>
  <si>
    <t>059009</t>
  </si>
  <si>
    <t>059011</t>
  </si>
  <si>
    <t>059013</t>
  </si>
  <si>
    <t>059700</t>
  </si>
  <si>
    <t>065005</t>
  </si>
  <si>
    <t>065006</t>
  </si>
  <si>
    <t>065007</t>
  </si>
  <si>
    <t>065008</t>
  </si>
  <si>
    <t>065009</t>
  </si>
  <si>
    <t>065010</t>
  </si>
  <si>
    <t>065011</t>
  </si>
  <si>
    <t>065012</t>
  </si>
  <si>
    <t>065013</t>
  </si>
  <si>
    <t>065014</t>
  </si>
  <si>
    <t>065015</t>
  </si>
  <si>
    <t>065018</t>
  </si>
  <si>
    <t>065023</t>
  </si>
  <si>
    <t>065024</t>
  </si>
  <si>
    <t>065026</t>
  </si>
  <si>
    <t>065028</t>
  </si>
  <si>
    <t>065030</t>
  </si>
  <si>
    <t>065700</t>
  </si>
  <si>
    <t>066001</t>
  </si>
  <si>
    <t>066002</t>
  </si>
  <si>
    <t>066003</t>
  </si>
  <si>
    <t>066005</t>
  </si>
  <si>
    <t>067001</t>
  </si>
  <si>
    <t>067002</t>
  </si>
  <si>
    <t>067003</t>
  </si>
  <si>
    <t>067004</t>
  </si>
  <si>
    <t>067006</t>
  </si>
  <si>
    <t>067008</t>
  </si>
  <si>
    <t>067010</t>
  </si>
  <si>
    <t>067700</t>
  </si>
  <si>
    <t>068001</t>
  </si>
  <si>
    <t>068002</t>
  </si>
  <si>
    <t>068003</t>
  </si>
  <si>
    <t>068004</t>
  </si>
  <si>
    <t>068005</t>
  </si>
  <si>
    <t>069001</t>
  </si>
  <si>
    <t>069002</t>
  </si>
  <si>
    <t>069003</t>
  </si>
  <si>
    <t>069004</t>
  </si>
  <si>
    <t>069006</t>
  </si>
  <si>
    <t>069700</t>
  </si>
  <si>
    <t>101005</t>
  </si>
  <si>
    <t>101010</t>
  </si>
  <si>
    <t>101017</t>
  </si>
  <si>
    <t>101023</t>
  </si>
  <si>
    <t>101025</t>
  </si>
  <si>
    <t>101026</t>
  </si>
  <si>
    <t>101027</t>
  </si>
  <si>
    <t>05</t>
  </si>
  <si>
    <t>101031</t>
  </si>
  <si>
    <t>101033</t>
  </si>
  <si>
    <t>101036</t>
  </si>
  <si>
    <t>101037</t>
  </si>
  <si>
    <t>101038</t>
  </si>
  <si>
    <t>302006</t>
  </si>
  <si>
    <t>304001</t>
  </si>
  <si>
    <t>304002</t>
  </si>
  <si>
    <t>306001</t>
  </si>
  <si>
    <t>318001</t>
  </si>
  <si>
    <t>319001</t>
  </si>
  <si>
    <t>319002</t>
  </si>
  <si>
    <t>321001</t>
  </si>
  <si>
    <t>329001</t>
  </si>
  <si>
    <t>331001</t>
  </si>
  <si>
    <t>333001</t>
  </si>
  <si>
    <t>334001</t>
  </si>
  <si>
    <t>336001</t>
  </si>
  <si>
    <t>337001</t>
  </si>
  <si>
    <t>339001</t>
  </si>
  <si>
    <t>340001</t>
  </si>
  <si>
    <t>341001</t>
  </si>
  <si>
    <t>343001</t>
  </si>
  <si>
    <t>344001</t>
  </si>
  <si>
    <t>345001</t>
  </si>
  <si>
    <t>346001</t>
  </si>
  <si>
    <t>347001</t>
  </si>
  <si>
    <t>348001</t>
  </si>
  <si>
    <t>09</t>
  </si>
  <si>
    <t>001001</t>
  </si>
  <si>
    <t>01</t>
  </si>
  <si>
    <t>001002</t>
  </si>
  <si>
    <t>001003</t>
  </si>
  <si>
    <t>001004</t>
  </si>
  <si>
    <t>001005</t>
  </si>
  <si>
    <t>001006</t>
  </si>
  <si>
    <t>001007</t>
  </si>
  <si>
    <t>001008</t>
  </si>
  <si>
    <t>001009</t>
  </si>
  <si>
    <t>001010</t>
  </si>
  <si>
    <t>001011</t>
  </si>
  <si>
    <t>001012</t>
  </si>
  <si>
    <t>001013</t>
  </si>
  <si>
    <t>001014</t>
  </si>
  <si>
    <t>001015</t>
  </si>
  <si>
    <t>001016</t>
  </si>
  <si>
    <t>001017</t>
  </si>
  <si>
    <t>001018</t>
  </si>
  <si>
    <t>001019</t>
  </si>
  <si>
    <t>001020</t>
  </si>
  <si>
    <t>001021</t>
  </si>
  <si>
    <t>001022</t>
  </si>
  <si>
    <t>001023</t>
  </si>
  <si>
    <t>001024</t>
  </si>
  <si>
    <t>001025</t>
  </si>
  <si>
    <t>001030</t>
  </si>
  <si>
    <t>001031</t>
  </si>
  <si>
    <t>001032</t>
  </si>
  <si>
    <t>001034</t>
  </si>
  <si>
    <t>001035</t>
  </si>
  <si>
    <t>001036</t>
  </si>
  <si>
    <t>001700</t>
  </si>
  <si>
    <t>002001</t>
  </si>
  <si>
    <t>02</t>
  </si>
  <si>
    <t>002002</t>
  </si>
  <si>
    <t>002003</t>
  </si>
  <si>
    <t>002004</t>
  </si>
  <si>
    <t>002005</t>
  </si>
  <si>
    <t>002006</t>
  </si>
  <si>
    <t>002007</t>
  </si>
  <si>
    <t>002008</t>
  </si>
  <si>
    <t>002009</t>
  </si>
  <si>
    <t>002010</t>
  </si>
  <si>
    <t>002015</t>
  </si>
  <si>
    <t>003001</t>
  </si>
  <si>
    <t>03</t>
  </si>
  <si>
    <t>003002</t>
  </si>
  <si>
    <t>003003</t>
  </si>
  <si>
    <t>003004</t>
  </si>
  <si>
    <t>003005</t>
  </si>
  <si>
    <t>003006</t>
  </si>
  <si>
    <t>003007</t>
  </si>
  <si>
    <t>003008</t>
  </si>
  <si>
    <t>003010</t>
  </si>
  <si>
    <t>003011</t>
  </si>
  <si>
    <t>003012</t>
  </si>
  <si>
    <t>003013</t>
  </si>
  <si>
    <t>003014</t>
  </si>
  <si>
    <t>003015</t>
  </si>
  <si>
    <t>003016</t>
  </si>
  <si>
    <t>003018</t>
  </si>
  <si>
    <t>003020</t>
  </si>
  <si>
    <t>003022</t>
  </si>
  <si>
    <t>003023</t>
  </si>
  <si>
    <t>003024</t>
  </si>
  <si>
    <t>003026</t>
  </si>
  <si>
    <t>003027</t>
  </si>
  <si>
    <t>003029</t>
  </si>
  <si>
    <t>003030</t>
  </si>
  <si>
    <t>003031</t>
  </si>
  <si>
    <t>003032</t>
  </si>
  <si>
    <t>003033</t>
  </si>
  <si>
    <t>003034</t>
  </si>
  <si>
    <t>004001</t>
  </si>
  <si>
    <t>04</t>
  </si>
  <si>
    <t>004003</t>
  </si>
  <si>
    <t>004004</t>
  </si>
  <si>
    <t>004005</t>
  </si>
  <si>
    <t>004006</t>
  </si>
  <si>
    <t>004007</t>
  </si>
  <si>
    <t>004008</t>
  </si>
  <si>
    <t>004009</t>
  </si>
  <si>
    <t>004010</t>
  </si>
  <si>
    <t>004011</t>
  </si>
  <si>
    <t>005003</t>
  </si>
  <si>
    <t>005004</t>
  </si>
  <si>
    <t>005007</t>
  </si>
  <si>
    <t>005012</t>
  </si>
  <si>
    <t>005015</t>
  </si>
  <si>
    <t>005016</t>
  </si>
  <si>
    <t>005018</t>
  </si>
  <si>
    <t>005019</t>
  </si>
  <si>
    <t>005020</t>
  </si>
  <si>
    <t>005025</t>
  </si>
  <si>
    <t>005700</t>
  </si>
  <si>
    <t>006001</t>
  </si>
  <si>
    <t>06</t>
  </si>
  <si>
    <t>006002</t>
  </si>
  <si>
    <t>006003</t>
  </si>
  <si>
    <t>006004</t>
  </si>
  <si>
    <t>006006</t>
  </si>
  <si>
    <t>006008</t>
  </si>
  <si>
    <t>006009</t>
  </si>
  <si>
    <t>006010</t>
  </si>
  <si>
    <t>006011</t>
  </si>
  <si>
    <t>006012</t>
  </si>
  <si>
    <t>006013</t>
  </si>
  <si>
    <t>006022</t>
  </si>
  <si>
    <t>007001</t>
  </si>
  <si>
    <t>07</t>
  </si>
  <si>
    <t>007002</t>
  </si>
  <si>
    <t>007003</t>
  </si>
  <si>
    <t>007004</t>
  </si>
  <si>
    <t>007006</t>
  </si>
  <si>
    <t>007007</t>
  </si>
  <si>
    <t>007008</t>
  </si>
  <si>
    <t>007009</t>
  </si>
  <si>
    <t>007700</t>
  </si>
  <si>
    <t>008001</t>
  </si>
  <si>
    <t>08</t>
  </si>
  <si>
    <t>008002</t>
  </si>
  <si>
    <t>008003</t>
  </si>
  <si>
    <t>008005</t>
  </si>
  <si>
    <t>008006</t>
  </si>
  <si>
    <t>008007</t>
  </si>
  <si>
    <t>008009</t>
  </si>
  <si>
    <t>008012</t>
  </si>
  <si>
    <t>008013</t>
  </si>
  <si>
    <t>008014</t>
  </si>
  <si>
    <t>008015</t>
  </si>
  <si>
    <t>008016</t>
  </si>
  <si>
    <t>008017</t>
  </si>
  <si>
    <t>008018</t>
  </si>
  <si>
    <t>008019</t>
  </si>
  <si>
    <t>008020</t>
  </si>
  <si>
    <t>008021</t>
  </si>
  <si>
    <t>008022</t>
  </si>
  <si>
    <t>008023</t>
  </si>
  <si>
    <t>008024</t>
  </si>
  <si>
    <t>008025</t>
  </si>
  <si>
    <t>008027</t>
  </si>
  <si>
    <t>008028</t>
  </si>
  <si>
    <t>008029</t>
  </si>
  <si>
    <t>008030</t>
  </si>
  <si>
    <t>008033</t>
  </si>
  <si>
    <t>008036</t>
  </si>
  <si>
    <t>008038</t>
  </si>
  <si>
    <t>008040</t>
  </si>
  <si>
    <t>008042</t>
  </si>
  <si>
    <t>008043</t>
  </si>
  <si>
    <t>008044</t>
  </si>
  <si>
    <t>008045</t>
  </si>
  <si>
    <t>008700</t>
  </si>
  <si>
    <t>009002</t>
  </si>
  <si>
    <t>009003</t>
  </si>
  <si>
    <t>009006</t>
  </si>
  <si>
    <t>009007</t>
  </si>
  <si>
    <t>009008</t>
  </si>
  <si>
    <t>009011</t>
  </si>
  <si>
    <t>009012</t>
  </si>
  <si>
    <t>009013</t>
  </si>
  <si>
    <t>009015</t>
  </si>
  <si>
    <t>009016</t>
  </si>
  <si>
    <t>009018</t>
  </si>
  <si>
    <t>009019</t>
  </si>
  <si>
    <t>009020</t>
  </si>
  <si>
    <t>009021</t>
  </si>
  <si>
    <t>009022</t>
  </si>
  <si>
    <t>009023</t>
  </si>
  <si>
    <t>009024</t>
  </si>
  <si>
    <t>009025</t>
  </si>
  <si>
    <t>009027</t>
  </si>
  <si>
    <t>009029</t>
  </si>
  <si>
    <t>009031</t>
  </si>
  <si>
    <t>009033</t>
  </si>
  <si>
    <t>009039</t>
  </si>
  <si>
    <t>009040</t>
  </si>
  <si>
    <t>009042</t>
  </si>
  <si>
    <t>009043</t>
  </si>
  <si>
    <t>009044</t>
  </si>
  <si>
    <t>009045</t>
  </si>
  <si>
    <t>009046</t>
  </si>
  <si>
    <t>009050</t>
  </si>
  <si>
    <t>009051</t>
  </si>
  <si>
    <t>009052</t>
  </si>
  <si>
    <t>009053</t>
  </si>
  <si>
    <t>009055</t>
  </si>
  <si>
    <t>009057</t>
  </si>
  <si>
    <t>009058</t>
  </si>
  <si>
    <t>009059</t>
  </si>
  <si>
    <t>009060</t>
  </si>
  <si>
    <t>009061</t>
  </si>
  <si>
    <t>009062</t>
  </si>
  <si>
    <t>009063</t>
  </si>
  <si>
    <t>009064</t>
  </si>
  <si>
    <t>009065</t>
  </si>
  <si>
    <t>009066</t>
  </si>
  <si>
    <t>009068</t>
  </si>
  <si>
    <t>009069</t>
  </si>
  <si>
    <t>009070</t>
  </si>
  <si>
    <t>009072</t>
  </si>
  <si>
    <t>009073</t>
  </si>
  <si>
    <t>009074</t>
  </si>
  <si>
    <t>009075</t>
  </si>
  <si>
    <t>009078</t>
  </si>
  <si>
    <t>009079</t>
  </si>
  <si>
    <t>009091</t>
  </si>
  <si>
    <t>009096</t>
  </si>
  <si>
    <t>009103</t>
  </si>
  <si>
    <t>009104</t>
  </si>
  <si>
    <t>009106</t>
  </si>
  <si>
    <t>009107</t>
  </si>
  <si>
    <t>009108</t>
  </si>
  <si>
    <t>009109</t>
  </si>
  <si>
    <t>009110</t>
  </si>
  <si>
    <t>009111</t>
  </si>
  <si>
    <t>009112</t>
  </si>
  <si>
    <t>009700</t>
  </si>
  <si>
    <t>010001</t>
  </si>
  <si>
    <t>010002</t>
  </si>
  <si>
    <t>010003</t>
  </si>
  <si>
    <t>010004</t>
  </si>
  <si>
    <t>010005</t>
  </si>
  <si>
    <t>010006</t>
  </si>
  <si>
    <t>010009</t>
  </si>
  <si>
    <t>010010</t>
  </si>
  <si>
    <t>010011</t>
  </si>
  <si>
    <t>010012</t>
  </si>
  <si>
    <t>010013</t>
  </si>
  <si>
    <t>010014</t>
  </si>
  <si>
    <t>010015</t>
  </si>
  <si>
    <t>010016</t>
  </si>
  <si>
    <t>010018</t>
  </si>
  <si>
    <t>010019</t>
  </si>
  <si>
    <t>010023</t>
  </si>
  <si>
    <t>010024</t>
  </si>
  <si>
    <t>010025</t>
  </si>
  <si>
    <t>010026</t>
  </si>
  <si>
    <t>010027</t>
  </si>
  <si>
    <t>010028</t>
  </si>
  <si>
    <t>010029</t>
  </si>
  <si>
    <t>010030</t>
  </si>
  <si>
    <t>010033</t>
  </si>
  <si>
    <t>010034</t>
  </si>
  <si>
    <t>010035</t>
  </si>
  <si>
    <t>010036</t>
  </si>
  <si>
    <t>101020</t>
  </si>
  <si>
    <t>University View Academy, Inc. (FRM LA Connections)</t>
  </si>
  <si>
    <t>ReNEW Accelerated High School</t>
  </si>
  <si>
    <t>018700</t>
  </si>
  <si>
    <t>East Carroll Central Office</t>
  </si>
  <si>
    <t>033700</t>
  </si>
  <si>
    <t>Madison Central Office</t>
  </si>
  <si>
    <t>Einstein Charter School at Village De L'Est</t>
  </si>
  <si>
    <t>056700</t>
  </si>
  <si>
    <t>Union Central Office</t>
  </si>
  <si>
    <t>101019</t>
  </si>
  <si>
    <t>Elayn Hunt Correctional Center</t>
  </si>
  <si>
    <t>Multiple Statistics By LEA For MFP Public  Students - Feb. 1, 2017</t>
  </si>
  <si>
    <t>Multiple Statistics By Site For MFP Public  Students - Feb. 1, 2017</t>
  </si>
  <si>
    <t>At Risk%</t>
  </si>
  <si>
    <t>School Lunch Match*</t>
  </si>
  <si>
    <t>FRL</t>
  </si>
  <si>
    <t>FRL%</t>
  </si>
  <si>
    <t>* School Lunch Match data included Free &amp; Reduced Lunch Counts for non-CEP schools and At-Risk counts for CEP schools</t>
  </si>
  <si>
    <t>Y</t>
  </si>
  <si>
    <t/>
  </si>
  <si>
    <t>CEP</t>
  </si>
  <si>
    <t>CEP Schools</t>
  </si>
  <si>
    <t>Flag</t>
  </si>
  <si>
    <t>School System</t>
  </si>
  <si>
    <t>Percent
of Total
Students</t>
  </si>
  <si>
    <t>USDA State Match
Requirement</t>
  </si>
  <si>
    <t>Feb. 1, 2017
MFP Funded
Free &amp; Reduced 
Price Lunch</t>
  </si>
  <si>
    <t xml:space="preserve">School System </t>
  </si>
  <si>
    <t>District of
Jurisdiction</t>
  </si>
  <si>
    <t>Funded
Membership
Per MFP</t>
  </si>
  <si>
    <t>Free/
Reduced
%</t>
  </si>
  <si>
    <t>Free/
Reduced
Estimate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</si>
  <si>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</si>
  <si>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</si>
  <si>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</si>
  <si>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</si>
  <si>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</si>
  <si>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</si>
  <si>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</si>
  <si>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</si>
  <si>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Site</t>
  </si>
  <si>
    <t>Free/Reduced %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</si>
  <si>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</si>
  <si>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</si>
  <si>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</si>
  <si>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</si>
  <si>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</si>
  <si>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</si>
  <si>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</si>
  <si>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</si>
  <si>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</si>
  <si>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</si>
  <si>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</si>
  <si>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</si>
  <si>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</si>
  <si>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</si>
  <si>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</si>
  <si>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</si>
  <si>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</si>
  <si>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</si>
  <si>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</si>
  <si>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</si>
  <si>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</si>
  <si>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</si>
  <si>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</si>
  <si>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</si>
  <si>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</si>
  <si>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</si>
  <si>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</si>
  <si>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</si>
  <si>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</si>
  <si>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</si>
  <si>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</si>
  <si>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</si>
  <si>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</si>
  <si>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</si>
  <si>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</si>
  <si>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</si>
  <si>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</si>
  <si>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</si>
  <si>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</si>
  <si>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</si>
  <si>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</si>
  <si>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</si>
  <si>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</si>
  <si>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</si>
  <si>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</si>
  <si>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</si>
  <si>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</si>
  <si>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</si>
  <si>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</si>
  <si>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</si>
  <si>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</si>
  <si>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</si>
  <si>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</si>
  <si>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</si>
  <si>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</si>
  <si>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</si>
  <si>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</si>
  <si>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</si>
  <si>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</si>
  <si>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</si>
  <si>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</si>
  <si>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</si>
  <si>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</si>
  <si>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</si>
  <si>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</si>
  <si>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</si>
  <si>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Zachary Community</t>
  </si>
  <si>
    <t>City of Baker</t>
  </si>
  <si>
    <t>Central Community</t>
  </si>
  <si>
    <t>Lake Area New Tech Early College</t>
  </si>
  <si>
    <t>Dr. Martin Luther King Jr Charter for Sci &amp; Tech</t>
  </si>
  <si>
    <t>3A5001</t>
  </si>
  <si>
    <t>Mary D. Coghill Accelerated</t>
  </si>
  <si>
    <t>KIPP Renaissance High</t>
  </si>
  <si>
    <t>Samuel J_ Green Charter School</t>
  </si>
  <si>
    <t>Edgar P_ Harney Spirit of Excellence Academy</t>
  </si>
  <si>
    <t>KIPP McDonogh 15 Sch. For the Creative Arts</t>
  </si>
  <si>
    <t>KIPP N.O. Leadership Acdmy</t>
  </si>
  <si>
    <t>KIPP East</t>
  </si>
  <si>
    <t>ReNEW Cultural Arts Acdmy.</t>
  </si>
  <si>
    <t>ReNEW SciTech Acdmy.</t>
  </si>
  <si>
    <t>ReNEW Delores T. Aaron Elem</t>
  </si>
  <si>
    <t>ReNEW Accelerated High</t>
  </si>
  <si>
    <t>ReNEW Schaumburg Elem</t>
  </si>
  <si>
    <t>RSD Operated (Linwood)</t>
  </si>
  <si>
    <t>3AP002</t>
  </si>
  <si>
    <t>3B9001</t>
  </si>
  <si>
    <t>3AP003</t>
  </si>
  <si>
    <t>3AP001</t>
  </si>
  <si>
    <t>New Vision Learning</t>
  </si>
  <si>
    <t>Glencoe Charter School</t>
  </si>
  <si>
    <t>International School of LA</t>
  </si>
  <si>
    <t>Avoyelles Public Charter</t>
  </si>
  <si>
    <t>The MAX</t>
  </si>
  <si>
    <t xml:space="preserve">D'Arbonne Woods </t>
  </si>
  <si>
    <t>Madison Prep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</si>
  <si>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</si>
  <si>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</si>
  <si>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</si>
  <si>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New Orleans Military/Maritime Academy </t>
  </si>
  <si>
    <t>3A1001</t>
  </si>
  <si>
    <t xml:space="preserve">Jefferson Chamber Foundation </t>
  </si>
  <si>
    <t>3B1001</t>
  </si>
  <si>
    <t>3A2001</t>
  </si>
  <si>
    <t xml:space="preserve">Tallulah Charter School </t>
  </si>
  <si>
    <t>3B1002</t>
  </si>
  <si>
    <t>Lincoln Prep School</t>
  </si>
  <si>
    <t>Laurel Oaks</t>
  </si>
  <si>
    <t>Apex Collegiate Academy</t>
  </si>
  <si>
    <t>Smothers Academy</t>
  </si>
  <si>
    <t>Greater Grace</t>
  </si>
  <si>
    <t>WZ8001</t>
  </si>
  <si>
    <t>3A3001</t>
  </si>
  <si>
    <t>GEO Prep Mid-City of Greater BR</t>
  </si>
  <si>
    <t>3A3002</t>
  </si>
  <si>
    <t>3A4001</t>
  </si>
  <si>
    <t xml:space="preserve">Delta Charter School </t>
  </si>
  <si>
    <t>3B5001</t>
  </si>
  <si>
    <t>3B6001</t>
  </si>
  <si>
    <t>Acadiana Renaissance</t>
  </si>
  <si>
    <t>3A7001</t>
  </si>
  <si>
    <t xml:space="preserve">Louisiana Key Academy </t>
  </si>
  <si>
    <t>3B6002</t>
  </si>
  <si>
    <t>Lafayette Renaissance</t>
  </si>
  <si>
    <t>3A8001</t>
  </si>
  <si>
    <t>Impact Charter</t>
  </si>
  <si>
    <t>3A9001</t>
  </si>
  <si>
    <t xml:space="preserve">Southwest LA Charter School </t>
  </si>
  <si>
    <t xml:space="preserve">J. S. Clark Leadership Academy </t>
  </si>
  <si>
    <t>GEO Prep Academy</t>
  </si>
  <si>
    <t>Baton Rouge University Prep</t>
  </si>
  <si>
    <t>OJJ</t>
  </si>
  <si>
    <t>NOCCA</t>
  </si>
  <si>
    <t>LSMSA</t>
  </si>
  <si>
    <t>Louisiana State
University Lab School</t>
  </si>
  <si>
    <t>Southern University
Lab School</t>
  </si>
  <si>
    <t>Total City/Parish</t>
  </si>
  <si>
    <t>Total Other State Schools</t>
  </si>
  <si>
    <t xml:space="preserve">Total New Type 2 Charters </t>
  </si>
  <si>
    <t xml:space="preserve">Total Legacy Type 2 Charters </t>
  </si>
  <si>
    <t>Total Type 5 Charters EBR Parish</t>
  </si>
  <si>
    <t>Total RSD LA</t>
  </si>
  <si>
    <t xml:space="preserve">Total Type 3B Charter Schools </t>
  </si>
  <si>
    <t xml:space="preserve">Total Type 1 and 3 Charter Schools </t>
  </si>
  <si>
    <t>Total Type 5 Charters Orleans Parish</t>
  </si>
  <si>
    <t>Total RSD Operated Caddo Parish</t>
  </si>
  <si>
    <t>Sophie B. Wright Learning Acdmy</t>
  </si>
  <si>
    <t>The NET Charter School</t>
  </si>
  <si>
    <t>Crescent Leadership Acdmy</t>
  </si>
  <si>
    <t>Medard H. Nelson Elem</t>
  </si>
  <si>
    <t>James M. Singleton Charter</t>
  </si>
  <si>
    <t>Joseph A. Craig</t>
  </si>
  <si>
    <t>LB Landry-OP Walker College &amp; Career Prep</t>
  </si>
  <si>
    <t>McDonogh #32 Elem</t>
  </si>
  <si>
    <t>William J. Fischer</t>
  </si>
  <si>
    <t>Dwight D. Eisenhower</t>
  </si>
  <si>
    <t>Martin Behrman</t>
  </si>
  <si>
    <t>Joseph Clark High</t>
  </si>
  <si>
    <t>Paul Habans Elem</t>
  </si>
  <si>
    <t>Cohen College Prep</t>
  </si>
  <si>
    <t>Crocker College Prep</t>
  </si>
  <si>
    <t>Akili Academy of N.O.</t>
  </si>
  <si>
    <t>G.W. Carver Collegiate Acdmy</t>
  </si>
  <si>
    <t>Mildred Osborne Elem</t>
  </si>
  <si>
    <t>ReNEW McDonogh City Park Acdmy</t>
  </si>
  <si>
    <t>Democracy Prep</t>
  </si>
  <si>
    <t>Baton Rouge Bridge Academy</t>
  </si>
  <si>
    <t>Kenilworth Middle</t>
  </si>
  <si>
    <t>Total Statewide</t>
  </si>
  <si>
    <t>FY2017-2018 USDA State Match Requirements</t>
  </si>
  <si>
    <t>Thrive Academy of Baton Rouge</t>
  </si>
  <si>
    <t>3C1001</t>
  </si>
  <si>
    <t>WZ9001</t>
  </si>
  <si>
    <t>W18001</t>
  </si>
  <si>
    <t>Noble Minds</t>
  </si>
  <si>
    <t>W1D001</t>
  </si>
  <si>
    <t xml:space="preserve">JCFA - Lafayette </t>
  </si>
  <si>
    <t>WJ5001</t>
  </si>
  <si>
    <t>Collegiate BR</t>
  </si>
  <si>
    <t>The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</si>
</sst>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&quot;$&quot;#,##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 Narrow"/>
      <family val="2"/>
    </font>
    <font>
      <b/>
      <sz val="8"/>
      <color rgb="FF00000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i/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8"/>
      <color rgb="FF000000"/>
      <name val="Arial"/>
      <family val="2"/>
    </font>
    <font>
      <b/>
      <sz val="18"/>
      <color indexed="18"/>
      <name val="Arial"/>
      <family val="2"/>
    </font>
    <font>
      <b/>
      <sz val="11"/>
      <color indexed="18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theme="8" tint="0.79998168889431442"/>
      </patternFill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8" tint="0.39997558519241921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 style="medium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theme="8" tint="0.39997558519241921"/>
      </top>
      <bottom/>
      <diagonal/>
    </border>
    <border>
      <left style="medium">
        <color indexed="64"/>
      </left>
      <right style="medium">
        <color indexed="64"/>
      </right>
      <top style="thin">
        <color theme="8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8" tint="0.39997558519241921"/>
      </top>
      <bottom/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9" fontId="3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6" fillId="0" borderId="0"/>
    <xf numFmtId="0" fontId="5" fillId="0" borderId="0"/>
  </cellStyleXfs>
  <cellXfs count="319">
    <xf numFmtId="0" fontId="0" fillId="0" borderId="0" xfId="0"/>
    <xf numFmtId="10" fontId="0" fillId="0" borderId="5" xfId="0" applyNumberFormat="1" applyBorder="1"/>
    <xf numFmtId="3" fontId="4" fillId="2" borderId="2" xfId="0" applyNumberFormat="1" applyFont="1" applyFill="1" applyBorder="1" applyAlignment="1" applyProtection="1">
      <alignment horizontal="center" vertical="center"/>
    </xf>
    <xf numFmtId="10" fontId="10" fillId="0" borderId="0" xfId="0" applyNumberFormat="1" applyFont="1"/>
    <xf numFmtId="0" fontId="0" fillId="0" borderId="0" xfId="0"/>
    <xf numFmtId="0" fontId="9" fillId="2" borderId="1" xfId="9" applyFont="1" applyFill="1" applyBorder="1" applyAlignment="1">
      <alignment horizontal="center" vertical="center" wrapText="1"/>
    </xf>
    <xf numFmtId="3" fontId="9" fillId="2" borderId="1" xfId="9" applyNumberFormat="1" applyFont="1" applyFill="1" applyBorder="1" applyAlignment="1">
      <alignment horizontal="center" vertical="center" wrapText="1"/>
    </xf>
    <xf numFmtId="3" fontId="9" fillId="2" borderId="1" xfId="9" applyNumberFormat="1" applyFont="1" applyFill="1" applyBorder="1" applyAlignment="1">
      <alignment horizontal="center" vertical="center"/>
    </xf>
    <xf numFmtId="10" fontId="9" fillId="2" borderId="1" xfId="4" applyNumberFormat="1" applyFont="1" applyFill="1" applyBorder="1" applyAlignment="1">
      <alignment horizontal="center" vertical="center"/>
    </xf>
    <xf numFmtId="0" fontId="9" fillId="2" borderId="1" xfId="9" applyFont="1" applyFill="1" applyBorder="1" applyAlignment="1">
      <alignment horizontal="center" vertical="center"/>
    </xf>
    <xf numFmtId="0" fontId="0" fillId="2" borderId="0" xfId="0" applyFill="1"/>
    <xf numFmtId="0" fontId="7" fillId="2" borderId="0" xfId="10" applyFont="1" applyFill="1" applyBorder="1"/>
    <xf numFmtId="0" fontId="8" fillId="2" borderId="0" xfId="10" applyNumberFormat="1" applyFont="1" applyFill="1" applyBorder="1"/>
    <xf numFmtId="0" fontId="0" fillId="0" borderId="5" xfId="0" applyBorder="1"/>
    <xf numFmtId="3" fontId="9" fillId="2" borderId="2" xfId="9" applyNumberFormat="1" applyFont="1" applyFill="1" applyBorder="1" applyAlignment="1">
      <alignment horizontal="center" vertical="center" wrapText="1"/>
    </xf>
    <xf numFmtId="3" fontId="9" fillId="2" borderId="3" xfId="9" applyNumberFormat="1" applyFont="1" applyFill="1" applyBorder="1" applyAlignment="1">
      <alignment horizontal="center" vertical="center" wrapText="1"/>
    </xf>
    <xf numFmtId="0" fontId="10" fillId="0" borderId="0" xfId="0" applyFont="1"/>
    <xf numFmtId="49" fontId="0" fillId="0" borderId="5" xfId="0" applyNumberFormat="1" applyBorder="1"/>
    <xf numFmtId="49" fontId="0" fillId="2" borderId="0" xfId="0" applyNumberFormat="1" applyFill="1"/>
    <xf numFmtId="10" fontId="0" fillId="0" borderId="0" xfId="0" applyNumberFormat="1"/>
    <xf numFmtId="0" fontId="4" fillId="2" borderId="3" xfId="0" applyFont="1" applyFill="1" applyBorder="1" applyAlignment="1" applyProtection="1">
      <alignment horizontal="center" vertical="center"/>
    </xf>
    <xf numFmtId="49" fontId="4" fillId="2" borderId="3" xfId="0" applyNumberFormat="1" applyFont="1" applyFill="1" applyBorder="1" applyAlignment="1" applyProtection="1">
      <alignment horizontal="center" vertical="center"/>
    </xf>
    <xf numFmtId="3" fontId="4" fillId="2" borderId="3" xfId="0" applyNumberFormat="1" applyFont="1" applyFill="1" applyBorder="1" applyAlignment="1" applyProtection="1">
      <alignment horizontal="center" vertical="center"/>
    </xf>
    <xf numFmtId="10" fontId="4" fillId="2" borderId="3" xfId="1" applyNumberFormat="1" applyFont="1" applyFill="1" applyBorder="1" applyAlignment="1" applyProtection="1">
      <alignment horizontal="center" vertical="center"/>
    </xf>
    <xf numFmtId="0" fontId="12" fillId="0" borderId="0" xfId="13" applyFont="1" applyFill="1" applyBorder="1" applyAlignment="1">
      <alignment wrapText="1"/>
    </xf>
    <xf numFmtId="0" fontId="0" fillId="0" borderId="0" xfId="0" applyFont="1"/>
    <xf numFmtId="0" fontId="0" fillId="0" borderId="0" xfId="0" applyBorder="1"/>
    <xf numFmtId="10" fontId="0" fillId="0" borderId="0" xfId="0" applyNumberFormat="1" applyBorder="1"/>
    <xf numFmtId="0" fontId="13" fillId="0" borderId="6" xfId="16" applyFont="1" applyFill="1" applyBorder="1" applyAlignment="1">
      <alignment wrapText="1"/>
    </xf>
    <xf numFmtId="0" fontId="13" fillId="0" borderId="6" xfId="16" applyFont="1" applyFill="1" applyBorder="1" applyAlignment="1">
      <alignment horizontal="right" wrapText="1"/>
    </xf>
    <xf numFmtId="0" fontId="14" fillId="0" borderId="6" xfId="16" applyBorder="1"/>
    <xf numFmtId="10" fontId="13" fillId="0" borderId="6" xfId="16" applyNumberFormat="1" applyFont="1" applyFill="1" applyBorder="1" applyAlignment="1">
      <alignment wrapText="1"/>
    </xf>
    <xf numFmtId="3" fontId="9" fillId="2" borderId="1" xfId="9" applyNumberFormat="1" applyFont="1" applyFill="1" applyBorder="1" applyAlignment="1">
      <alignment horizontal="center" vertical="center" wrapText="1"/>
    </xf>
    <xf numFmtId="3" fontId="9" fillId="2" borderId="1" xfId="9" applyNumberFormat="1" applyFont="1" applyFill="1" applyBorder="1" applyAlignment="1">
      <alignment horizontal="center" vertical="center"/>
    </xf>
    <xf numFmtId="0" fontId="9" fillId="2" borderId="2" xfId="9" applyFont="1" applyFill="1" applyBorder="1" applyAlignment="1">
      <alignment horizontal="center" vertical="center"/>
    </xf>
    <xf numFmtId="0" fontId="6" fillId="0" borderId="5" xfId="7" applyFont="1" applyFill="1" applyBorder="1" applyAlignment="1">
      <alignment vertical="center" readingOrder="1"/>
    </xf>
    <xf numFmtId="164" fontId="10" fillId="0" borderId="0" xfId="1" applyNumberFormat="1" applyFont="1"/>
    <xf numFmtId="0" fontId="0" fillId="0" borderId="0" xfId="0" applyNumberFormat="1"/>
    <xf numFmtId="3" fontId="9" fillId="2" borderId="2" xfId="9" applyNumberFormat="1" applyFont="1" applyFill="1" applyBorder="1" applyAlignment="1">
      <alignment horizontal="center" vertical="center"/>
    </xf>
    <xf numFmtId="10" fontId="9" fillId="2" borderId="2" xfId="4" applyNumberFormat="1" applyFont="1" applyFill="1" applyBorder="1" applyAlignment="1">
      <alignment horizontal="center" vertical="center"/>
    </xf>
    <xf numFmtId="49" fontId="9" fillId="2" borderId="2" xfId="9" applyNumberFormat="1" applyFont="1" applyFill="1" applyBorder="1" applyAlignment="1">
      <alignment horizontal="center" vertical="center"/>
    </xf>
    <xf numFmtId="10" fontId="9" fillId="2" borderId="1" xfId="9" applyNumberFormat="1" applyFont="1" applyFill="1" applyBorder="1" applyAlignment="1">
      <alignment horizontal="center" vertical="center" wrapText="1"/>
    </xf>
    <xf numFmtId="10" fontId="9" fillId="2" borderId="2" xfId="9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horizontal="right"/>
    </xf>
    <xf numFmtId="0" fontId="10" fillId="0" borderId="0" xfId="0" applyFont="1" applyAlignment="1">
      <alignment horizontal="right"/>
    </xf>
    <xf numFmtId="0" fontId="11" fillId="0" borderId="6" xfId="16" applyFont="1" applyFill="1" applyBorder="1" applyAlignment="1">
      <alignment wrapText="1"/>
    </xf>
    <xf numFmtId="0" fontId="10" fillId="0" borderId="0" xfId="0" applyFont="1"/>
    <xf numFmtId="0" fontId="12" fillId="0" borderId="11" xfId="12" applyFont="1" applyFill="1" applyBorder="1" applyAlignment="1">
      <alignment wrapText="1"/>
    </xf>
    <xf numFmtId="0" fontId="0" fillId="0" borderId="0" xfId="0"/>
    <xf numFmtId="10" fontId="0" fillId="0" borderId="6" xfId="0" applyNumberFormat="1" applyBorder="1"/>
    <xf numFmtId="0" fontId="0" fillId="0" borderId="6" xfId="0" applyBorder="1"/>
    <xf numFmtId="3" fontId="4" fillId="2" borderId="3" xfId="0" applyNumberFormat="1" applyFont="1" applyFill="1" applyBorder="1" applyAlignment="1" applyProtection="1">
      <alignment horizontal="center" vertical="center"/>
    </xf>
    <xf numFmtId="0" fontId="11" fillId="0" borderId="6" xfId="14" applyFont="1" applyFill="1" applyBorder="1" applyAlignment="1">
      <alignment horizontal="right" wrapText="1"/>
    </xf>
    <xf numFmtId="0" fontId="2" fillId="0" borderId="6" xfId="14" applyBorder="1"/>
    <xf numFmtId="0" fontId="11" fillId="0" borderId="6" xfId="15" applyFont="1" applyFill="1" applyBorder="1" applyAlignment="1">
      <alignment wrapText="1"/>
    </xf>
    <xf numFmtId="0" fontId="11" fillId="0" borderId="6" xfId="2" applyFont="1" applyFill="1" applyBorder="1" applyAlignment="1">
      <alignment wrapText="1"/>
    </xf>
    <xf numFmtId="164" fontId="13" fillId="0" borderId="6" xfId="1" applyNumberFormat="1" applyFont="1" applyFill="1" applyBorder="1" applyAlignment="1">
      <alignment horizontal="right" wrapText="1"/>
    </xf>
    <xf numFmtId="164" fontId="14" fillId="0" borderId="6" xfId="1" applyNumberFormat="1" applyFont="1" applyBorder="1"/>
    <xf numFmtId="49" fontId="11" fillId="0" borderId="6" xfId="16" applyNumberFormat="1" applyFont="1" applyFill="1" applyBorder="1" applyAlignment="1">
      <alignment horizontal="right" wrapText="1"/>
    </xf>
    <xf numFmtId="0" fontId="9" fillId="2" borderId="1" xfId="9" applyFont="1" applyFill="1" applyBorder="1" applyAlignment="1">
      <alignment horizontal="center" vertical="center"/>
    </xf>
    <xf numFmtId="49" fontId="9" fillId="2" borderId="2" xfId="9" applyNumberFormat="1" applyFont="1" applyFill="1" applyBorder="1" applyAlignment="1">
      <alignment horizontal="center" vertical="center"/>
    </xf>
    <xf numFmtId="3" fontId="9" fillId="2" borderId="1" xfId="9" applyNumberFormat="1" applyFont="1" applyFill="1" applyBorder="1" applyAlignment="1">
      <alignment horizontal="center" vertical="center"/>
    </xf>
    <xf numFmtId="0" fontId="9" fillId="2" borderId="1" xfId="9" applyFont="1" applyFill="1" applyBorder="1" applyAlignment="1">
      <alignment horizontal="center" vertical="center"/>
    </xf>
    <xf numFmtId="3" fontId="9" fillId="2" borderId="1" xfId="9" applyNumberFormat="1" applyFont="1" applyFill="1" applyBorder="1" applyAlignment="1">
      <alignment horizontal="center" vertical="center" wrapText="1"/>
    </xf>
    <xf numFmtId="49" fontId="9" fillId="2" borderId="2" xfId="9" applyNumberFormat="1" applyFont="1" applyFill="1" applyBorder="1" applyAlignment="1">
      <alignment horizontal="center" vertical="center"/>
    </xf>
    <xf numFmtId="0" fontId="9" fillId="2" borderId="2" xfId="9" applyFont="1" applyFill="1" applyBorder="1" applyAlignment="1">
      <alignment horizontal="center" vertical="center"/>
    </xf>
    <xf numFmtId="0" fontId="9" fillId="2" borderId="3" xfId="9" applyFont="1" applyFill="1" applyBorder="1" applyAlignment="1">
      <alignment horizontal="center" vertical="center"/>
    </xf>
    <xf numFmtId="3" fontId="9" fillId="2" borderId="4" xfId="9" applyNumberFormat="1" applyFont="1" applyFill="1" applyBorder="1" applyAlignment="1">
      <alignment horizontal="center" vertical="center"/>
    </xf>
    <xf numFmtId="0" fontId="8" fillId="0" borderId="0" xfId="0" applyFont="1"/>
    <xf numFmtId="0" fontId="15" fillId="0" borderId="14" xfId="17" applyFont="1" applyFill="1" applyBorder="1" applyAlignment="1">
      <alignment wrapText="1"/>
    </xf>
    <xf numFmtId="3" fontId="17" fillId="2" borderId="4" xfId="17" applyNumberFormat="1" applyFont="1" applyFill="1" applyBorder="1" applyAlignment="1" applyProtection="1">
      <alignment horizontal="center" vertical="center"/>
    </xf>
    <xf numFmtId="10" fontId="13" fillId="0" borderId="6" xfId="1" applyNumberFormat="1" applyFont="1" applyFill="1" applyBorder="1" applyAlignment="1">
      <alignment horizontal="right" wrapText="1"/>
    </xf>
    <xf numFmtId="0" fontId="20" fillId="0" borderId="6" xfId="7" applyFont="1" applyBorder="1" applyAlignment="1">
      <alignment horizontal="center" vertical="center" wrapText="1"/>
    </xf>
    <xf numFmtId="0" fontId="0" fillId="0" borderId="0" xfId="0" applyAlignment="1"/>
    <xf numFmtId="10" fontId="0" fillId="0" borderId="0" xfId="0" applyNumberFormat="1" applyAlignment="1"/>
    <xf numFmtId="10" fontId="0" fillId="0" borderId="0" xfId="1" applyNumberFormat="1" applyFont="1" applyAlignment="1"/>
    <xf numFmtId="0" fontId="6" fillId="0" borderId="5" xfId="7" applyFont="1" applyFill="1" applyBorder="1" applyAlignment="1">
      <alignment vertical="center"/>
    </xf>
    <xf numFmtId="49" fontId="0" fillId="0" borderId="5" xfId="0" applyNumberFormat="1" applyBorder="1" applyAlignment="1"/>
    <xf numFmtId="0" fontId="0" fillId="0" borderId="5" xfId="0" applyBorder="1" applyAlignment="1"/>
    <xf numFmtId="10" fontId="0" fillId="0" borderId="5" xfId="0" applyNumberFormat="1" applyBorder="1" applyAlignment="1"/>
    <xf numFmtId="10" fontId="0" fillId="0" borderId="0" xfId="0" applyNumberFormat="1" applyBorder="1" applyAlignment="1"/>
    <xf numFmtId="0" fontId="0" fillId="0" borderId="0" xfId="0" applyBorder="1" applyAlignment="1"/>
    <xf numFmtId="0" fontId="7" fillId="2" borderId="0" xfId="10" applyFont="1" applyFill="1" applyBorder="1" applyAlignment="1"/>
    <xf numFmtId="49" fontId="0" fillId="2" borderId="0" xfId="0" applyNumberFormat="1" applyFill="1" applyAlignment="1"/>
    <xf numFmtId="0" fontId="0" fillId="2" borderId="0" xfId="0" applyFill="1" applyAlignment="1"/>
    <xf numFmtId="0" fontId="8" fillId="2" borderId="0" xfId="10" applyNumberFormat="1" applyFont="1" applyFill="1" applyBorder="1" applyAlignment="1"/>
    <xf numFmtId="3" fontId="9" fillId="2" borderId="3" xfId="9" applyNumberFormat="1" applyFont="1" applyFill="1" applyBorder="1" applyAlignment="1">
      <alignment horizontal="center" vertical="center"/>
    </xf>
    <xf numFmtId="10" fontId="9" fillId="2" borderId="26" xfId="1" applyNumberFormat="1" applyFont="1" applyFill="1" applyBorder="1" applyAlignment="1">
      <alignment horizontal="center" vertical="center"/>
    </xf>
    <xf numFmtId="10" fontId="0" fillId="0" borderId="23" xfId="1" applyNumberFormat="1" applyFont="1" applyBorder="1" applyAlignment="1"/>
    <xf numFmtId="0" fontId="12" fillId="0" borderId="11" xfId="12" applyFont="1" applyFill="1" applyBorder="1" applyAlignment="1"/>
    <xf numFmtId="0" fontId="12" fillId="0" borderId="0" xfId="12" applyFont="1" applyFill="1" applyBorder="1" applyAlignment="1"/>
    <xf numFmtId="0" fontId="10" fillId="0" borderId="0" xfId="0" applyFont="1" applyAlignment="1"/>
    <xf numFmtId="10" fontId="10" fillId="0" borderId="0" xfId="0" applyNumberFormat="1" applyFont="1" applyAlignment="1"/>
    <xf numFmtId="0" fontId="0" fillId="0" borderId="0" xfId="0" applyNumberFormat="1" applyAlignment="1"/>
    <xf numFmtId="0" fontId="8" fillId="0" borderId="0" xfId="0" applyFont="1" applyAlignment="1"/>
    <xf numFmtId="10" fontId="0" fillId="3" borderId="28" xfId="1" applyNumberFormat="1" applyFont="1" applyFill="1" applyBorder="1" applyAlignment="1"/>
    <xf numFmtId="0" fontId="4" fillId="2" borderId="29" xfId="0" applyFont="1" applyFill="1" applyBorder="1" applyAlignment="1">
      <alignment horizontal="center" vertical="center"/>
    </xf>
    <xf numFmtId="49" fontId="4" fillId="2" borderId="29" xfId="0" applyNumberFormat="1" applyFont="1" applyFill="1" applyBorder="1" applyAlignment="1">
      <alignment horizontal="center" vertical="center"/>
    </xf>
    <xf numFmtId="3" fontId="4" fillId="2" borderId="29" xfId="0" applyNumberFormat="1" applyFont="1" applyFill="1" applyBorder="1" applyAlignment="1">
      <alignment horizontal="center" vertical="center"/>
    </xf>
    <xf numFmtId="10" fontId="4" fillId="2" borderId="29" xfId="1" applyNumberFormat="1" applyFont="1" applyFill="1" applyBorder="1" applyAlignment="1">
      <alignment horizontal="center" vertical="center"/>
    </xf>
    <xf numFmtId="10" fontId="4" fillId="2" borderId="29" xfId="0" applyNumberFormat="1" applyFont="1" applyFill="1" applyBorder="1" applyAlignment="1">
      <alignment horizontal="center" vertical="center"/>
    </xf>
    <xf numFmtId="3" fontId="4" fillId="2" borderId="30" xfId="17" applyNumberFormat="1" applyFont="1" applyFill="1" applyBorder="1" applyAlignment="1">
      <alignment horizontal="center" vertical="center"/>
    </xf>
    <xf numFmtId="0" fontId="11" fillId="3" borderId="31" xfId="16" applyNumberFormat="1" applyFont="1" applyFill="1" applyBorder="1" applyAlignment="1">
      <alignment wrapText="1"/>
    </xf>
    <xf numFmtId="0" fontId="11" fillId="3" borderId="31" xfId="16" applyNumberFormat="1" applyFont="1" applyFill="1" applyBorder="1" applyAlignment="1">
      <alignment horizontal="right" wrapText="1"/>
    </xf>
    <xf numFmtId="10" fontId="11" fillId="3" borderId="31" xfId="16" applyNumberFormat="1" applyFont="1" applyFill="1" applyBorder="1" applyAlignment="1">
      <alignment wrapText="1"/>
    </xf>
    <xf numFmtId="10" fontId="11" fillId="3" borderId="31" xfId="1" applyNumberFormat="1" applyFont="1" applyFill="1" applyBorder="1" applyAlignment="1">
      <alignment horizontal="right" wrapText="1"/>
    </xf>
    <xf numFmtId="164" fontId="11" fillId="3" borderId="31" xfId="1" applyNumberFormat="1" applyFont="1" applyFill="1" applyBorder="1" applyAlignment="1">
      <alignment horizontal="right" wrapText="1"/>
    </xf>
    <xf numFmtId="0" fontId="11" fillId="3" borderId="32" xfId="17" applyNumberFormat="1" applyFont="1" applyFill="1" applyBorder="1" applyAlignment="1">
      <alignment wrapText="1"/>
    </xf>
    <xf numFmtId="0" fontId="11" fillId="0" borderId="31" xfId="16" applyNumberFormat="1" applyFont="1" applyBorder="1" applyAlignment="1">
      <alignment wrapText="1"/>
    </xf>
    <xf numFmtId="0" fontId="11" fillId="0" borderId="31" xfId="16" applyNumberFormat="1" applyFont="1" applyBorder="1" applyAlignment="1">
      <alignment horizontal="right" wrapText="1"/>
    </xf>
    <xf numFmtId="10" fontId="11" fillId="0" borderId="31" xfId="16" applyNumberFormat="1" applyFont="1" applyBorder="1" applyAlignment="1">
      <alignment wrapText="1"/>
    </xf>
    <xf numFmtId="10" fontId="11" fillId="0" borderId="31" xfId="1" applyNumberFormat="1" applyFont="1" applyBorder="1" applyAlignment="1">
      <alignment horizontal="right" wrapText="1"/>
    </xf>
    <xf numFmtId="164" fontId="11" fillId="0" borderId="31" xfId="1" applyNumberFormat="1" applyFont="1" applyBorder="1" applyAlignment="1">
      <alignment horizontal="right" wrapText="1"/>
    </xf>
    <xf numFmtId="0" fontId="11" fillId="0" borderId="33" xfId="17" applyNumberFormat="1" applyFont="1" applyBorder="1" applyAlignment="1">
      <alignment wrapText="1"/>
    </xf>
    <xf numFmtId="0" fontId="11" fillId="3" borderId="33" xfId="17" applyNumberFormat="1" applyFont="1" applyFill="1" applyBorder="1" applyAlignment="1">
      <alignment wrapText="1"/>
    </xf>
    <xf numFmtId="0" fontId="2" fillId="3" borderId="31" xfId="16" applyNumberFormat="1" applyFont="1" applyFill="1" applyBorder="1" applyAlignment="1"/>
    <xf numFmtId="164" fontId="2" fillId="3" borderId="31" xfId="1" applyNumberFormat="1" applyFont="1" applyFill="1" applyBorder="1"/>
    <xf numFmtId="0" fontId="2" fillId="0" borderId="31" xfId="16" applyNumberFormat="1" applyFont="1" applyBorder="1" applyAlignment="1"/>
    <xf numFmtId="164" fontId="2" fillId="0" borderId="31" xfId="1" applyNumberFormat="1" applyFont="1" applyBorder="1"/>
    <xf numFmtId="49" fontId="11" fillId="3" borderId="31" xfId="16" applyNumberFormat="1" applyFont="1" applyFill="1" applyBorder="1" applyAlignment="1">
      <alignment horizontal="right" wrapText="1"/>
    </xf>
    <xf numFmtId="49" fontId="11" fillId="0" borderId="31" xfId="16" applyNumberFormat="1" applyFont="1" applyBorder="1" applyAlignment="1">
      <alignment horizontal="right" wrapText="1"/>
    </xf>
    <xf numFmtId="0" fontId="11" fillId="3" borderId="24" xfId="16" applyNumberFormat="1" applyFont="1" applyFill="1" applyBorder="1" applyAlignment="1">
      <alignment wrapText="1"/>
    </xf>
    <xf numFmtId="0" fontId="11" fillId="3" borderId="24" xfId="16" applyNumberFormat="1" applyFont="1" applyFill="1" applyBorder="1" applyAlignment="1">
      <alignment horizontal="right" wrapText="1"/>
    </xf>
    <xf numFmtId="10" fontId="11" fillId="3" borderId="24" xfId="16" applyNumberFormat="1" applyFont="1" applyFill="1" applyBorder="1" applyAlignment="1">
      <alignment wrapText="1"/>
    </xf>
    <xf numFmtId="10" fontId="11" fillId="3" borderId="24" xfId="1" applyNumberFormat="1" applyFont="1" applyFill="1" applyBorder="1" applyAlignment="1">
      <alignment horizontal="right" wrapText="1"/>
    </xf>
    <xf numFmtId="164" fontId="11" fillId="3" borderId="24" xfId="1" applyNumberFormat="1" applyFont="1" applyFill="1" applyBorder="1" applyAlignment="1">
      <alignment horizontal="right" wrapText="1"/>
    </xf>
    <xf numFmtId="0" fontId="11" fillId="3" borderId="34" xfId="17" applyNumberFormat="1" applyFont="1" applyFill="1" applyBorder="1" applyAlignment="1">
      <alignment wrapText="1"/>
    </xf>
    <xf numFmtId="0" fontId="4" fillId="2" borderId="35" xfId="0" applyFont="1" applyFill="1" applyBorder="1" applyAlignment="1">
      <alignment horizontal="center" vertical="center"/>
    </xf>
    <xf numFmtId="49" fontId="4" fillId="2" borderId="35" xfId="0" applyNumberFormat="1" applyFont="1" applyFill="1" applyBorder="1" applyAlignment="1">
      <alignment horizontal="center" vertical="center"/>
    </xf>
    <xf numFmtId="3" fontId="4" fillId="2" borderId="7" xfId="0" applyNumberFormat="1" applyFont="1" applyFill="1" applyBorder="1" applyAlignment="1">
      <alignment horizontal="center" vertical="center"/>
    </xf>
    <xf numFmtId="3" fontId="4" fillId="2" borderId="35" xfId="0" applyNumberFormat="1" applyFont="1" applyFill="1" applyBorder="1" applyAlignment="1">
      <alignment horizontal="center" vertical="center"/>
    </xf>
    <xf numFmtId="10" fontId="4" fillId="2" borderId="35" xfId="1" applyNumberFormat="1" applyFont="1" applyFill="1" applyBorder="1" applyAlignment="1">
      <alignment horizontal="center" vertical="center"/>
    </xf>
    <xf numFmtId="10" fontId="4" fillId="2" borderId="36" xfId="1" applyNumberFormat="1" applyFont="1" applyFill="1" applyBorder="1" applyAlignment="1">
      <alignment horizontal="center" vertical="center"/>
    </xf>
    <xf numFmtId="0" fontId="11" fillId="3" borderId="31" xfId="15" applyNumberFormat="1" applyFont="1" applyFill="1" applyBorder="1" applyAlignment="1"/>
    <xf numFmtId="0" fontId="0" fillId="3" borderId="31" xfId="0" applyFont="1" applyFill="1" applyBorder="1" applyAlignment="1"/>
    <xf numFmtId="10" fontId="0" fillId="3" borderId="31" xfId="0" applyNumberFormat="1" applyFont="1" applyFill="1" applyBorder="1" applyAlignment="1"/>
    <xf numFmtId="0" fontId="0" fillId="3" borderId="31" xfId="0" applyFont="1" applyFill="1" applyBorder="1" applyAlignment="1">
      <alignment horizontal="right"/>
    </xf>
    <xf numFmtId="0" fontId="11" fillId="3" borderId="31" xfId="14" applyNumberFormat="1" applyFont="1" applyFill="1" applyBorder="1" applyAlignment="1">
      <alignment horizontal="right"/>
    </xf>
    <xf numFmtId="10" fontId="0" fillId="3" borderId="37" xfId="1" applyNumberFormat="1" applyFont="1" applyFill="1" applyBorder="1" applyAlignment="1"/>
    <xf numFmtId="0" fontId="11" fillId="0" borderId="31" xfId="15" applyNumberFormat="1" applyFont="1" applyBorder="1" applyAlignment="1"/>
    <xf numFmtId="0" fontId="0" fillId="0" borderId="31" xfId="0" applyFont="1" applyBorder="1" applyAlignment="1"/>
    <xf numFmtId="10" fontId="0" fillId="0" borderId="31" xfId="0" applyNumberFormat="1" applyFont="1" applyBorder="1" applyAlignment="1"/>
    <xf numFmtId="0" fontId="0" fillId="0" borderId="31" xfId="0" applyFont="1" applyBorder="1" applyAlignment="1">
      <alignment horizontal="right"/>
    </xf>
    <xf numFmtId="0" fontId="11" fillId="0" borderId="31" xfId="14" applyNumberFormat="1" applyFont="1" applyBorder="1" applyAlignment="1">
      <alignment horizontal="right"/>
    </xf>
    <xf numFmtId="10" fontId="0" fillId="3" borderId="23" xfId="1" applyNumberFormat="1" applyFont="1" applyFill="1" applyBorder="1" applyAlignment="1"/>
    <xf numFmtId="0" fontId="2" fillId="3" borderId="31" xfId="14" applyNumberFormat="1" applyFont="1" applyFill="1" applyBorder="1" applyAlignment="1"/>
    <xf numFmtId="0" fontId="11" fillId="0" borderId="31" xfId="2" applyNumberFormat="1" applyFont="1" applyBorder="1" applyAlignment="1"/>
    <xf numFmtId="0" fontId="11" fillId="3" borderId="31" xfId="2" applyNumberFormat="1" applyFont="1" applyFill="1" applyBorder="1" applyAlignment="1"/>
    <xf numFmtId="0" fontId="11" fillId="3" borderId="24" xfId="2" applyNumberFormat="1" applyFont="1" applyFill="1" applyBorder="1" applyAlignment="1"/>
    <xf numFmtId="0" fontId="0" fillId="3" borderId="24" xfId="0" applyFont="1" applyFill="1" applyBorder="1" applyAlignment="1"/>
    <xf numFmtId="10" fontId="0" fillId="3" borderId="24" xfId="0" applyNumberFormat="1" applyFont="1" applyFill="1" applyBorder="1" applyAlignment="1"/>
    <xf numFmtId="0" fontId="0" fillId="3" borderId="24" xfId="0" applyFont="1" applyFill="1" applyBorder="1" applyAlignment="1">
      <alignment horizontal="right"/>
    </xf>
    <xf numFmtId="0" fontId="11" fillId="7" borderId="31" xfId="15" applyNumberFormat="1" applyFont="1" applyFill="1" applyBorder="1" applyAlignment="1"/>
    <xf numFmtId="0" fontId="0" fillId="7" borderId="31" xfId="0" applyFont="1" applyFill="1" applyBorder="1" applyAlignment="1"/>
    <xf numFmtId="10" fontId="0" fillId="7" borderId="31" xfId="0" applyNumberFormat="1" applyFont="1" applyFill="1" applyBorder="1" applyAlignment="1"/>
    <xf numFmtId="0" fontId="0" fillId="7" borderId="31" xfId="0" applyFont="1" applyFill="1" applyBorder="1" applyAlignment="1">
      <alignment horizontal="right"/>
    </xf>
    <xf numFmtId="0" fontId="11" fillId="7" borderId="31" xfId="14" applyNumberFormat="1" applyFont="1" applyFill="1" applyBorder="1" applyAlignment="1">
      <alignment horizontal="right"/>
    </xf>
    <xf numFmtId="10" fontId="0" fillId="7" borderId="23" xfId="1" applyNumberFormat="1" applyFont="1" applyFill="1" applyBorder="1" applyAlignment="1"/>
    <xf numFmtId="0" fontId="0" fillId="0" borderId="0" xfId="0" applyAlignment="1">
      <alignment horizontal="left"/>
    </xf>
    <xf numFmtId="0" fontId="21" fillId="0" borderId="38" xfId="0" applyFont="1" applyFill="1" applyBorder="1" applyAlignment="1" applyProtection="1">
      <alignment horizontal="left" vertical="center"/>
    </xf>
    <xf numFmtId="0" fontId="21" fillId="0" borderId="39" xfId="0" applyFont="1" applyFill="1" applyBorder="1" applyAlignment="1" applyProtection="1">
      <alignment vertical="center"/>
    </xf>
    <xf numFmtId="0" fontId="21" fillId="0" borderId="40" xfId="0" applyFont="1" applyFill="1" applyBorder="1" applyAlignment="1" applyProtection="1">
      <alignment horizontal="left" vertical="center"/>
    </xf>
    <xf numFmtId="0" fontId="21" fillId="0" borderId="41" xfId="0" applyFont="1" applyFill="1" applyBorder="1" applyAlignment="1" applyProtection="1">
      <alignment vertical="center"/>
    </xf>
    <xf numFmtId="0" fontId="21" fillId="0" borderId="42" xfId="0" applyFont="1" applyFill="1" applyBorder="1" applyAlignment="1" applyProtection="1">
      <alignment horizontal="left" vertical="center"/>
    </xf>
    <xf numFmtId="0" fontId="21" fillId="0" borderId="43" xfId="0" applyFont="1" applyFill="1" applyBorder="1" applyAlignment="1" applyProtection="1">
      <alignment vertical="center"/>
    </xf>
    <xf numFmtId="0" fontId="21" fillId="0" borderId="44" xfId="0" applyFont="1" applyFill="1" applyBorder="1" applyAlignment="1" applyProtection="1">
      <alignment horizontal="left" vertical="center"/>
    </xf>
    <xf numFmtId="0" fontId="21" fillId="0" borderId="45" xfId="0" applyFont="1" applyFill="1" applyBorder="1" applyAlignment="1" applyProtection="1">
      <alignment vertical="center"/>
    </xf>
    <xf numFmtId="0" fontId="21" fillId="0" borderId="38" xfId="8" applyFont="1" applyFill="1" applyBorder="1" applyAlignment="1" applyProtection="1">
      <alignment vertical="center"/>
    </xf>
    <xf numFmtId="0" fontId="21" fillId="0" borderId="49" xfId="8" applyFont="1" applyFill="1" applyBorder="1" applyAlignment="1" applyProtection="1">
      <alignment horizontal="left" vertical="center"/>
    </xf>
    <xf numFmtId="0" fontId="21" fillId="0" borderId="50" xfId="8" applyFont="1" applyFill="1" applyBorder="1" applyAlignment="1" applyProtection="1">
      <alignment horizontal="left" vertical="center"/>
    </xf>
    <xf numFmtId="0" fontId="21" fillId="0" borderId="51" xfId="8" applyFont="1" applyFill="1" applyBorder="1" applyAlignment="1" applyProtection="1">
      <alignment horizontal="left" vertical="center"/>
    </xf>
    <xf numFmtId="0" fontId="21" fillId="0" borderId="52" xfId="8" applyFont="1" applyFill="1" applyBorder="1" applyAlignment="1" applyProtection="1">
      <alignment horizontal="left" vertical="center"/>
    </xf>
    <xf numFmtId="0" fontId="21" fillId="0" borderId="53" xfId="8" applyFont="1" applyFill="1" applyBorder="1" applyAlignment="1" applyProtection="1">
      <alignment vertical="center"/>
    </xf>
    <xf numFmtId="0" fontId="21" fillId="0" borderId="46" xfId="8" applyFont="1" applyFill="1" applyBorder="1" applyAlignment="1" applyProtection="1">
      <alignment horizontal="left"/>
    </xf>
    <xf numFmtId="0" fontId="21" fillId="0" borderId="48" xfId="8" applyFont="1" applyFill="1" applyBorder="1" applyAlignment="1" applyProtection="1">
      <alignment horizontal="left"/>
    </xf>
    <xf numFmtId="0" fontId="21" fillId="0" borderId="49" xfId="8" applyFont="1" applyFill="1" applyBorder="1" applyAlignment="1" applyProtection="1">
      <alignment horizontal="left"/>
    </xf>
    <xf numFmtId="0" fontId="21" fillId="0" borderId="38" xfId="8" applyFont="1" applyFill="1" applyBorder="1" applyAlignment="1" applyProtection="1">
      <alignment horizontal="left"/>
    </xf>
    <xf numFmtId="0" fontId="21" fillId="0" borderId="51" xfId="8" applyFont="1" applyFill="1" applyBorder="1" applyAlignment="1" applyProtection="1">
      <alignment horizontal="left"/>
    </xf>
    <xf numFmtId="0" fontId="21" fillId="0" borderId="53" xfId="8" applyFont="1" applyFill="1" applyBorder="1" applyAlignment="1" applyProtection="1">
      <alignment horizontal="left"/>
    </xf>
    <xf numFmtId="0" fontId="21" fillId="0" borderId="46" xfId="8" applyFont="1" applyFill="1" applyBorder="1" applyAlignment="1" applyProtection="1">
      <alignment horizontal="left" vertical="center"/>
    </xf>
    <xf numFmtId="0" fontId="21" fillId="0" borderId="47" xfId="8" applyFont="1" applyFill="1" applyBorder="1" applyAlignment="1" applyProtection="1">
      <alignment horizontal="left" vertical="center"/>
    </xf>
    <xf numFmtId="0" fontId="21" fillId="0" borderId="48" xfId="8" applyFont="1" applyFill="1" applyBorder="1" applyAlignment="1" applyProtection="1">
      <alignment vertical="center"/>
    </xf>
    <xf numFmtId="0" fontId="20" fillId="0" borderId="57" xfId="0" applyFont="1" applyBorder="1" applyAlignment="1" applyProtection="1">
      <alignment horizontal="left" vertical="center" wrapText="1"/>
    </xf>
    <xf numFmtId="0" fontId="20" fillId="0" borderId="58" xfId="0" applyFont="1" applyBorder="1" applyAlignment="1" applyProtection="1">
      <alignment vertical="center"/>
    </xf>
    <xf numFmtId="38" fontId="20" fillId="0" borderId="58" xfId="7" applyNumberFormat="1" applyFont="1" applyFill="1" applyBorder="1" applyAlignment="1">
      <alignment horizontal="left" vertical="top"/>
    </xf>
    <xf numFmtId="10" fontId="20" fillId="0" borderId="58" xfId="1" applyNumberFormat="1" applyFont="1" applyFill="1" applyBorder="1" applyAlignment="1">
      <alignment horizontal="center" vertical="top"/>
    </xf>
    <xf numFmtId="165" fontId="20" fillId="0" borderId="58" xfId="7" applyNumberFormat="1" applyFont="1" applyFill="1" applyBorder="1" applyAlignment="1">
      <alignment horizontal="center" vertical="top"/>
    </xf>
    <xf numFmtId="0" fontId="21" fillId="0" borderId="6" xfId="0" applyFont="1" applyFill="1" applyBorder="1" applyAlignment="1" applyProtection="1">
      <alignment horizontal="left" vertical="center"/>
    </xf>
    <xf numFmtId="0" fontId="21" fillId="0" borderId="6" xfId="0" applyFont="1" applyFill="1" applyBorder="1" applyAlignment="1" applyProtection="1">
      <alignment vertical="center"/>
    </xf>
    <xf numFmtId="0" fontId="5" fillId="0" borderId="31" xfId="7" applyFont="1" applyFill="1" applyBorder="1" applyAlignment="1" applyProtection="1">
      <alignment horizontal="center" vertical="top"/>
    </xf>
    <xf numFmtId="0" fontId="5" fillId="0" borderId="23" xfId="7" applyFont="1" applyFill="1" applyBorder="1" applyAlignment="1" applyProtection="1">
      <alignment horizontal="left" vertical="top"/>
    </xf>
    <xf numFmtId="10" fontId="2" fillId="0" borderId="59" xfId="1" applyNumberFormat="1" applyFont="1" applyFill="1" applyBorder="1" applyAlignment="1">
      <alignment horizontal="center" vertical="top" wrapText="1"/>
    </xf>
    <xf numFmtId="165" fontId="5" fillId="0" borderId="23" xfId="7" applyNumberFormat="1" applyFont="1" applyFill="1" applyBorder="1" applyAlignment="1">
      <alignment horizontal="center" vertical="top"/>
    </xf>
    <xf numFmtId="0" fontId="5" fillId="0" borderId="60" xfId="7" applyFont="1" applyFill="1" applyBorder="1" applyAlignment="1" applyProtection="1">
      <alignment horizontal="center" vertical="top"/>
    </xf>
    <xf numFmtId="0" fontId="5" fillId="0" borderId="61" xfId="7" applyFont="1" applyFill="1" applyBorder="1" applyAlignment="1" applyProtection="1">
      <alignment horizontal="left" vertical="top"/>
    </xf>
    <xf numFmtId="3" fontId="2" fillId="0" borderId="62" xfId="13" applyNumberFormat="1" applyFont="1" applyFill="1" applyBorder="1" applyAlignment="1">
      <alignment horizontal="left" vertical="top" wrapText="1"/>
    </xf>
    <xf numFmtId="10" fontId="2" fillId="0" borderId="62" xfId="1" applyNumberFormat="1" applyFont="1" applyFill="1" applyBorder="1" applyAlignment="1">
      <alignment horizontal="center" vertical="top" wrapText="1"/>
    </xf>
    <xf numFmtId="165" fontId="5" fillId="0" borderId="61" xfId="7" applyNumberFormat="1" applyFont="1" applyFill="1" applyBorder="1" applyAlignment="1">
      <alignment horizontal="center" vertical="top"/>
    </xf>
    <xf numFmtId="10" fontId="2" fillId="0" borderId="63" xfId="1" applyNumberFormat="1" applyFont="1" applyFill="1" applyBorder="1" applyAlignment="1">
      <alignment horizontal="center" vertical="top" wrapText="1"/>
    </xf>
    <xf numFmtId="165" fontId="5" fillId="0" borderId="27" xfId="7" applyNumberFormat="1" applyFont="1" applyFill="1" applyBorder="1" applyAlignment="1">
      <alignment horizontal="center" vertical="top"/>
    </xf>
    <xf numFmtId="3" fontId="2" fillId="0" borderId="59" xfId="13" applyNumberFormat="1" applyFont="1" applyFill="1" applyBorder="1" applyAlignment="1">
      <alignment horizontal="left" vertical="top"/>
    </xf>
    <xf numFmtId="3" fontId="2" fillId="0" borderId="62" xfId="13" applyNumberFormat="1" applyFont="1" applyFill="1" applyBorder="1" applyAlignment="1">
      <alignment horizontal="left" vertical="top"/>
    </xf>
    <xf numFmtId="0" fontId="2" fillId="0" borderId="64" xfId="2" applyNumberFormat="1" applyFont="1" applyBorder="1" applyAlignment="1" applyProtection="1">
      <alignment horizontal="left" vertical="center"/>
    </xf>
    <xf numFmtId="38" fontId="2" fillId="0" borderId="54" xfId="2" applyNumberFormat="1" applyFont="1" applyBorder="1" applyAlignment="1" applyProtection="1">
      <alignment vertical="center"/>
    </xf>
    <xf numFmtId="0" fontId="2" fillId="0" borderId="65" xfId="2" applyNumberFormat="1" applyFont="1" applyBorder="1" applyAlignment="1" applyProtection="1">
      <alignment horizontal="left" vertical="center"/>
    </xf>
    <xf numFmtId="38" fontId="2" fillId="0" borderId="55" xfId="2" applyNumberFormat="1" applyFont="1" applyBorder="1" applyAlignment="1" applyProtection="1">
      <alignment vertical="center"/>
    </xf>
    <xf numFmtId="0" fontId="2" fillId="0" borderId="20" xfId="2" applyNumberFormat="1" applyFont="1" applyBorder="1" applyAlignment="1" applyProtection="1">
      <alignment horizontal="left" vertical="center"/>
    </xf>
    <xf numFmtId="38" fontId="2" fillId="0" borderId="22" xfId="2" applyNumberFormat="1" applyFont="1" applyBorder="1" applyAlignment="1" applyProtection="1">
      <alignment vertical="center"/>
    </xf>
    <xf numFmtId="38" fontId="5" fillId="0" borderId="59" xfId="7" applyNumberFormat="1" applyFont="1" applyFill="1" applyBorder="1" applyAlignment="1">
      <alignment horizontal="left" vertical="top"/>
    </xf>
    <xf numFmtId="10" fontId="5" fillId="0" borderId="59" xfId="1" applyNumberFormat="1" applyFont="1" applyFill="1" applyBorder="1" applyAlignment="1">
      <alignment horizontal="center" vertical="top"/>
    </xf>
    <xf numFmtId="165" fontId="5" fillId="0" borderId="22" xfId="7" applyNumberFormat="1" applyFont="1" applyFill="1" applyBorder="1" applyAlignment="1">
      <alignment horizontal="center" vertical="top"/>
    </xf>
    <xf numFmtId="10" fontId="5" fillId="0" borderId="62" xfId="1" applyNumberFormat="1" applyFont="1" applyFill="1" applyBorder="1" applyAlignment="1">
      <alignment horizontal="center" vertical="top"/>
    </xf>
    <xf numFmtId="38" fontId="20" fillId="0" borderId="58" xfId="7" applyNumberFormat="1" applyFont="1" applyFill="1" applyBorder="1" applyAlignment="1">
      <alignment horizontal="left" vertical="top" wrapText="1"/>
    </xf>
    <xf numFmtId="3" fontId="2" fillId="0" borderId="63" xfId="13" applyNumberFormat="1" applyFont="1" applyFill="1" applyBorder="1" applyAlignment="1">
      <alignment horizontal="left" vertical="top"/>
    </xf>
    <xf numFmtId="0" fontId="20" fillId="0" borderId="57" xfId="0" applyFont="1" applyBorder="1" applyAlignment="1" applyProtection="1">
      <alignment horizontal="left" vertical="center"/>
    </xf>
    <xf numFmtId="10" fontId="2" fillId="0" borderId="66" xfId="1" applyNumberFormat="1" applyFont="1" applyFill="1" applyBorder="1" applyAlignment="1">
      <alignment horizontal="center" vertical="top" wrapText="1"/>
    </xf>
    <xf numFmtId="10" fontId="2" fillId="0" borderId="67" xfId="1" applyNumberFormat="1" applyFont="1" applyFill="1" applyBorder="1" applyAlignment="1">
      <alignment horizontal="center" vertical="top" wrapText="1"/>
    </xf>
    <xf numFmtId="165" fontId="19" fillId="5" borderId="19" xfId="7" applyNumberFormat="1" applyFont="1" applyFill="1" applyBorder="1" applyAlignment="1">
      <alignment horizontal="center" vertical="center" wrapText="1"/>
    </xf>
    <xf numFmtId="165" fontId="20" fillId="6" borderId="23" xfId="7" quotePrefix="1" applyNumberFormat="1" applyFont="1" applyFill="1" applyBorder="1" applyAlignment="1">
      <alignment horizontal="center" vertical="center" wrapText="1"/>
    </xf>
    <xf numFmtId="3" fontId="20" fillId="0" borderId="58" xfId="1" applyNumberFormat="1" applyFont="1" applyFill="1" applyBorder="1" applyAlignment="1">
      <alignment horizontal="center" vertical="top"/>
    </xf>
    <xf numFmtId="3" fontId="2" fillId="0" borderId="59" xfId="1" applyNumberFormat="1" applyFont="1" applyFill="1" applyBorder="1" applyAlignment="1">
      <alignment horizontal="center" vertical="top"/>
    </xf>
    <xf numFmtId="3" fontId="2" fillId="0" borderId="62" xfId="1" applyNumberFormat="1" applyFont="1" applyFill="1" applyBorder="1" applyAlignment="1">
      <alignment horizontal="center" vertical="top"/>
    </xf>
    <xf numFmtId="3" fontId="2" fillId="0" borderId="63" xfId="1" applyNumberFormat="1" applyFont="1" applyFill="1" applyBorder="1" applyAlignment="1">
      <alignment horizontal="center" vertical="top"/>
    </xf>
    <xf numFmtId="3" fontId="5" fillId="0" borderId="59" xfId="1" applyNumberFormat="1" applyFont="1" applyFill="1" applyBorder="1" applyAlignment="1">
      <alignment horizontal="center" vertical="top"/>
    </xf>
    <xf numFmtId="3" fontId="2" fillId="0" borderId="59" xfId="1" applyNumberFormat="1" applyFont="1" applyFill="1" applyBorder="1" applyAlignment="1">
      <alignment horizontal="center" vertical="top" wrapText="1"/>
    </xf>
    <xf numFmtId="3" fontId="2" fillId="0" borderId="62" xfId="1" applyNumberFormat="1" applyFont="1" applyFill="1" applyBorder="1" applyAlignment="1">
      <alignment horizontal="center" vertical="top" wrapText="1"/>
    </xf>
    <xf numFmtId="3" fontId="2" fillId="0" borderId="59" xfId="13" applyNumberFormat="1" applyFont="1" applyFill="1" applyBorder="1" applyAlignment="1">
      <alignment horizontal="center" vertical="top" wrapText="1"/>
    </xf>
    <xf numFmtId="3" fontId="2" fillId="0" borderId="62" xfId="13" applyNumberFormat="1" applyFont="1" applyFill="1" applyBorder="1" applyAlignment="1">
      <alignment horizontal="center" vertical="top" wrapText="1"/>
    </xf>
    <xf numFmtId="3" fontId="2" fillId="0" borderId="63" xfId="13" applyNumberFormat="1" applyFont="1" applyFill="1" applyBorder="1" applyAlignment="1">
      <alignment horizontal="center" vertical="top" wrapText="1"/>
    </xf>
    <xf numFmtId="3" fontId="2" fillId="0" borderId="66" xfId="13" applyNumberFormat="1" applyFont="1" applyFill="1" applyBorder="1" applyAlignment="1">
      <alignment horizontal="center" vertical="top" wrapText="1"/>
    </xf>
    <xf numFmtId="3" fontId="5" fillId="0" borderId="62" xfId="7" applyNumberFormat="1" applyFont="1" applyFill="1" applyBorder="1" applyAlignment="1">
      <alignment horizontal="center" vertical="top"/>
    </xf>
    <xf numFmtId="3" fontId="5" fillId="0" borderId="59" xfId="7" applyNumberFormat="1" applyFont="1" applyFill="1" applyBorder="1" applyAlignment="1">
      <alignment horizontal="center" vertical="top"/>
    </xf>
    <xf numFmtId="3" fontId="2" fillId="0" borderId="67" xfId="13" applyNumberFormat="1" applyFont="1" applyFill="1" applyBorder="1" applyAlignment="1">
      <alignment horizontal="center" vertical="top" wrapText="1"/>
    </xf>
    <xf numFmtId="3" fontId="20" fillId="0" borderId="58" xfId="7" applyNumberFormat="1" applyFont="1" applyFill="1" applyBorder="1" applyAlignment="1">
      <alignment horizontal="center" vertical="top"/>
    </xf>
    <xf numFmtId="3" fontId="0" fillId="0" borderId="0" xfId="0" applyNumberFormat="1" applyAlignment="1">
      <alignment horizontal="center"/>
    </xf>
    <xf numFmtId="3" fontId="0" fillId="0" borderId="6" xfId="0" applyNumberFormat="1" applyBorder="1" applyAlignment="1">
      <alignment horizontal="center"/>
    </xf>
    <xf numFmtId="3" fontId="21" fillId="0" borderId="48" xfId="8" applyNumberFormat="1" applyFont="1" applyFill="1" applyBorder="1" applyAlignment="1" applyProtection="1">
      <alignment horizontal="center"/>
    </xf>
    <xf numFmtId="3" fontId="21" fillId="0" borderId="38" xfId="8" applyNumberFormat="1" applyFont="1" applyFill="1" applyBorder="1" applyAlignment="1" applyProtection="1">
      <alignment horizontal="center"/>
    </xf>
    <xf numFmtId="3" fontId="21" fillId="0" borderId="53" xfId="8" applyNumberFormat="1" applyFont="1" applyFill="1" applyBorder="1" applyAlignment="1" applyProtection="1">
      <alignment horizontal="center"/>
    </xf>
    <xf numFmtId="165" fontId="0" fillId="0" borderId="0" xfId="0" applyNumberFormat="1" applyAlignment="1">
      <alignment horizontal="center"/>
    </xf>
    <xf numFmtId="165" fontId="0" fillId="0" borderId="6" xfId="0" applyNumberFormat="1" applyBorder="1" applyAlignment="1">
      <alignment horizontal="center"/>
    </xf>
    <xf numFmtId="10" fontId="0" fillId="0" borderId="0" xfId="1" applyNumberFormat="1" applyFont="1" applyAlignment="1">
      <alignment horizontal="center"/>
    </xf>
    <xf numFmtId="10" fontId="0" fillId="0" borderId="6" xfId="1" applyNumberFormat="1" applyFont="1" applyBorder="1" applyAlignment="1">
      <alignment horizontal="center"/>
    </xf>
    <xf numFmtId="10" fontId="5" fillId="0" borderId="23" xfId="1" applyNumberFormat="1" applyFont="1" applyFill="1" applyBorder="1" applyAlignment="1">
      <alignment horizontal="center" vertical="top"/>
    </xf>
    <xf numFmtId="10" fontId="5" fillId="0" borderId="61" xfId="1" applyNumberFormat="1" applyFont="1" applyFill="1" applyBorder="1" applyAlignment="1">
      <alignment horizontal="center" vertical="top"/>
    </xf>
    <xf numFmtId="10" fontId="5" fillId="0" borderId="27" xfId="1" applyNumberFormat="1" applyFont="1" applyFill="1" applyBorder="1" applyAlignment="1">
      <alignment horizontal="center" vertical="top"/>
    </xf>
    <xf numFmtId="10" fontId="5" fillId="0" borderId="22" xfId="1" applyNumberFormat="1" applyFont="1" applyFill="1" applyBorder="1" applyAlignment="1">
      <alignment horizontal="center" vertical="top"/>
    </xf>
    <xf numFmtId="10" fontId="21" fillId="0" borderId="48" xfId="1" applyNumberFormat="1" applyFont="1" applyFill="1" applyBorder="1" applyAlignment="1" applyProtection="1">
      <alignment horizontal="center"/>
    </xf>
    <xf numFmtId="10" fontId="21" fillId="0" borderId="38" xfId="1" applyNumberFormat="1" applyFont="1" applyFill="1" applyBorder="1" applyAlignment="1" applyProtection="1">
      <alignment horizontal="center"/>
    </xf>
    <xf numFmtId="10" fontId="21" fillId="0" borderId="53" xfId="1" applyNumberFormat="1" applyFont="1" applyFill="1" applyBorder="1" applyAlignment="1" applyProtection="1">
      <alignment horizontal="center"/>
    </xf>
    <xf numFmtId="0" fontId="21" fillId="0" borderId="49" xfId="0" applyFont="1" applyFill="1" applyBorder="1" applyAlignment="1" applyProtection="1">
      <alignment horizontal="left" vertical="center"/>
    </xf>
    <xf numFmtId="0" fontId="21" fillId="0" borderId="73" xfId="0" applyFont="1" applyFill="1" applyBorder="1" applyAlignment="1" applyProtection="1">
      <alignment horizontal="left" vertical="center"/>
    </xf>
    <xf numFmtId="0" fontId="21" fillId="0" borderId="74" xfId="0" applyFont="1" applyFill="1" applyBorder="1" applyAlignment="1" applyProtection="1">
      <alignment horizontal="left" vertical="center"/>
    </xf>
    <xf numFmtId="0" fontId="21" fillId="0" borderId="75" xfId="0" applyFont="1" applyFill="1" applyBorder="1" applyAlignment="1" applyProtection="1">
      <alignment horizontal="left" vertical="center"/>
    </xf>
    <xf numFmtId="0" fontId="0" fillId="0" borderId="20" xfId="0" applyBorder="1"/>
    <xf numFmtId="3" fontId="0" fillId="0" borderId="0" xfId="0" applyNumberForma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21" fillId="0" borderId="76" xfId="8" applyNumberFormat="1" applyFont="1" applyFill="1" applyBorder="1" applyAlignment="1" applyProtection="1">
      <alignment horizontal="center"/>
    </xf>
    <xf numFmtId="165" fontId="21" fillId="0" borderId="77" xfId="8" applyNumberFormat="1" applyFont="1" applyFill="1" applyBorder="1" applyAlignment="1" applyProtection="1">
      <alignment horizontal="center"/>
    </xf>
    <xf numFmtId="165" fontId="21" fillId="0" borderId="78" xfId="8" applyNumberFormat="1" applyFont="1" applyFill="1" applyBorder="1" applyAlignment="1" applyProtection="1">
      <alignment horizontal="center"/>
    </xf>
    <xf numFmtId="0" fontId="20" fillId="0" borderId="24" xfId="0" applyFont="1" applyBorder="1" applyAlignment="1" applyProtection="1">
      <alignment horizontal="left" vertical="center" wrapText="1"/>
    </xf>
    <xf numFmtId="0" fontId="20" fillId="0" borderId="6" xfId="0" applyFont="1" applyBorder="1" applyAlignment="1" applyProtection="1">
      <alignment vertical="center"/>
    </xf>
    <xf numFmtId="38" fontId="20" fillId="0" borderId="6" xfId="7" applyNumberFormat="1" applyFont="1" applyFill="1" applyBorder="1" applyAlignment="1">
      <alignment horizontal="left" vertical="top"/>
    </xf>
    <xf numFmtId="3" fontId="20" fillId="0" borderId="6" xfId="1" applyNumberFormat="1" applyFont="1" applyFill="1" applyBorder="1" applyAlignment="1">
      <alignment horizontal="center" vertical="top"/>
    </xf>
    <xf numFmtId="10" fontId="20" fillId="0" borderId="6" xfId="1" applyNumberFormat="1" applyFont="1" applyFill="1" applyBorder="1" applyAlignment="1">
      <alignment horizontal="center" vertical="top"/>
    </xf>
    <xf numFmtId="165" fontId="20" fillId="0" borderId="6" xfId="7" applyNumberFormat="1" applyFont="1" applyFill="1" applyBorder="1" applyAlignment="1">
      <alignment horizontal="center" vertical="top"/>
    </xf>
    <xf numFmtId="3" fontId="19" fillId="5" borderId="15" xfId="18" applyNumberFormat="1" applyFont="1" applyFill="1" applyBorder="1" applyAlignment="1">
      <alignment horizontal="center" vertical="center" wrapText="1"/>
    </xf>
    <xf numFmtId="3" fontId="19" fillId="5" borderId="20" xfId="18" applyNumberFormat="1" applyFont="1" applyFill="1" applyBorder="1" applyAlignment="1">
      <alignment horizontal="center" vertical="center" wrapText="1"/>
    </xf>
    <xf numFmtId="10" fontId="19" fillId="5" borderId="18" xfId="1" applyNumberFormat="1" applyFont="1" applyFill="1" applyBorder="1" applyAlignment="1">
      <alignment horizontal="center" vertical="center" wrapText="1"/>
    </xf>
    <xf numFmtId="10" fontId="19" fillId="5" borderId="22" xfId="1" applyNumberFormat="1" applyFont="1" applyFill="1" applyBorder="1" applyAlignment="1">
      <alignment horizontal="center" vertical="center" wrapText="1"/>
    </xf>
    <xf numFmtId="0" fontId="19" fillId="5" borderId="15" xfId="7" applyFont="1" applyFill="1" applyBorder="1" applyAlignment="1" applyProtection="1">
      <alignment horizontal="center" vertical="center" wrapText="1"/>
    </xf>
    <xf numFmtId="0" fontId="19" fillId="5" borderId="16" xfId="7" applyFont="1" applyFill="1" applyBorder="1" applyAlignment="1" applyProtection="1">
      <alignment horizontal="center" vertical="center" wrapText="1"/>
    </xf>
    <xf numFmtId="0" fontId="19" fillId="5" borderId="17" xfId="7" applyFont="1" applyFill="1" applyBorder="1" applyAlignment="1" applyProtection="1">
      <alignment horizontal="center" vertical="center" wrapText="1"/>
    </xf>
    <xf numFmtId="0" fontId="19" fillId="5" borderId="56" xfId="7" applyFont="1" applyFill="1" applyBorder="1" applyAlignment="1" applyProtection="1">
      <alignment horizontal="center" vertical="center" wrapText="1"/>
    </xf>
    <xf numFmtId="0" fontId="19" fillId="5" borderId="68" xfId="7" applyFont="1" applyFill="1" applyBorder="1" applyAlignment="1" applyProtection="1">
      <alignment horizontal="center" vertical="center" wrapText="1"/>
    </xf>
    <xf numFmtId="0" fontId="19" fillId="5" borderId="69" xfId="7" applyFont="1" applyFill="1" applyBorder="1" applyAlignment="1" applyProtection="1">
      <alignment horizontal="center" vertical="center" wrapText="1"/>
    </xf>
    <xf numFmtId="0" fontId="18" fillId="4" borderId="70" xfId="7" applyFont="1" applyFill="1" applyBorder="1" applyAlignment="1" applyProtection="1">
      <alignment horizontal="center" vertical="center" wrapText="1"/>
    </xf>
    <xf numFmtId="0" fontId="18" fillId="4" borderId="71" xfId="7" applyFont="1" applyFill="1" applyBorder="1" applyAlignment="1" applyProtection="1">
      <alignment horizontal="center" vertical="center" wrapText="1"/>
    </xf>
    <xf numFmtId="0" fontId="18" fillId="4" borderId="72" xfId="7" applyFont="1" applyFill="1" applyBorder="1" applyAlignment="1" applyProtection="1">
      <alignment horizontal="center" vertical="center" wrapText="1"/>
    </xf>
    <xf numFmtId="0" fontId="20" fillId="0" borderId="24" xfId="7" applyFont="1" applyBorder="1" applyAlignment="1">
      <alignment horizontal="center" vertical="center" wrapText="1"/>
    </xf>
    <xf numFmtId="0" fontId="20" fillId="0" borderId="25" xfId="7" applyFont="1" applyBorder="1" applyAlignment="1">
      <alignment horizontal="center" vertical="center" wrapText="1"/>
    </xf>
    <xf numFmtId="0" fontId="9" fillId="2" borderId="2" xfId="9" applyFont="1" applyFill="1" applyBorder="1" applyAlignment="1">
      <alignment horizontal="center" vertical="center"/>
    </xf>
    <xf numFmtId="0" fontId="9" fillId="2" borderId="3" xfId="9" applyFont="1" applyFill="1" applyBorder="1" applyAlignment="1">
      <alignment horizontal="center" vertical="center"/>
    </xf>
    <xf numFmtId="0" fontId="9" fillId="2" borderId="4" xfId="9" applyFont="1" applyFill="1" applyBorder="1" applyAlignment="1">
      <alignment horizontal="center" vertical="center"/>
    </xf>
    <xf numFmtId="49" fontId="9" fillId="2" borderId="1" xfId="9" applyNumberFormat="1" applyFont="1" applyFill="1" applyBorder="1" applyAlignment="1">
      <alignment horizontal="center" vertical="center"/>
    </xf>
    <xf numFmtId="3" fontId="9" fillId="2" borderId="1" xfId="9" applyNumberFormat="1" applyFont="1" applyFill="1" applyBorder="1" applyAlignment="1">
      <alignment horizontal="center" vertical="center"/>
    </xf>
    <xf numFmtId="3" fontId="9" fillId="2" borderId="12" xfId="9" applyNumberFormat="1" applyFont="1" applyFill="1" applyBorder="1" applyAlignment="1">
      <alignment horizontal="center" vertical="center"/>
    </xf>
    <xf numFmtId="3" fontId="9" fillId="2" borderId="13" xfId="9" applyNumberFormat="1" applyFont="1" applyFill="1" applyBorder="1" applyAlignment="1">
      <alignment horizontal="center" vertical="center"/>
    </xf>
    <xf numFmtId="0" fontId="9" fillId="2" borderId="1" xfId="9" applyFont="1" applyFill="1" applyBorder="1" applyAlignment="1">
      <alignment horizontal="center" vertical="center"/>
    </xf>
    <xf numFmtId="3" fontId="9" fillId="2" borderId="2" xfId="9" applyNumberFormat="1" applyFont="1" applyFill="1" applyBorder="1" applyAlignment="1">
      <alignment horizontal="center" vertical="center" wrapText="1"/>
    </xf>
    <xf numFmtId="3" fontId="9" fillId="2" borderId="3" xfId="9" applyNumberFormat="1" applyFont="1" applyFill="1" applyBorder="1" applyAlignment="1">
      <alignment horizontal="center" vertical="center" wrapText="1"/>
    </xf>
    <xf numFmtId="0" fontId="9" fillId="2" borderId="2" xfId="9" applyFont="1" applyFill="1" applyBorder="1" applyAlignment="1">
      <alignment horizontal="center" vertical="center" wrapText="1"/>
    </xf>
    <xf numFmtId="0" fontId="9" fillId="2" borderId="3" xfId="9" applyFont="1" applyFill="1" applyBorder="1" applyAlignment="1">
      <alignment horizontal="center" vertical="center" wrapText="1"/>
    </xf>
    <xf numFmtId="49" fontId="9" fillId="2" borderId="2" xfId="9" applyNumberFormat="1" applyFont="1" applyFill="1" applyBorder="1" applyAlignment="1">
      <alignment horizontal="center" vertical="center"/>
    </xf>
    <xf numFmtId="3" fontId="9" fillId="2" borderId="7" xfId="9" applyNumberFormat="1" applyFont="1" applyFill="1" applyBorder="1" applyAlignment="1">
      <alignment horizontal="center" vertical="center" wrapText="1"/>
    </xf>
    <xf numFmtId="3" fontId="9" fillId="2" borderId="8" xfId="9" applyNumberFormat="1" applyFont="1" applyFill="1" applyBorder="1" applyAlignment="1">
      <alignment horizontal="center" vertical="center" wrapText="1"/>
    </xf>
    <xf numFmtId="3" fontId="9" fillId="2" borderId="9" xfId="9" applyNumberFormat="1" applyFont="1" applyFill="1" applyBorder="1" applyAlignment="1">
      <alignment horizontal="center" vertical="center" wrapText="1"/>
    </xf>
    <xf numFmtId="3" fontId="9" fillId="2" borderId="10" xfId="9" applyNumberFormat="1" applyFont="1" applyFill="1" applyBorder="1" applyAlignment="1">
      <alignment horizontal="center" vertical="center" wrapText="1"/>
    </xf>
    <xf numFmtId="3" fontId="9" fillId="2" borderId="1" xfId="9" applyNumberFormat="1" applyFont="1" applyFill="1" applyBorder="1" applyAlignment="1">
      <alignment horizontal="center" vertical="center" wrapText="1"/>
    </xf>
    <xf numFmtId="49" fontId="9" fillId="2" borderId="1" xfId="9" applyNumberFormat="1" applyFont="1" applyFill="1" applyBorder="1" applyAlignment="1">
      <alignment horizontal="center" vertical="center" wrapText="1"/>
    </xf>
    <xf numFmtId="3" fontId="9" fillId="2" borderId="12" xfId="9" applyNumberFormat="1" applyFont="1" applyFill="1" applyBorder="1" applyAlignment="1">
      <alignment horizontal="center" vertical="center" wrapText="1"/>
    </xf>
    <xf numFmtId="3" fontId="9" fillId="2" borderId="13" xfId="9" applyNumberFormat="1" applyFont="1" applyFill="1" applyBorder="1" applyAlignment="1">
      <alignment horizontal="center" vertical="center" wrapText="1"/>
    </xf>
    <xf numFmtId="0" fontId="9" fillId="2" borderId="4" xfId="9" applyFont="1" applyFill="1" applyBorder="1" applyAlignment="1">
      <alignment horizontal="center" vertical="center" wrapText="1"/>
    </xf>
    <xf numFmtId="3" fontId="9" fillId="2" borderId="4" xfId="9" applyNumberFormat="1" applyFont="1" applyFill="1" applyBorder="1" applyAlignment="1">
      <alignment horizontal="center" vertical="center" wrapText="1"/>
    </xf>
    <xf numFmtId="0" fontId="5" fillId="0" borderId="20" xfId="7" applyFont="1" applyFill="1" applyBorder="1" applyAlignment="1" applyProtection="1">
      <alignment horizontal="center" vertical="top"/>
    </xf>
    <xf numFmtId="0" fontId="5" fillId="0" borderId="22" xfId="7" applyFont="1" applyFill="1" applyBorder="1" applyAlignment="1" applyProtection="1">
      <alignment horizontal="left" vertical="top"/>
    </xf>
    <xf numFmtId="3" fontId="2" fillId="0" borderId="22" xfId="13" applyNumberFormat="1" applyFont="1" applyFill="1" applyBorder="1" applyAlignment="1">
      <alignment horizontal="left" vertical="top" wrapText="1"/>
    </xf>
    <xf numFmtId="3" fontId="2" fillId="0" borderId="22" xfId="1" applyNumberFormat="1" applyFont="1" applyFill="1" applyBorder="1" applyAlignment="1">
      <alignment horizontal="center" vertical="top" wrapText="1"/>
    </xf>
    <xf numFmtId="0" fontId="11" fillId="8" borderId="31" xfId="16" applyNumberFormat="1" applyFont="1" applyFill="1" applyBorder="1" applyAlignment="1">
      <alignment horizontal="right" wrapText="1"/>
    </xf>
    <xf numFmtId="164" fontId="11" fillId="8" borderId="31" xfId="1" applyNumberFormat="1" applyFont="1" applyFill="1" applyBorder="1" applyAlignment="1">
      <alignment horizontal="right" wrapText="1"/>
    </xf>
    <xf numFmtId="0" fontId="11" fillId="8" borderId="33" xfId="17" applyNumberFormat="1" applyFont="1" applyFill="1" applyBorder="1" applyAlignment="1">
      <alignment wrapText="1"/>
    </xf>
    <xf numFmtId="0" fontId="0" fillId="8" borderId="0" xfId="0" applyFill="1"/>
    <xf numFmtId="0" fontId="11" fillId="0" borderId="31" xfId="16" applyNumberFormat="1" applyFont="1" applyFill="1" applyBorder="1" applyAlignment="1">
      <alignment wrapText="1"/>
    </xf>
    <xf numFmtId="0" fontId="11" fillId="0" borderId="31" xfId="16" applyNumberFormat="1" applyFont="1" applyFill="1" applyBorder="1" applyAlignment="1">
      <alignment horizontal="right" wrapText="1"/>
    </xf>
    <xf numFmtId="10" fontId="11" fillId="0" borderId="31" xfId="16" applyNumberFormat="1" applyFont="1" applyFill="1" applyBorder="1" applyAlignment="1">
      <alignment wrapText="1"/>
    </xf>
    <xf numFmtId="10" fontId="11" fillId="0" borderId="31" xfId="1" applyNumberFormat="1" applyFont="1" applyFill="1" applyBorder="1" applyAlignment="1">
      <alignment horizontal="right" wrapText="1"/>
    </xf>
    <xf numFmtId="0" fontId="0" fillId="0" borderId="0" xfId="0" applyFill="1"/>
  </cellXfs>
  <cellStyles count="19">
    <cellStyle name="Normal" xfId="0" builtinId="0"/>
    <cellStyle name="Normal 2" xfId="7"/>
    <cellStyle name="Normal 3" xfId="8"/>
    <cellStyle name="Normal 4" xfId="5"/>
    <cellStyle name="Normal 5" xfId="3"/>
    <cellStyle name="Normal 6" xfId="9"/>
    <cellStyle name="Normal 7" xfId="10"/>
    <cellStyle name="Normal 8" xfId="11"/>
    <cellStyle name="Normal 9" xfId="18"/>
    <cellStyle name="Normal_MFP by LEA" xfId="14"/>
    <cellStyle name="Normal_MFP by Site" xfId="17"/>
    <cellStyle name="Normal_Sheet1" xfId="2"/>
    <cellStyle name="Normal_Sheet1 2" xfId="16"/>
    <cellStyle name="Normal_Sheet1_1" xfId="15"/>
    <cellStyle name="Normal_Sheet3" xfId="12"/>
    <cellStyle name="Normal_Sheet4" xfId="13"/>
    <cellStyle name="Percent" xfId="1" builtinId="5"/>
    <cellStyle name="Percent 2" xfId="6"/>
    <cellStyle name="Percent 3" xfId="4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0.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" formatCode="#,##0"/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1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3" formatCode="#,##0"/>
      <fill>
        <patternFill patternType="solid">
          <fgColor indexed="64"/>
          <bgColor theme="8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5</xdr:col>
      <xdr:colOff>1485900</xdr:colOff>
      <xdr:row>1</xdr:row>
      <xdr:rowOff>0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0"/>
          <a:ext cx="6715124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7</xdr:col>
      <xdr:colOff>0</xdr:colOff>
      <xdr:row>1</xdr:row>
      <xdr:rowOff>0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0"/>
          <a:ext cx="6638924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9</xdr:col>
      <xdr:colOff>9525</xdr:colOff>
      <xdr:row>1</xdr:row>
      <xdr:rowOff>0</xdr:rowOff>
    </xdr:to>
    <xdr:pic>
      <xdr:nvPicPr>
        <xdr:cNvPr id="5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0"/>
          <a:ext cx="6715124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7</xdr:col>
      <xdr:colOff>9525</xdr:colOff>
      <xdr:row>1</xdr:row>
      <xdr:rowOff>0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0"/>
          <a:ext cx="6638924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B14:AO195" totalsRowShown="0" headerRowDxfId="89">
  <autoFilter ref="B14:AO195"/>
  <sortState ref="B15:AO195">
    <sortCondition ref="C14:C195"/>
  </sortState>
  <tableColumns count="40">
    <tableColumn id="1" name="Year" dataDxfId="88"/>
    <tableColumn id="2" name="LEA" dataDxfId="87"/>
    <tableColumn id="3" name="LEAName" dataDxfId="86"/>
    <tableColumn id="4" name="Total Sites" dataDxfId="85"/>
    <tableColumn id="5" name="Total Students" dataDxfId="84"/>
    <tableColumn id="6" name="Female" dataDxfId="83"/>
    <tableColumn id="7" name="%Female" dataDxfId="82"/>
    <tableColumn id="8" name="Male" dataDxfId="81"/>
    <tableColumn id="9" name="%Male" dataDxfId="80"/>
    <tableColumn id="10" name="AmInd" dataDxfId="79"/>
    <tableColumn id="11" name="Asian" dataDxfId="78"/>
    <tableColumn id="12" name="Black" dataDxfId="77"/>
    <tableColumn id="13" name="Hispanic" dataDxfId="76"/>
    <tableColumn id="14" name="HawPI" dataDxfId="75"/>
    <tableColumn id="15" name="White" dataDxfId="74"/>
    <tableColumn id="16" name="Multiple" dataDxfId="73"/>
    <tableColumn id="17" name="Minority" dataDxfId="72">
      <calculatedColumnFormula>SUM(Table4[[#This Row],[AmInd]:[HawPI]],Table4[[#This Row],[Multiple]])</calculatedColumnFormula>
    </tableColumn>
    <tableColumn id="18" name="Fully-EP" dataDxfId="71"/>
    <tableColumn id="19" name="%Fully-EP" dataDxfId="70"/>
    <tableColumn id="20" name="LEP" dataDxfId="69"/>
    <tableColumn id="21" name="%LEP" dataDxfId="68"/>
    <tableColumn id="22" name="Infants SpEd" dataDxfId="67"/>
    <tableColumn id="23" name="PreSchool SpEd" dataDxfId="66"/>
    <tableColumn id="24" name="PreK" dataDxfId="65"/>
    <tableColumn id="25" name="Kindergarten" dataDxfId="64"/>
    <tableColumn id="26" name="Grade1" dataDxfId="63"/>
    <tableColumn id="27" name="Grade2" dataDxfId="62"/>
    <tableColumn id="28" name="Grade3" dataDxfId="61"/>
    <tableColumn id="29" name="Grade4" dataDxfId="60"/>
    <tableColumn id="30" name="Grade5" dataDxfId="59"/>
    <tableColumn id="31" name="Grade6" dataDxfId="58"/>
    <tableColumn id="32" name="Grade7" dataDxfId="57"/>
    <tableColumn id="33" name="Grade8" dataDxfId="56"/>
    <tableColumn id="34" name="Grade9" dataDxfId="55"/>
    <tableColumn id="35" name="GradeT9" dataDxfId="54"/>
    <tableColumn id="36" name="Grade10" dataDxfId="53"/>
    <tableColumn id="37" name="Grade11" dataDxfId="52"/>
    <tableColumn id="38" name="Grade12" dataDxfId="51"/>
    <tableColumn id="40" name="FRL" dataDxfId="50"/>
    <tableColumn id="39" name="At Risk" dataDxfId="49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6" name="Table6" displayName="Table6" ref="B14:AU1439" totalsRowShown="0" headerRowDxfId="48" headerRowBorderDxfId="47" tableBorderDxfId="46">
  <autoFilter ref="B14:AU1439"/>
  <sortState ref="B15:AU1439">
    <sortCondition ref="E14:E1439"/>
  </sortState>
  <tableColumns count="46">
    <tableColumn id="1" name="Year" dataDxfId="45"/>
    <tableColumn id="2" name="LEA" dataDxfId="44"/>
    <tableColumn id="3" name="LEAName" dataDxfId="43"/>
    <tableColumn id="4" name="SiteCd" dataDxfId="42"/>
    <tableColumn id="5" name="SiteName" dataDxfId="41"/>
    <tableColumn id="6" name="Total Students" dataDxfId="40"/>
    <tableColumn id="7" name="Female" dataDxfId="39"/>
    <tableColumn id="8" name="%Female" dataDxfId="38"/>
    <tableColumn id="9" name="Male" dataDxfId="37"/>
    <tableColumn id="10" name="%Male" dataDxfId="36"/>
    <tableColumn id="11" name="AmInd" dataDxfId="35"/>
    <tableColumn id="12" name="Asian" dataDxfId="34"/>
    <tableColumn id="13" name="Black" dataDxfId="33"/>
    <tableColumn id="14" name="Hispanic" dataDxfId="32"/>
    <tableColumn id="15" name="HawPI" dataDxfId="31"/>
    <tableColumn id="16" name="White" dataDxfId="30"/>
    <tableColumn id="17" name="Multiple" dataDxfId="29"/>
    <tableColumn id="18" name="Minority" dataDxfId="28">
      <calculatedColumnFormula>SUM(Table6[[#This Row],[AmInd]:[HawPI]],Table6[[#This Row],[Multiple]])</calculatedColumnFormula>
    </tableColumn>
    <tableColumn id="19" name="Fully-EP" dataDxfId="27"/>
    <tableColumn id="20" name="%Fully-EP" dataDxfId="26"/>
    <tableColumn id="21" name="LEP" dataDxfId="25"/>
    <tableColumn id="22" name="%LEP" dataDxfId="24"/>
    <tableColumn id="23" name="Infants SpEd" dataDxfId="23"/>
    <tableColumn id="24" name="PreSchool SpEd" dataDxfId="22"/>
    <tableColumn id="25" name="PreK" dataDxfId="21"/>
    <tableColumn id="26" name="Kindergarten" dataDxfId="20"/>
    <tableColumn id="27" name="Grade1" dataDxfId="19"/>
    <tableColumn id="28" name="Grade2" dataDxfId="18"/>
    <tableColumn id="29" name="Grade3" dataDxfId="17"/>
    <tableColumn id="30" name="Grade4" dataDxfId="16"/>
    <tableColumn id="31" name="Grade5" dataDxfId="15"/>
    <tableColumn id="32" name="Grade6" dataDxfId="14"/>
    <tableColumn id="33" name="Grade7" dataDxfId="13"/>
    <tableColumn id="34" name="Grade8" dataDxfId="12"/>
    <tableColumn id="35" name="Grade9" dataDxfId="11"/>
    <tableColumn id="36" name="GradeT9" dataDxfId="10"/>
    <tableColumn id="37" name="Grade10" dataDxfId="9"/>
    <tableColumn id="38" name="Grade11" dataDxfId="8"/>
    <tableColumn id="39" name="Grade12" dataDxfId="7"/>
    <tableColumn id="43" name="FRL" dataDxfId="6"/>
    <tableColumn id="45" name="FRL%" dataDxfId="5" dataCellStyle="Percent">
      <calculatedColumnFormula>Table6[[#This Row],[FRL]]/Table6[[#This Row],[Total Students]]</calculatedColumnFormula>
    </tableColumn>
    <tableColumn id="40" name="At Risk" dataDxfId="4"/>
    <tableColumn id="44" name="At Risk%" dataDxfId="3">
      <calculatedColumnFormula>Table6[[#This Row],[At Risk]]/Table6[[#This Row],[Total Students]]</calculatedColumnFormula>
    </tableColumn>
    <tableColumn id="41" name="LEA Group Code" dataDxfId="2"/>
    <tableColumn id="42" name="Parish Code" dataDxfId="1"/>
    <tableColumn id="46" name="CEP" dataDxfId="0" dataCellStyle="Normal_Sheet3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1"/>
  <sheetViews>
    <sheetView tabSelected="1" zoomScaleNormal="100" workbookViewId="0">
      <selection activeCell="D215" sqref="D215"/>
    </sheetView>
  </sheetViews>
  <sheetFormatPr defaultRowHeight="15" x14ac:dyDescent="0.25"/>
  <cols>
    <col min="1" max="1" width="8" style="159" customWidth="1"/>
    <col min="2" max="2" width="8" style="159" hidden="1" customWidth="1"/>
    <col min="3" max="3" width="65.5703125" style="74" customWidth="1"/>
    <col min="4" max="4" width="16" style="235" customWidth="1"/>
    <col min="5" max="5" width="14.28515625" style="242" customWidth="1"/>
    <col min="6" max="6" width="16.140625" style="240" customWidth="1"/>
    <col min="7" max="16384" width="9.140625" style="74"/>
  </cols>
  <sheetData>
    <row r="1" spans="1:6" ht="24" customHeight="1" thickBot="1" x14ac:dyDescent="0.3">
      <c r="A1" s="278" t="s">
        <v>3439</v>
      </c>
      <c r="B1" s="279"/>
      <c r="C1" s="279"/>
      <c r="D1" s="279"/>
      <c r="E1" s="279"/>
      <c r="F1" s="280"/>
    </row>
    <row r="2" spans="1:6" ht="102.75" customHeight="1" x14ac:dyDescent="0.25">
      <c r="A2" s="272" t="s">
        <v>3251</v>
      </c>
      <c r="B2" s="273"/>
      <c r="C2" s="274"/>
      <c r="D2" s="268" t="s">
        <v>3254</v>
      </c>
      <c r="E2" s="270" t="s">
        <v>3252</v>
      </c>
      <c r="F2" s="218" t="s">
        <v>3253</v>
      </c>
    </row>
    <row r="3" spans="1:6" x14ac:dyDescent="0.25">
      <c r="A3" s="275"/>
      <c r="B3" s="276"/>
      <c r="C3" s="277"/>
      <c r="D3" s="269"/>
      <c r="E3" s="271"/>
      <c r="F3" s="219">
        <v>5511187</v>
      </c>
    </row>
    <row r="4" spans="1:6" x14ac:dyDescent="0.25">
      <c r="A4" s="251">
        <v>1</v>
      </c>
      <c r="B4" s="160">
        <v>1</v>
      </c>
      <c r="C4" s="161" t="s">
        <v>3270</v>
      </c>
      <c r="D4" s="227">
        <f>VLOOKUP(A4,'MFP by LEA_kbs'!$E$15:$AQ$199,37,FALSE)</f>
        <v>6609</v>
      </c>
      <c r="E4" s="192">
        <f t="shared" ref="E4:E35" si="0">D4/$D$211</f>
        <v>1.3916614024005054E-2</v>
      </c>
      <c r="F4" s="193">
        <f>E4*$F$3</f>
        <v>76697.062293114344</v>
      </c>
    </row>
    <row r="5" spans="1:6" x14ac:dyDescent="0.25">
      <c r="A5" s="252">
        <v>2</v>
      </c>
      <c r="B5" s="162">
        <v>2</v>
      </c>
      <c r="C5" s="163" t="s">
        <v>3271</v>
      </c>
      <c r="D5" s="228">
        <f>VLOOKUP(A5,'MFP by LEA_kbs'!$E$15:$AQ$199,37,FALSE)</f>
        <v>2421</v>
      </c>
      <c r="E5" s="197">
        <f t="shared" si="0"/>
        <v>5.0979153506001259E-3</v>
      </c>
      <c r="F5" s="198">
        <f t="shared" ref="F5:F68" si="1">E5*$F$3</f>
        <v>28095.564807327857</v>
      </c>
    </row>
    <row r="6" spans="1:6" x14ac:dyDescent="0.25">
      <c r="A6" s="252">
        <v>3</v>
      </c>
      <c r="B6" s="162">
        <v>3</v>
      </c>
      <c r="C6" s="163" t="s">
        <v>3272</v>
      </c>
      <c r="D6" s="228">
        <f>VLOOKUP(A6,'MFP by LEA_kbs'!$E$15:$AQ$199,37,FALSE)</f>
        <v>12008</v>
      </c>
      <c r="E6" s="197">
        <f t="shared" si="0"/>
        <v>2.5285323225942305E-2</v>
      </c>
      <c r="F6" s="198">
        <f t="shared" si="1"/>
        <v>139352.14465361129</v>
      </c>
    </row>
    <row r="7" spans="1:6" x14ac:dyDescent="0.25">
      <c r="A7" s="252">
        <v>4</v>
      </c>
      <c r="B7" s="162">
        <v>4</v>
      </c>
      <c r="C7" s="163" t="s">
        <v>3273</v>
      </c>
      <c r="D7" s="228">
        <f>VLOOKUP(A7,'MFP by LEA_kbs'!$E$15:$AQ$199,37,FALSE)</f>
        <v>2356</v>
      </c>
      <c r="E7" s="197">
        <f t="shared" si="0"/>
        <v>4.961044430406401E-3</v>
      </c>
      <c r="F7" s="198">
        <f t="shared" si="1"/>
        <v>27341.243571278163</v>
      </c>
    </row>
    <row r="8" spans="1:6" x14ac:dyDescent="0.25">
      <c r="A8" s="253">
        <v>5</v>
      </c>
      <c r="B8" s="164">
        <v>5</v>
      </c>
      <c r="C8" s="165" t="s">
        <v>3274</v>
      </c>
      <c r="D8" s="229">
        <f>VLOOKUP(A8,'MFP by LEA_kbs'!$E$15:$AQ$199,37,FALSE)</f>
        <v>4485</v>
      </c>
      <c r="E8" s="199">
        <f t="shared" si="0"/>
        <v>9.4440934933670249E-3</v>
      </c>
      <c r="F8" s="200">
        <f t="shared" si="1"/>
        <v>52048.165287428936</v>
      </c>
    </row>
    <row r="9" spans="1:6" x14ac:dyDescent="0.25">
      <c r="A9" s="251">
        <v>6</v>
      </c>
      <c r="B9" s="160">
        <v>6</v>
      </c>
      <c r="C9" s="161" t="s">
        <v>3275</v>
      </c>
      <c r="D9" s="230">
        <f>VLOOKUP(A9,'MFP by LEA_kbs'!$E$15:$AQ$199,37,FALSE)</f>
        <v>3159</v>
      </c>
      <c r="E9" s="216">
        <f t="shared" si="0"/>
        <v>6.6519267214150343E-3</v>
      </c>
      <c r="F9" s="211">
        <f t="shared" si="1"/>
        <v>36660.012072015161</v>
      </c>
    </row>
    <row r="10" spans="1:6" x14ac:dyDescent="0.25">
      <c r="A10" s="252">
        <v>7</v>
      </c>
      <c r="B10" s="162">
        <v>7</v>
      </c>
      <c r="C10" s="163" t="s">
        <v>3276</v>
      </c>
      <c r="D10" s="228">
        <f>VLOOKUP(A10,'MFP by LEA_kbs'!$E$15:$AQ$199,37,FALSE)</f>
        <v>1457</v>
      </c>
      <c r="E10" s="197">
        <f t="shared" si="0"/>
        <v>3.0680143188039589E-3</v>
      </c>
      <c r="F10" s="198">
        <f t="shared" si="1"/>
        <v>16908.400629606233</v>
      </c>
    </row>
    <row r="11" spans="1:6" x14ac:dyDescent="0.25">
      <c r="A11" s="252">
        <v>8</v>
      </c>
      <c r="B11" s="162">
        <v>8</v>
      </c>
      <c r="C11" s="163" t="s">
        <v>3277</v>
      </c>
      <c r="D11" s="228">
        <f>VLOOKUP(A11,'MFP by LEA_kbs'!$E$15:$AQ$199,37,FALSE)</f>
        <v>10340</v>
      </c>
      <c r="E11" s="197">
        <f t="shared" si="0"/>
        <v>2.1773004843124867E-2</v>
      </c>
      <c r="F11" s="198">
        <f t="shared" si="1"/>
        <v>119995.1012423668</v>
      </c>
    </row>
    <row r="12" spans="1:6" x14ac:dyDescent="0.25">
      <c r="A12" s="252">
        <v>9</v>
      </c>
      <c r="B12" s="162">
        <v>9</v>
      </c>
      <c r="C12" s="163" t="s">
        <v>3278</v>
      </c>
      <c r="D12" s="231">
        <f>VLOOKUP(A12,'MFP by LEA_kbs'!$E$15:$AQ$199,37,FALSE)</f>
        <v>26213</v>
      </c>
      <c r="E12" s="212">
        <f t="shared" si="0"/>
        <v>5.5196883554432509E-2</v>
      </c>
      <c r="F12" s="198">
        <f t="shared" si="1"/>
        <v>304200.34708570223</v>
      </c>
    </row>
    <row r="13" spans="1:6" x14ac:dyDescent="0.25">
      <c r="A13" s="253">
        <v>10</v>
      </c>
      <c r="B13" s="164">
        <v>10</v>
      </c>
      <c r="C13" s="165" t="s">
        <v>3279</v>
      </c>
      <c r="D13" s="229">
        <f>VLOOKUP(A13,'MFP by LEA_kbs'!$E$15:$AQ$199,37,FALSE)</f>
        <v>17589</v>
      </c>
      <c r="E13" s="199">
        <f t="shared" si="0"/>
        <v>3.703727100442198E-2</v>
      </c>
      <c r="F13" s="200">
        <f t="shared" si="1"/>
        <v>204119.32647504736</v>
      </c>
    </row>
    <row r="14" spans="1:6" x14ac:dyDescent="0.25">
      <c r="A14" s="251">
        <v>11</v>
      </c>
      <c r="B14" s="160">
        <v>11</v>
      </c>
      <c r="C14" s="161" t="s">
        <v>3280</v>
      </c>
      <c r="D14" s="230">
        <f>VLOOKUP(A14,'MFP by LEA_kbs'!$E$15:$AQ$199,37,FALSE)</f>
        <v>1095</v>
      </c>
      <c r="E14" s="216">
        <f t="shared" si="0"/>
        <v>2.3057485786481366E-3</v>
      </c>
      <c r="F14" s="211">
        <f t="shared" si="1"/>
        <v>12707.411591914088</v>
      </c>
    </row>
    <row r="15" spans="1:6" x14ac:dyDescent="0.25">
      <c r="A15" s="252">
        <v>12</v>
      </c>
      <c r="B15" s="162">
        <v>12</v>
      </c>
      <c r="C15" s="163" t="s">
        <v>3281</v>
      </c>
      <c r="D15" s="228">
        <f>VLOOKUP(A15,'MFP by LEA_kbs'!$E$15:$AQ$199,37,FALSE)</f>
        <v>522</v>
      </c>
      <c r="E15" s="197">
        <f t="shared" si="0"/>
        <v>1.0991787744788377E-3</v>
      </c>
      <c r="F15" s="198">
        <f t="shared" si="1"/>
        <v>6057.7797725837027</v>
      </c>
    </row>
    <row r="16" spans="1:6" x14ac:dyDescent="0.25">
      <c r="A16" s="252">
        <v>13</v>
      </c>
      <c r="B16" s="162">
        <v>13</v>
      </c>
      <c r="C16" s="163" t="s">
        <v>3282</v>
      </c>
      <c r="D16" s="228">
        <f>VLOOKUP(A16,'MFP by LEA_kbs'!$E$15:$AQ$199,37,FALSE)</f>
        <v>989</v>
      </c>
      <c r="E16" s="197">
        <f t="shared" si="0"/>
        <v>2.0825436934091388E-3</v>
      </c>
      <c r="F16" s="198">
        <f t="shared" si="1"/>
        <v>11477.287730048431</v>
      </c>
    </row>
    <row r="17" spans="1:6" x14ac:dyDescent="0.25">
      <c r="A17" s="252">
        <v>14</v>
      </c>
      <c r="B17" s="162">
        <v>14</v>
      </c>
      <c r="C17" s="163" t="s">
        <v>3283</v>
      </c>
      <c r="D17" s="228">
        <f>VLOOKUP(A17,'MFP by LEA_kbs'!$E$15:$AQ$199,37,FALSE)</f>
        <v>1354</v>
      </c>
      <c r="E17" s="197">
        <f t="shared" si="0"/>
        <v>2.8511265529585178E-3</v>
      </c>
      <c r="F17" s="198">
        <f t="shared" si="1"/>
        <v>15713.091594019796</v>
      </c>
    </row>
    <row r="18" spans="1:6" x14ac:dyDescent="0.25">
      <c r="A18" s="253">
        <v>15</v>
      </c>
      <c r="B18" s="164">
        <v>15</v>
      </c>
      <c r="C18" s="165" t="s">
        <v>3284</v>
      </c>
      <c r="D18" s="229">
        <f>VLOOKUP(A18,'MFP by LEA_kbs'!$E$15:$AQ$199,37,FALSE)</f>
        <v>2501</v>
      </c>
      <c r="E18" s="199">
        <f t="shared" si="0"/>
        <v>5.266371867761634E-3</v>
      </c>
      <c r="F18" s="200">
        <f t="shared" si="1"/>
        <v>29023.960174773638</v>
      </c>
    </row>
    <row r="19" spans="1:6" x14ac:dyDescent="0.25">
      <c r="A19" s="251">
        <v>16</v>
      </c>
      <c r="B19" s="160">
        <v>16</v>
      </c>
      <c r="C19" s="161" t="s">
        <v>3285</v>
      </c>
      <c r="D19" s="230">
        <f>VLOOKUP(A19,'MFP by LEA_kbs'!$E$15:$AQ$199,37,FALSE)</f>
        <v>2785</v>
      </c>
      <c r="E19" s="216">
        <f t="shared" si="0"/>
        <v>5.8643925036849865E-3</v>
      </c>
      <c r="F19" s="211">
        <f t="shared" si="1"/>
        <v>32319.763729206148</v>
      </c>
    </row>
    <row r="20" spans="1:6" x14ac:dyDescent="0.25">
      <c r="A20" s="252">
        <v>17</v>
      </c>
      <c r="B20" s="162">
        <v>17</v>
      </c>
      <c r="C20" s="163" t="s">
        <v>3286</v>
      </c>
      <c r="D20" s="231">
        <f>VLOOKUP(A20,'MFP by LEA_kbs'!$E$15:$AQ$199,37,FALSE)</f>
        <v>32546</v>
      </c>
      <c r="E20" s="212">
        <f t="shared" si="0"/>
        <v>6.8532322594230366E-2</v>
      </c>
      <c r="F20" s="198">
        <f t="shared" si="1"/>
        <v>377694.44536112866</v>
      </c>
    </row>
    <row r="21" spans="1:6" x14ac:dyDescent="0.25">
      <c r="A21" s="252">
        <v>18</v>
      </c>
      <c r="B21" s="162">
        <v>18</v>
      </c>
      <c r="C21" s="163" t="s">
        <v>3287</v>
      </c>
      <c r="D21" s="228">
        <f>VLOOKUP(A21,'MFP by LEA_kbs'!$E$15:$AQ$199,37,FALSE)</f>
        <v>905</v>
      </c>
      <c r="E21" s="197">
        <f t="shared" si="0"/>
        <v>1.9056643503895558E-3</v>
      </c>
      <c r="F21" s="198">
        <f t="shared" si="1"/>
        <v>10502.472594230365</v>
      </c>
    </row>
    <row r="22" spans="1:6" x14ac:dyDescent="0.25">
      <c r="A22" s="252">
        <v>19</v>
      </c>
      <c r="B22" s="162">
        <v>19</v>
      </c>
      <c r="C22" s="163" t="s">
        <v>3288</v>
      </c>
      <c r="D22" s="228">
        <f>VLOOKUP(A22,'MFP by LEA_kbs'!$E$15:$AQ$199,37,FALSE)</f>
        <v>1350</v>
      </c>
      <c r="E22" s="197">
        <f t="shared" si="0"/>
        <v>2.8427037271004422E-3</v>
      </c>
      <c r="F22" s="198">
        <f t="shared" si="1"/>
        <v>15666.671825647505</v>
      </c>
    </row>
    <row r="23" spans="1:6" x14ac:dyDescent="0.25">
      <c r="A23" s="253">
        <v>20</v>
      </c>
      <c r="B23" s="164">
        <v>20</v>
      </c>
      <c r="C23" s="165" t="s">
        <v>3289</v>
      </c>
      <c r="D23" s="229">
        <f>VLOOKUP(A23,'MFP by LEA_kbs'!$E$15:$AQ$199,37,FALSE)</f>
        <v>4426</v>
      </c>
      <c r="E23" s="199">
        <f t="shared" si="0"/>
        <v>9.3198568119604135E-3</v>
      </c>
      <c r="F23" s="200">
        <f t="shared" si="1"/>
        <v>51363.473703937678</v>
      </c>
    </row>
    <row r="24" spans="1:6" x14ac:dyDescent="0.25">
      <c r="A24" s="251">
        <v>21</v>
      </c>
      <c r="B24" s="160">
        <v>21</v>
      </c>
      <c r="C24" s="161" t="s">
        <v>3290</v>
      </c>
      <c r="D24" s="230">
        <f>VLOOKUP(A24,'MFP by LEA_kbs'!$E$15:$AQ$199,37,FALSE)</f>
        <v>2488</v>
      </c>
      <c r="E24" s="216">
        <f t="shared" si="0"/>
        <v>5.2389976837228886E-3</v>
      </c>
      <c r="F24" s="211">
        <f t="shared" si="1"/>
        <v>28873.095927563696</v>
      </c>
    </row>
    <row r="25" spans="1:6" x14ac:dyDescent="0.25">
      <c r="A25" s="252">
        <v>22</v>
      </c>
      <c r="B25" s="162">
        <v>22</v>
      </c>
      <c r="C25" s="163" t="s">
        <v>3291</v>
      </c>
      <c r="D25" s="228">
        <f>VLOOKUP(A25,'MFP by LEA_kbs'!$E$15:$AQ$199,37,FALSE)</f>
        <v>2020</v>
      </c>
      <c r="E25" s="197">
        <f t="shared" si="0"/>
        <v>4.2535270583280689E-3</v>
      </c>
      <c r="F25" s="198">
        <f t="shared" si="1"/>
        <v>23441.983028005896</v>
      </c>
    </row>
    <row r="26" spans="1:6" x14ac:dyDescent="0.25">
      <c r="A26" s="252">
        <v>23</v>
      </c>
      <c r="B26" s="162">
        <v>23</v>
      </c>
      <c r="C26" s="163" t="s">
        <v>3292</v>
      </c>
      <c r="D26" s="228">
        <f>VLOOKUP(A26,'MFP by LEA_kbs'!$E$15:$AQ$199,37,FALSE)</f>
        <v>9153</v>
      </c>
      <c r="E26" s="197">
        <f t="shared" si="0"/>
        <v>1.9273531269740997E-2</v>
      </c>
      <c r="F26" s="198">
        <f t="shared" si="1"/>
        <v>106220.03497789007</v>
      </c>
    </row>
    <row r="27" spans="1:6" x14ac:dyDescent="0.25">
      <c r="A27" s="252">
        <v>24</v>
      </c>
      <c r="B27" s="162">
        <v>24</v>
      </c>
      <c r="C27" s="163" t="s">
        <v>3293</v>
      </c>
      <c r="D27" s="228">
        <f>VLOOKUP(A27,'MFP by LEA_kbs'!$E$15:$AQ$199,37,FALSE)</f>
        <v>3801</v>
      </c>
      <c r="E27" s="197">
        <f t="shared" si="0"/>
        <v>8.0037902716361339E-3</v>
      </c>
      <c r="F27" s="198">
        <f t="shared" si="1"/>
        <v>44110.384895767529</v>
      </c>
    </row>
    <row r="28" spans="1:6" x14ac:dyDescent="0.25">
      <c r="A28" s="253">
        <v>25</v>
      </c>
      <c r="B28" s="164">
        <v>25</v>
      </c>
      <c r="C28" s="165" t="s">
        <v>3294</v>
      </c>
      <c r="D28" s="229">
        <f>VLOOKUP(A28,'MFP by LEA_kbs'!$E$15:$AQ$199,37,FALSE)</f>
        <v>1471</v>
      </c>
      <c r="E28" s="199">
        <f t="shared" si="0"/>
        <v>3.0974942093072227E-3</v>
      </c>
      <c r="F28" s="200">
        <f t="shared" si="1"/>
        <v>17070.869818909247</v>
      </c>
    </row>
    <row r="29" spans="1:6" x14ac:dyDescent="0.25">
      <c r="A29" s="251">
        <v>26</v>
      </c>
      <c r="B29" s="160">
        <v>26</v>
      </c>
      <c r="C29" s="161" t="s">
        <v>3295</v>
      </c>
      <c r="D29" s="230">
        <f>VLOOKUP(A29,'MFP by LEA_kbs'!$E$15:$AQ$199,37,FALSE)</f>
        <v>36559</v>
      </c>
      <c r="E29" s="216">
        <f t="shared" si="0"/>
        <v>7.6982522636344489E-2</v>
      </c>
      <c r="F29" s="211">
        <f t="shared" si="1"/>
        <v>424265.07798062748</v>
      </c>
    </row>
    <row r="30" spans="1:6" x14ac:dyDescent="0.25">
      <c r="A30" s="252">
        <v>27</v>
      </c>
      <c r="B30" s="162">
        <v>27</v>
      </c>
      <c r="C30" s="163" t="s">
        <v>3296</v>
      </c>
      <c r="D30" s="228">
        <f>VLOOKUP(A30,'MFP by LEA_kbs'!$E$15:$AQ$199,37,FALSE)</f>
        <v>3496</v>
      </c>
      <c r="E30" s="197">
        <f t="shared" si="0"/>
        <v>7.3615497999578857E-3</v>
      </c>
      <c r="F30" s="198">
        <f t="shared" si="1"/>
        <v>40570.877557380503</v>
      </c>
    </row>
    <row r="31" spans="1:6" x14ac:dyDescent="0.25">
      <c r="A31" s="252">
        <v>28</v>
      </c>
      <c r="B31" s="162">
        <v>28</v>
      </c>
      <c r="C31" s="163" t="s">
        <v>3297</v>
      </c>
      <c r="D31" s="228">
        <f>VLOOKUP(A31,'MFP by LEA_kbs'!$E$15:$AQ$199,37,FALSE)</f>
        <v>19166</v>
      </c>
      <c r="E31" s="197">
        <f t="shared" si="0"/>
        <v>4.0357970098968202E-2</v>
      </c>
      <c r="F31" s="198">
        <f t="shared" si="1"/>
        <v>222420.32015582226</v>
      </c>
    </row>
    <row r="32" spans="1:6" x14ac:dyDescent="0.25">
      <c r="A32" s="252">
        <v>29</v>
      </c>
      <c r="B32" s="162">
        <v>29</v>
      </c>
      <c r="C32" s="163" t="s">
        <v>3298</v>
      </c>
      <c r="D32" s="228">
        <f>VLOOKUP(A32,'MFP by LEA_kbs'!$E$15:$AQ$199,37,FALSE)</f>
        <v>9113</v>
      </c>
      <c r="E32" s="197">
        <f t="shared" si="0"/>
        <v>1.9189303011160244E-2</v>
      </c>
      <c r="F32" s="198">
        <f t="shared" si="1"/>
        <v>105755.8372941672</v>
      </c>
    </row>
    <row r="33" spans="1:6" x14ac:dyDescent="0.25">
      <c r="A33" s="253">
        <v>30</v>
      </c>
      <c r="B33" s="164">
        <v>30</v>
      </c>
      <c r="C33" s="165" t="s">
        <v>3299</v>
      </c>
      <c r="D33" s="229">
        <f>VLOOKUP(A33,'MFP by LEA_kbs'!$E$15:$AQ$199,37,FALSE)</f>
        <v>1551</v>
      </c>
      <c r="E33" s="199">
        <f t="shared" si="0"/>
        <v>3.2659507264687303E-3</v>
      </c>
      <c r="F33" s="200">
        <f t="shared" si="1"/>
        <v>17999.265186355024</v>
      </c>
    </row>
    <row r="34" spans="1:6" x14ac:dyDescent="0.25">
      <c r="A34" s="251">
        <v>31</v>
      </c>
      <c r="B34" s="160">
        <v>31</v>
      </c>
      <c r="C34" s="161" t="s">
        <v>3300</v>
      </c>
      <c r="D34" s="230">
        <f>VLOOKUP(A34,'MFP by LEA_kbs'!$E$15:$AQ$199,37,FALSE)</f>
        <v>3658</v>
      </c>
      <c r="E34" s="216">
        <f t="shared" si="0"/>
        <v>7.7026742472099388E-3</v>
      </c>
      <c r="F34" s="211">
        <f t="shared" si="1"/>
        <v>42450.878176458202</v>
      </c>
    </row>
    <row r="35" spans="1:6" x14ac:dyDescent="0.25">
      <c r="A35" s="252">
        <v>32</v>
      </c>
      <c r="B35" s="162">
        <v>32</v>
      </c>
      <c r="C35" s="163" t="s">
        <v>3301</v>
      </c>
      <c r="D35" s="228">
        <f>VLOOKUP(A35,'MFP by LEA_kbs'!$E$15:$AQ$199,37,FALSE)</f>
        <v>12476</v>
      </c>
      <c r="E35" s="197">
        <f t="shared" si="0"/>
        <v>2.6270793851337123E-2</v>
      </c>
      <c r="F35" s="198">
        <f t="shared" si="1"/>
        <v>144783.2575531691</v>
      </c>
    </row>
    <row r="36" spans="1:6" x14ac:dyDescent="0.25">
      <c r="A36" s="252">
        <v>33</v>
      </c>
      <c r="B36" s="162">
        <v>33</v>
      </c>
      <c r="C36" s="163" t="s">
        <v>3302</v>
      </c>
      <c r="D36" s="228">
        <f>VLOOKUP(A36,'MFP by LEA_kbs'!$E$15:$AQ$199,37,FALSE)</f>
        <v>997</v>
      </c>
      <c r="E36" s="197">
        <f t="shared" ref="E36:E67" si="2">D36/$D$211</f>
        <v>2.0993893451252896E-3</v>
      </c>
      <c r="F36" s="198">
        <f t="shared" si="1"/>
        <v>11570.12726679301</v>
      </c>
    </row>
    <row r="37" spans="1:6" x14ac:dyDescent="0.25">
      <c r="A37" s="252">
        <v>34</v>
      </c>
      <c r="B37" s="162">
        <v>34</v>
      </c>
      <c r="C37" s="163" t="s">
        <v>3303</v>
      </c>
      <c r="D37" s="228">
        <f>VLOOKUP(A37,'MFP by LEA_kbs'!$E$15:$AQ$199,37,FALSE)</f>
        <v>3193</v>
      </c>
      <c r="E37" s="197">
        <f t="shared" si="2"/>
        <v>6.7235207412086754E-3</v>
      </c>
      <c r="F37" s="198">
        <f t="shared" si="1"/>
        <v>37054.580103179615</v>
      </c>
    </row>
    <row r="38" spans="1:6" x14ac:dyDescent="0.25">
      <c r="A38" s="253">
        <v>35</v>
      </c>
      <c r="B38" s="164">
        <v>35</v>
      </c>
      <c r="C38" s="165" t="s">
        <v>3304</v>
      </c>
      <c r="D38" s="229">
        <f>VLOOKUP(A38,'MFP by LEA_kbs'!$E$15:$AQ$199,37,FALSE)</f>
        <v>4378</v>
      </c>
      <c r="E38" s="199">
        <f t="shared" si="2"/>
        <v>9.2187829016635078E-3</v>
      </c>
      <c r="F38" s="200">
        <f t="shared" si="1"/>
        <v>50806.436483470199</v>
      </c>
    </row>
    <row r="39" spans="1:6" x14ac:dyDescent="0.25">
      <c r="A39" s="251">
        <v>36</v>
      </c>
      <c r="B39" s="160">
        <v>36</v>
      </c>
      <c r="C39" s="161" t="s">
        <v>3305</v>
      </c>
      <c r="D39" s="232">
        <f>VLOOKUP(A39,'MFP by LEA_kbs'!$E$15:$AQ$199,37,FALSE)</f>
        <v>9962</v>
      </c>
      <c r="E39" s="210">
        <f t="shared" si="2"/>
        <v>2.0977047799536745E-2</v>
      </c>
      <c r="F39" s="211">
        <f t="shared" si="1"/>
        <v>115608.43313118551</v>
      </c>
    </row>
    <row r="40" spans="1:6" x14ac:dyDescent="0.25">
      <c r="A40" s="252">
        <v>37</v>
      </c>
      <c r="B40" s="162">
        <v>37</v>
      </c>
      <c r="C40" s="163" t="s">
        <v>3306</v>
      </c>
      <c r="D40" s="228">
        <f>VLOOKUP(A40,'MFP by LEA_kbs'!$E$15:$AQ$199,37,FALSE)</f>
        <v>11330</v>
      </c>
      <c r="E40" s="197">
        <f t="shared" si="2"/>
        <v>2.3857654242998527E-2</v>
      </c>
      <c r="F40" s="198">
        <f t="shared" si="1"/>
        <v>131483.99391450832</v>
      </c>
    </row>
    <row r="41" spans="1:6" x14ac:dyDescent="0.25">
      <c r="A41" s="252">
        <v>38</v>
      </c>
      <c r="B41" s="162">
        <v>38</v>
      </c>
      <c r="C41" s="163" t="s">
        <v>3307</v>
      </c>
      <c r="D41" s="228">
        <f>VLOOKUP(A41,'MFP by LEA_kbs'!$E$15:$AQ$199,37,FALSE)</f>
        <v>2472</v>
      </c>
      <c r="E41" s="197">
        <f t="shared" si="2"/>
        <v>5.2053063802905879E-3</v>
      </c>
      <c r="F41" s="198">
        <f t="shared" si="1"/>
        <v>28687.416854074545</v>
      </c>
    </row>
    <row r="42" spans="1:6" x14ac:dyDescent="0.25">
      <c r="A42" s="252">
        <v>39</v>
      </c>
      <c r="B42" s="162">
        <v>39</v>
      </c>
      <c r="C42" s="163" t="s">
        <v>3308</v>
      </c>
      <c r="D42" s="231">
        <f>VLOOKUP(A42,'MFP by LEA_kbs'!$E$15:$AQ$199,37,FALSE)</f>
        <v>2327</v>
      </c>
      <c r="E42" s="212">
        <f t="shared" si="2"/>
        <v>4.8999789429353549E-3</v>
      </c>
      <c r="F42" s="198">
        <f t="shared" si="1"/>
        <v>27004.70025057907</v>
      </c>
    </row>
    <row r="43" spans="1:6" x14ac:dyDescent="0.25">
      <c r="A43" s="253">
        <v>40</v>
      </c>
      <c r="B43" s="164">
        <v>40</v>
      </c>
      <c r="C43" s="165" t="s">
        <v>3309</v>
      </c>
      <c r="D43" s="229">
        <f>VLOOKUP(A43,'MFP by LEA_kbs'!$E$15:$AQ$199,37,FALSE)</f>
        <v>16128</v>
      </c>
      <c r="E43" s="199">
        <f t="shared" si="2"/>
        <v>3.3960833859759947E-2</v>
      </c>
      <c r="F43" s="200">
        <f t="shared" si="1"/>
        <v>187164.50607706883</v>
      </c>
    </row>
    <row r="44" spans="1:6" x14ac:dyDescent="0.25">
      <c r="A44" s="251">
        <v>41</v>
      </c>
      <c r="B44" s="160">
        <v>41</v>
      </c>
      <c r="C44" s="161" t="s">
        <v>3310</v>
      </c>
      <c r="D44" s="230">
        <f>VLOOKUP(A44,'MFP by LEA_kbs'!$E$15:$AQ$199,37,FALSE)</f>
        <v>1265</v>
      </c>
      <c r="E44" s="216">
        <f t="shared" si="2"/>
        <v>2.6637186776163405E-3</v>
      </c>
      <c r="F44" s="211">
        <f t="shared" si="1"/>
        <v>14680.251747736367</v>
      </c>
    </row>
    <row r="45" spans="1:6" x14ac:dyDescent="0.25">
      <c r="A45" s="252">
        <v>42</v>
      </c>
      <c r="B45" s="162">
        <v>42</v>
      </c>
      <c r="C45" s="163" t="s">
        <v>3311</v>
      </c>
      <c r="D45" s="228">
        <f>VLOOKUP(A45,'MFP by LEA_kbs'!$E$15:$AQ$199,37,FALSE)</f>
        <v>2468</v>
      </c>
      <c r="E45" s="197">
        <f t="shared" si="2"/>
        <v>5.1968835544325123E-3</v>
      </c>
      <c r="F45" s="198">
        <f t="shared" si="1"/>
        <v>28640.997085702253</v>
      </c>
    </row>
    <row r="46" spans="1:6" x14ac:dyDescent="0.25">
      <c r="A46" s="252">
        <v>43</v>
      </c>
      <c r="B46" s="162">
        <v>43</v>
      </c>
      <c r="C46" s="163" t="s">
        <v>3312</v>
      </c>
      <c r="D46" s="228">
        <f>VLOOKUP(A46,'MFP by LEA_kbs'!$E$15:$AQ$199,37,FALSE)</f>
        <v>2993</v>
      </c>
      <c r="E46" s="197">
        <f t="shared" si="2"/>
        <v>6.3023794483049065E-3</v>
      </c>
      <c r="F46" s="198">
        <f t="shared" si="1"/>
        <v>34733.591684565174</v>
      </c>
    </row>
    <row r="47" spans="1:6" x14ac:dyDescent="0.25">
      <c r="A47" s="252">
        <v>44</v>
      </c>
      <c r="B47" s="162">
        <v>44</v>
      </c>
      <c r="C47" s="163" t="s">
        <v>3313</v>
      </c>
      <c r="D47" s="228">
        <f>VLOOKUP(A47,'MFP by LEA_kbs'!$E$15:$AQ$199,37,FALSE)</f>
        <v>5625</v>
      </c>
      <c r="E47" s="197">
        <f t="shared" si="2"/>
        <v>1.1844598862918509E-2</v>
      </c>
      <c r="F47" s="198">
        <f t="shared" si="1"/>
        <v>65277.799273531265</v>
      </c>
    </row>
    <row r="48" spans="1:6" x14ac:dyDescent="0.25">
      <c r="A48" s="253">
        <v>45</v>
      </c>
      <c r="B48" s="164">
        <v>45</v>
      </c>
      <c r="C48" s="165" t="s">
        <v>3314</v>
      </c>
      <c r="D48" s="229">
        <f>VLOOKUP(A48,'MFP by LEA_kbs'!$E$15:$AQ$199,37,FALSE)</f>
        <v>5049</v>
      </c>
      <c r="E48" s="199">
        <f t="shared" si="2"/>
        <v>1.0631711939355654E-2</v>
      </c>
      <c r="F48" s="200">
        <f t="shared" si="1"/>
        <v>58593.352627921668</v>
      </c>
    </row>
    <row r="49" spans="1:6" x14ac:dyDescent="0.25">
      <c r="A49" s="251">
        <v>46</v>
      </c>
      <c r="B49" s="160">
        <v>46</v>
      </c>
      <c r="C49" s="161" t="s">
        <v>3315</v>
      </c>
      <c r="D49" s="232">
        <f>VLOOKUP(A49,'MFP by LEA_kbs'!$E$15:$AQ$199,37,FALSE)</f>
        <v>1104</v>
      </c>
      <c r="E49" s="210">
        <f t="shared" si="2"/>
        <v>2.3246999368288059E-3</v>
      </c>
      <c r="F49" s="211">
        <f t="shared" si="1"/>
        <v>12811.856070751735</v>
      </c>
    </row>
    <row r="50" spans="1:6" x14ac:dyDescent="0.25">
      <c r="A50" s="252">
        <v>47</v>
      </c>
      <c r="B50" s="162">
        <v>47</v>
      </c>
      <c r="C50" s="163" t="s">
        <v>3316</v>
      </c>
      <c r="D50" s="228">
        <f>VLOOKUP(A50,'MFP by LEA_kbs'!$E$15:$AQ$199,37,FALSE)</f>
        <v>2702</v>
      </c>
      <c r="E50" s="197">
        <f t="shared" si="2"/>
        <v>5.6896188671299221E-3</v>
      </c>
      <c r="F50" s="198">
        <f t="shared" si="1"/>
        <v>31356.553535481155</v>
      </c>
    </row>
    <row r="51" spans="1:6" x14ac:dyDescent="0.25">
      <c r="A51" s="252">
        <v>48</v>
      </c>
      <c r="B51" s="162">
        <v>48</v>
      </c>
      <c r="C51" s="163" t="s">
        <v>3317</v>
      </c>
      <c r="D51" s="228">
        <f>VLOOKUP(A51,'MFP by LEA_kbs'!$E$15:$AQ$199,37,FALSE)</f>
        <v>5045</v>
      </c>
      <c r="E51" s="197">
        <f t="shared" si="2"/>
        <v>1.0623289113497579E-2</v>
      </c>
      <c r="F51" s="198">
        <f t="shared" si="1"/>
        <v>58546.932859549379</v>
      </c>
    </row>
    <row r="52" spans="1:6" x14ac:dyDescent="0.25">
      <c r="A52" s="252">
        <v>49</v>
      </c>
      <c r="B52" s="162">
        <v>49</v>
      </c>
      <c r="C52" s="163" t="s">
        <v>3318</v>
      </c>
      <c r="D52" s="228">
        <f>VLOOKUP(A52,'MFP by LEA_kbs'!$E$15:$AQ$199,37,FALSE)</f>
        <v>10707</v>
      </c>
      <c r="E52" s="197">
        <f t="shared" si="2"/>
        <v>2.2545799115603286E-2</v>
      </c>
      <c r="F52" s="198">
        <f t="shared" si="1"/>
        <v>124254.11499052432</v>
      </c>
    </row>
    <row r="53" spans="1:6" x14ac:dyDescent="0.25">
      <c r="A53" s="253">
        <v>50</v>
      </c>
      <c r="B53" s="164">
        <v>50</v>
      </c>
      <c r="C53" s="165" t="s">
        <v>3319</v>
      </c>
      <c r="D53" s="229">
        <f>VLOOKUP(A53,'MFP by LEA_kbs'!$E$15:$AQ$199,37,FALSE)</f>
        <v>6134</v>
      </c>
      <c r="E53" s="199">
        <f t="shared" si="2"/>
        <v>1.2916403453358602E-2</v>
      </c>
      <c r="F53" s="200">
        <f t="shared" si="1"/>
        <v>71184.714798905028</v>
      </c>
    </row>
    <row r="54" spans="1:6" x14ac:dyDescent="0.25">
      <c r="A54" s="251">
        <v>51</v>
      </c>
      <c r="B54" s="160">
        <v>51</v>
      </c>
      <c r="C54" s="161" t="s">
        <v>3320</v>
      </c>
      <c r="D54" s="230">
        <f>VLOOKUP(A54,'MFP by LEA_kbs'!$E$15:$AQ$199,37,FALSE)</f>
        <v>6312</v>
      </c>
      <c r="E54" s="216">
        <f t="shared" si="2"/>
        <v>1.3291219204042956E-2</v>
      </c>
      <c r="F54" s="211">
        <f t="shared" si="1"/>
        <v>73250.394491471889</v>
      </c>
    </row>
    <row r="55" spans="1:6" x14ac:dyDescent="0.25">
      <c r="A55" s="252">
        <v>52</v>
      </c>
      <c r="B55" s="162">
        <v>52</v>
      </c>
      <c r="C55" s="163" t="s">
        <v>3321</v>
      </c>
      <c r="D55" s="228">
        <f>VLOOKUP(A55,'MFP by LEA_kbs'!$E$15:$AQ$199,37,FALSE)</f>
        <v>16772</v>
      </c>
      <c r="E55" s="197">
        <f t="shared" si="2"/>
        <v>3.5316908822910088E-2</v>
      </c>
      <c r="F55" s="198">
        <f t="shared" si="1"/>
        <v>194638.08878500739</v>
      </c>
    </row>
    <row r="56" spans="1:6" x14ac:dyDescent="0.25">
      <c r="A56" s="252">
        <v>53</v>
      </c>
      <c r="B56" s="162">
        <v>53</v>
      </c>
      <c r="C56" s="163" t="s">
        <v>3322</v>
      </c>
      <c r="D56" s="228">
        <f>VLOOKUP(A56,'MFP by LEA_kbs'!$E$15:$AQ$199,37,FALSE)</f>
        <v>15093</v>
      </c>
      <c r="E56" s="197">
        <f t="shared" si="2"/>
        <v>3.1781427668982946E-2</v>
      </c>
      <c r="F56" s="198">
        <f t="shared" si="1"/>
        <v>175153.39101073911</v>
      </c>
    </row>
    <row r="57" spans="1:6" x14ac:dyDescent="0.25">
      <c r="A57" s="252">
        <v>54</v>
      </c>
      <c r="B57" s="162">
        <v>54</v>
      </c>
      <c r="C57" s="163" t="s">
        <v>3323</v>
      </c>
      <c r="D57" s="228">
        <f>VLOOKUP(A57,'MFP by LEA_kbs'!$E$15:$AQ$199,37,FALSE)</f>
        <v>559</v>
      </c>
      <c r="E57" s="197">
        <f t="shared" si="2"/>
        <v>1.1770899136660351E-3</v>
      </c>
      <c r="F57" s="198">
        <f t="shared" si="1"/>
        <v>6487.1626300273747</v>
      </c>
    </row>
    <row r="58" spans="1:6" x14ac:dyDescent="0.25">
      <c r="A58" s="253">
        <v>55</v>
      </c>
      <c r="B58" s="164">
        <v>55</v>
      </c>
      <c r="C58" s="165" t="s">
        <v>3324</v>
      </c>
      <c r="D58" s="229">
        <f>VLOOKUP(A58,'MFP by LEA_kbs'!$E$15:$AQ$199,37,FALSE)</f>
        <v>12289</v>
      </c>
      <c r="E58" s="199">
        <f t="shared" si="2"/>
        <v>2.5877026742472099E-2</v>
      </c>
      <c r="F58" s="200">
        <f t="shared" si="1"/>
        <v>142613.13338176458</v>
      </c>
    </row>
    <row r="59" spans="1:6" x14ac:dyDescent="0.25">
      <c r="A59" s="251">
        <v>56</v>
      </c>
      <c r="B59" s="160">
        <v>56</v>
      </c>
      <c r="C59" s="161" t="s">
        <v>3325</v>
      </c>
      <c r="D59" s="230">
        <f>VLOOKUP(A59,'MFP by LEA_kbs'!$E$15:$AQ$199,37,FALSE)</f>
        <v>1659</v>
      </c>
      <c r="E59" s="216">
        <f t="shared" si="2"/>
        <v>3.4933670246367655E-3</v>
      </c>
      <c r="F59" s="211">
        <f t="shared" si="1"/>
        <v>19252.598932406821</v>
      </c>
    </row>
    <row r="60" spans="1:6" x14ac:dyDescent="0.25">
      <c r="A60" s="252">
        <v>57</v>
      </c>
      <c r="B60" s="162">
        <v>57</v>
      </c>
      <c r="C60" s="163" t="s">
        <v>3326</v>
      </c>
      <c r="D60" s="228">
        <f>VLOOKUP(A60,'MFP by LEA_kbs'!$E$15:$AQ$199,37,FALSE)</f>
        <v>5851</v>
      </c>
      <c r="E60" s="197">
        <f t="shared" si="2"/>
        <v>1.2320488523899768E-2</v>
      </c>
      <c r="F60" s="198">
        <f t="shared" si="1"/>
        <v>67900.516186565597</v>
      </c>
    </row>
    <row r="61" spans="1:6" x14ac:dyDescent="0.25">
      <c r="A61" s="252">
        <v>58</v>
      </c>
      <c r="B61" s="162">
        <v>58</v>
      </c>
      <c r="C61" s="163" t="s">
        <v>3327</v>
      </c>
      <c r="D61" s="228">
        <f>VLOOKUP(A61,'MFP by LEA_kbs'!$E$15:$AQ$199,37,FALSE)</f>
        <v>4767</v>
      </c>
      <c r="E61" s="197">
        <f t="shared" si="2"/>
        <v>1.003790271636134E-2</v>
      </c>
      <c r="F61" s="198">
        <f t="shared" si="1"/>
        <v>55320.758957675302</v>
      </c>
    </row>
    <row r="62" spans="1:6" x14ac:dyDescent="0.25">
      <c r="A62" s="252">
        <v>59</v>
      </c>
      <c r="B62" s="162">
        <v>59</v>
      </c>
      <c r="C62" s="163" t="s">
        <v>3328</v>
      </c>
      <c r="D62" s="228">
        <f>VLOOKUP(A62,'MFP by LEA_kbs'!$E$15:$AQ$199,37,FALSE)</f>
        <v>4268</v>
      </c>
      <c r="E62" s="197">
        <f t="shared" si="2"/>
        <v>8.9871551905664343E-3</v>
      </c>
      <c r="F62" s="198">
        <f t="shared" si="1"/>
        <v>49529.892853232253</v>
      </c>
    </row>
    <row r="63" spans="1:6" x14ac:dyDescent="0.25">
      <c r="A63" s="253">
        <v>60</v>
      </c>
      <c r="B63" s="164">
        <v>60</v>
      </c>
      <c r="C63" s="165" t="s">
        <v>3329</v>
      </c>
      <c r="D63" s="229">
        <f>VLOOKUP(A63,'MFP by LEA_kbs'!$E$15:$AQ$199,37,FALSE)</f>
        <v>4314</v>
      </c>
      <c r="E63" s="199">
        <f t="shared" si="2"/>
        <v>9.0840176879343013E-3</v>
      </c>
      <c r="F63" s="200">
        <f t="shared" si="1"/>
        <v>50063.72018951358</v>
      </c>
    </row>
    <row r="64" spans="1:6" x14ac:dyDescent="0.25">
      <c r="A64" s="251">
        <v>61</v>
      </c>
      <c r="B64" s="160">
        <v>61</v>
      </c>
      <c r="C64" s="161" t="s">
        <v>3330</v>
      </c>
      <c r="D64" s="230">
        <f>VLOOKUP(A64,'MFP by LEA_kbs'!$E$15:$AQ$199,37,FALSE)</f>
        <v>2544</v>
      </c>
      <c r="E64" s="216">
        <f t="shared" si="2"/>
        <v>5.3569172457359447E-3</v>
      </c>
      <c r="F64" s="211">
        <f t="shared" si="1"/>
        <v>29522.972684775745</v>
      </c>
    </row>
    <row r="65" spans="1:6" x14ac:dyDescent="0.25">
      <c r="A65" s="252">
        <v>62</v>
      </c>
      <c r="B65" s="162">
        <v>62</v>
      </c>
      <c r="C65" s="163" t="s">
        <v>3331</v>
      </c>
      <c r="D65" s="228">
        <f>VLOOKUP(A65,'MFP by LEA_kbs'!$E$15:$AQ$199,37,FALSE)</f>
        <v>1565</v>
      </c>
      <c r="E65" s="197">
        <f t="shared" si="2"/>
        <v>3.2954306169719941E-3</v>
      </c>
      <c r="F65" s="198">
        <f t="shared" si="1"/>
        <v>18161.734375658034</v>
      </c>
    </row>
    <row r="66" spans="1:6" x14ac:dyDescent="0.25">
      <c r="A66" s="252">
        <v>63</v>
      </c>
      <c r="B66" s="162">
        <v>63</v>
      </c>
      <c r="C66" s="163" t="s">
        <v>3332</v>
      </c>
      <c r="D66" s="228">
        <f>VLOOKUP(A66,'MFP by LEA_kbs'!$E$15:$AQ$199,37,FALSE)</f>
        <v>1117</v>
      </c>
      <c r="E66" s="197">
        <f t="shared" si="2"/>
        <v>2.3520741208675512E-3</v>
      </c>
      <c r="F66" s="198">
        <f t="shared" si="1"/>
        <v>12962.720317961677</v>
      </c>
    </row>
    <row r="67" spans="1:6" x14ac:dyDescent="0.25">
      <c r="A67" s="252">
        <v>64</v>
      </c>
      <c r="B67" s="162">
        <v>64</v>
      </c>
      <c r="C67" s="163" t="s">
        <v>3333</v>
      </c>
      <c r="D67" s="228">
        <f>VLOOKUP(A67,'MFP by LEA_kbs'!$E$15:$AQ$199,37,FALSE)</f>
        <v>1694</v>
      </c>
      <c r="E67" s="197">
        <f t="shared" si="2"/>
        <v>3.567066750894925E-3</v>
      </c>
      <c r="F67" s="198">
        <f t="shared" si="1"/>
        <v>19658.771905664351</v>
      </c>
    </row>
    <row r="68" spans="1:6" x14ac:dyDescent="0.25">
      <c r="A68" s="253">
        <v>65</v>
      </c>
      <c r="B68" s="164">
        <v>65</v>
      </c>
      <c r="C68" s="165" t="s">
        <v>3334</v>
      </c>
      <c r="D68" s="229">
        <f>VLOOKUP(A68,'MFP by LEA_kbs'!$E$15:$AQ$199,37,FALSE)</f>
        <v>6548</v>
      </c>
      <c r="E68" s="199">
        <f t="shared" ref="E68:E99" si="3">D68/$D$211</f>
        <v>1.3788165929669404E-2</v>
      </c>
      <c r="F68" s="200">
        <f t="shared" si="1"/>
        <v>75989.160825436935</v>
      </c>
    </row>
    <row r="69" spans="1:6" x14ac:dyDescent="0.25">
      <c r="A69" s="251">
        <v>66</v>
      </c>
      <c r="B69" s="160">
        <v>66</v>
      </c>
      <c r="C69" s="161" t="s">
        <v>3335</v>
      </c>
      <c r="D69" s="230">
        <f>VLOOKUP(A69,'MFP by LEA_kbs'!$E$15:$AQ$199,37,FALSE)</f>
        <v>1336</v>
      </c>
      <c r="E69" s="216">
        <f t="shared" si="3"/>
        <v>2.8132238365971784E-3</v>
      </c>
      <c r="F69" s="211">
        <f t="shared" ref="F69:F72" si="4">E69*$F$3</f>
        <v>15504.202636344493</v>
      </c>
    </row>
    <row r="70" spans="1:6" x14ac:dyDescent="0.25">
      <c r="A70" s="252">
        <v>67</v>
      </c>
      <c r="B70" s="162">
        <v>67</v>
      </c>
      <c r="C70" s="163" t="s">
        <v>3336</v>
      </c>
      <c r="D70" s="228">
        <f>VLOOKUP(A70,'MFP by LEA_kbs'!$E$15:$AQ$199,37,FALSE)</f>
        <v>2720</v>
      </c>
      <c r="E70" s="197">
        <f t="shared" si="3"/>
        <v>5.7275215834912616E-3</v>
      </c>
      <c r="F70" s="198">
        <f t="shared" si="4"/>
        <v>31565.442493156454</v>
      </c>
    </row>
    <row r="71" spans="1:6" x14ac:dyDescent="0.25">
      <c r="A71" s="252">
        <v>68</v>
      </c>
      <c r="B71" s="162">
        <v>68</v>
      </c>
      <c r="C71" s="163" t="s">
        <v>3337</v>
      </c>
      <c r="D71" s="228">
        <f>VLOOKUP(A71,'MFP by LEA_kbs'!$E$15:$AQ$199,37,FALSE)</f>
        <v>1159</v>
      </c>
      <c r="E71" s="197">
        <f t="shared" si="3"/>
        <v>2.4405137923773426E-3</v>
      </c>
      <c r="F71" s="198">
        <f t="shared" si="4"/>
        <v>13450.12788587071</v>
      </c>
    </row>
    <row r="72" spans="1:6" x14ac:dyDescent="0.25">
      <c r="A72" s="254">
        <v>69</v>
      </c>
      <c r="B72" s="166">
        <v>69</v>
      </c>
      <c r="C72" s="167" t="s">
        <v>3338</v>
      </c>
      <c r="D72" s="233">
        <f>VLOOKUP(A72,'MFP by LEA_kbs'!$E$15:$AQ$199,37,FALSE)</f>
        <v>2977</v>
      </c>
      <c r="E72" s="217">
        <f t="shared" si="3"/>
        <v>6.2686881448726049E-3</v>
      </c>
      <c r="F72" s="211">
        <f t="shared" si="4"/>
        <v>34547.912611076019</v>
      </c>
    </row>
    <row r="73" spans="1:6" ht="15.75" thickBot="1" x14ac:dyDescent="0.3">
      <c r="A73" s="183"/>
      <c r="B73" s="184"/>
      <c r="C73" s="185" t="s">
        <v>3406</v>
      </c>
      <c r="D73" s="234">
        <f>SUM(D4:D72)</f>
        <v>427485</v>
      </c>
      <c r="E73" s="186">
        <f t="shared" ref="E73:F73" si="5">SUM(E4:E72)</f>
        <v>0.90015792798483885</v>
      </c>
      <c r="F73" s="187">
        <f t="shared" si="5"/>
        <v>4960938.6706569791</v>
      </c>
    </row>
    <row r="74" spans="1:6" customFormat="1" ht="15.75" thickTop="1" x14ac:dyDescent="0.25"/>
    <row r="75" spans="1:6" x14ac:dyDescent="0.25">
      <c r="A75" s="180">
        <v>36005</v>
      </c>
      <c r="B75" s="181">
        <v>36005</v>
      </c>
      <c r="C75" s="182" t="s">
        <v>1146</v>
      </c>
      <c r="D75" s="227">
        <f>VLOOKUP(A75,'MFP by Site_kbs'!$E$15:$AU$1439,37,FALSE)</f>
        <v>335</v>
      </c>
      <c r="E75" s="192">
        <f t="shared" ref="E75:E91" si="6">D75/$D$211</f>
        <v>7.0541166561381339E-4</v>
      </c>
      <c r="F75" s="193">
        <f t="shared" ref="F75:F91" si="7">E75*$F$3</f>
        <v>3887.6556011791954</v>
      </c>
    </row>
    <row r="76" spans="1:6" x14ac:dyDescent="0.25">
      <c r="A76" s="169">
        <v>36013</v>
      </c>
      <c r="B76" s="170">
        <v>36013</v>
      </c>
      <c r="C76" s="168" t="s">
        <v>3234</v>
      </c>
      <c r="D76" s="228">
        <f>VLOOKUP(A76,'MFP by Site_kbs'!$E$15:$AU$1439,37,FALSE)</f>
        <v>315</v>
      </c>
      <c r="E76" s="197">
        <f t="shared" si="6"/>
        <v>6.6329753632343648E-4</v>
      </c>
      <c r="F76" s="198">
        <f t="shared" si="7"/>
        <v>3655.5567593177511</v>
      </c>
    </row>
    <row r="77" spans="1:6" x14ac:dyDescent="0.25">
      <c r="A77" s="169">
        <v>36043</v>
      </c>
      <c r="B77" s="170">
        <v>36043</v>
      </c>
      <c r="C77" s="168" t="s">
        <v>1149</v>
      </c>
      <c r="D77" s="228">
        <f>VLOOKUP(A77,'MFP by Site_kbs'!$E$15:$AU$1439,37,FALSE)</f>
        <v>260</v>
      </c>
      <c r="E77" s="197">
        <f t="shared" si="6"/>
        <v>5.4748368077489997E-4</v>
      </c>
      <c r="F77" s="198">
        <f t="shared" si="7"/>
        <v>3017.2849441987787</v>
      </c>
    </row>
    <row r="78" spans="1:6" x14ac:dyDescent="0.25">
      <c r="A78" s="169">
        <v>36056</v>
      </c>
      <c r="B78" s="170">
        <v>36056</v>
      </c>
      <c r="C78" s="168" t="s">
        <v>1150</v>
      </c>
      <c r="D78" s="228">
        <f>VLOOKUP(A78,'MFP by Site_kbs'!$E$15:$AU$1439,37,FALSE)</f>
        <v>594</v>
      </c>
      <c r="E78" s="197">
        <f t="shared" si="6"/>
        <v>1.2507896399241946E-3</v>
      </c>
      <c r="F78" s="198">
        <f t="shared" si="7"/>
        <v>6893.3356032849024</v>
      </c>
    </row>
    <row r="79" spans="1:6" x14ac:dyDescent="0.25">
      <c r="A79" s="171">
        <v>36064</v>
      </c>
      <c r="B79" s="172">
        <v>36064</v>
      </c>
      <c r="C79" s="173" t="s">
        <v>1152</v>
      </c>
      <c r="D79" s="229">
        <f>VLOOKUP(A79,'MFP by Site_kbs'!$E$15:$AU$1439,37,FALSE)</f>
        <v>914</v>
      </c>
      <c r="E79" s="199">
        <f t="shared" si="6"/>
        <v>1.9246157085702252E-3</v>
      </c>
      <c r="F79" s="200">
        <f t="shared" si="7"/>
        <v>10606.917073068014</v>
      </c>
    </row>
    <row r="80" spans="1:6" x14ac:dyDescent="0.25">
      <c r="A80" s="169">
        <v>36079</v>
      </c>
      <c r="B80" s="170">
        <v>36079</v>
      </c>
      <c r="C80" s="168" t="s">
        <v>1153</v>
      </c>
      <c r="D80" s="230">
        <f>VLOOKUP(A80,'MFP by Site_kbs'!$E$15:$AU$1439,37,FALSE)</f>
        <v>256</v>
      </c>
      <c r="E80" s="216">
        <f t="shared" si="6"/>
        <v>5.3906085491682457E-4</v>
      </c>
      <c r="F80" s="211">
        <f t="shared" si="7"/>
        <v>2970.8651758264896</v>
      </c>
    </row>
    <row r="81" spans="1:6" x14ac:dyDescent="0.25">
      <c r="A81" s="169">
        <v>36096</v>
      </c>
      <c r="B81" s="170">
        <v>36096</v>
      </c>
      <c r="C81" s="168" t="s">
        <v>1156</v>
      </c>
      <c r="D81" s="228">
        <f>VLOOKUP(A81,'MFP by Site_kbs'!$E$15:$AU$1439,37,FALSE)</f>
        <v>715</v>
      </c>
      <c r="E81" s="197">
        <f t="shared" si="6"/>
        <v>1.5055801221309749E-3</v>
      </c>
      <c r="F81" s="198">
        <f t="shared" si="7"/>
        <v>8297.533596546642</v>
      </c>
    </row>
    <row r="82" spans="1:6" x14ac:dyDescent="0.25">
      <c r="A82" s="169">
        <v>36149</v>
      </c>
      <c r="B82" s="170">
        <v>36149</v>
      </c>
      <c r="C82" s="168" t="s">
        <v>1158</v>
      </c>
      <c r="D82" s="228">
        <f>VLOOKUP(A82,'MFP by Site_kbs'!$E$15:$AU$1439,37,FALSE)</f>
        <v>324</v>
      </c>
      <c r="E82" s="197">
        <f t="shared" si="6"/>
        <v>6.8224889450410608E-4</v>
      </c>
      <c r="F82" s="198">
        <f t="shared" si="7"/>
        <v>3760.0012381554011</v>
      </c>
    </row>
    <row r="83" spans="1:6" x14ac:dyDescent="0.25">
      <c r="A83" s="169">
        <v>36158</v>
      </c>
      <c r="B83" s="170">
        <v>36158</v>
      </c>
      <c r="C83" s="168" t="s">
        <v>1159</v>
      </c>
      <c r="D83" s="228">
        <f>VLOOKUP(A83,'MFP by Site_kbs'!$E$15:$AU$1439,37,FALSE)</f>
        <v>478</v>
      </c>
      <c r="E83" s="197">
        <f t="shared" si="6"/>
        <v>1.0065276900400083E-3</v>
      </c>
      <c r="F83" s="198">
        <f t="shared" si="7"/>
        <v>5547.1623204885236</v>
      </c>
    </row>
    <row r="84" spans="1:6" x14ac:dyDescent="0.25">
      <c r="A84" s="171">
        <v>36163</v>
      </c>
      <c r="B84" s="172">
        <v>36163</v>
      </c>
      <c r="C84" s="173" t="s">
        <v>1161</v>
      </c>
      <c r="D84" s="229">
        <f>VLOOKUP(A84,'MFP by Site_kbs'!$E$15:$AU$1439,37,FALSE)</f>
        <v>370</v>
      </c>
      <c r="E84" s="199">
        <f t="shared" si="6"/>
        <v>7.79111391871973E-4</v>
      </c>
      <c r="F84" s="200">
        <f t="shared" si="7"/>
        <v>4293.8285744367231</v>
      </c>
    </row>
    <row r="85" spans="1:6" x14ac:dyDescent="0.25">
      <c r="A85" s="169">
        <v>36187</v>
      </c>
      <c r="B85" s="170">
        <v>36187</v>
      </c>
      <c r="C85" s="168" t="s">
        <v>1163</v>
      </c>
      <c r="D85" s="230">
        <f>VLOOKUP(A85,'MFP by Site_kbs'!$E$15:$AU$1439,37,FALSE)</f>
        <v>426</v>
      </c>
      <c r="E85" s="216">
        <f t="shared" si="6"/>
        <v>8.9703095388502841E-4</v>
      </c>
      <c r="F85" s="211">
        <f t="shared" si="7"/>
        <v>4943.7053316487682</v>
      </c>
    </row>
    <row r="86" spans="1:6" x14ac:dyDescent="0.25">
      <c r="A86" s="169">
        <v>36188</v>
      </c>
      <c r="B86" s="170">
        <v>36188</v>
      </c>
      <c r="C86" s="168" t="s">
        <v>1164</v>
      </c>
      <c r="D86" s="228">
        <f>VLOOKUP(A86,'MFP by Site_kbs'!$E$15:$AU$1439,37,FALSE)</f>
        <v>137</v>
      </c>
      <c r="E86" s="197">
        <f t="shared" si="6"/>
        <v>2.8848178563908189E-4</v>
      </c>
      <c r="F86" s="198">
        <f t="shared" si="7"/>
        <v>1589.8770667508948</v>
      </c>
    </row>
    <row r="87" spans="1:6" x14ac:dyDescent="0.25">
      <c r="A87" s="169">
        <v>36191</v>
      </c>
      <c r="B87" s="170">
        <v>36191</v>
      </c>
      <c r="C87" s="168" t="s">
        <v>1166</v>
      </c>
      <c r="D87" s="228">
        <f>VLOOKUP(A87,'MFP by Site_kbs'!$E$15:$AU$1439,37,FALSE)</f>
        <v>492</v>
      </c>
      <c r="E87" s="197">
        <f t="shared" si="6"/>
        <v>1.0360075805432723E-3</v>
      </c>
      <c r="F87" s="198">
        <f t="shared" si="7"/>
        <v>5709.6315097915358</v>
      </c>
    </row>
    <row r="88" spans="1:6" x14ac:dyDescent="0.25">
      <c r="A88" s="169">
        <v>36194</v>
      </c>
      <c r="B88" s="170">
        <v>36194</v>
      </c>
      <c r="C88" s="168" t="s">
        <v>1839</v>
      </c>
      <c r="D88" s="228">
        <f>VLOOKUP(A88,'MFP by Site_kbs'!$E$15:$AU$1439,37,FALSE)</f>
        <v>46</v>
      </c>
      <c r="E88" s="197">
        <f t="shared" si="6"/>
        <v>9.6862497367866925E-5</v>
      </c>
      <c r="F88" s="198">
        <f t="shared" si="7"/>
        <v>533.82733628132246</v>
      </c>
    </row>
    <row r="89" spans="1:6" x14ac:dyDescent="0.25">
      <c r="A89" s="171">
        <v>36195</v>
      </c>
      <c r="B89" s="172">
        <v>36195</v>
      </c>
      <c r="C89" s="173" t="s">
        <v>1840</v>
      </c>
      <c r="D89" s="229">
        <f>VLOOKUP(A89,'MFP by Site_kbs'!$E$15:$AU$1439,37,FALSE)</f>
        <v>188</v>
      </c>
      <c r="E89" s="199">
        <f t="shared" si="6"/>
        <v>3.9587281532954305E-4</v>
      </c>
      <c r="F89" s="200">
        <f t="shared" si="7"/>
        <v>2181.7291134975785</v>
      </c>
    </row>
    <row r="90" spans="1:6" x14ac:dyDescent="0.25">
      <c r="A90" s="169">
        <v>36196</v>
      </c>
      <c r="B90" s="170">
        <v>36196</v>
      </c>
      <c r="C90" s="168" t="s">
        <v>1841</v>
      </c>
      <c r="D90" s="232">
        <f>VLOOKUP(A90,'MFP by Site_kbs'!$E$15:$AU$1439,37,FALSE)</f>
        <v>344</v>
      </c>
      <c r="E90" s="210">
        <f t="shared" si="6"/>
        <v>7.243630237944831E-4</v>
      </c>
      <c r="F90" s="211">
        <f t="shared" si="7"/>
        <v>3992.1000800168458</v>
      </c>
    </row>
    <row r="91" spans="1:6" x14ac:dyDescent="0.25">
      <c r="A91" s="169" t="s">
        <v>1703</v>
      </c>
      <c r="B91" s="170">
        <v>393003</v>
      </c>
      <c r="C91" s="168" t="s">
        <v>315</v>
      </c>
      <c r="D91" s="228">
        <f>VLOOKUP(A91,'MFP by Site_kbs'!$E$15:$AU$1439,37,FALSE)</f>
        <v>486</v>
      </c>
      <c r="E91" s="197">
        <f t="shared" si="6"/>
        <v>1.0233733417561591E-3</v>
      </c>
      <c r="F91" s="198">
        <f t="shared" si="7"/>
        <v>5640.001857233101</v>
      </c>
    </row>
    <row r="92" spans="1:6" ht="15.75" thickBot="1" x14ac:dyDescent="0.3">
      <c r="A92" s="183"/>
      <c r="B92" s="184"/>
      <c r="C92" s="185" t="s">
        <v>3413</v>
      </c>
      <c r="D92" s="234">
        <f>SUM(D75:D91)</f>
        <v>6680</v>
      </c>
      <c r="E92" s="186">
        <f>SUM(E75:E91)</f>
        <v>1.4066119182985891E-2</v>
      </c>
      <c r="F92" s="187">
        <f>SUM(F75:F91)</f>
        <v>77521.013181722476</v>
      </c>
    </row>
    <row r="93" spans="1:6" customFormat="1" ht="15.75" thickTop="1" x14ac:dyDescent="0.25"/>
    <row r="94" spans="1:6" x14ac:dyDescent="0.25">
      <c r="A94" s="180" t="s">
        <v>1665</v>
      </c>
      <c r="B94" s="181">
        <v>300001</v>
      </c>
      <c r="C94" s="182" t="s">
        <v>301</v>
      </c>
      <c r="D94" s="227">
        <f>VLOOKUP(A94,'MFP by LEA_kbs'!$E$15:$AQ$199,37,FALSE)</f>
        <v>359</v>
      </c>
      <c r="E94" s="192">
        <f t="shared" ref="E94:E106" si="8">D94/$D$211</f>
        <v>7.5594862076226569E-4</v>
      </c>
      <c r="F94" s="193">
        <f t="shared" ref="F94:F106" si="9">E94*$F$3</f>
        <v>4166.1742114129283</v>
      </c>
    </row>
    <row r="95" spans="1:6" x14ac:dyDescent="0.25">
      <c r="A95" s="169" t="s">
        <v>1667</v>
      </c>
      <c r="B95" s="170">
        <v>300003</v>
      </c>
      <c r="C95" s="168" t="s">
        <v>3339</v>
      </c>
      <c r="D95" s="228">
        <f>VLOOKUP(A95,'MFP by LEA_kbs'!$E$15:$AQ$199,37,FALSE)</f>
        <v>620</v>
      </c>
      <c r="E95" s="197">
        <f t="shared" si="8"/>
        <v>1.3055380080016846E-3</v>
      </c>
      <c r="F95" s="198">
        <f t="shared" si="9"/>
        <v>7195.0640977047797</v>
      </c>
    </row>
    <row r="96" spans="1:6" x14ac:dyDescent="0.25">
      <c r="A96" s="169" t="s">
        <v>1737</v>
      </c>
      <c r="B96" s="170" t="s">
        <v>1737</v>
      </c>
      <c r="C96" s="168" t="s">
        <v>3340</v>
      </c>
      <c r="D96" s="228">
        <f>VLOOKUP(A96,'MFP by LEA_kbs'!$E$15:$AQ$199,37,FALSE)</f>
        <v>838</v>
      </c>
      <c r="E96" s="197">
        <f t="shared" si="8"/>
        <v>1.764582017266793E-3</v>
      </c>
      <c r="F96" s="198">
        <f t="shared" si="9"/>
        <v>9724.9414739945259</v>
      </c>
    </row>
    <row r="97" spans="1:6" x14ac:dyDescent="0.25">
      <c r="A97" s="169" t="s">
        <v>1701</v>
      </c>
      <c r="B97" s="170">
        <v>393001</v>
      </c>
      <c r="C97" s="168" t="s">
        <v>311</v>
      </c>
      <c r="D97" s="228">
        <f>VLOOKUP(A97,'MFP by LEA_kbs'!$E$15:$AQ$199,37,FALSE)</f>
        <v>926</v>
      </c>
      <c r="E97" s="197">
        <f t="shared" si="8"/>
        <v>1.9498841861444515E-3</v>
      </c>
      <c r="F97" s="198">
        <f t="shared" si="9"/>
        <v>10746.17637818488</v>
      </c>
    </row>
    <row r="98" spans="1:6" x14ac:dyDescent="0.25">
      <c r="A98" s="171" t="s">
        <v>1702</v>
      </c>
      <c r="B98" s="172">
        <v>393002</v>
      </c>
      <c r="C98" s="173" t="s">
        <v>313</v>
      </c>
      <c r="D98" s="229">
        <f>VLOOKUP(A98,'MFP by LEA_kbs'!$E$15:$AQ$199,37,FALSE)</f>
        <v>501</v>
      </c>
      <c r="E98" s="199">
        <f t="shared" si="8"/>
        <v>1.0549589387239418E-3</v>
      </c>
      <c r="F98" s="200">
        <f t="shared" si="9"/>
        <v>5814.0759886291844</v>
      </c>
    </row>
    <row r="99" spans="1:6" x14ac:dyDescent="0.25">
      <c r="A99" s="180" t="s">
        <v>1723</v>
      </c>
      <c r="B99" s="181" t="s">
        <v>3341</v>
      </c>
      <c r="C99" s="182" t="s">
        <v>3342</v>
      </c>
      <c r="D99" s="227">
        <f>VLOOKUP(A99,'MFP by LEA_kbs'!$E$15:$AQ$199,37,FALSE)</f>
        <v>575</v>
      </c>
      <c r="E99" s="192">
        <f t="shared" si="8"/>
        <v>1.2107812170983365E-3</v>
      </c>
      <c r="F99" s="193">
        <f t="shared" si="9"/>
        <v>6672.8417035165294</v>
      </c>
    </row>
    <row r="100" spans="1:6" x14ac:dyDescent="0.25">
      <c r="A100" s="169" t="s">
        <v>1715</v>
      </c>
      <c r="B100" s="170">
        <v>398005</v>
      </c>
      <c r="C100" s="168" t="s">
        <v>3343</v>
      </c>
      <c r="D100" s="228">
        <f>VLOOKUP(A100,'MFP by LEA_kbs'!$E$15:$AQ$199,37,FALSE)</f>
        <v>466</v>
      </c>
      <c r="E100" s="197">
        <f t="shared" si="8"/>
        <v>9.8125921246578233E-4</v>
      </c>
      <c r="F100" s="198">
        <f t="shared" si="9"/>
        <v>5407.9030153716576</v>
      </c>
    </row>
    <row r="101" spans="1:6" x14ac:dyDescent="0.25">
      <c r="A101" s="169" t="s">
        <v>1718</v>
      </c>
      <c r="B101" s="170">
        <v>399001</v>
      </c>
      <c r="C101" s="168" t="s">
        <v>3344</v>
      </c>
      <c r="D101" s="228">
        <f>VLOOKUP(A101,'MFP by LEA_kbs'!$E$15:$AQ$199,37,FALSE)</f>
        <v>468</v>
      </c>
      <c r="E101" s="197">
        <f t="shared" si="8"/>
        <v>9.8547062539481992E-4</v>
      </c>
      <c r="F101" s="198">
        <f t="shared" si="9"/>
        <v>5431.112899557801</v>
      </c>
    </row>
    <row r="102" spans="1:6" x14ac:dyDescent="0.25">
      <c r="A102" s="169" t="s">
        <v>1719</v>
      </c>
      <c r="B102" s="170">
        <v>399002</v>
      </c>
      <c r="C102" s="168" t="s">
        <v>349</v>
      </c>
      <c r="D102" s="228">
        <f>VLOOKUP(A102,'MFP by LEA_kbs'!$E$15:$AQ$199,37,FALSE)</f>
        <v>716</v>
      </c>
      <c r="E102" s="197">
        <f t="shared" si="8"/>
        <v>1.5076858285954938E-3</v>
      </c>
      <c r="F102" s="198">
        <f t="shared" si="9"/>
        <v>8309.1385386397142</v>
      </c>
    </row>
    <row r="103" spans="1:6" x14ac:dyDescent="0.25">
      <c r="A103" s="171" t="s">
        <v>1721</v>
      </c>
      <c r="B103" s="172">
        <v>399004</v>
      </c>
      <c r="C103" s="173" t="s">
        <v>1762</v>
      </c>
      <c r="D103" s="229">
        <f>VLOOKUP(A103,'MFP by LEA_kbs'!$E$15:$AQ$199,37,FALSE)</f>
        <v>660</v>
      </c>
      <c r="E103" s="199">
        <f t="shared" si="8"/>
        <v>1.3897662665824384E-3</v>
      </c>
      <c r="F103" s="200">
        <f t="shared" si="9"/>
        <v>7659.2617814276691</v>
      </c>
    </row>
    <row r="104" spans="1:6" x14ac:dyDescent="0.25">
      <c r="A104" s="169" t="s">
        <v>1722</v>
      </c>
      <c r="B104" s="170">
        <v>399005</v>
      </c>
      <c r="C104" s="168" t="s">
        <v>354</v>
      </c>
      <c r="D104" s="228">
        <f>VLOOKUP(A104,'MFP by LEA_kbs'!$E$15:$AQ$199,37,FALSE)</f>
        <v>738</v>
      </c>
      <c r="E104" s="197">
        <f t="shared" si="8"/>
        <v>1.5540113708149084E-3</v>
      </c>
      <c r="F104" s="198">
        <f t="shared" si="9"/>
        <v>8564.4472646873019</v>
      </c>
    </row>
    <row r="105" spans="1:6" x14ac:dyDescent="0.25">
      <c r="A105" s="169" t="s">
        <v>1681</v>
      </c>
      <c r="B105" s="170">
        <v>367001</v>
      </c>
      <c r="C105" s="168" t="s">
        <v>3345</v>
      </c>
      <c r="D105" s="231">
        <f>VLOOKUP(A105,'MFP by LEA_kbs'!$E$15:$AQ$199,37,FALSE)</f>
        <v>316</v>
      </c>
      <c r="E105" s="212">
        <f t="shared" si="8"/>
        <v>6.6540324278795539E-4</v>
      </c>
      <c r="F105" s="198">
        <f t="shared" si="9"/>
        <v>3667.1617014108233</v>
      </c>
    </row>
    <row r="106" spans="1:6" x14ac:dyDescent="0.25">
      <c r="A106" s="171" t="s">
        <v>1694</v>
      </c>
      <c r="B106" s="172">
        <v>382001</v>
      </c>
      <c r="C106" s="173" t="s">
        <v>392</v>
      </c>
      <c r="D106" s="229">
        <f>VLOOKUP(A106,'MFP by LEA_kbs'!$E$15:$AQ$199,37,FALSE)</f>
        <v>518</v>
      </c>
      <c r="E106" s="199">
        <f t="shared" si="8"/>
        <v>1.0907559486207623E-3</v>
      </c>
      <c r="F106" s="200">
        <f t="shared" si="9"/>
        <v>6011.3600042114131</v>
      </c>
    </row>
    <row r="107" spans="1:6" ht="15.75" thickBot="1" x14ac:dyDescent="0.3">
      <c r="A107" s="183"/>
      <c r="B107" s="184"/>
      <c r="C107" s="185" t="s">
        <v>3412</v>
      </c>
      <c r="D107" s="220">
        <f>SUM(D94:D106)</f>
        <v>7701</v>
      </c>
      <c r="E107" s="186">
        <f t="shared" ref="E107:F107" si="10">SUM(E94:E106)</f>
        <v>1.6216045483259632E-2</v>
      </c>
      <c r="F107" s="187">
        <f t="shared" si="10"/>
        <v>89369.65905874921</v>
      </c>
    </row>
    <row r="108" spans="1:6" customFormat="1" ht="15.75" thickTop="1" x14ac:dyDescent="0.25"/>
    <row r="109" spans="1:6" x14ac:dyDescent="0.25">
      <c r="A109" s="180" t="s">
        <v>1666</v>
      </c>
      <c r="B109" s="181">
        <v>300002</v>
      </c>
      <c r="C109" s="182" t="s">
        <v>3419</v>
      </c>
      <c r="D109" s="227">
        <f>VLOOKUP(A109,'MFP by LEA_kbs'!$E$15:$AQ$199,37,FALSE)</f>
        <v>429</v>
      </c>
      <c r="E109" s="192">
        <f t="shared" ref="E109:E145" si="11">D109/$D$211</f>
        <v>9.0334807327858491E-4</v>
      </c>
      <c r="F109" s="193">
        <f t="shared" ref="F109:F145" si="12">E109*$F$3</f>
        <v>4978.5201579279847</v>
      </c>
    </row>
    <row r="110" spans="1:6" x14ac:dyDescent="0.25">
      <c r="A110" s="169" t="s">
        <v>1700</v>
      </c>
      <c r="B110" s="170">
        <v>390001</v>
      </c>
      <c r="C110" s="168" t="s">
        <v>3420</v>
      </c>
      <c r="D110" s="228">
        <f>VLOOKUP(A110,'MFP by LEA_kbs'!$E$15:$AQ$199,37,FALSE)</f>
        <v>361</v>
      </c>
      <c r="E110" s="197">
        <f t="shared" si="11"/>
        <v>7.601600336913034E-4</v>
      </c>
      <c r="F110" s="198">
        <f t="shared" si="12"/>
        <v>4189.3840955990736</v>
      </c>
    </row>
    <row r="111" spans="1:6" x14ac:dyDescent="0.25">
      <c r="A111" s="169" t="s">
        <v>1738</v>
      </c>
      <c r="B111" s="170" t="s">
        <v>1738</v>
      </c>
      <c r="C111" s="168" t="s">
        <v>3421</v>
      </c>
      <c r="D111" s="228">
        <f>VLOOKUP(A111,'MFP by LEA_kbs'!$E$15:$AQ$199,37,FALSE)</f>
        <v>303</v>
      </c>
      <c r="E111" s="197">
        <f t="shared" si="11"/>
        <v>6.3802905874921038E-4</v>
      </c>
      <c r="F111" s="198">
        <f t="shared" si="12"/>
        <v>3516.2974542008847</v>
      </c>
    </row>
    <row r="112" spans="1:6" x14ac:dyDescent="0.25">
      <c r="A112" s="169" t="s">
        <v>1708</v>
      </c>
      <c r="B112" s="170">
        <v>395005</v>
      </c>
      <c r="C112" s="168" t="s">
        <v>3422</v>
      </c>
      <c r="D112" s="228">
        <f>VLOOKUP(A112,'MFP by LEA_kbs'!$E$15:$AQ$199,37,FALSE)</f>
        <v>1077</v>
      </c>
      <c r="E112" s="197">
        <f t="shared" si="11"/>
        <v>2.2678458622867972E-3</v>
      </c>
      <c r="F112" s="198">
        <f t="shared" si="12"/>
        <v>12498.522634238787</v>
      </c>
    </row>
    <row r="113" spans="1:6" x14ac:dyDescent="0.25">
      <c r="A113" s="171" t="s">
        <v>1707</v>
      </c>
      <c r="B113" s="172">
        <v>395004</v>
      </c>
      <c r="C113" s="173" t="s">
        <v>3423</v>
      </c>
      <c r="D113" s="229">
        <f>VLOOKUP(A113,'MFP by LEA_kbs'!$E$15:$AQ$199,37,FALSE)</f>
        <v>470</v>
      </c>
      <c r="E113" s="199">
        <f t="shared" si="11"/>
        <v>9.8968203832385773E-4</v>
      </c>
      <c r="F113" s="200">
        <f t="shared" si="12"/>
        <v>5454.3227837439463</v>
      </c>
    </row>
    <row r="114" spans="1:6" x14ac:dyDescent="0.25">
      <c r="A114" s="180" t="s">
        <v>1706</v>
      </c>
      <c r="B114" s="181">
        <v>395003</v>
      </c>
      <c r="C114" s="182" t="s">
        <v>3424</v>
      </c>
      <c r="D114" s="227">
        <f>VLOOKUP(A114,'MFP by LEA_kbs'!$E$15:$AQ$199,37,FALSE)</f>
        <v>420</v>
      </c>
      <c r="E114" s="192">
        <f t="shared" si="11"/>
        <v>8.8439671509791531E-4</v>
      </c>
      <c r="F114" s="193">
        <f t="shared" si="12"/>
        <v>4874.0756790903342</v>
      </c>
    </row>
    <row r="115" spans="1:6" x14ac:dyDescent="0.25">
      <c r="A115" s="169" t="s">
        <v>1705</v>
      </c>
      <c r="B115" s="170">
        <v>395002</v>
      </c>
      <c r="C115" s="168" t="s">
        <v>3425</v>
      </c>
      <c r="D115" s="228">
        <f>VLOOKUP(A115,'MFP by LEA_kbs'!$E$15:$AQ$199,37,FALSE)</f>
        <v>669</v>
      </c>
      <c r="E115" s="197">
        <f t="shared" si="11"/>
        <v>1.4087176247631081E-3</v>
      </c>
      <c r="F115" s="198">
        <f t="shared" si="12"/>
        <v>7763.7062602653195</v>
      </c>
    </row>
    <row r="116" spans="1:6" x14ac:dyDescent="0.25">
      <c r="A116" s="169" t="s">
        <v>1704</v>
      </c>
      <c r="B116" s="170">
        <v>395001</v>
      </c>
      <c r="C116" s="168" t="s">
        <v>3426</v>
      </c>
      <c r="D116" s="228">
        <f>VLOOKUP(A116,'MFP by LEA_kbs'!$E$15:$AQ$199,37,FALSE)</f>
        <v>659</v>
      </c>
      <c r="E116" s="197">
        <f t="shared" si="11"/>
        <v>1.3876605601179195E-3</v>
      </c>
      <c r="F116" s="198">
        <f t="shared" si="12"/>
        <v>7647.656839334596</v>
      </c>
    </row>
    <row r="117" spans="1:6" x14ac:dyDescent="0.25">
      <c r="A117" s="169" t="s">
        <v>1710</v>
      </c>
      <c r="B117" s="170">
        <v>397001</v>
      </c>
      <c r="C117" s="168" t="s">
        <v>3416</v>
      </c>
      <c r="D117" s="228">
        <f>VLOOKUP(A117,'MFP by LEA_kbs'!$E$15:$AQ$199,37,FALSE)</f>
        <v>476</v>
      </c>
      <c r="E117" s="197">
        <f t="shared" si="11"/>
        <v>1.0023162771109707E-3</v>
      </c>
      <c r="F117" s="198">
        <f t="shared" si="12"/>
        <v>5523.9524363023793</v>
      </c>
    </row>
    <row r="118" spans="1:6" x14ac:dyDescent="0.25">
      <c r="A118" s="171" t="s">
        <v>1712</v>
      </c>
      <c r="B118" s="172">
        <v>398002</v>
      </c>
      <c r="C118" s="173" t="s">
        <v>3346</v>
      </c>
      <c r="D118" s="229">
        <f>VLOOKUP(A118,'MFP by LEA_kbs'!$E$15:$AQ$199,37,FALSE)</f>
        <v>789</v>
      </c>
      <c r="E118" s="199">
        <f t="shared" si="11"/>
        <v>1.6614024005053695E-3</v>
      </c>
      <c r="F118" s="200">
        <f t="shared" si="12"/>
        <v>9156.2993114339861</v>
      </c>
    </row>
    <row r="119" spans="1:6" x14ac:dyDescent="0.25">
      <c r="A119" s="180" t="s">
        <v>1711</v>
      </c>
      <c r="B119" s="181">
        <v>398001</v>
      </c>
      <c r="C119" s="182" t="s">
        <v>335</v>
      </c>
      <c r="D119" s="227">
        <f>VLOOKUP(A119,'MFP by LEA_kbs'!$E$15:$AQ$199,37,FALSE)</f>
        <v>831</v>
      </c>
      <c r="E119" s="192">
        <f t="shared" si="11"/>
        <v>1.7498420720151611E-3</v>
      </c>
      <c r="F119" s="193">
        <f t="shared" si="12"/>
        <v>9643.706879343019</v>
      </c>
    </row>
    <row r="120" spans="1:6" x14ac:dyDescent="0.25">
      <c r="A120" s="169" t="s">
        <v>1716</v>
      </c>
      <c r="B120" s="170">
        <v>398006</v>
      </c>
      <c r="C120" s="168" t="s">
        <v>3347</v>
      </c>
      <c r="D120" s="228">
        <f>VLOOKUP(A120,'MFP by LEA_kbs'!$E$15:$AQ$199,37,FALSE)</f>
        <v>804</v>
      </c>
      <c r="E120" s="197">
        <f t="shared" si="11"/>
        <v>1.6929879974731522E-3</v>
      </c>
      <c r="F120" s="198">
        <f t="shared" si="12"/>
        <v>9330.3734428300686</v>
      </c>
    </row>
    <row r="121" spans="1:6" x14ac:dyDescent="0.25">
      <c r="A121" s="169" t="s">
        <v>1717</v>
      </c>
      <c r="B121" s="170">
        <v>398007</v>
      </c>
      <c r="C121" s="168" t="s">
        <v>3348</v>
      </c>
      <c r="D121" s="228">
        <f>VLOOKUP(A121,'MFP by LEA_kbs'!$E$15:$AQ$199,37,FALSE)</f>
        <v>213</v>
      </c>
      <c r="E121" s="197">
        <f t="shared" si="11"/>
        <v>4.4851547694251421E-4</v>
      </c>
      <c r="F121" s="198">
        <f t="shared" si="12"/>
        <v>2471.8526658243841</v>
      </c>
    </row>
    <row r="122" spans="1:6" x14ac:dyDescent="0.25">
      <c r="A122" s="169" t="s">
        <v>1860</v>
      </c>
      <c r="B122" s="170">
        <v>398008</v>
      </c>
      <c r="C122" s="168" t="s">
        <v>1822</v>
      </c>
      <c r="D122" s="228">
        <f>VLOOKUP(A122,'MFP by LEA_kbs'!$E$15:$AQ$199,37,FALSE)</f>
        <v>109</v>
      </c>
      <c r="E122" s="197">
        <f t="shared" si="11"/>
        <v>2.2952200463255423E-4</v>
      </c>
      <c r="F122" s="198">
        <f t="shared" si="12"/>
        <v>1264.9386881448727</v>
      </c>
    </row>
    <row r="123" spans="1:6" x14ac:dyDescent="0.25">
      <c r="A123" s="171" t="s">
        <v>1720</v>
      </c>
      <c r="B123" s="172">
        <v>399003</v>
      </c>
      <c r="C123" s="173" t="s">
        <v>3427</v>
      </c>
      <c r="D123" s="229">
        <f>VLOOKUP(A123,'MFP by LEA_kbs'!$E$15:$AQ$199,37,FALSE)</f>
        <v>187</v>
      </c>
      <c r="E123" s="199">
        <f t="shared" si="11"/>
        <v>3.937671088650242E-4</v>
      </c>
      <c r="F123" s="200">
        <f t="shared" si="12"/>
        <v>2170.1241714045063</v>
      </c>
    </row>
    <row r="124" spans="1:6" x14ac:dyDescent="0.25">
      <c r="A124" s="180" t="s">
        <v>1682</v>
      </c>
      <c r="B124" s="181">
        <v>368001</v>
      </c>
      <c r="C124" s="182" t="s">
        <v>358</v>
      </c>
      <c r="D124" s="227">
        <f>VLOOKUP(A124,'MFP by LEA_kbs'!$E$15:$AQ$199,37,FALSE)</f>
        <v>396</v>
      </c>
      <c r="E124" s="192">
        <f t="shared" si="11"/>
        <v>8.33859759949463E-4</v>
      </c>
      <c r="F124" s="193">
        <f t="shared" si="12"/>
        <v>4595.5570688566013</v>
      </c>
    </row>
    <row r="125" spans="1:6" x14ac:dyDescent="0.25">
      <c r="A125" s="169" t="s">
        <v>1680</v>
      </c>
      <c r="B125" s="170">
        <v>364001</v>
      </c>
      <c r="C125" s="168" t="s">
        <v>362</v>
      </c>
      <c r="D125" s="228">
        <f>VLOOKUP(A125,'MFP by LEA_kbs'!$E$15:$AQ$199,37,FALSE)</f>
        <v>552</v>
      </c>
      <c r="E125" s="197">
        <f t="shared" si="11"/>
        <v>1.1623499684144029E-3</v>
      </c>
      <c r="F125" s="198">
        <f t="shared" si="12"/>
        <v>6405.9280353758677</v>
      </c>
    </row>
    <row r="126" spans="1:6" x14ac:dyDescent="0.25">
      <c r="A126" s="169" t="s">
        <v>1678</v>
      </c>
      <c r="B126" s="170">
        <v>363001</v>
      </c>
      <c r="C126" s="168" t="s">
        <v>364</v>
      </c>
      <c r="D126" s="228">
        <f>VLOOKUP(A126,'MFP by LEA_kbs'!$E$15:$AQ$199,37,FALSE)</f>
        <v>536</v>
      </c>
      <c r="E126" s="197">
        <f t="shared" si="11"/>
        <v>1.1286586649821016E-3</v>
      </c>
      <c r="F126" s="198">
        <f t="shared" si="12"/>
        <v>6220.248961886713</v>
      </c>
    </row>
    <row r="127" spans="1:6" x14ac:dyDescent="0.25">
      <c r="A127" s="169" t="s">
        <v>1676</v>
      </c>
      <c r="B127" s="170">
        <v>360001</v>
      </c>
      <c r="C127" s="168" t="s">
        <v>3417</v>
      </c>
      <c r="D127" s="228">
        <f>VLOOKUP(A127,'MFP by LEA_kbs'!$E$15:$AQ$199,37,FALSE)</f>
        <v>150</v>
      </c>
      <c r="E127" s="197">
        <f t="shared" si="11"/>
        <v>3.1585596967782689E-4</v>
      </c>
      <c r="F127" s="198">
        <f t="shared" si="12"/>
        <v>1740.7413139608338</v>
      </c>
    </row>
    <row r="128" spans="1:6" x14ac:dyDescent="0.25">
      <c r="A128" s="171" t="s">
        <v>1677</v>
      </c>
      <c r="B128" s="172">
        <v>361001</v>
      </c>
      <c r="C128" s="173" t="s">
        <v>3418</v>
      </c>
      <c r="D128" s="229">
        <f>VLOOKUP(A128,'MFP by LEA_kbs'!$E$15:$AQ$199,37,FALSE)</f>
        <v>54</v>
      </c>
      <c r="E128" s="199">
        <f t="shared" si="11"/>
        <v>1.1370814908401769E-4</v>
      </c>
      <c r="F128" s="200">
        <f t="shared" si="12"/>
        <v>626.66687302590014</v>
      </c>
    </row>
    <row r="129" spans="1:6" x14ac:dyDescent="0.25">
      <c r="A129" s="180" t="s">
        <v>1679</v>
      </c>
      <c r="B129" s="181">
        <v>363002</v>
      </c>
      <c r="C129" s="182" t="s">
        <v>3428</v>
      </c>
      <c r="D129" s="227">
        <f>VLOOKUP(A129,'MFP by LEA_kbs'!$E$15:$AQ$199,37,FALSE)</f>
        <v>524</v>
      </c>
      <c r="E129" s="192">
        <f t="shared" si="11"/>
        <v>1.1033901874078753E-3</v>
      </c>
      <c r="F129" s="193">
        <f t="shared" si="12"/>
        <v>6080.9896567698461</v>
      </c>
    </row>
    <row r="130" spans="1:6" x14ac:dyDescent="0.25">
      <c r="A130" s="169" t="s">
        <v>1696</v>
      </c>
      <c r="B130" s="170">
        <v>385001</v>
      </c>
      <c r="C130" s="168" t="s">
        <v>385</v>
      </c>
      <c r="D130" s="228">
        <f>VLOOKUP(A130,'MFP by LEA_kbs'!$E$15:$AQ$199,37,FALSE)</f>
        <v>374</v>
      </c>
      <c r="E130" s="197">
        <f t="shared" si="11"/>
        <v>7.875342177300484E-4</v>
      </c>
      <c r="F130" s="198">
        <f t="shared" si="12"/>
        <v>4340.2483428090127</v>
      </c>
    </row>
    <row r="131" spans="1:6" x14ac:dyDescent="0.25">
      <c r="A131" s="169" t="s">
        <v>1697</v>
      </c>
      <c r="B131" s="170">
        <v>385002</v>
      </c>
      <c r="C131" s="168" t="s">
        <v>3429</v>
      </c>
      <c r="D131" s="228">
        <f>VLOOKUP(A131,'MFP by LEA_kbs'!$E$15:$AQ$199,37,FALSE)</f>
        <v>404</v>
      </c>
      <c r="E131" s="197">
        <f t="shared" si="11"/>
        <v>8.5070541166561381E-4</v>
      </c>
      <c r="F131" s="198">
        <f t="shared" si="12"/>
        <v>4688.3966056011795</v>
      </c>
    </row>
    <row r="132" spans="1:6" x14ac:dyDescent="0.25">
      <c r="A132" s="169" t="s">
        <v>1698</v>
      </c>
      <c r="B132" s="170">
        <v>385003</v>
      </c>
      <c r="C132" s="168" t="s">
        <v>3430</v>
      </c>
      <c r="D132" s="228">
        <f>VLOOKUP(A132,'MFP by LEA_kbs'!$E$15:$AQ$199,37,FALSE)</f>
        <v>483</v>
      </c>
      <c r="E132" s="197">
        <f t="shared" si="11"/>
        <v>1.0170562223626026E-3</v>
      </c>
      <c r="F132" s="198">
        <f t="shared" si="12"/>
        <v>5605.1870309538845</v>
      </c>
    </row>
    <row r="133" spans="1:6" x14ac:dyDescent="0.25">
      <c r="A133" s="171" t="s">
        <v>1693</v>
      </c>
      <c r="B133" s="172">
        <v>381001</v>
      </c>
      <c r="C133" s="173" t="s">
        <v>3431</v>
      </c>
      <c r="D133" s="229">
        <f>VLOOKUP(A133,'MFP by LEA_kbs'!$E$15:$AQ$199,37,FALSE)</f>
        <v>525</v>
      </c>
      <c r="E133" s="199">
        <f t="shared" si="11"/>
        <v>1.1054958938723942E-3</v>
      </c>
      <c r="F133" s="200">
        <f t="shared" si="12"/>
        <v>6092.5945988629192</v>
      </c>
    </row>
    <row r="134" spans="1:6" x14ac:dyDescent="0.25">
      <c r="A134" s="180" t="s">
        <v>1695</v>
      </c>
      <c r="B134" s="181">
        <v>382002</v>
      </c>
      <c r="C134" s="182" t="s">
        <v>3432</v>
      </c>
      <c r="D134" s="227">
        <f>VLOOKUP(A134,'MFP by LEA_kbs'!$E$15:$AQ$199,37,FALSE)</f>
        <v>687</v>
      </c>
      <c r="E134" s="192">
        <f t="shared" si="11"/>
        <v>1.4466203411244473E-3</v>
      </c>
      <c r="F134" s="193">
        <f t="shared" si="12"/>
        <v>7972.5952179406195</v>
      </c>
    </row>
    <row r="135" spans="1:6" x14ac:dyDescent="0.25">
      <c r="A135" s="169" t="s">
        <v>1859</v>
      </c>
      <c r="B135" s="170">
        <v>382004</v>
      </c>
      <c r="C135" s="168" t="s">
        <v>1826</v>
      </c>
      <c r="D135" s="228">
        <f>VLOOKUP(A135,'MFP by LEA_kbs'!$E$15:$AQ$199,37,FALSE)</f>
        <v>0</v>
      </c>
      <c r="E135" s="197">
        <f t="shared" si="11"/>
        <v>0</v>
      </c>
      <c r="F135" s="198">
        <f t="shared" si="12"/>
        <v>0</v>
      </c>
    </row>
    <row r="136" spans="1:6" x14ac:dyDescent="0.25">
      <c r="A136" s="169" t="s">
        <v>1714</v>
      </c>
      <c r="B136" s="170">
        <v>398004</v>
      </c>
      <c r="C136" s="168" t="s">
        <v>396</v>
      </c>
      <c r="D136" s="228">
        <f>VLOOKUP(A136,'MFP by LEA_kbs'!$E$15:$AQ$199,37,FALSE)</f>
        <v>488</v>
      </c>
      <c r="E136" s="197">
        <f t="shared" si="11"/>
        <v>1.0275847546851969E-3</v>
      </c>
      <c r="F136" s="198">
        <f t="shared" si="12"/>
        <v>5663.2117414192462</v>
      </c>
    </row>
    <row r="137" spans="1:6" x14ac:dyDescent="0.25">
      <c r="A137" s="169" t="s">
        <v>1692</v>
      </c>
      <c r="B137" s="170">
        <v>374001</v>
      </c>
      <c r="C137" s="168" t="s">
        <v>398</v>
      </c>
      <c r="D137" s="228">
        <f>VLOOKUP(A137,'MFP by LEA_kbs'!$E$15:$AQ$199,37,FALSE)</f>
        <v>447</v>
      </c>
      <c r="E137" s="197">
        <f t="shared" si="11"/>
        <v>9.4125078963992422E-4</v>
      </c>
      <c r="F137" s="198">
        <f t="shared" si="12"/>
        <v>5187.4091156032855</v>
      </c>
    </row>
    <row r="138" spans="1:6" x14ac:dyDescent="0.25">
      <c r="A138" s="171" t="s">
        <v>1690</v>
      </c>
      <c r="B138" s="172">
        <v>373001</v>
      </c>
      <c r="C138" s="173" t="s">
        <v>400</v>
      </c>
      <c r="D138" s="229">
        <f>VLOOKUP(A138,'MFP by LEA_kbs'!$E$15:$AQ$199,37,FALSE)</f>
        <v>484</v>
      </c>
      <c r="E138" s="199">
        <f t="shared" si="11"/>
        <v>1.0191619288271215E-3</v>
      </c>
      <c r="F138" s="200">
        <f t="shared" si="12"/>
        <v>5616.7919730469575</v>
      </c>
    </row>
    <row r="139" spans="1:6" x14ac:dyDescent="0.25">
      <c r="A139" s="180" t="s">
        <v>1691</v>
      </c>
      <c r="B139" s="181">
        <v>373002</v>
      </c>
      <c r="C139" s="182" t="s">
        <v>3433</v>
      </c>
      <c r="D139" s="227">
        <f>VLOOKUP(A139,'MFP by LEA_kbs'!$E$15:$AQ$199,37,FALSE)</f>
        <v>467</v>
      </c>
      <c r="E139" s="192">
        <f t="shared" si="11"/>
        <v>9.8336491893030102E-4</v>
      </c>
      <c r="F139" s="193">
        <f t="shared" si="12"/>
        <v>5419.5079574647289</v>
      </c>
    </row>
    <row r="140" spans="1:6" x14ac:dyDescent="0.25">
      <c r="A140" s="169" t="s">
        <v>1683</v>
      </c>
      <c r="B140" s="170">
        <v>369001</v>
      </c>
      <c r="C140" s="168" t="s">
        <v>3349</v>
      </c>
      <c r="D140" s="228">
        <f>VLOOKUP(A140,'MFP by LEA_kbs'!$E$15:$AQ$199,37,FALSE)</f>
        <v>642</v>
      </c>
      <c r="E140" s="197">
        <f t="shared" si="11"/>
        <v>1.3518635502210992E-3</v>
      </c>
      <c r="F140" s="198">
        <f t="shared" si="12"/>
        <v>7450.3728237523692</v>
      </c>
    </row>
    <row r="141" spans="1:6" x14ac:dyDescent="0.25">
      <c r="A141" s="169" t="s">
        <v>1684</v>
      </c>
      <c r="B141" s="170">
        <v>369002</v>
      </c>
      <c r="C141" s="168" t="s">
        <v>3350</v>
      </c>
      <c r="D141" s="228">
        <f>VLOOKUP(A141,'MFP by LEA_kbs'!$E$15:$AQ$199,37,FALSE)</f>
        <v>674</v>
      </c>
      <c r="E141" s="197">
        <f t="shared" si="11"/>
        <v>1.4192461570857022E-3</v>
      </c>
      <c r="F141" s="198">
        <f t="shared" si="12"/>
        <v>7821.7309707306795</v>
      </c>
    </row>
    <row r="142" spans="1:6" x14ac:dyDescent="0.25">
      <c r="A142" s="169" t="s">
        <v>1685</v>
      </c>
      <c r="B142" s="170">
        <v>369003</v>
      </c>
      <c r="C142" s="168" t="s">
        <v>3351</v>
      </c>
      <c r="D142" s="228">
        <f>VLOOKUP(A142,'MFP by LEA_kbs'!$E$15:$AQ$199,37,FALSE)</f>
        <v>775</v>
      </c>
      <c r="E142" s="197">
        <f t="shared" si="11"/>
        <v>1.6319225100021057E-3</v>
      </c>
      <c r="F142" s="198">
        <f t="shared" si="12"/>
        <v>8993.8301221309757</v>
      </c>
    </row>
    <row r="143" spans="1:6" x14ac:dyDescent="0.25">
      <c r="A143" s="171" t="s">
        <v>1686</v>
      </c>
      <c r="B143" s="172">
        <v>369005</v>
      </c>
      <c r="C143" s="173" t="s">
        <v>3352</v>
      </c>
      <c r="D143" s="229">
        <f>VLOOKUP(A143,'MFP by LEA_kbs'!$E$15:$AQ$199,37,FALSE)</f>
        <v>199</v>
      </c>
      <c r="E143" s="199">
        <f t="shared" si="11"/>
        <v>4.1903558643925035E-4</v>
      </c>
      <c r="F143" s="200">
        <f t="shared" si="12"/>
        <v>2309.3834765213728</v>
      </c>
    </row>
    <row r="144" spans="1:6" x14ac:dyDescent="0.25">
      <c r="A144" s="180" t="s">
        <v>1687</v>
      </c>
      <c r="B144" s="181">
        <v>369006</v>
      </c>
      <c r="C144" s="182" t="s">
        <v>3353</v>
      </c>
      <c r="D144" s="227">
        <f>VLOOKUP(A144,'MFP by LEA_kbs'!$E$15:$AQ$199,37,FALSE)</f>
        <v>771</v>
      </c>
      <c r="E144" s="192">
        <f t="shared" si="11"/>
        <v>1.6234996841440303E-3</v>
      </c>
      <c r="F144" s="193">
        <f t="shared" si="12"/>
        <v>8947.4103537586852</v>
      </c>
    </row>
    <row r="145" spans="1:6" x14ac:dyDescent="0.25">
      <c r="A145" s="169" t="s">
        <v>1688</v>
      </c>
      <c r="B145" s="170">
        <v>369007</v>
      </c>
      <c r="C145" s="168" t="s">
        <v>3434</v>
      </c>
      <c r="D145" s="228">
        <f>VLOOKUP(A145,'MFP by LEA_kbs'!$E$15:$AQ$199,37,FALSE)</f>
        <v>538</v>
      </c>
      <c r="E145" s="197">
        <f t="shared" si="11"/>
        <v>1.1328700779111391E-3</v>
      </c>
      <c r="F145" s="198">
        <f t="shared" si="12"/>
        <v>6243.4588460728573</v>
      </c>
    </row>
    <row r="146" spans="1:6" ht="15.75" thickBot="1" x14ac:dyDescent="0.3">
      <c r="A146" s="183"/>
      <c r="B146" s="184"/>
      <c r="C146" s="185" t="s">
        <v>3414</v>
      </c>
      <c r="D146" s="220">
        <f>SUM(D109:D145)</f>
        <v>17967</v>
      </c>
      <c r="E146" s="186">
        <f>SUM(E109:E145)</f>
        <v>3.7833228048010113E-2</v>
      </c>
      <c r="F146" s="187">
        <f>SUM(F109:F145)</f>
        <v>208505.99458622874</v>
      </c>
    </row>
    <row r="147" spans="1:6" customFormat="1" ht="15.75" thickTop="1" x14ac:dyDescent="0.25"/>
    <row r="148" spans="1:6" x14ac:dyDescent="0.25">
      <c r="A148" s="188">
        <v>396211</v>
      </c>
      <c r="B148" s="188">
        <v>371001</v>
      </c>
      <c r="C148" s="189" t="s">
        <v>3354</v>
      </c>
      <c r="D148" s="236">
        <v>636</v>
      </c>
      <c r="E148" s="243">
        <f>D148/$D$211</f>
        <v>1.3392293114339862E-3</v>
      </c>
      <c r="F148" s="241">
        <f>E148*$F$3</f>
        <v>7380.7431711939362</v>
      </c>
    </row>
    <row r="149" spans="1:6" ht="15.75" thickBot="1" x14ac:dyDescent="0.3">
      <c r="A149" s="183"/>
      <c r="B149" s="184"/>
      <c r="C149" s="213" t="s">
        <v>3415</v>
      </c>
      <c r="D149" s="220">
        <f>SUM(D148)</f>
        <v>636</v>
      </c>
      <c r="E149" s="186">
        <f t="shared" ref="E149:F149" si="13">SUM(E148)</f>
        <v>1.3392293114339862E-3</v>
      </c>
      <c r="F149" s="187">
        <f t="shared" si="13"/>
        <v>7380.7431711939362</v>
      </c>
    </row>
    <row r="150" spans="1:6" customFormat="1" ht="15.75" thickTop="1" x14ac:dyDescent="0.25">
      <c r="A150" s="255"/>
      <c r="B150" s="26"/>
      <c r="C150" s="26"/>
      <c r="D150" s="256"/>
      <c r="E150" s="257"/>
      <c r="F150" s="258"/>
    </row>
    <row r="151" spans="1:6" x14ac:dyDescent="0.25">
      <c r="A151" s="203" t="s">
        <v>1725</v>
      </c>
      <c r="B151" s="204" t="s">
        <v>3355</v>
      </c>
      <c r="C151" s="201" t="s">
        <v>345</v>
      </c>
      <c r="D151" s="221">
        <f>VLOOKUP(A151,'MFP by LEA_kbs'!$E$15:$AQ$199,37,FALSE)</f>
        <v>149</v>
      </c>
      <c r="E151" s="244">
        <f t="shared" ref="E151:E158" si="14">D151/$D$211</f>
        <v>3.1375026321330804E-4</v>
      </c>
      <c r="F151" s="193">
        <f t="shared" ref="F151:F158" si="15">E151*$F$3</f>
        <v>1729.1363718677615</v>
      </c>
    </row>
    <row r="152" spans="1:6" x14ac:dyDescent="0.25">
      <c r="A152" s="205" t="s">
        <v>1728</v>
      </c>
      <c r="B152" s="206" t="s">
        <v>3356</v>
      </c>
      <c r="C152" s="202" t="s">
        <v>356</v>
      </c>
      <c r="D152" s="222">
        <f>VLOOKUP(A152,'MFP by LEA_kbs'!$E$15:$AQ$199,37,FALSE)</f>
        <v>291</v>
      </c>
      <c r="E152" s="245">
        <f t="shared" si="14"/>
        <v>6.1276058117498418E-4</v>
      </c>
      <c r="F152" s="198">
        <f t="shared" si="15"/>
        <v>3377.0381490840177</v>
      </c>
    </row>
    <row r="153" spans="1:6" x14ac:dyDescent="0.25">
      <c r="A153" s="205" t="s">
        <v>1726</v>
      </c>
      <c r="B153" s="206" t="s">
        <v>3357</v>
      </c>
      <c r="C153" s="202" t="s">
        <v>372</v>
      </c>
      <c r="D153" s="222">
        <f>VLOOKUP(A153,'MFP by LEA_kbs'!$E$15:$AQ$199,37,FALSE)</f>
        <v>429</v>
      </c>
      <c r="E153" s="245">
        <f t="shared" si="14"/>
        <v>9.0334807327858491E-4</v>
      </c>
      <c r="F153" s="198">
        <f t="shared" si="15"/>
        <v>4978.5201579279847</v>
      </c>
    </row>
    <row r="154" spans="1:6" x14ac:dyDescent="0.25">
      <c r="A154" s="205" t="s">
        <v>1724</v>
      </c>
      <c r="B154" s="206" t="s">
        <v>3358</v>
      </c>
      <c r="C154" s="202" t="s">
        <v>374</v>
      </c>
      <c r="D154" s="222">
        <f>VLOOKUP(A154,'MFP by LEA_kbs'!$E$15:$AQ$199,37,FALSE)</f>
        <v>339</v>
      </c>
      <c r="E154" s="245">
        <f t="shared" si="14"/>
        <v>7.1383449147188879E-4</v>
      </c>
      <c r="F154" s="198">
        <f t="shared" si="15"/>
        <v>3934.0753695514845</v>
      </c>
    </row>
    <row r="155" spans="1:6" x14ac:dyDescent="0.25">
      <c r="A155" s="207" t="s">
        <v>1759</v>
      </c>
      <c r="B155" s="208" t="s">
        <v>1759</v>
      </c>
      <c r="C155" s="214" t="s">
        <v>3435</v>
      </c>
      <c r="D155" s="223">
        <f>VLOOKUP(A155,'MFP by LEA_kbs'!$E$15:$AQ$199,37,FALSE)</f>
        <v>260</v>
      </c>
      <c r="E155" s="246">
        <f t="shared" si="14"/>
        <v>5.4748368077489997E-4</v>
      </c>
      <c r="F155" s="200">
        <f t="shared" si="15"/>
        <v>3017.2849441987787</v>
      </c>
    </row>
    <row r="156" spans="1:6" x14ac:dyDescent="0.25">
      <c r="A156" s="203" t="s">
        <v>1760</v>
      </c>
      <c r="B156" s="204" t="s">
        <v>1760</v>
      </c>
      <c r="C156" s="209" t="s">
        <v>3436</v>
      </c>
      <c r="D156" s="224">
        <f>VLOOKUP(A156,'MFP by LEA_kbs'!$E$15:$AQ$199,37,FALSE)</f>
        <v>139</v>
      </c>
      <c r="E156" s="247">
        <f t="shared" si="14"/>
        <v>2.9269319856811959E-4</v>
      </c>
      <c r="F156" s="211">
        <f t="shared" si="15"/>
        <v>1613.0869509370393</v>
      </c>
    </row>
    <row r="157" spans="1:6" x14ac:dyDescent="0.25">
      <c r="A157" s="205" t="s">
        <v>1761</v>
      </c>
      <c r="B157" s="206" t="s">
        <v>1761</v>
      </c>
      <c r="C157" s="202" t="s">
        <v>381</v>
      </c>
      <c r="D157" s="222">
        <f>VLOOKUP(A157,'MFP by LEA_kbs'!$E$15:$AQ$199,37,FALSE)</f>
        <v>164</v>
      </c>
      <c r="E157" s="245">
        <f t="shared" si="14"/>
        <v>3.4533586018109074E-4</v>
      </c>
      <c r="F157" s="198">
        <f t="shared" si="15"/>
        <v>1903.2105032638449</v>
      </c>
    </row>
    <row r="158" spans="1:6" x14ac:dyDescent="0.25">
      <c r="A158" s="205" t="s">
        <v>1699</v>
      </c>
      <c r="B158" s="206">
        <v>389002</v>
      </c>
      <c r="C158" s="202" t="s">
        <v>3437</v>
      </c>
      <c r="D158" s="222">
        <f>VLOOKUP(A158,'MFP by LEA_kbs'!$E$15:$AQ$199,37,FALSE)</f>
        <v>506</v>
      </c>
      <c r="E158" s="245">
        <f t="shared" si="14"/>
        <v>1.0654874710465361E-3</v>
      </c>
      <c r="F158" s="198">
        <f t="shared" si="15"/>
        <v>5872.1006990945461</v>
      </c>
    </row>
    <row r="159" spans="1:6" ht="15.75" thickBot="1" x14ac:dyDescent="0.3">
      <c r="A159" s="215"/>
      <c r="B159" s="184"/>
      <c r="C159" s="185" t="s">
        <v>3410</v>
      </c>
      <c r="D159" s="220">
        <f>SUM(D151:D158)</f>
        <v>2277</v>
      </c>
      <c r="E159" s="186">
        <f t="shared" ref="E159:F159" si="16">SUM(E151:E158)</f>
        <v>4.7946936197094123E-3</v>
      </c>
      <c r="F159" s="187">
        <f t="shared" si="16"/>
        <v>26424.453145925461</v>
      </c>
    </row>
    <row r="160" spans="1:6" customFormat="1" ht="16.5" thickTop="1" thickBot="1" x14ac:dyDescent="0.3">
      <c r="A160" s="215"/>
      <c r="B160" s="184"/>
      <c r="C160" s="185" t="s">
        <v>3411</v>
      </c>
      <c r="D160" s="220">
        <f>D149+D159</f>
        <v>2913</v>
      </c>
      <c r="E160" s="186">
        <f t="shared" ref="E160:F160" si="17">E149+E159</f>
        <v>6.1339229311433985E-3</v>
      </c>
      <c r="F160" s="187">
        <f t="shared" si="17"/>
        <v>33805.1963171194</v>
      </c>
    </row>
    <row r="161" spans="1:6" customFormat="1" ht="15.75" thickTop="1" x14ac:dyDescent="0.25"/>
    <row r="162" spans="1:6" x14ac:dyDescent="0.25">
      <c r="A162" s="174">
        <v>321001</v>
      </c>
      <c r="B162" s="174">
        <v>321001</v>
      </c>
      <c r="C162" s="175" t="s">
        <v>3359</v>
      </c>
      <c r="D162" s="237">
        <f>VLOOKUP(A162,'MFP by LEA_kbs'!$E$15:$AQ$199,37,FALSE)</f>
        <v>217</v>
      </c>
      <c r="E162" s="248">
        <f t="shared" ref="E162:E168" si="18">D162/$D$211</f>
        <v>4.5693830280058961E-4</v>
      </c>
      <c r="F162" s="259">
        <f t="shared" ref="F162:F168" si="19">E162*$F$3</f>
        <v>2518.2724341966732</v>
      </c>
    </row>
    <row r="163" spans="1:6" x14ac:dyDescent="0.25">
      <c r="A163" s="176">
        <v>329001</v>
      </c>
      <c r="B163" s="176">
        <v>329001</v>
      </c>
      <c r="C163" s="177" t="s">
        <v>3360</v>
      </c>
      <c r="D163" s="238">
        <f>VLOOKUP(A163,'MFP by LEA_kbs'!$E$15:$AQ$199,37,FALSE)</f>
        <v>291</v>
      </c>
      <c r="E163" s="249">
        <f t="shared" si="18"/>
        <v>6.1276058117498418E-4</v>
      </c>
      <c r="F163" s="260">
        <f t="shared" si="19"/>
        <v>3377.0381490840177</v>
      </c>
    </row>
    <row r="164" spans="1:6" x14ac:dyDescent="0.25">
      <c r="A164" s="176">
        <v>331001</v>
      </c>
      <c r="B164" s="176">
        <v>331001</v>
      </c>
      <c r="C164" s="177" t="s">
        <v>3361</v>
      </c>
      <c r="D164" s="238">
        <f>VLOOKUP(A164,'MFP by LEA_kbs'!$E$15:$AQ$199,37,FALSE)</f>
        <v>614</v>
      </c>
      <c r="E164" s="249">
        <f t="shared" si="18"/>
        <v>1.2929037692145716E-3</v>
      </c>
      <c r="F164" s="260">
        <f t="shared" si="19"/>
        <v>7125.4344451463467</v>
      </c>
    </row>
    <row r="165" spans="1:6" x14ac:dyDescent="0.25">
      <c r="A165" s="176">
        <v>333001</v>
      </c>
      <c r="B165" s="176">
        <v>333001</v>
      </c>
      <c r="C165" s="177" t="s">
        <v>3362</v>
      </c>
      <c r="D165" s="238">
        <f>VLOOKUP(A165,'MFP by LEA_kbs'!$E$15:$AQ$199,37,FALSE)</f>
        <v>356</v>
      </c>
      <c r="E165" s="249">
        <f t="shared" si="18"/>
        <v>7.496315013687092E-4</v>
      </c>
      <c r="F165" s="260">
        <f t="shared" si="19"/>
        <v>4131.3593851337127</v>
      </c>
    </row>
    <row r="166" spans="1:6" x14ac:dyDescent="0.25">
      <c r="A166" s="178">
        <v>336001</v>
      </c>
      <c r="B166" s="178">
        <v>336001</v>
      </c>
      <c r="C166" s="179" t="s">
        <v>231</v>
      </c>
      <c r="D166" s="239">
        <f>VLOOKUP(A166,'MFP by LEA_kbs'!$E$15:$AQ$199,37,FALSE)</f>
        <v>605</v>
      </c>
      <c r="E166" s="250">
        <f t="shared" si="18"/>
        <v>1.2739524110339019E-3</v>
      </c>
      <c r="F166" s="261">
        <f t="shared" si="19"/>
        <v>7020.9899663086962</v>
      </c>
    </row>
    <row r="167" spans="1:6" x14ac:dyDescent="0.25">
      <c r="A167" s="174">
        <v>337001</v>
      </c>
      <c r="B167" s="174">
        <v>337001</v>
      </c>
      <c r="C167" s="175" t="s">
        <v>1672</v>
      </c>
      <c r="D167" s="237">
        <f>VLOOKUP(A167,'MFP by LEA_kbs'!$E$15:$AQ$199,37,FALSE)</f>
        <v>388</v>
      </c>
      <c r="E167" s="248">
        <f t="shared" si="18"/>
        <v>8.1701410823331231E-4</v>
      </c>
      <c r="F167" s="259">
        <f t="shared" si="19"/>
        <v>4502.7175321120239</v>
      </c>
    </row>
    <row r="168" spans="1:6" x14ac:dyDescent="0.25">
      <c r="A168" s="176">
        <v>340001</v>
      </c>
      <c r="B168" s="176">
        <v>340001</v>
      </c>
      <c r="C168" s="177" t="s">
        <v>3363</v>
      </c>
      <c r="D168" s="238">
        <f>VLOOKUP(A168,'MFP by LEA_kbs'!$E$15:$AQ$199,37,FALSE)</f>
        <v>57</v>
      </c>
      <c r="E168" s="249">
        <f t="shared" si="18"/>
        <v>1.2002526847757423E-4</v>
      </c>
      <c r="F168" s="260">
        <f t="shared" si="19"/>
        <v>661.48169930511688</v>
      </c>
    </row>
    <row r="169" spans="1:6" ht="15.75" thickBot="1" x14ac:dyDescent="0.3">
      <c r="A169" s="183"/>
      <c r="B169" s="184"/>
      <c r="C169" s="185" t="s">
        <v>3409</v>
      </c>
      <c r="D169" s="220">
        <f>SUM(D162:D168)</f>
        <v>2528</v>
      </c>
      <c r="E169" s="186">
        <f t="shared" ref="E169:F169" si="20">SUM(E162:E168)</f>
        <v>5.323225942303644E-3</v>
      </c>
      <c r="F169" s="187">
        <f t="shared" si="20"/>
        <v>29337.29361128659</v>
      </c>
    </row>
    <row r="170" spans="1:6" customFormat="1" ht="15.75" thickTop="1" x14ac:dyDescent="0.25"/>
    <row r="171" spans="1:6" x14ac:dyDescent="0.25">
      <c r="A171" s="203">
        <v>341001</v>
      </c>
      <c r="B171" s="204">
        <v>341001</v>
      </c>
      <c r="C171" s="201" t="s">
        <v>3364</v>
      </c>
      <c r="D171" s="221">
        <f>VLOOKUP(A171,'MFP by LEA_kbs'!$E$15:$AQ$199,37,FALSE)</f>
        <v>441</v>
      </c>
      <c r="E171" s="244">
        <f t="shared" ref="E171:E200" si="21">D171/$D$211</f>
        <v>9.2861655085281112E-4</v>
      </c>
      <c r="F171" s="193">
        <f t="shared" ref="F171:F200" si="22">E171*$F$3</f>
        <v>5117.7794630448516</v>
      </c>
    </row>
    <row r="172" spans="1:6" x14ac:dyDescent="0.25">
      <c r="A172" s="205">
        <v>343001</v>
      </c>
      <c r="B172" s="206">
        <v>343001</v>
      </c>
      <c r="C172" s="202" t="s">
        <v>3365</v>
      </c>
      <c r="D172" s="222">
        <f>VLOOKUP(A172,'MFP by LEA_kbs'!$E$15:$AQ$199,37,FALSE)</f>
        <v>412</v>
      </c>
      <c r="E172" s="245">
        <f t="shared" si="21"/>
        <v>8.6755106338176461E-4</v>
      </c>
      <c r="F172" s="198">
        <f t="shared" si="22"/>
        <v>4781.2361423457569</v>
      </c>
    </row>
    <row r="173" spans="1:6" x14ac:dyDescent="0.25">
      <c r="A173" s="205">
        <v>344001</v>
      </c>
      <c r="B173" s="206">
        <v>344001</v>
      </c>
      <c r="C173" s="202" t="s">
        <v>3366</v>
      </c>
      <c r="D173" s="222">
        <f>VLOOKUP(A173,'MFP by LEA_kbs'!$E$15:$AQ$199,37,FALSE)</f>
        <v>412</v>
      </c>
      <c r="E173" s="245">
        <f t="shared" si="21"/>
        <v>8.6755106338176461E-4</v>
      </c>
      <c r="F173" s="198">
        <f t="shared" si="22"/>
        <v>4781.2361423457569</v>
      </c>
    </row>
    <row r="174" spans="1:6" x14ac:dyDescent="0.25">
      <c r="A174" s="205">
        <v>346001</v>
      </c>
      <c r="B174" s="206">
        <v>346001</v>
      </c>
      <c r="C174" s="202" t="s">
        <v>3367</v>
      </c>
      <c r="D174" s="222">
        <f>VLOOKUP(A174,'MFP by LEA_kbs'!$E$15:$AQ$199,37,FALSE)</f>
        <v>513</v>
      </c>
      <c r="E174" s="245">
        <f t="shared" si="21"/>
        <v>1.080227416298168E-3</v>
      </c>
      <c r="F174" s="198">
        <f t="shared" si="22"/>
        <v>5953.3352937460522</v>
      </c>
    </row>
    <row r="175" spans="1:6" x14ac:dyDescent="0.25">
      <c r="A175" s="207">
        <v>347001</v>
      </c>
      <c r="B175" s="208">
        <v>347001</v>
      </c>
      <c r="C175" s="214" t="s">
        <v>3368</v>
      </c>
      <c r="D175" s="223">
        <f>VLOOKUP(A175,'MFP by LEA_kbs'!$E$15:$AQ$199,37,FALSE)</f>
        <v>297</v>
      </c>
      <c r="E175" s="246">
        <f t="shared" si="21"/>
        <v>6.2539481996209728E-4</v>
      </c>
      <c r="F175" s="200">
        <f t="shared" si="22"/>
        <v>3446.6678016424512</v>
      </c>
    </row>
    <row r="176" spans="1:6" x14ac:dyDescent="0.25">
      <c r="A176" s="203">
        <v>348001</v>
      </c>
      <c r="B176" s="204">
        <v>348001</v>
      </c>
      <c r="C176" s="201" t="s">
        <v>3369</v>
      </c>
      <c r="D176" s="221">
        <f>VLOOKUP(A176,'MFP by LEA_kbs'!$E$15:$AQ$199,37,FALSE)</f>
        <v>473</v>
      </c>
      <c r="E176" s="244">
        <f t="shared" si="21"/>
        <v>9.9599915771741423E-4</v>
      </c>
      <c r="F176" s="193">
        <f t="shared" si="22"/>
        <v>5489.1376100231628</v>
      </c>
    </row>
    <row r="177" spans="1:6" x14ac:dyDescent="0.25">
      <c r="A177" s="205" t="s">
        <v>1733</v>
      </c>
      <c r="B177" s="206" t="s">
        <v>3370</v>
      </c>
      <c r="C177" s="202" t="s">
        <v>3371</v>
      </c>
      <c r="D177" s="222">
        <f>VLOOKUP(A177,'MFP by LEA_kbs'!$E$15:$AQ$199,37,FALSE)</f>
        <v>215</v>
      </c>
      <c r="E177" s="245">
        <f t="shared" si="21"/>
        <v>4.5272688987155191E-4</v>
      </c>
      <c r="F177" s="198">
        <f t="shared" si="22"/>
        <v>2495.0625500105284</v>
      </c>
    </row>
    <row r="178" spans="1:6" x14ac:dyDescent="0.25">
      <c r="A178" s="205" t="s">
        <v>1734</v>
      </c>
      <c r="B178" s="206" t="s">
        <v>3372</v>
      </c>
      <c r="C178" s="202" t="s">
        <v>252</v>
      </c>
      <c r="D178" s="222">
        <f>VLOOKUP(A178,'MFP by LEA_kbs'!$E$15:$AQ$199,37,FALSE)</f>
        <v>438</v>
      </c>
      <c r="E178" s="245">
        <f t="shared" si="21"/>
        <v>9.2229943145925462E-4</v>
      </c>
      <c r="F178" s="198">
        <f t="shared" si="22"/>
        <v>5082.9646367656351</v>
      </c>
    </row>
    <row r="179" spans="1:6" x14ac:dyDescent="0.25">
      <c r="A179" s="205" t="s">
        <v>1735</v>
      </c>
      <c r="B179" s="206" t="s">
        <v>3373</v>
      </c>
      <c r="C179" s="202" t="s">
        <v>3374</v>
      </c>
      <c r="D179" s="222">
        <f>VLOOKUP(A179,'MFP by LEA_kbs'!$E$15:$AQ$199,37,FALSE)</f>
        <v>354</v>
      </c>
      <c r="E179" s="245">
        <f t="shared" si="21"/>
        <v>7.454200884396715E-4</v>
      </c>
      <c r="F179" s="198">
        <f t="shared" si="22"/>
        <v>4108.1495009475675</v>
      </c>
    </row>
    <row r="180" spans="1:6" x14ac:dyDescent="0.25">
      <c r="A180" s="207" t="s">
        <v>1736</v>
      </c>
      <c r="B180" s="208" t="s">
        <v>3375</v>
      </c>
      <c r="C180" s="214" t="s">
        <v>256</v>
      </c>
      <c r="D180" s="223">
        <f>VLOOKUP(A180,'MFP by LEA_kbs'!$E$15:$AQ$199,37,FALSE)</f>
        <v>296</v>
      </c>
      <c r="E180" s="246">
        <f t="shared" si="21"/>
        <v>6.2328911349757848E-4</v>
      </c>
      <c r="F180" s="200">
        <f t="shared" si="22"/>
        <v>3435.062859549379</v>
      </c>
    </row>
    <row r="181" spans="1:6" x14ac:dyDescent="0.25">
      <c r="A181" s="203" t="s">
        <v>1861</v>
      </c>
      <c r="B181" s="204" t="s">
        <v>1861</v>
      </c>
      <c r="C181" s="201" t="s">
        <v>3376</v>
      </c>
      <c r="D181" s="221">
        <f>VLOOKUP(A181,'MFP by LEA_kbs'!$E$15:$AQ$199,37,FALSE)</f>
        <v>263</v>
      </c>
      <c r="E181" s="244">
        <f t="shared" si="21"/>
        <v>5.5380080016845647E-4</v>
      </c>
      <c r="F181" s="193">
        <f t="shared" si="22"/>
        <v>3052.0997704779952</v>
      </c>
    </row>
    <row r="182" spans="1:6" x14ac:dyDescent="0.25">
      <c r="A182" s="205" t="s">
        <v>1862</v>
      </c>
      <c r="B182" s="206" t="s">
        <v>1862</v>
      </c>
      <c r="C182" s="202" t="s">
        <v>3377</v>
      </c>
      <c r="D182" s="222">
        <f>VLOOKUP(A182,'MFP by LEA_kbs'!$E$15:$AQ$199,37,FALSE)</f>
        <v>37</v>
      </c>
      <c r="E182" s="245">
        <f t="shared" si="21"/>
        <v>7.7911139187197311E-5</v>
      </c>
      <c r="F182" s="198">
        <f t="shared" si="22"/>
        <v>429.38285744367238</v>
      </c>
    </row>
    <row r="183" spans="1:6" x14ac:dyDescent="0.25">
      <c r="A183" s="205" t="s">
        <v>1863</v>
      </c>
      <c r="B183" s="206" t="s">
        <v>1863</v>
      </c>
      <c r="C183" s="202" t="s">
        <v>3378</v>
      </c>
      <c r="D183" s="222">
        <f>VLOOKUP(A183,'MFP by LEA_kbs'!$E$15:$AQ$199,37,FALSE)</f>
        <v>83</v>
      </c>
      <c r="E183" s="245">
        <f t="shared" si="21"/>
        <v>1.7477363655506422E-4</v>
      </c>
      <c r="F183" s="198">
        <f t="shared" si="22"/>
        <v>963.21019372499472</v>
      </c>
    </row>
    <row r="184" spans="1:6" x14ac:dyDescent="0.25">
      <c r="A184" s="205" t="s">
        <v>1864</v>
      </c>
      <c r="B184" s="206" t="s">
        <v>1864</v>
      </c>
      <c r="C184" s="202" t="s">
        <v>3379</v>
      </c>
      <c r="D184" s="222">
        <f>VLOOKUP(A184,'MFP by LEA_kbs'!$E$15:$AQ$199,37,FALSE)</f>
        <v>218</v>
      </c>
      <c r="E184" s="245">
        <f t="shared" si="21"/>
        <v>4.5904400926510846E-4</v>
      </c>
      <c r="F184" s="198">
        <f t="shared" si="22"/>
        <v>2529.8773762897454</v>
      </c>
    </row>
    <row r="185" spans="1:6" x14ac:dyDescent="0.25">
      <c r="A185" s="207" t="s">
        <v>1865</v>
      </c>
      <c r="B185" s="208"/>
      <c r="C185" s="214" t="s">
        <v>3380</v>
      </c>
      <c r="D185" s="223">
        <f>VLOOKUP(A185,'MFP by LEA_kbs'!$E$15:$AQ$199,37,FALSE)</f>
        <v>60</v>
      </c>
      <c r="E185" s="246">
        <f t="shared" si="21"/>
        <v>1.2634238787113077E-4</v>
      </c>
      <c r="F185" s="200">
        <f t="shared" si="22"/>
        <v>696.29652558433361</v>
      </c>
    </row>
    <row r="186" spans="1:6" x14ac:dyDescent="0.25">
      <c r="A186" s="203" t="s">
        <v>3381</v>
      </c>
      <c r="B186" s="204" t="s">
        <v>3382</v>
      </c>
      <c r="C186" s="201" t="s">
        <v>3383</v>
      </c>
      <c r="D186" s="221">
        <v>527</v>
      </c>
      <c r="E186" s="244">
        <f t="shared" si="21"/>
        <v>1.1097073068014318E-3</v>
      </c>
      <c r="F186" s="193">
        <f t="shared" si="22"/>
        <v>6115.8044830490626</v>
      </c>
    </row>
    <row r="187" spans="1:6" x14ac:dyDescent="0.25">
      <c r="A187" s="205" t="s">
        <v>1740</v>
      </c>
      <c r="B187" s="206" t="s">
        <v>3384</v>
      </c>
      <c r="C187" s="202" t="s">
        <v>260</v>
      </c>
      <c r="D187" s="222">
        <f>VLOOKUP(A187,'MFP by LEA_kbs'!$E$15:$AQ$199,37,FALSE)</f>
        <v>220</v>
      </c>
      <c r="E187" s="245">
        <f t="shared" si="21"/>
        <v>4.6325542219414616E-4</v>
      </c>
      <c r="F187" s="198">
        <f t="shared" si="22"/>
        <v>2553.0872604758897</v>
      </c>
    </row>
    <row r="188" spans="1:6" x14ac:dyDescent="0.25">
      <c r="A188" s="205" t="s">
        <v>1741</v>
      </c>
      <c r="B188" s="206" t="s">
        <v>3385</v>
      </c>
      <c r="C188" s="202" t="s">
        <v>3386</v>
      </c>
      <c r="D188" s="222">
        <f>VLOOKUP(A188,'MFP by LEA_kbs'!$E$15:$AQ$199,37,FALSE)</f>
        <v>224</v>
      </c>
      <c r="E188" s="245">
        <f t="shared" si="21"/>
        <v>4.7167824805222151E-4</v>
      </c>
      <c r="F188" s="198">
        <f t="shared" si="22"/>
        <v>2599.5070288481784</v>
      </c>
    </row>
    <row r="189" spans="1:6" x14ac:dyDescent="0.25">
      <c r="A189" s="205" t="s">
        <v>1742</v>
      </c>
      <c r="B189" s="206">
        <v>328002</v>
      </c>
      <c r="C189" s="202" t="s">
        <v>264</v>
      </c>
      <c r="D189" s="222">
        <f>VLOOKUP(A189,'MFP by LEA_kbs'!$E$15:$AQ$199,37,FALSE)</f>
        <v>215</v>
      </c>
      <c r="E189" s="245">
        <f t="shared" si="21"/>
        <v>4.5272688987155191E-4</v>
      </c>
      <c r="F189" s="198">
        <f t="shared" si="22"/>
        <v>2495.0625500105284</v>
      </c>
    </row>
    <row r="190" spans="1:6" x14ac:dyDescent="0.25">
      <c r="A190" s="207" t="s">
        <v>1743</v>
      </c>
      <c r="B190" s="208" t="s">
        <v>3387</v>
      </c>
      <c r="C190" s="214" t="s">
        <v>266</v>
      </c>
      <c r="D190" s="223">
        <f>VLOOKUP(A190,'MFP by LEA_kbs'!$E$15:$AQ$199,37,FALSE)</f>
        <v>127</v>
      </c>
      <c r="E190" s="246">
        <f t="shared" si="21"/>
        <v>2.6742472099389343E-4</v>
      </c>
      <c r="F190" s="200">
        <f t="shared" si="22"/>
        <v>1473.8276458201726</v>
      </c>
    </row>
    <row r="191" spans="1:6" x14ac:dyDescent="0.25">
      <c r="A191" s="203" t="s">
        <v>1746</v>
      </c>
      <c r="B191" s="204" t="s">
        <v>3388</v>
      </c>
      <c r="C191" s="201" t="s">
        <v>3389</v>
      </c>
      <c r="D191" s="221">
        <f>VLOOKUP(A191,'MFP by LEA_kbs'!$E$15:$AQ$199,37,FALSE)</f>
        <v>400</v>
      </c>
      <c r="E191" s="244">
        <f t="shared" si="21"/>
        <v>8.4228258580753841E-4</v>
      </c>
      <c r="F191" s="193">
        <f t="shared" si="22"/>
        <v>4641.97683722889</v>
      </c>
    </row>
    <row r="192" spans="1:6" x14ac:dyDescent="0.25">
      <c r="A192" s="205" t="s">
        <v>1747</v>
      </c>
      <c r="B192" s="206" t="s">
        <v>3390</v>
      </c>
      <c r="C192" s="202" t="s">
        <v>3391</v>
      </c>
      <c r="D192" s="222">
        <f>VLOOKUP(A192,'MFP by LEA_kbs'!$E$15:$AQ$199,37,FALSE)</f>
        <v>235</v>
      </c>
      <c r="E192" s="245">
        <f t="shared" si="21"/>
        <v>4.9484101916192887E-4</v>
      </c>
      <c r="F192" s="198">
        <f t="shared" si="22"/>
        <v>2727.1613918719731</v>
      </c>
    </row>
    <row r="193" spans="1:6" x14ac:dyDescent="0.25">
      <c r="A193" s="205" t="s">
        <v>1748</v>
      </c>
      <c r="B193" s="206" t="s">
        <v>3392</v>
      </c>
      <c r="C193" s="202" t="s">
        <v>3393</v>
      </c>
      <c r="D193" s="222">
        <f>VLOOKUP(A193,'MFP by LEA_kbs'!$E$15:$AQ$199,37,FALSE)</f>
        <v>605</v>
      </c>
      <c r="E193" s="245">
        <f t="shared" si="21"/>
        <v>1.2739524110339019E-3</v>
      </c>
      <c r="F193" s="198">
        <f t="shared" si="22"/>
        <v>7020.9899663086962</v>
      </c>
    </row>
    <row r="194" spans="1:6" x14ac:dyDescent="0.25">
      <c r="A194" s="205" t="s">
        <v>1750</v>
      </c>
      <c r="B194" s="206" t="s">
        <v>3394</v>
      </c>
      <c r="C194" s="202" t="s">
        <v>3395</v>
      </c>
      <c r="D194" s="222">
        <f>VLOOKUP(A194,'MFP by LEA_kbs'!$E$15:$AQ$199,37,FALSE)</f>
        <v>259</v>
      </c>
      <c r="E194" s="245">
        <f t="shared" si="21"/>
        <v>5.4537797431038117E-4</v>
      </c>
      <c r="F194" s="198">
        <f t="shared" si="22"/>
        <v>3005.6800021057065</v>
      </c>
    </row>
    <row r="195" spans="1:6" x14ac:dyDescent="0.25">
      <c r="A195" s="207" t="s">
        <v>1751</v>
      </c>
      <c r="B195" s="208" t="s">
        <v>3396</v>
      </c>
      <c r="C195" s="214" t="s">
        <v>278</v>
      </c>
      <c r="D195" s="223">
        <f>VLOOKUP(A195,'MFP by LEA_kbs'!$E$15:$AQ$199,37,FALSE)</f>
        <v>122</v>
      </c>
      <c r="E195" s="246">
        <f t="shared" si="21"/>
        <v>2.5689618867129923E-4</v>
      </c>
      <c r="F195" s="200">
        <f t="shared" si="22"/>
        <v>1415.8029353548116</v>
      </c>
    </row>
    <row r="196" spans="1:6" x14ac:dyDescent="0.25">
      <c r="A196" s="203" t="s">
        <v>1753</v>
      </c>
      <c r="B196" s="204">
        <v>328001</v>
      </c>
      <c r="C196" s="201" t="s">
        <v>3397</v>
      </c>
      <c r="D196" s="221">
        <f>VLOOKUP(A196,'MFP by LEA_kbs'!$E$15:$AQ$199,37,FALSE)</f>
        <v>361</v>
      </c>
      <c r="E196" s="244">
        <f t="shared" si="21"/>
        <v>7.601600336913034E-4</v>
      </c>
      <c r="F196" s="193">
        <f t="shared" si="22"/>
        <v>4189.3840955990736</v>
      </c>
    </row>
    <row r="197" spans="1:6" x14ac:dyDescent="0.25">
      <c r="A197" s="205" t="s">
        <v>1754</v>
      </c>
      <c r="B197" s="206">
        <v>349001</v>
      </c>
      <c r="C197" s="202" t="s">
        <v>3398</v>
      </c>
      <c r="D197" s="222">
        <f>VLOOKUP(A197,'MFP by LEA_kbs'!$E$15:$AQ$199,37,FALSE)</f>
        <v>224</v>
      </c>
      <c r="E197" s="245">
        <f t="shared" si="21"/>
        <v>4.7167824805222151E-4</v>
      </c>
      <c r="F197" s="198">
        <f t="shared" si="22"/>
        <v>2599.5070288481784</v>
      </c>
    </row>
    <row r="198" spans="1:6" x14ac:dyDescent="0.25">
      <c r="A198" s="205" t="s">
        <v>1755</v>
      </c>
      <c r="B198" s="206" t="s">
        <v>1755</v>
      </c>
      <c r="C198" s="202" t="s">
        <v>1756</v>
      </c>
      <c r="D198" s="222">
        <f>VLOOKUP(A198,'MFP by LEA_kbs'!$E$15:$AQ$199,37,FALSE)</f>
        <v>147</v>
      </c>
      <c r="E198" s="245">
        <f t="shared" si="21"/>
        <v>3.0953885028427039E-4</v>
      </c>
      <c r="F198" s="198">
        <f t="shared" si="22"/>
        <v>1705.9264876816173</v>
      </c>
    </row>
    <row r="199" spans="1:6" x14ac:dyDescent="0.25">
      <c r="A199" s="205" t="s">
        <v>1757</v>
      </c>
      <c r="B199" s="206" t="s">
        <v>1757</v>
      </c>
      <c r="C199" s="202" t="s">
        <v>3399</v>
      </c>
      <c r="D199" s="222">
        <f>VLOOKUP(A199,'MFP by LEA_kbs'!$E$15:$AQ$199,37,FALSE)</f>
        <v>205</v>
      </c>
      <c r="E199" s="245">
        <f t="shared" si="21"/>
        <v>4.3166982522636346E-4</v>
      </c>
      <c r="F199" s="198">
        <f t="shared" si="22"/>
        <v>2379.0131290798063</v>
      </c>
    </row>
    <row r="200" spans="1:6" x14ac:dyDescent="0.25">
      <c r="A200" s="207" t="s">
        <v>1727</v>
      </c>
      <c r="B200" s="208"/>
      <c r="C200" s="214" t="s">
        <v>3400</v>
      </c>
      <c r="D200" s="223">
        <f>VLOOKUP(A200,'MFP by LEA_kbs'!$E$15:$AQ$199,37,FALSE)</f>
        <v>241</v>
      </c>
      <c r="E200" s="246">
        <f t="shared" si="21"/>
        <v>5.0747525794904186E-4</v>
      </c>
      <c r="F200" s="200">
        <f t="shared" si="22"/>
        <v>2796.7910444304061</v>
      </c>
    </row>
    <row r="201" spans="1:6" ht="15.75" thickBot="1" x14ac:dyDescent="0.3">
      <c r="A201" s="183"/>
      <c r="B201" s="184"/>
      <c r="C201" s="185" t="s">
        <v>3408</v>
      </c>
      <c r="D201" s="220">
        <f>SUM(D171:D200)</f>
        <v>8624</v>
      </c>
      <c r="E201" s="186">
        <f>SUM(E171:E200)</f>
        <v>1.8159612550010522E-2</v>
      </c>
      <c r="F201" s="187">
        <f>SUM(F171:F200)</f>
        <v>100081.02061065486</v>
      </c>
    </row>
    <row r="202" spans="1:6" customFormat="1" ht="15.75" thickTop="1" x14ac:dyDescent="0.25"/>
    <row r="203" spans="1:6" x14ac:dyDescent="0.25">
      <c r="A203" s="190">
        <v>318001</v>
      </c>
      <c r="B203" s="191">
        <v>318001</v>
      </c>
      <c r="C203" s="201" t="s">
        <v>3404</v>
      </c>
      <c r="D203" s="225">
        <f>VLOOKUP(A203,'MFP by LEA_kbs'!$E$15:$AQ$199,37,FALSE)</f>
        <v>0</v>
      </c>
      <c r="E203" s="244">
        <f>D203/$D$211</f>
        <v>0</v>
      </c>
      <c r="F203" s="193">
        <f t="shared" ref="F203:F207" si="23">E203*$F$3</f>
        <v>0</v>
      </c>
    </row>
    <row r="204" spans="1:6" x14ac:dyDescent="0.25">
      <c r="A204" s="194">
        <v>319001</v>
      </c>
      <c r="B204" s="195">
        <v>319001</v>
      </c>
      <c r="C204" s="202" t="s">
        <v>3405</v>
      </c>
      <c r="D204" s="226">
        <f>VLOOKUP(A204,'MFP by LEA_kbs'!$E$15:$AQ$199,37,FALSE)</f>
        <v>506</v>
      </c>
      <c r="E204" s="245">
        <f>D204/$D$211</f>
        <v>1.0654874710465361E-3</v>
      </c>
      <c r="F204" s="198">
        <f t="shared" si="23"/>
        <v>5872.1006990945461</v>
      </c>
    </row>
    <row r="205" spans="1:6" x14ac:dyDescent="0.25">
      <c r="A205" s="194" t="s">
        <v>415</v>
      </c>
      <c r="B205" s="195" t="s">
        <v>415</v>
      </c>
      <c r="C205" s="196" t="s">
        <v>3401</v>
      </c>
      <c r="D205" s="226">
        <f>VLOOKUP(A205,'MFP by LEA_kbs'!$E$15:$AQ$199,37,FALSE)</f>
        <v>237</v>
      </c>
      <c r="E205" s="245">
        <f>D205/$D$211</f>
        <v>4.9905243209096657E-4</v>
      </c>
      <c r="F205" s="198">
        <f t="shared" si="23"/>
        <v>2750.3712760581179</v>
      </c>
    </row>
    <row r="206" spans="1:6" x14ac:dyDescent="0.25">
      <c r="A206" s="194">
        <v>334001</v>
      </c>
      <c r="B206" s="195">
        <v>334001</v>
      </c>
      <c r="C206" s="196" t="s">
        <v>3402</v>
      </c>
      <c r="D206" s="226">
        <f>VLOOKUP(A206,'MFP by LEA_kbs'!$E$15:$AQ$199,37,FALSE)</f>
        <v>55</v>
      </c>
      <c r="E206" s="245">
        <f>D206/$D$211</f>
        <v>1.1581385554853654E-4</v>
      </c>
      <c r="F206" s="198">
        <f t="shared" si="23"/>
        <v>638.27181511897243</v>
      </c>
    </row>
    <row r="207" spans="1:6" ht="15.75" customHeight="1" x14ac:dyDescent="0.25">
      <c r="A207" s="194">
        <v>302006</v>
      </c>
      <c r="B207" s="195">
        <v>302006</v>
      </c>
      <c r="C207" s="196" t="s">
        <v>3403</v>
      </c>
      <c r="D207" s="226">
        <f>VLOOKUP(A207,'MFP by LEA_kbs'!$E$15:$AQ$199,37,FALSE)</f>
        <v>64</v>
      </c>
      <c r="E207" s="245">
        <f>D207/$D$211</f>
        <v>1.3476521372920614E-4</v>
      </c>
      <c r="F207" s="198">
        <f t="shared" si="23"/>
        <v>742.71629395662239</v>
      </c>
    </row>
    <row r="208" spans="1:6" ht="15.75" customHeight="1" x14ac:dyDescent="0.25">
      <c r="A208" s="306" t="s">
        <v>3441</v>
      </c>
      <c r="B208" s="307"/>
      <c r="C208" s="308" t="s">
        <v>3440</v>
      </c>
      <c r="D208" s="309">
        <v>140</v>
      </c>
      <c r="E208" s="247">
        <f>D208/$D$211</f>
        <v>2.9479890503263844E-4</v>
      </c>
      <c r="F208" s="211">
        <f t="shared" ref="F208" si="24">E208*$F$3</f>
        <v>1624.6918930301115</v>
      </c>
    </row>
    <row r="209" spans="1:6" ht="15.75" thickBot="1" x14ac:dyDescent="0.3">
      <c r="A209" s="183"/>
      <c r="B209" s="184"/>
      <c r="C209" s="185" t="s">
        <v>3407</v>
      </c>
      <c r="D209" s="220">
        <f>SUM(D203:D208)</f>
        <v>1002</v>
      </c>
      <c r="E209" s="186">
        <f>SUM(E203:E208)</f>
        <v>2.1099178774478837E-3</v>
      </c>
      <c r="F209" s="187">
        <f>SUM(F203:F208)</f>
        <v>11628.151977258371</v>
      </c>
    </row>
    <row r="210" spans="1:6" customFormat="1" ht="15.75" thickTop="1" x14ac:dyDescent="0.25"/>
    <row r="211" spans="1:6" x14ac:dyDescent="0.25">
      <c r="A211" s="262"/>
      <c r="B211" s="263"/>
      <c r="C211" s="264" t="s">
        <v>3438</v>
      </c>
      <c r="D211" s="265">
        <f>D73+D92+D107+D146+D160+D169+D201+D209</f>
        <v>474900</v>
      </c>
      <c r="E211" s="266">
        <f>E73+E92+E107+E146+E160+E169+E201+E209</f>
        <v>0.99999999999999978</v>
      </c>
      <c r="F211" s="267">
        <f>F73+F92+F107+F146+F160+F169+F201+F209</f>
        <v>5511186.9999999981</v>
      </c>
    </row>
  </sheetData>
  <mergeCells count="4">
    <mergeCell ref="D2:D3"/>
    <mergeCell ref="E2:E3"/>
    <mergeCell ref="A2:C3"/>
    <mergeCell ref="A1:F1"/>
  </mergeCells>
  <printOptions horizontalCentered="1"/>
  <pageMargins left="0.25" right="0.25" top="0.46" bottom="0.75" header="0.3" footer="0.28000000000000003"/>
  <pageSetup paperSize="5" scale="74" orientation="portrait" r:id="rId1"/>
  <rowBreaks count="2" manualBreakCount="2">
    <brk id="74" max="16383" man="1"/>
    <brk id="14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B11" sqref="B11"/>
    </sheetView>
  </sheetViews>
  <sheetFormatPr defaultRowHeight="15" x14ac:dyDescent="0.25"/>
  <cols>
    <col min="2" max="2" width="33.42578125" bestFit="1" customWidth="1"/>
    <col min="3" max="3" width="14" bestFit="1" customWidth="1"/>
    <col min="4" max="4" width="12.7109375" customWidth="1"/>
    <col min="5" max="5" width="19.42578125" customWidth="1"/>
  </cols>
  <sheetData>
    <row r="1" spans="1:7" ht="38.25" x14ac:dyDescent="0.25">
      <c r="A1" s="281" t="s">
        <v>3255</v>
      </c>
      <c r="B1" s="282"/>
      <c r="C1" s="73" t="s">
        <v>8</v>
      </c>
      <c r="D1" s="73" t="s">
        <v>3256</v>
      </c>
      <c r="E1" s="73" t="s">
        <v>3257</v>
      </c>
      <c r="F1" s="73" t="s">
        <v>3258</v>
      </c>
      <c r="G1" s="73" t="s">
        <v>3259</v>
      </c>
    </row>
    <row r="2" spans="1:7" x14ac:dyDescent="0.25">
      <c r="A2" t="s">
        <v>3442</v>
      </c>
      <c r="B2" t="s">
        <v>3449</v>
      </c>
    </row>
    <row r="3" spans="1:7" x14ac:dyDescent="0.25">
      <c r="A3" t="s">
        <v>3443</v>
      </c>
      <c r="B3" t="s">
        <v>3444</v>
      </c>
    </row>
    <row r="4" spans="1:7" x14ac:dyDescent="0.25">
      <c r="A4" t="s">
        <v>3445</v>
      </c>
      <c r="B4" t="s">
        <v>3446</v>
      </c>
    </row>
    <row r="5" spans="1:7" x14ac:dyDescent="0.25">
      <c r="A5" t="s">
        <v>3447</v>
      </c>
      <c r="B5" t="s">
        <v>3448</v>
      </c>
    </row>
  </sheetData>
  <mergeCells count="1">
    <mergeCell ref="A1:B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201"/>
  <sheetViews>
    <sheetView showGridLines="0" view="pageBreakPreview" zoomScale="60" zoomScaleNormal="100" workbookViewId="0">
      <selection activeCell="AO192" sqref="AO192"/>
    </sheetView>
  </sheetViews>
  <sheetFormatPr defaultRowHeight="15" x14ac:dyDescent="0.25"/>
  <cols>
    <col min="1" max="1" width="1.5703125" style="74" customWidth="1"/>
    <col min="2" max="2" width="9.140625" style="74" customWidth="1"/>
    <col min="3" max="3" width="9.140625" style="74"/>
    <col min="4" max="4" width="51.140625" style="74" customWidth="1"/>
    <col min="5" max="5" width="9" style="74" bestFit="1" customWidth="1"/>
    <col min="6" max="6" width="49.42578125" style="74" bestFit="1" customWidth="1"/>
    <col min="7" max="7" width="11.42578125" style="74" customWidth="1"/>
    <col min="8" max="8" width="0" style="74" hidden="1" customWidth="1"/>
    <col min="9" max="9" width="10.140625" style="75" hidden="1" customWidth="1"/>
    <col min="10" max="10" width="0" style="74" hidden="1" customWidth="1"/>
    <col min="11" max="11" width="0" style="75" hidden="1" customWidth="1"/>
    <col min="12" max="14" width="0" style="74" hidden="1" customWidth="1"/>
    <col min="15" max="15" width="9.7109375" style="74" hidden="1" customWidth="1"/>
    <col min="16" max="17" width="0" style="74" hidden="1" customWidth="1"/>
    <col min="18" max="18" width="9.42578125" style="74" hidden="1" customWidth="1"/>
    <col min="19" max="19" width="9.5703125" style="74" hidden="1" customWidth="1"/>
    <col min="20" max="20" width="0" style="74" hidden="1" customWidth="1"/>
    <col min="21" max="21" width="10.42578125" style="75" hidden="1" customWidth="1"/>
    <col min="22" max="22" width="0" style="74" hidden="1" customWidth="1"/>
    <col min="23" max="23" width="11.85546875" style="75" hidden="1" customWidth="1"/>
    <col min="24" max="24" width="12.85546875" style="74" hidden="1" customWidth="1"/>
    <col min="25" max="25" width="15.42578125" style="74" hidden="1" customWidth="1"/>
    <col min="26" max="26" width="0" style="74" hidden="1" customWidth="1"/>
    <col min="27" max="27" width="13.42578125" style="74" hidden="1" customWidth="1"/>
    <col min="28" max="36" width="0" style="74" hidden="1" customWidth="1"/>
    <col min="37" max="37" width="9.7109375" style="74" hidden="1" customWidth="1"/>
    <col min="38" max="40" width="9.5703125" style="74" hidden="1" customWidth="1"/>
    <col min="41" max="41" width="20.42578125" style="74" bestFit="1" customWidth="1"/>
    <col min="42" max="42" width="8.7109375" style="74" hidden="1" customWidth="1"/>
    <col min="43" max="43" width="14.85546875" style="76" customWidth="1"/>
    <col min="44" max="16384" width="9.140625" style="74"/>
  </cols>
  <sheetData>
    <row r="1" spans="2:43" ht="58.5" customHeight="1" x14ac:dyDescent="0.25"/>
    <row r="2" spans="2:43" ht="18" x14ac:dyDescent="0.25">
      <c r="B2" s="77" t="s">
        <v>3239</v>
      </c>
      <c r="C2" s="78"/>
      <c r="D2" s="79"/>
      <c r="E2" s="79"/>
      <c r="F2" s="79"/>
      <c r="G2" s="79"/>
      <c r="H2" s="79"/>
      <c r="I2" s="80"/>
      <c r="J2" s="79"/>
      <c r="K2" s="81"/>
      <c r="L2" s="82"/>
      <c r="M2" s="82"/>
      <c r="N2" s="82"/>
      <c r="O2" s="82"/>
      <c r="P2" s="82"/>
      <c r="Q2" s="82"/>
    </row>
    <row r="3" spans="2:43" x14ac:dyDescent="0.25">
      <c r="B3" s="83" t="s">
        <v>0</v>
      </c>
      <c r="C3" s="84"/>
      <c r="D3" s="85"/>
      <c r="E3" s="85"/>
      <c r="F3" s="85"/>
      <c r="G3" s="85"/>
      <c r="H3" s="85"/>
      <c r="I3" s="85"/>
      <c r="J3" s="85"/>
      <c r="K3" s="81"/>
      <c r="L3" s="82"/>
      <c r="M3" s="82"/>
      <c r="N3" s="82"/>
      <c r="O3" s="82"/>
      <c r="P3" s="82"/>
      <c r="Q3" s="82"/>
    </row>
    <row r="4" spans="2:43" x14ac:dyDescent="0.25">
      <c r="B4" s="86" t="s">
        <v>1</v>
      </c>
      <c r="C4" s="84"/>
      <c r="D4" s="85"/>
      <c r="E4" s="85"/>
      <c r="F4" s="85"/>
      <c r="G4" s="85"/>
      <c r="H4" s="85"/>
      <c r="I4" s="85"/>
      <c r="J4" s="85"/>
    </row>
    <row r="5" spans="2:43" x14ac:dyDescent="0.25">
      <c r="B5" s="86" t="s">
        <v>2</v>
      </c>
      <c r="C5" s="84"/>
      <c r="D5" s="85"/>
      <c r="E5" s="85"/>
      <c r="F5" s="85"/>
      <c r="G5" s="85"/>
      <c r="H5" s="85"/>
      <c r="I5" s="85"/>
      <c r="J5" s="85"/>
    </row>
    <row r="6" spans="2:43" x14ac:dyDescent="0.25">
      <c r="B6" s="86" t="s">
        <v>3</v>
      </c>
      <c r="C6" s="84"/>
      <c r="D6" s="85"/>
      <c r="E6" s="85"/>
      <c r="F6" s="85"/>
      <c r="G6" s="85"/>
      <c r="H6" s="85"/>
      <c r="I6" s="85"/>
      <c r="J6" s="85"/>
    </row>
    <row r="7" spans="2:43" x14ac:dyDescent="0.25">
      <c r="B7" s="86" t="s">
        <v>4</v>
      </c>
      <c r="C7" s="84"/>
      <c r="D7" s="85"/>
      <c r="E7" s="85"/>
      <c r="F7" s="85"/>
      <c r="G7" s="85"/>
      <c r="H7" s="85"/>
      <c r="I7" s="85"/>
      <c r="J7" s="85"/>
    </row>
    <row r="8" spans="2:43" x14ac:dyDescent="0.25">
      <c r="B8" s="86" t="s">
        <v>5</v>
      </c>
      <c r="C8" s="84"/>
      <c r="D8" s="85"/>
      <c r="E8" s="85"/>
      <c r="F8" s="85"/>
      <c r="G8" s="85"/>
      <c r="H8" s="85"/>
      <c r="I8" s="85"/>
      <c r="J8" s="85"/>
    </row>
    <row r="9" spans="2:43" x14ac:dyDescent="0.25">
      <c r="B9" s="86" t="s">
        <v>6</v>
      </c>
      <c r="C9" s="84"/>
      <c r="D9" s="85"/>
      <c r="E9" s="85"/>
      <c r="F9" s="85"/>
      <c r="G9" s="85"/>
      <c r="H9" s="85"/>
      <c r="I9" s="85"/>
      <c r="J9" s="85"/>
    </row>
    <row r="10" spans="2:43" ht="15.75" thickBot="1" x14ac:dyDescent="0.3">
      <c r="C10" s="74" t="s">
        <v>1763</v>
      </c>
    </row>
    <row r="11" spans="2:43" ht="15.75" customHeight="1" thickBot="1" x14ac:dyDescent="0.3">
      <c r="B11" s="283" t="s">
        <v>7</v>
      </c>
      <c r="C11" s="286" t="s">
        <v>8</v>
      </c>
      <c r="D11" s="283" t="s">
        <v>9</v>
      </c>
      <c r="E11" s="66"/>
      <c r="F11" s="66"/>
      <c r="G11" s="38"/>
      <c r="H11" s="287" t="s">
        <v>11</v>
      </c>
      <c r="I11" s="287"/>
      <c r="J11" s="287"/>
      <c r="K11" s="287"/>
      <c r="L11" s="287" t="s">
        <v>12</v>
      </c>
      <c r="M11" s="287"/>
      <c r="N11" s="287"/>
      <c r="O11" s="287"/>
      <c r="P11" s="287"/>
      <c r="Q11" s="287"/>
      <c r="R11" s="287"/>
      <c r="S11" s="287"/>
      <c r="T11" s="287" t="s">
        <v>13</v>
      </c>
      <c r="U11" s="287"/>
      <c r="V11" s="287"/>
      <c r="W11" s="287"/>
      <c r="X11" s="290" t="s">
        <v>14</v>
      </c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88" t="s">
        <v>3242</v>
      </c>
      <c r="AP11" s="288" t="s">
        <v>419</v>
      </c>
    </row>
    <row r="12" spans="2:43" ht="15.75" thickBot="1" x14ac:dyDescent="0.3">
      <c r="B12" s="284"/>
      <c r="C12" s="286"/>
      <c r="D12" s="284"/>
      <c r="E12" s="67" t="s">
        <v>3268</v>
      </c>
      <c r="F12" s="67" t="s">
        <v>420</v>
      </c>
      <c r="G12" s="87" t="s">
        <v>10</v>
      </c>
      <c r="H12" s="287" t="s">
        <v>17</v>
      </c>
      <c r="I12" s="287"/>
      <c r="J12" s="287" t="s">
        <v>18</v>
      </c>
      <c r="K12" s="287"/>
      <c r="L12" s="287" t="s">
        <v>19</v>
      </c>
      <c r="M12" s="287" t="s">
        <v>20</v>
      </c>
      <c r="N12" s="287" t="s">
        <v>21</v>
      </c>
      <c r="O12" s="287" t="s">
        <v>22</v>
      </c>
      <c r="P12" s="287" t="s">
        <v>23</v>
      </c>
      <c r="Q12" s="287" t="s">
        <v>24</v>
      </c>
      <c r="R12" s="287" t="s">
        <v>25</v>
      </c>
      <c r="S12" s="287" t="s">
        <v>26</v>
      </c>
      <c r="T12" s="287" t="s">
        <v>27</v>
      </c>
      <c r="U12" s="287"/>
      <c r="V12" s="287" t="s">
        <v>28</v>
      </c>
      <c r="W12" s="287"/>
      <c r="X12" s="63" t="s">
        <v>29</v>
      </c>
      <c r="Y12" s="63" t="s">
        <v>30</v>
      </c>
      <c r="Z12" s="62" t="s">
        <v>31</v>
      </c>
      <c r="AA12" s="62" t="s">
        <v>32</v>
      </c>
      <c r="AB12" s="62" t="s">
        <v>33</v>
      </c>
      <c r="AC12" s="62" t="s">
        <v>34</v>
      </c>
      <c r="AD12" s="62" t="s">
        <v>35</v>
      </c>
      <c r="AE12" s="62" t="s">
        <v>36</v>
      </c>
      <c r="AF12" s="62" t="s">
        <v>37</v>
      </c>
      <c r="AG12" s="62" t="s">
        <v>38</v>
      </c>
      <c r="AH12" s="62" t="s">
        <v>39</v>
      </c>
      <c r="AI12" s="62" t="s">
        <v>40</v>
      </c>
      <c r="AJ12" s="62" t="s">
        <v>41</v>
      </c>
      <c r="AK12" s="62" t="s">
        <v>42</v>
      </c>
      <c r="AL12" s="62" t="s">
        <v>43</v>
      </c>
      <c r="AM12" s="62" t="s">
        <v>44</v>
      </c>
      <c r="AN12" s="62" t="s">
        <v>45</v>
      </c>
      <c r="AO12" s="289"/>
      <c r="AP12" s="289"/>
      <c r="AQ12" s="88" t="s">
        <v>3269</v>
      </c>
    </row>
    <row r="13" spans="2:43" ht="15.75" thickBot="1" x14ac:dyDescent="0.3">
      <c r="B13" s="285"/>
      <c r="C13" s="286"/>
      <c r="D13" s="285"/>
      <c r="E13" s="67"/>
      <c r="F13" s="67"/>
      <c r="G13" s="87"/>
      <c r="H13" s="62" t="s">
        <v>46</v>
      </c>
      <c r="I13" s="8" t="s">
        <v>47</v>
      </c>
      <c r="J13" s="62" t="s">
        <v>46</v>
      </c>
      <c r="K13" s="8" t="s">
        <v>47</v>
      </c>
      <c r="L13" s="287"/>
      <c r="M13" s="287"/>
      <c r="N13" s="287"/>
      <c r="O13" s="287"/>
      <c r="P13" s="287"/>
      <c r="Q13" s="287"/>
      <c r="R13" s="287"/>
      <c r="S13" s="287"/>
      <c r="T13" s="62" t="s">
        <v>46</v>
      </c>
      <c r="U13" s="8" t="s">
        <v>47</v>
      </c>
      <c r="V13" s="62" t="s">
        <v>46</v>
      </c>
      <c r="W13" s="8" t="s">
        <v>47</v>
      </c>
      <c r="X13" s="63" t="s">
        <v>46</v>
      </c>
      <c r="Y13" s="63" t="s">
        <v>46</v>
      </c>
      <c r="Z13" s="63" t="s">
        <v>46</v>
      </c>
      <c r="AA13" s="63" t="s">
        <v>46</v>
      </c>
      <c r="AB13" s="63" t="s">
        <v>46</v>
      </c>
      <c r="AC13" s="63" t="s">
        <v>46</v>
      </c>
      <c r="AD13" s="63" t="s">
        <v>46</v>
      </c>
      <c r="AE13" s="63" t="s">
        <v>46</v>
      </c>
      <c r="AF13" s="63" t="s">
        <v>46</v>
      </c>
      <c r="AG13" s="63" t="s">
        <v>46</v>
      </c>
      <c r="AH13" s="63" t="s">
        <v>46</v>
      </c>
      <c r="AI13" s="63" t="s">
        <v>46</v>
      </c>
      <c r="AJ13" s="63" t="s">
        <v>46</v>
      </c>
      <c r="AK13" s="63" t="s">
        <v>46</v>
      </c>
      <c r="AL13" s="63" t="s">
        <v>46</v>
      </c>
      <c r="AM13" s="63" t="s">
        <v>46</v>
      </c>
      <c r="AN13" s="63" t="s">
        <v>46</v>
      </c>
      <c r="AO13" s="63" t="s">
        <v>46</v>
      </c>
      <c r="AP13" s="68" t="s">
        <v>46</v>
      </c>
    </row>
    <row r="14" spans="2:43" x14ac:dyDescent="0.25">
      <c r="B14" s="128" t="s">
        <v>3262</v>
      </c>
      <c r="C14" s="129" t="s">
        <v>3263</v>
      </c>
      <c r="D14" s="128" t="s">
        <v>3264</v>
      </c>
      <c r="E14" s="128" t="s">
        <v>3261</v>
      </c>
      <c r="F14" s="128" t="s">
        <v>3260</v>
      </c>
      <c r="G14" s="130" t="s">
        <v>3265</v>
      </c>
      <c r="H14" s="131" t="s">
        <v>17</v>
      </c>
      <c r="I14" s="132" t="s">
        <v>53</v>
      </c>
      <c r="J14" s="131" t="s">
        <v>18</v>
      </c>
      <c r="K14" s="132" t="s">
        <v>54</v>
      </c>
      <c r="L14" s="131" t="s">
        <v>55</v>
      </c>
      <c r="M14" s="131" t="s">
        <v>20</v>
      </c>
      <c r="N14" s="131" t="s">
        <v>21</v>
      </c>
      <c r="O14" s="131" t="s">
        <v>22</v>
      </c>
      <c r="P14" s="131" t="s">
        <v>56</v>
      </c>
      <c r="Q14" s="131" t="s">
        <v>24</v>
      </c>
      <c r="R14" s="131" t="s">
        <v>57</v>
      </c>
      <c r="S14" s="131" t="s">
        <v>26</v>
      </c>
      <c r="T14" s="131" t="s">
        <v>58</v>
      </c>
      <c r="U14" s="132" t="s">
        <v>59</v>
      </c>
      <c r="V14" s="131" t="s">
        <v>60</v>
      </c>
      <c r="W14" s="132" t="s">
        <v>61</v>
      </c>
      <c r="X14" s="128" t="s">
        <v>62</v>
      </c>
      <c r="Y14" s="128" t="s">
        <v>63</v>
      </c>
      <c r="Z14" s="131" t="s">
        <v>64</v>
      </c>
      <c r="AA14" s="131" t="s">
        <v>32</v>
      </c>
      <c r="AB14" s="131" t="s">
        <v>65</v>
      </c>
      <c r="AC14" s="131" t="s">
        <v>66</v>
      </c>
      <c r="AD14" s="131" t="s">
        <v>67</v>
      </c>
      <c r="AE14" s="131" t="s">
        <v>68</v>
      </c>
      <c r="AF14" s="131" t="s">
        <v>69</v>
      </c>
      <c r="AG14" s="131" t="s">
        <v>70</v>
      </c>
      <c r="AH14" s="131" t="s">
        <v>71</v>
      </c>
      <c r="AI14" s="131" t="s">
        <v>72</v>
      </c>
      <c r="AJ14" s="131" t="s">
        <v>73</v>
      </c>
      <c r="AK14" s="131" t="s">
        <v>74</v>
      </c>
      <c r="AL14" s="131" t="s">
        <v>75</v>
      </c>
      <c r="AM14" s="131" t="s">
        <v>76</v>
      </c>
      <c r="AN14" s="131" t="s">
        <v>77</v>
      </c>
      <c r="AO14" s="131" t="s">
        <v>3266</v>
      </c>
      <c r="AP14" s="131" t="s">
        <v>419</v>
      </c>
      <c r="AQ14" s="133" t="s">
        <v>3267</v>
      </c>
    </row>
    <row r="15" spans="2:43" x14ac:dyDescent="0.25">
      <c r="B15" s="134">
        <v>2016</v>
      </c>
      <c r="C15" s="134">
        <v>1</v>
      </c>
      <c r="D15" s="134" t="s">
        <v>80</v>
      </c>
      <c r="E15" s="134">
        <v>1</v>
      </c>
      <c r="F15" s="134" t="s">
        <v>80</v>
      </c>
      <c r="G15" s="135">
        <v>9519</v>
      </c>
      <c r="H15" s="135">
        <v>4626</v>
      </c>
      <c r="I15" s="136">
        <v>0.48597541758588098</v>
      </c>
      <c r="J15" s="135">
        <v>4893</v>
      </c>
      <c r="K15" s="136">
        <v>0.51402458241411897</v>
      </c>
      <c r="L15" s="135">
        <v>17</v>
      </c>
      <c r="M15" s="135">
        <v>15</v>
      </c>
      <c r="N15" s="135">
        <v>2455</v>
      </c>
      <c r="O15" s="135">
        <v>265</v>
      </c>
      <c r="P15" s="135">
        <v>0</v>
      </c>
      <c r="Q15" s="135">
        <v>6379</v>
      </c>
      <c r="R15" s="135">
        <v>388</v>
      </c>
      <c r="S15" s="135">
        <v>3140</v>
      </c>
      <c r="T15" s="135">
        <v>9440</v>
      </c>
      <c r="U15" s="136">
        <v>0.99170080890849899</v>
      </c>
      <c r="V15" s="135">
        <v>79</v>
      </c>
      <c r="W15" s="136">
        <v>8.2991910915012103E-3</v>
      </c>
      <c r="X15" s="135">
        <v>25</v>
      </c>
      <c r="Y15" s="135">
        <v>98</v>
      </c>
      <c r="Z15" s="137" t="s">
        <v>1869</v>
      </c>
      <c r="AA15" s="135">
        <v>733</v>
      </c>
      <c r="AB15" s="135">
        <v>836</v>
      </c>
      <c r="AC15" s="135">
        <v>748</v>
      </c>
      <c r="AD15" s="135">
        <v>779</v>
      </c>
      <c r="AE15" s="135">
        <v>772</v>
      </c>
      <c r="AF15" s="135">
        <v>706</v>
      </c>
      <c r="AG15" s="135">
        <v>745</v>
      </c>
      <c r="AH15" s="135">
        <v>769</v>
      </c>
      <c r="AI15" s="135">
        <v>676</v>
      </c>
      <c r="AJ15" s="135">
        <v>800</v>
      </c>
      <c r="AK15" s="135">
        <v>43</v>
      </c>
      <c r="AL15" s="135">
        <v>628</v>
      </c>
      <c r="AM15" s="135">
        <v>623</v>
      </c>
      <c r="AN15" s="135">
        <v>538</v>
      </c>
      <c r="AO15" s="135">
        <v>6609</v>
      </c>
      <c r="AP15" s="138">
        <v>6609</v>
      </c>
      <c r="AQ15" s="139">
        <f>'MFP by LEA_kbs'!$AO15/'MFP by LEA_kbs'!$G15</f>
        <v>0.69429561928774031</v>
      </c>
    </row>
    <row r="16" spans="2:43" x14ac:dyDescent="0.25">
      <c r="B16" s="140">
        <v>2016</v>
      </c>
      <c r="C16" s="140">
        <v>2</v>
      </c>
      <c r="D16" s="140" t="s">
        <v>82</v>
      </c>
      <c r="E16" s="140">
        <v>2</v>
      </c>
      <c r="F16" s="140" t="s">
        <v>82</v>
      </c>
      <c r="G16" s="141">
        <v>4033</v>
      </c>
      <c r="H16" s="141">
        <v>1992</v>
      </c>
      <c r="I16" s="142">
        <v>0.49392511777832898</v>
      </c>
      <c r="J16" s="141">
        <v>2041</v>
      </c>
      <c r="K16" s="142">
        <v>0.50607488222167096</v>
      </c>
      <c r="L16" s="141">
        <v>44</v>
      </c>
      <c r="M16" s="141">
        <v>37</v>
      </c>
      <c r="N16" s="141">
        <v>813</v>
      </c>
      <c r="O16" s="141">
        <v>54</v>
      </c>
      <c r="P16" s="141">
        <v>3</v>
      </c>
      <c r="Q16" s="141">
        <v>2974</v>
      </c>
      <c r="R16" s="141">
        <v>108</v>
      </c>
      <c r="S16" s="141">
        <v>1059</v>
      </c>
      <c r="T16" s="141">
        <v>4024</v>
      </c>
      <c r="U16" s="142">
        <v>0.99776841061244703</v>
      </c>
      <c r="V16" s="141">
        <v>9</v>
      </c>
      <c r="W16" s="142">
        <v>2.23158938755269E-3</v>
      </c>
      <c r="X16" s="141">
        <v>0</v>
      </c>
      <c r="Y16" s="141">
        <v>22</v>
      </c>
      <c r="Z16" s="143" t="s">
        <v>1869</v>
      </c>
      <c r="AA16" s="141">
        <v>324</v>
      </c>
      <c r="AB16" s="141">
        <v>340</v>
      </c>
      <c r="AC16" s="141">
        <v>311</v>
      </c>
      <c r="AD16" s="141">
        <v>348</v>
      </c>
      <c r="AE16" s="141">
        <v>361</v>
      </c>
      <c r="AF16" s="141">
        <v>304</v>
      </c>
      <c r="AG16" s="141">
        <v>324</v>
      </c>
      <c r="AH16" s="141">
        <v>274</v>
      </c>
      <c r="AI16" s="141">
        <v>284</v>
      </c>
      <c r="AJ16" s="141">
        <v>326</v>
      </c>
      <c r="AK16" s="141">
        <v>6</v>
      </c>
      <c r="AL16" s="141">
        <v>254</v>
      </c>
      <c r="AM16" s="141">
        <v>294</v>
      </c>
      <c r="AN16" s="141">
        <v>261</v>
      </c>
      <c r="AO16" s="141">
        <v>2421</v>
      </c>
      <c r="AP16" s="144">
        <v>2424</v>
      </c>
      <c r="AQ16" s="89">
        <f>'MFP by LEA_kbs'!$AO16/'MFP by LEA_kbs'!$G16</f>
        <v>0.60029754525167367</v>
      </c>
    </row>
    <row r="17" spans="2:43" x14ac:dyDescent="0.25">
      <c r="B17" s="134">
        <v>2016</v>
      </c>
      <c r="C17" s="134">
        <v>3</v>
      </c>
      <c r="D17" s="134" t="s">
        <v>84</v>
      </c>
      <c r="E17" s="134">
        <v>3</v>
      </c>
      <c r="F17" s="134" t="s">
        <v>84</v>
      </c>
      <c r="G17" s="135">
        <v>21616</v>
      </c>
      <c r="H17" s="135">
        <v>10342</v>
      </c>
      <c r="I17" s="136">
        <v>0.47844189489267203</v>
      </c>
      <c r="J17" s="135">
        <v>11274</v>
      </c>
      <c r="K17" s="136">
        <v>0.52155810510732803</v>
      </c>
      <c r="L17" s="135">
        <v>64</v>
      </c>
      <c r="M17" s="135">
        <v>273</v>
      </c>
      <c r="N17" s="135">
        <v>6446</v>
      </c>
      <c r="O17" s="135">
        <v>1595</v>
      </c>
      <c r="P17" s="135">
        <v>30</v>
      </c>
      <c r="Q17" s="135">
        <v>12754</v>
      </c>
      <c r="R17" s="135">
        <v>454</v>
      </c>
      <c r="S17" s="135">
        <v>8862</v>
      </c>
      <c r="T17" s="135">
        <v>21142</v>
      </c>
      <c r="U17" s="136">
        <v>0.97807179866765404</v>
      </c>
      <c r="V17" s="135">
        <v>474</v>
      </c>
      <c r="W17" s="136">
        <v>2.1928201332346402E-2</v>
      </c>
      <c r="X17" s="135">
        <v>0</v>
      </c>
      <c r="Y17" s="135">
        <v>255</v>
      </c>
      <c r="Z17" s="137" t="s">
        <v>1869</v>
      </c>
      <c r="AA17" s="135">
        <v>1540</v>
      </c>
      <c r="AB17" s="135">
        <v>1632</v>
      </c>
      <c r="AC17" s="135">
        <v>1680</v>
      </c>
      <c r="AD17" s="135">
        <v>1648</v>
      </c>
      <c r="AE17" s="135">
        <v>1742</v>
      </c>
      <c r="AF17" s="135">
        <v>1673</v>
      </c>
      <c r="AG17" s="135">
        <v>1692</v>
      </c>
      <c r="AH17" s="135">
        <v>1663</v>
      </c>
      <c r="AI17" s="135">
        <v>1666</v>
      </c>
      <c r="AJ17" s="135">
        <v>1649</v>
      </c>
      <c r="AK17" s="135">
        <v>107</v>
      </c>
      <c r="AL17" s="135">
        <v>1663</v>
      </c>
      <c r="AM17" s="135">
        <v>1605</v>
      </c>
      <c r="AN17" s="135">
        <v>1401</v>
      </c>
      <c r="AO17" s="135">
        <v>12008</v>
      </c>
      <c r="AP17" s="138">
        <v>12088</v>
      </c>
      <c r="AQ17" s="145">
        <f>'MFP by LEA_kbs'!$AO17/'MFP by LEA_kbs'!$G17</f>
        <v>0.55551443375277576</v>
      </c>
    </row>
    <row r="18" spans="2:43" x14ac:dyDescent="0.25">
      <c r="B18" s="140">
        <v>2016</v>
      </c>
      <c r="C18" s="140">
        <v>4</v>
      </c>
      <c r="D18" s="140" t="s">
        <v>86</v>
      </c>
      <c r="E18" s="140">
        <v>4</v>
      </c>
      <c r="F18" s="140" t="s">
        <v>86</v>
      </c>
      <c r="G18" s="141">
        <v>3360</v>
      </c>
      <c r="H18" s="141">
        <v>1628</v>
      </c>
      <c r="I18" s="142">
        <v>0.48452380952381002</v>
      </c>
      <c r="J18" s="141">
        <v>1732</v>
      </c>
      <c r="K18" s="142">
        <v>0.51547619047618998</v>
      </c>
      <c r="L18" s="141">
        <v>7</v>
      </c>
      <c r="M18" s="141">
        <v>15</v>
      </c>
      <c r="N18" s="141">
        <v>1400</v>
      </c>
      <c r="O18" s="141">
        <v>155</v>
      </c>
      <c r="P18" s="141">
        <v>0</v>
      </c>
      <c r="Q18" s="141">
        <v>1749</v>
      </c>
      <c r="R18" s="141">
        <v>34</v>
      </c>
      <c r="S18" s="141">
        <v>1611</v>
      </c>
      <c r="T18" s="141">
        <v>3298</v>
      </c>
      <c r="U18" s="142">
        <v>0.981547619047619</v>
      </c>
      <c r="V18" s="141">
        <v>62</v>
      </c>
      <c r="W18" s="142">
        <v>1.8452380952381001E-2</v>
      </c>
      <c r="X18" s="141">
        <v>0</v>
      </c>
      <c r="Y18" s="141">
        <v>46</v>
      </c>
      <c r="Z18" s="143" t="s">
        <v>1869</v>
      </c>
      <c r="AA18" s="141">
        <v>240</v>
      </c>
      <c r="AB18" s="141">
        <v>256</v>
      </c>
      <c r="AC18" s="141">
        <v>234</v>
      </c>
      <c r="AD18" s="141">
        <v>257</v>
      </c>
      <c r="AE18" s="141">
        <v>276</v>
      </c>
      <c r="AF18" s="141">
        <v>263</v>
      </c>
      <c r="AG18" s="141">
        <v>255</v>
      </c>
      <c r="AH18" s="141">
        <v>255</v>
      </c>
      <c r="AI18" s="141">
        <v>248</v>
      </c>
      <c r="AJ18" s="141">
        <v>281</v>
      </c>
      <c r="AK18" s="141">
        <v>23</v>
      </c>
      <c r="AL18" s="141">
        <v>254</v>
      </c>
      <c r="AM18" s="141">
        <v>266</v>
      </c>
      <c r="AN18" s="141">
        <v>206</v>
      </c>
      <c r="AO18" s="141">
        <v>2356</v>
      </c>
      <c r="AP18" s="144">
        <v>2371</v>
      </c>
      <c r="AQ18" s="89">
        <f>'MFP by LEA_kbs'!$AO18/'MFP by LEA_kbs'!$G18</f>
        <v>0.70119047619047614</v>
      </c>
    </row>
    <row r="19" spans="2:43" x14ac:dyDescent="0.25">
      <c r="B19" s="134">
        <v>2016</v>
      </c>
      <c r="C19" s="134">
        <v>5</v>
      </c>
      <c r="D19" s="134" t="s">
        <v>88</v>
      </c>
      <c r="E19" s="134">
        <v>5</v>
      </c>
      <c r="F19" s="134" t="s">
        <v>88</v>
      </c>
      <c r="G19" s="135">
        <v>5311</v>
      </c>
      <c r="H19" s="135">
        <v>2521</v>
      </c>
      <c r="I19" s="136">
        <v>0.47467520241009198</v>
      </c>
      <c r="J19" s="135">
        <v>2790</v>
      </c>
      <c r="K19" s="136">
        <v>0.52532479758990802</v>
      </c>
      <c r="L19" s="135">
        <v>53</v>
      </c>
      <c r="M19" s="135">
        <v>29</v>
      </c>
      <c r="N19" s="135">
        <v>2510</v>
      </c>
      <c r="O19" s="135">
        <v>49</v>
      </c>
      <c r="P19" s="135">
        <v>1</v>
      </c>
      <c r="Q19" s="135">
        <v>2505</v>
      </c>
      <c r="R19" s="135">
        <v>164</v>
      </c>
      <c r="S19" s="135">
        <v>2806</v>
      </c>
      <c r="T19" s="135">
        <v>5284</v>
      </c>
      <c r="U19" s="136">
        <v>0.99491621163622701</v>
      </c>
      <c r="V19" s="135">
        <v>27</v>
      </c>
      <c r="W19" s="136">
        <v>5.0837883637733002E-3</v>
      </c>
      <c r="X19" s="135">
        <v>41</v>
      </c>
      <c r="Y19" s="135">
        <v>64</v>
      </c>
      <c r="Z19" s="137" t="s">
        <v>1869</v>
      </c>
      <c r="AA19" s="135">
        <v>399</v>
      </c>
      <c r="AB19" s="135">
        <v>426</v>
      </c>
      <c r="AC19" s="135">
        <v>415</v>
      </c>
      <c r="AD19" s="135">
        <v>418</v>
      </c>
      <c r="AE19" s="135">
        <v>399</v>
      </c>
      <c r="AF19" s="135">
        <v>385</v>
      </c>
      <c r="AG19" s="135">
        <v>413</v>
      </c>
      <c r="AH19" s="135">
        <v>463</v>
      </c>
      <c r="AI19" s="135">
        <v>419</v>
      </c>
      <c r="AJ19" s="135">
        <v>388</v>
      </c>
      <c r="AK19" s="135">
        <v>43</v>
      </c>
      <c r="AL19" s="135">
        <v>398</v>
      </c>
      <c r="AM19" s="135">
        <v>357</v>
      </c>
      <c r="AN19" s="135">
        <v>283</v>
      </c>
      <c r="AO19" s="135">
        <v>4485</v>
      </c>
      <c r="AP19" s="138">
        <v>4485</v>
      </c>
      <c r="AQ19" s="145">
        <f>'MFP by LEA_kbs'!$AO19/'MFP by LEA_kbs'!$G19</f>
        <v>0.84447373376012047</v>
      </c>
    </row>
    <row r="20" spans="2:43" x14ac:dyDescent="0.25">
      <c r="B20" s="140">
        <v>2016</v>
      </c>
      <c r="C20" s="140">
        <v>6</v>
      </c>
      <c r="D20" s="140" t="s">
        <v>90</v>
      </c>
      <c r="E20" s="140">
        <v>6</v>
      </c>
      <c r="F20" s="140" t="s">
        <v>90</v>
      </c>
      <c r="G20" s="141">
        <v>5813</v>
      </c>
      <c r="H20" s="141">
        <v>2767</v>
      </c>
      <c r="I20" s="142">
        <v>0.47600206433855202</v>
      </c>
      <c r="J20" s="141">
        <v>3046</v>
      </c>
      <c r="K20" s="142">
        <v>0.52399793566144803</v>
      </c>
      <c r="L20" s="141">
        <v>36</v>
      </c>
      <c r="M20" s="141">
        <v>30</v>
      </c>
      <c r="N20" s="141">
        <v>780</v>
      </c>
      <c r="O20" s="141">
        <v>225</v>
      </c>
      <c r="P20" s="141">
        <v>3</v>
      </c>
      <c r="Q20" s="141">
        <v>4458</v>
      </c>
      <c r="R20" s="141">
        <v>281</v>
      </c>
      <c r="S20" s="141">
        <v>1355</v>
      </c>
      <c r="T20" s="141">
        <v>5787</v>
      </c>
      <c r="U20" s="142">
        <v>0.99552726647170098</v>
      </c>
      <c r="V20" s="141">
        <v>26</v>
      </c>
      <c r="W20" s="142">
        <v>4.4727335282986396E-3</v>
      </c>
      <c r="X20" s="141">
        <v>0</v>
      </c>
      <c r="Y20" s="141">
        <v>66</v>
      </c>
      <c r="Z20" s="143" t="s">
        <v>1869</v>
      </c>
      <c r="AA20" s="141">
        <v>412</v>
      </c>
      <c r="AB20" s="141">
        <v>454</v>
      </c>
      <c r="AC20" s="141">
        <v>448</v>
      </c>
      <c r="AD20" s="141">
        <v>403</v>
      </c>
      <c r="AE20" s="141">
        <v>469</v>
      </c>
      <c r="AF20" s="141">
        <v>468</v>
      </c>
      <c r="AG20" s="141">
        <v>451</v>
      </c>
      <c r="AH20" s="141">
        <v>411</v>
      </c>
      <c r="AI20" s="141">
        <v>461</v>
      </c>
      <c r="AJ20" s="141">
        <v>427</v>
      </c>
      <c r="AK20" s="141">
        <v>3</v>
      </c>
      <c r="AL20" s="141">
        <v>487</v>
      </c>
      <c r="AM20" s="141">
        <v>438</v>
      </c>
      <c r="AN20" s="141">
        <v>415</v>
      </c>
      <c r="AO20" s="141">
        <v>3159</v>
      </c>
      <c r="AP20" s="144">
        <v>3168</v>
      </c>
      <c r="AQ20" s="89">
        <f>'MFP by LEA_kbs'!$AO20/'MFP by LEA_kbs'!$G20</f>
        <v>0.5434371236882849</v>
      </c>
    </row>
    <row r="21" spans="2:43" x14ac:dyDescent="0.25">
      <c r="B21" s="134">
        <v>2016</v>
      </c>
      <c r="C21" s="134">
        <v>7</v>
      </c>
      <c r="D21" s="134" t="s">
        <v>92</v>
      </c>
      <c r="E21" s="134">
        <v>7</v>
      </c>
      <c r="F21" s="134" t="s">
        <v>92</v>
      </c>
      <c r="G21" s="135">
        <v>2113</v>
      </c>
      <c r="H21" s="135">
        <v>1046</v>
      </c>
      <c r="I21" s="136">
        <v>0.49503076194983398</v>
      </c>
      <c r="J21" s="135">
        <v>1067</v>
      </c>
      <c r="K21" s="136">
        <v>0.50496923805016602</v>
      </c>
      <c r="L21" s="135">
        <v>2</v>
      </c>
      <c r="M21" s="135">
        <v>6</v>
      </c>
      <c r="N21" s="135">
        <v>1027</v>
      </c>
      <c r="O21" s="135">
        <v>27</v>
      </c>
      <c r="P21" s="135">
        <v>0</v>
      </c>
      <c r="Q21" s="135">
        <v>1010</v>
      </c>
      <c r="R21" s="135">
        <v>41</v>
      </c>
      <c r="S21" s="135">
        <v>1103</v>
      </c>
      <c r="T21" s="135">
        <v>2101</v>
      </c>
      <c r="U21" s="136">
        <v>0.99432087079981102</v>
      </c>
      <c r="V21" s="135">
        <v>12</v>
      </c>
      <c r="W21" s="136">
        <v>5.6791292001892998E-3</v>
      </c>
      <c r="X21" s="135">
        <v>10</v>
      </c>
      <c r="Y21" s="135">
        <v>20</v>
      </c>
      <c r="Z21" s="137" t="s">
        <v>1869</v>
      </c>
      <c r="AA21" s="135">
        <v>165</v>
      </c>
      <c r="AB21" s="135">
        <v>134</v>
      </c>
      <c r="AC21" s="135">
        <v>160</v>
      </c>
      <c r="AD21" s="135">
        <v>165</v>
      </c>
      <c r="AE21" s="135">
        <v>172</v>
      </c>
      <c r="AF21" s="135">
        <v>164</v>
      </c>
      <c r="AG21" s="135">
        <v>151</v>
      </c>
      <c r="AH21" s="135">
        <v>197</v>
      </c>
      <c r="AI21" s="135">
        <v>166</v>
      </c>
      <c r="AJ21" s="135">
        <v>168</v>
      </c>
      <c r="AK21" s="135">
        <v>0</v>
      </c>
      <c r="AL21" s="135">
        <v>151</v>
      </c>
      <c r="AM21" s="135">
        <v>156</v>
      </c>
      <c r="AN21" s="135">
        <v>134</v>
      </c>
      <c r="AO21" s="135">
        <v>1457</v>
      </c>
      <c r="AP21" s="138">
        <v>1457</v>
      </c>
      <c r="AQ21" s="145">
        <f>'MFP by LEA_kbs'!$AO21/'MFP by LEA_kbs'!$G21</f>
        <v>0.68954093705631803</v>
      </c>
    </row>
    <row r="22" spans="2:43" x14ac:dyDescent="0.25">
      <c r="B22" s="140">
        <v>2016</v>
      </c>
      <c r="C22" s="140">
        <v>8</v>
      </c>
      <c r="D22" s="140" t="s">
        <v>94</v>
      </c>
      <c r="E22" s="140">
        <v>8</v>
      </c>
      <c r="F22" s="140" t="s">
        <v>94</v>
      </c>
      <c r="G22" s="141">
        <v>21908</v>
      </c>
      <c r="H22" s="141">
        <v>10505</v>
      </c>
      <c r="I22" s="142">
        <v>0.47952709179714198</v>
      </c>
      <c r="J22" s="141">
        <v>11403</v>
      </c>
      <c r="K22" s="142">
        <v>0.52047290820285796</v>
      </c>
      <c r="L22" s="141">
        <v>75</v>
      </c>
      <c r="M22" s="141">
        <v>371</v>
      </c>
      <c r="N22" s="141">
        <v>6178</v>
      </c>
      <c r="O22" s="141">
        <v>1792</v>
      </c>
      <c r="P22" s="141">
        <v>43</v>
      </c>
      <c r="Q22" s="141">
        <v>12722</v>
      </c>
      <c r="R22" s="141">
        <v>727</v>
      </c>
      <c r="S22" s="141">
        <v>9186</v>
      </c>
      <c r="T22" s="141">
        <v>21202</v>
      </c>
      <c r="U22" s="142">
        <v>0.96777285799059698</v>
      </c>
      <c r="V22" s="141">
        <v>706</v>
      </c>
      <c r="W22" s="142">
        <v>3.2227142009403402E-2</v>
      </c>
      <c r="X22" s="141">
        <v>0</v>
      </c>
      <c r="Y22" s="141">
        <v>272</v>
      </c>
      <c r="Z22" s="143" t="s">
        <v>1869</v>
      </c>
      <c r="AA22" s="141">
        <v>1675</v>
      </c>
      <c r="AB22" s="141">
        <v>1797</v>
      </c>
      <c r="AC22" s="141">
        <v>1701</v>
      </c>
      <c r="AD22" s="141">
        <v>1828</v>
      </c>
      <c r="AE22" s="141">
        <v>1701</v>
      </c>
      <c r="AF22" s="141">
        <v>1667</v>
      </c>
      <c r="AG22" s="141">
        <v>1720</v>
      </c>
      <c r="AH22" s="141">
        <v>1683</v>
      </c>
      <c r="AI22" s="141">
        <v>1634</v>
      </c>
      <c r="AJ22" s="141">
        <v>1644</v>
      </c>
      <c r="AK22" s="141">
        <v>146</v>
      </c>
      <c r="AL22" s="141">
        <v>1628</v>
      </c>
      <c r="AM22" s="141">
        <v>1534</v>
      </c>
      <c r="AN22" s="141">
        <v>1278</v>
      </c>
      <c r="AO22" s="141">
        <v>10340</v>
      </c>
      <c r="AP22" s="144">
        <v>10426</v>
      </c>
      <c r="AQ22" s="89">
        <f>'MFP by LEA_kbs'!$AO22/'MFP by LEA_kbs'!$G22</f>
        <v>0.47197370823443491</v>
      </c>
    </row>
    <row r="23" spans="2:43" x14ac:dyDescent="0.25">
      <c r="B23" s="134">
        <v>2016</v>
      </c>
      <c r="C23" s="134">
        <v>9</v>
      </c>
      <c r="D23" s="134" t="s">
        <v>96</v>
      </c>
      <c r="E23" s="134">
        <v>9</v>
      </c>
      <c r="F23" s="134" t="s">
        <v>96</v>
      </c>
      <c r="G23" s="135">
        <v>38989</v>
      </c>
      <c r="H23" s="135">
        <v>19232</v>
      </c>
      <c r="I23" s="136">
        <v>0.49329263600687401</v>
      </c>
      <c r="J23" s="135">
        <v>19757</v>
      </c>
      <c r="K23" s="136">
        <v>0.50670736399312599</v>
      </c>
      <c r="L23" s="135">
        <v>62</v>
      </c>
      <c r="M23" s="135">
        <v>416</v>
      </c>
      <c r="N23" s="135">
        <v>24841</v>
      </c>
      <c r="O23" s="135">
        <v>1288</v>
      </c>
      <c r="P23" s="135">
        <v>15</v>
      </c>
      <c r="Q23" s="135">
        <v>11603</v>
      </c>
      <c r="R23" s="135">
        <v>765</v>
      </c>
      <c r="S23" s="135">
        <v>27387</v>
      </c>
      <c r="T23" s="135">
        <v>38518</v>
      </c>
      <c r="U23" s="136">
        <v>0.98789340036422402</v>
      </c>
      <c r="V23" s="135">
        <v>472</v>
      </c>
      <c r="W23" s="136">
        <v>1.2106599635776E-2</v>
      </c>
      <c r="X23" s="135">
        <v>10</v>
      </c>
      <c r="Y23" s="135">
        <v>458</v>
      </c>
      <c r="Z23" s="137" t="s">
        <v>1869</v>
      </c>
      <c r="AA23" s="135">
        <v>2996</v>
      </c>
      <c r="AB23" s="135">
        <v>3037</v>
      </c>
      <c r="AC23" s="135">
        <v>3216</v>
      </c>
      <c r="AD23" s="135">
        <v>3122</v>
      </c>
      <c r="AE23" s="135">
        <v>3149</v>
      </c>
      <c r="AF23" s="135">
        <v>3046</v>
      </c>
      <c r="AG23" s="135">
        <v>3020</v>
      </c>
      <c r="AH23" s="135">
        <v>2731</v>
      </c>
      <c r="AI23" s="135">
        <v>2870</v>
      </c>
      <c r="AJ23" s="135">
        <v>3051</v>
      </c>
      <c r="AK23" s="135">
        <v>161</v>
      </c>
      <c r="AL23" s="135">
        <v>2923</v>
      </c>
      <c r="AM23" s="135">
        <v>2802</v>
      </c>
      <c r="AN23" s="135">
        <v>2398</v>
      </c>
      <c r="AO23" s="135">
        <v>26213</v>
      </c>
      <c r="AP23" s="138">
        <v>26252</v>
      </c>
      <c r="AQ23" s="145">
        <f>'MFP by LEA_kbs'!$AO23/'MFP by LEA_kbs'!$G23</f>
        <v>0.67231783323501504</v>
      </c>
    </row>
    <row r="24" spans="2:43" x14ac:dyDescent="0.25">
      <c r="B24" s="140">
        <v>2016</v>
      </c>
      <c r="C24" s="140">
        <v>10</v>
      </c>
      <c r="D24" s="140" t="s">
        <v>98</v>
      </c>
      <c r="E24" s="140">
        <v>10</v>
      </c>
      <c r="F24" s="140" t="s">
        <v>98</v>
      </c>
      <c r="G24" s="141">
        <v>31024</v>
      </c>
      <c r="H24" s="141">
        <v>14914</v>
      </c>
      <c r="I24" s="142">
        <v>0.48072460030943798</v>
      </c>
      <c r="J24" s="141">
        <v>16110</v>
      </c>
      <c r="K24" s="142">
        <v>0.51927539969056202</v>
      </c>
      <c r="L24" s="141">
        <v>86</v>
      </c>
      <c r="M24" s="141">
        <v>493</v>
      </c>
      <c r="N24" s="141">
        <v>10018</v>
      </c>
      <c r="O24" s="141">
        <v>1326</v>
      </c>
      <c r="P24" s="141">
        <v>24</v>
      </c>
      <c r="Q24" s="141">
        <v>18457</v>
      </c>
      <c r="R24" s="141">
        <v>620</v>
      </c>
      <c r="S24" s="141">
        <v>12567</v>
      </c>
      <c r="T24" s="141">
        <v>30479</v>
      </c>
      <c r="U24" s="142">
        <v>0.98243295513151097</v>
      </c>
      <c r="V24" s="141">
        <v>545</v>
      </c>
      <c r="W24" s="142">
        <v>1.7567044868488899E-2</v>
      </c>
      <c r="X24" s="141">
        <v>0</v>
      </c>
      <c r="Y24" s="141">
        <v>462</v>
      </c>
      <c r="Z24" s="143" t="s">
        <v>1869</v>
      </c>
      <c r="AA24" s="141">
        <v>2455</v>
      </c>
      <c r="AB24" s="141">
        <v>2444</v>
      </c>
      <c r="AC24" s="141">
        <v>2549</v>
      </c>
      <c r="AD24" s="141">
        <v>2464</v>
      </c>
      <c r="AE24" s="141">
        <v>2525</v>
      </c>
      <c r="AF24" s="141">
        <v>2375</v>
      </c>
      <c r="AG24" s="141">
        <v>2340</v>
      </c>
      <c r="AH24" s="141">
        <v>2265</v>
      </c>
      <c r="AI24" s="141">
        <v>2265</v>
      </c>
      <c r="AJ24" s="141">
        <v>2435</v>
      </c>
      <c r="AK24" s="141">
        <v>88</v>
      </c>
      <c r="AL24" s="141">
        <v>2233</v>
      </c>
      <c r="AM24" s="141">
        <v>2210</v>
      </c>
      <c r="AN24" s="141">
        <v>1914</v>
      </c>
      <c r="AO24" s="141">
        <v>17589</v>
      </c>
      <c r="AP24" s="144">
        <v>17741</v>
      </c>
      <c r="AQ24" s="89">
        <f>'MFP by LEA_kbs'!$AO24/'MFP by LEA_kbs'!$G24</f>
        <v>0.56694816915936053</v>
      </c>
    </row>
    <row r="25" spans="2:43" x14ac:dyDescent="0.25">
      <c r="B25" s="134">
        <v>2016</v>
      </c>
      <c r="C25" s="134">
        <v>11</v>
      </c>
      <c r="D25" s="134" t="s">
        <v>100</v>
      </c>
      <c r="E25" s="134">
        <v>11</v>
      </c>
      <c r="F25" s="134" t="s">
        <v>100</v>
      </c>
      <c r="G25" s="135">
        <v>1564</v>
      </c>
      <c r="H25" s="135">
        <v>776</v>
      </c>
      <c r="I25" s="136">
        <v>0.49616368286445001</v>
      </c>
      <c r="J25" s="135">
        <v>788</v>
      </c>
      <c r="K25" s="136">
        <v>0.50383631713554999</v>
      </c>
      <c r="L25" s="135">
        <v>0</v>
      </c>
      <c r="M25" s="135">
        <v>5</v>
      </c>
      <c r="N25" s="135">
        <v>280</v>
      </c>
      <c r="O25" s="135">
        <v>42</v>
      </c>
      <c r="P25" s="135">
        <v>1</v>
      </c>
      <c r="Q25" s="135">
        <v>1211</v>
      </c>
      <c r="R25" s="135">
        <v>25</v>
      </c>
      <c r="S25" s="135">
        <v>353</v>
      </c>
      <c r="T25" s="135">
        <v>1553</v>
      </c>
      <c r="U25" s="136">
        <v>0.99296675191815897</v>
      </c>
      <c r="V25" s="135">
        <v>11</v>
      </c>
      <c r="W25" s="136">
        <v>7.0332480818414301E-3</v>
      </c>
      <c r="X25" s="135">
        <v>1</v>
      </c>
      <c r="Y25" s="135">
        <v>31</v>
      </c>
      <c r="Z25" s="137" t="s">
        <v>1869</v>
      </c>
      <c r="AA25" s="135">
        <v>122</v>
      </c>
      <c r="AB25" s="135">
        <v>121</v>
      </c>
      <c r="AC25" s="135">
        <v>121</v>
      </c>
      <c r="AD25" s="135">
        <v>132</v>
      </c>
      <c r="AE25" s="135">
        <v>114</v>
      </c>
      <c r="AF25" s="135">
        <v>121</v>
      </c>
      <c r="AG25" s="135">
        <v>129</v>
      </c>
      <c r="AH25" s="135">
        <v>128</v>
      </c>
      <c r="AI25" s="135">
        <v>115</v>
      </c>
      <c r="AJ25" s="135">
        <v>124</v>
      </c>
      <c r="AK25" s="135">
        <v>4</v>
      </c>
      <c r="AL25" s="135">
        <v>105</v>
      </c>
      <c r="AM25" s="135">
        <v>121</v>
      </c>
      <c r="AN25" s="135">
        <v>75</v>
      </c>
      <c r="AO25" s="135">
        <v>1095</v>
      </c>
      <c r="AP25" s="138">
        <v>1097</v>
      </c>
      <c r="AQ25" s="145">
        <f>'MFP by LEA_kbs'!$AO25/'MFP by LEA_kbs'!$G25</f>
        <v>0.70012787723785164</v>
      </c>
    </row>
    <row r="26" spans="2:43" x14ac:dyDescent="0.25">
      <c r="B26" s="140">
        <v>2016</v>
      </c>
      <c r="C26" s="140">
        <v>12</v>
      </c>
      <c r="D26" s="140" t="s">
        <v>102</v>
      </c>
      <c r="E26" s="140">
        <v>12</v>
      </c>
      <c r="F26" s="140" t="s">
        <v>102</v>
      </c>
      <c r="G26" s="141">
        <v>1296</v>
      </c>
      <c r="H26" s="141">
        <v>618</v>
      </c>
      <c r="I26" s="142">
        <v>0.47685185185185203</v>
      </c>
      <c r="J26" s="141">
        <v>678</v>
      </c>
      <c r="K26" s="142">
        <v>0.52314814814814803</v>
      </c>
      <c r="L26" s="141">
        <v>4</v>
      </c>
      <c r="M26" s="141">
        <v>5</v>
      </c>
      <c r="N26" s="141">
        <v>19</v>
      </c>
      <c r="O26" s="141">
        <v>81</v>
      </c>
      <c r="P26" s="141">
        <v>0</v>
      </c>
      <c r="Q26" s="141">
        <v>1158</v>
      </c>
      <c r="R26" s="141">
        <v>29</v>
      </c>
      <c r="S26" s="141">
        <v>138</v>
      </c>
      <c r="T26" s="141">
        <v>1286</v>
      </c>
      <c r="U26" s="142">
        <v>0.99228395061728403</v>
      </c>
      <c r="V26" s="141">
        <v>10</v>
      </c>
      <c r="W26" s="142">
        <v>7.7160493827160498E-3</v>
      </c>
      <c r="X26" s="141">
        <v>0</v>
      </c>
      <c r="Y26" s="141">
        <v>12</v>
      </c>
      <c r="Z26" s="143" t="s">
        <v>1869</v>
      </c>
      <c r="AA26" s="141">
        <v>97</v>
      </c>
      <c r="AB26" s="141">
        <v>113</v>
      </c>
      <c r="AC26" s="141">
        <v>96</v>
      </c>
      <c r="AD26" s="141">
        <v>101</v>
      </c>
      <c r="AE26" s="141">
        <v>108</v>
      </c>
      <c r="AF26" s="141">
        <v>93</v>
      </c>
      <c r="AG26" s="141">
        <v>84</v>
      </c>
      <c r="AH26" s="141">
        <v>100</v>
      </c>
      <c r="AI26" s="141">
        <v>92</v>
      </c>
      <c r="AJ26" s="141">
        <v>97</v>
      </c>
      <c r="AK26" s="141">
        <v>1</v>
      </c>
      <c r="AL26" s="141">
        <v>118</v>
      </c>
      <c r="AM26" s="141">
        <v>92</v>
      </c>
      <c r="AN26" s="141">
        <v>92</v>
      </c>
      <c r="AO26" s="141">
        <v>522</v>
      </c>
      <c r="AP26" s="144">
        <v>525</v>
      </c>
      <c r="AQ26" s="89">
        <f>'MFP by LEA_kbs'!$AO26/'MFP by LEA_kbs'!$G26</f>
        <v>0.40277777777777779</v>
      </c>
    </row>
    <row r="27" spans="2:43" x14ac:dyDescent="0.25">
      <c r="B27" s="134">
        <v>2016</v>
      </c>
      <c r="C27" s="134">
        <v>13</v>
      </c>
      <c r="D27" s="134" t="s">
        <v>104</v>
      </c>
      <c r="E27" s="134">
        <v>13</v>
      </c>
      <c r="F27" s="134" t="s">
        <v>104</v>
      </c>
      <c r="G27" s="135">
        <v>1279</v>
      </c>
      <c r="H27" s="135">
        <v>600</v>
      </c>
      <c r="I27" s="136">
        <v>0.46911649726348698</v>
      </c>
      <c r="J27" s="135">
        <v>679</v>
      </c>
      <c r="K27" s="136">
        <v>0.53088350273651297</v>
      </c>
      <c r="L27" s="135">
        <v>2</v>
      </c>
      <c r="M27" s="135">
        <v>7</v>
      </c>
      <c r="N27" s="135">
        <v>513</v>
      </c>
      <c r="O27" s="135">
        <v>22</v>
      </c>
      <c r="P27" s="135">
        <v>1</v>
      </c>
      <c r="Q27" s="135">
        <v>726</v>
      </c>
      <c r="R27" s="135">
        <v>8</v>
      </c>
      <c r="S27" s="135">
        <v>553</v>
      </c>
      <c r="T27" s="135">
        <v>1279</v>
      </c>
      <c r="U27" s="136">
        <v>1</v>
      </c>
      <c r="V27" s="135">
        <v>0</v>
      </c>
      <c r="W27" s="136">
        <v>0</v>
      </c>
      <c r="X27" s="135">
        <v>0</v>
      </c>
      <c r="Y27" s="135">
        <v>11</v>
      </c>
      <c r="Z27" s="137" t="s">
        <v>1869</v>
      </c>
      <c r="AA27" s="135">
        <v>103</v>
      </c>
      <c r="AB27" s="135">
        <v>114</v>
      </c>
      <c r="AC27" s="135">
        <v>105</v>
      </c>
      <c r="AD27" s="135">
        <v>106</v>
      </c>
      <c r="AE27" s="135">
        <v>94</v>
      </c>
      <c r="AF27" s="135">
        <v>94</v>
      </c>
      <c r="AG27" s="135">
        <v>116</v>
      </c>
      <c r="AH27" s="135">
        <v>96</v>
      </c>
      <c r="AI27" s="135">
        <v>82</v>
      </c>
      <c r="AJ27" s="135">
        <v>99</v>
      </c>
      <c r="AK27" s="135">
        <v>0</v>
      </c>
      <c r="AL27" s="135">
        <v>98</v>
      </c>
      <c r="AM27" s="135">
        <v>91</v>
      </c>
      <c r="AN27" s="135">
        <v>70</v>
      </c>
      <c r="AO27" s="135">
        <v>989</v>
      </c>
      <c r="AP27" s="138">
        <v>989</v>
      </c>
      <c r="AQ27" s="145">
        <f>'MFP by LEA_kbs'!$AO27/'MFP by LEA_kbs'!$G27</f>
        <v>0.77326035965598128</v>
      </c>
    </row>
    <row r="28" spans="2:43" x14ac:dyDescent="0.25">
      <c r="B28" s="140">
        <v>2016</v>
      </c>
      <c r="C28" s="140">
        <v>14</v>
      </c>
      <c r="D28" s="140" t="s">
        <v>106</v>
      </c>
      <c r="E28" s="140">
        <v>14</v>
      </c>
      <c r="F28" s="140" t="s">
        <v>106</v>
      </c>
      <c r="G28" s="141">
        <v>1662</v>
      </c>
      <c r="H28" s="141">
        <v>807</v>
      </c>
      <c r="I28" s="142">
        <v>0.48555956678700402</v>
      </c>
      <c r="J28" s="141">
        <v>855</v>
      </c>
      <c r="K28" s="142">
        <v>0.51444043321299604</v>
      </c>
      <c r="L28" s="141">
        <v>0</v>
      </c>
      <c r="M28" s="141">
        <v>4</v>
      </c>
      <c r="N28" s="141">
        <v>1121</v>
      </c>
      <c r="O28" s="141">
        <v>48</v>
      </c>
      <c r="P28" s="141">
        <v>1</v>
      </c>
      <c r="Q28" s="141">
        <v>455</v>
      </c>
      <c r="R28" s="141">
        <v>33</v>
      </c>
      <c r="S28" s="141">
        <v>1207</v>
      </c>
      <c r="T28" s="141">
        <v>1662</v>
      </c>
      <c r="U28" s="142">
        <v>1</v>
      </c>
      <c r="V28" s="141">
        <v>0</v>
      </c>
      <c r="W28" s="142">
        <v>0</v>
      </c>
      <c r="X28" s="141">
        <v>0</v>
      </c>
      <c r="Y28" s="141">
        <v>43</v>
      </c>
      <c r="Z28" s="143" t="s">
        <v>1869</v>
      </c>
      <c r="AA28" s="141">
        <v>134</v>
      </c>
      <c r="AB28" s="141">
        <v>113</v>
      </c>
      <c r="AC28" s="141">
        <v>155</v>
      </c>
      <c r="AD28" s="141">
        <v>140</v>
      </c>
      <c r="AE28" s="141">
        <v>129</v>
      </c>
      <c r="AF28" s="141">
        <v>128</v>
      </c>
      <c r="AG28" s="141">
        <v>132</v>
      </c>
      <c r="AH28" s="141">
        <v>112</v>
      </c>
      <c r="AI28" s="141">
        <v>96</v>
      </c>
      <c r="AJ28" s="141">
        <v>132</v>
      </c>
      <c r="AK28" s="141">
        <v>0</v>
      </c>
      <c r="AL28" s="141">
        <v>118</v>
      </c>
      <c r="AM28" s="141">
        <v>114</v>
      </c>
      <c r="AN28" s="141">
        <v>116</v>
      </c>
      <c r="AO28" s="141">
        <v>1354</v>
      </c>
      <c r="AP28" s="144">
        <v>1354</v>
      </c>
      <c r="AQ28" s="89">
        <f>'MFP by LEA_kbs'!$AO28/'MFP by LEA_kbs'!$G28</f>
        <v>0.81468110709987962</v>
      </c>
    </row>
    <row r="29" spans="2:43" x14ac:dyDescent="0.25">
      <c r="B29" s="134">
        <v>2016</v>
      </c>
      <c r="C29" s="134">
        <v>15</v>
      </c>
      <c r="D29" s="134" t="s">
        <v>108</v>
      </c>
      <c r="E29" s="134">
        <v>15</v>
      </c>
      <c r="F29" s="134" t="s">
        <v>108</v>
      </c>
      <c r="G29" s="135">
        <v>3247</v>
      </c>
      <c r="H29" s="135">
        <v>1565</v>
      </c>
      <c r="I29" s="136">
        <v>0.48198336926393598</v>
      </c>
      <c r="J29" s="135">
        <v>1682</v>
      </c>
      <c r="K29" s="136">
        <v>0.51801663073606397</v>
      </c>
      <c r="L29" s="135">
        <v>6</v>
      </c>
      <c r="M29" s="135">
        <v>20</v>
      </c>
      <c r="N29" s="135">
        <v>1676</v>
      </c>
      <c r="O29" s="135">
        <v>55</v>
      </c>
      <c r="P29" s="135">
        <v>3</v>
      </c>
      <c r="Q29" s="135">
        <v>1454</v>
      </c>
      <c r="R29" s="135">
        <v>33</v>
      </c>
      <c r="S29" s="135">
        <v>1793</v>
      </c>
      <c r="T29" s="135">
        <v>3212</v>
      </c>
      <c r="U29" s="136">
        <v>0.98922081921773897</v>
      </c>
      <c r="V29" s="135">
        <v>35</v>
      </c>
      <c r="W29" s="136">
        <v>1.07791807822605E-2</v>
      </c>
      <c r="X29" s="135">
        <v>0</v>
      </c>
      <c r="Y29" s="135">
        <v>13</v>
      </c>
      <c r="Z29" s="137" t="s">
        <v>1869</v>
      </c>
      <c r="AA29" s="135">
        <v>245</v>
      </c>
      <c r="AB29" s="135">
        <v>273</v>
      </c>
      <c r="AC29" s="135">
        <v>264</v>
      </c>
      <c r="AD29" s="135">
        <v>272</v>
      </c>
      <c r="AE29" s="135">
        <v>261</v>
      </c>
      <c r="AF29" s="135">
        <v>249</v>
      </c>
      <c r="AG29" s="135">
        <v>243</v>
      </c>
      <c r="AH29" s="135">
        <v>277</v>
      </c>
      <c r="AI29" s="135">
        <v>249</v>
      </c>
      <c r="AJ29" s="135">
        <v>260</v>
      </c>
      <c r="AK29" s="135">
        <v>7</v>
      </c>
      <c r="AL29" s="135">
        <v>206</v>
      </c>
      <c r="AM29" s="135">
        <v>211</v>
      </c>
      <c r="AN29" s="135">
        <v>217</v>
      </c>
      <c r="AO29" s="135">
        <v>2501</v>
      </c>
      <c r="AP29" s="138">
        <v>2501</v>
      </c>
      <c r="AQ29" s="145">
        <f>'MFP by LEA_kbs'!$AO29/'MFP by LEA_kbs'!$G29</f>
        <v>0.77024946104096093</v>
      </c>
    </row>
    <row r="30" spans="2:43" x14ac:dyDescent="0.25">
      <c r="B30" s="140">
        <v>2016</v>
      </c>
      <c r="C30" s="140">
        <v>16</v>
      </c>
      <c r="D30" s="140" t="s">
        <v>110</v>
      </c>
      <c r="E30" s="140">
        <v>16</v>
      </c>
      <c r="F30" s="140" t="s">
        <v>110</v>
      </c>
      <c r="G30" s="141">
        <v>4920</v>
      </c>
      <c r="H30" s="141">
        <v>2304</v>
      </c>
      <c r="I30" s="142">
        <v>0.46829268292682902</v>
      </c>
      <c r="J30" s="141">
        <v>2616</v>
      </c>
      <c r="K30" s="142">
        <v>0.53170731707317098</v>
      </c>
      <c r="L30" s="141">
        <v>18</v>
      </c>
      <c r="M30" s="141">
        <v>16</v>
      </c>
      <c r="N30" s="141">
        <v>2042</v>
      </c>
      <c r="O30" s="141">
        <v>131</v>
      </c>
      <c r="P30" s="141">
        <v>0</v>
      </c>
      <c r="Q30" s="141">
        <v>2619</v>
      </c>
      <c r="R30" s="141">
        <v>94</v>
      </c>
      <c r="S30" s="141">
        <v>2301</v>
      </c>
      <c r="T30" s="141">
        <v>4881</v>
      </c>
      <c r="U30" s="142">
        <v>0.99207317073170698</v>
      </c>
      <c r="V30" s="141">
        <v>39</v>
      </c>
      <c r="W30" s="142">
        <v>7.9268292682926796E-3</v>
      </c>
      <c r="X30" s="141">
        <v>0</v>
      </c>
      <c r="Y30" s="141">
        <v>64</v>
      </c>
      <c r="Z30" s="143" t="s">
        <v>1869</v>
      </c>
      <c r="AA30" s="141">
        <v>372</v>
      </c>
      <c r="AB30" s="141">
        <v>362</v>
      </c>
      <c r="AC30" s="141">
        <v>360</v>
      </c>
      <c r="AD30" s="141">
        <v>373</v>
      </c>
      <c r="AE30" s="141">
        <v>421</v>
      </c>
      <c r="AF30" s="141">
        <v>415</v>
      </c>
      <c r="AG30" s="141">
        <v>371</v>
      </c>
      <c r="AH30" s="141">
        <v>393</v>
      </c>
      <c r="AI30" s="141">
        <v>364</v>
      </c>
      <c r="AJ30" s="141">
        <v>382</v>
      </c>
      <c r="AK30" s="141">
        <v>0</v>
      </c>
      <c r="AL30" s="141">
        <v>399</v>
      </c>
      <c r="AM30" s="141">
        <v>366</v>
      </c>
      <c r="AN30" s="141">
        <v>278</v>
      </c>
      <c r="AO30" s="141">
        <v>2785</v>
      </c>
      <c r="AP30" s="144">
        <v>2785</v>
      </c>
      <c r="AQ30" s="89">
        <f>'MFP by LEA_kbs'!$AO30/'MFP by LEA_kbs'!$G30</f>
        <v>0.56605691056910568</v>
      </c>
    </row>
    <row r="31" spans="2:43" x14ac:dyDescent="0.25">
      <c r="B31" s="134">
        <v>2016</v>
      </c>
      <c r="C31" s="134">
        <v>17</v>
      </c>
      <c r="D31" s="134" t="s">
        <v>112</v>
      </c>
      <c r="E31" s="134">
        <v>17</v>
      </c>
      <c r="F31" s="134" t="s">
        <v>112</v>
      </c>
      <c r="G31" s="135">
        <v>39014</v>
      </c>
      <c r="H31" s="135">
        <v>19441</v>
      </c>
      <c r="I31" s="136">
        <v>0.49829543998154502</v>
      </c>
      <c r="J31" s="135">
        <v>19573</v>
      </c>
      <c r="K31" s="136">
        <v>0.50170456001845498</v>
      </c>
      <c r="L31" s="135">
        <v>60</v>
      </c>
      <c r="M31" s="135">
        <v>1359</v>
      </c>
      <c r="N31" s="135">
        <v>29628</v>
      </c>
      <c r="O31" s="135">
        <v>3353</v>
      </c>
      <c r="P31" s="135">
        <v>89</v>
      </c>
      <c r="Q31" s="135">
        <v>4255</v>
      </c>
      <c r="R31" s="135">
        <v>270</v>
      </c>
      <c r="S31" s="135">
        <v>34759</v>
      </c>
      <c r="T31" s="135">
        <v>36166</v>
      </c>
      <c r="U31" s="136">
        <v>0.92699869274344404</v>
      </c>
      <c r="V31" s="135">
        <v>2848</v>
      </c>
      <c r="W31" s="136">
        <v>7.30013072565555E-2</v>
      </c>
      <c r="X31" s="135">
        <v>0</v>
      </c>
      <c r="Y31" s="135">
        <v>513</v>
      </c>
      <c r="Z31" s="137" t="s">
        <v>1869</v>
      </c>
      <c r="AA31" s="135">
        <v>3136</v>
      </c>
      <c r="AB31" s="135">
        <v>3134</v>
      </c>
      <c r="AC31" s="135">
        <v>3416</v>
      </c>
      <c r="AD31" s="135">
        <v>3253</v>
      </c>
      <c r="AE31" s="135">
        <v>3250</v>
      </c>
      <c r="AF31" s="135">
        <v>2984</v>
      </c>
      <c r="AG31" s="135">
        <v>2571</v>
      </c>
      <c r="AH31" s="135">
        <v>2814</v>
      </c>
      <c r="AI31" s="135">
        <v>2813</v>
      </c>
      <c r="AJ31" s="135">
        <v>3335</v>
      </c>
      <c r="AK31" s="135">
        <v>0</v>
      </c>
      <c r="AL31" s="135">
        <v>2929</v>
      </c>
      <c r="AM31" s="135">
        <v>2615</v>
      </c>
      <c r="AN31" s="135">
        <v>2251</v>
      </c>
      <c r="AO31" s="135">
        <v>32546</v>
      </c>
      <c r="AP31" s="138">
        <v>32545</v>
      </c>
      <c r="AQ31" s="145">
        <f>'MFP by LEA_kbs'!$AO31/'MFP by LEA_kbs'!$G31</f>
        <v>0.83421335930691543</v>
      </c>
    </row>
    <row r="32" spans="2:43" x14ac:dyDescent="0.25">
      <c r="B32" s="140">
        <v>2016</v>
      </c>
      <c r="C32" s="140">
        <v>18</v>
      </c>
      <c r="D32" s="140" t="s">
        <v>114</v>
      </c>
      <c r="E32" s="140">
        <v>18</v>
      </c>
      <c r="F32" s="140" t="s">
        <v>114</v>
      </c>
      <c r="G32" s="141">
        <v>986</v>
      </c>
      <c r="H32" s="141">
        <v>475</v>
      </c>
      <c r="I32" s="142">
        <v>0.48174442190669398</v>
      </c>
      <c r="J32" s="141">
        <v>511</v>
      </c>
      <c r="K32" s="142">
        <v>0.51825557809330602</v>
      </c>
      <c r="L32" s="141">
        <v>0</v>
      </c>
      <c r="M32" s="141">
        <v>2</v>
      </c>
      <c r="N32" s="141">
        <v>976</v>
      </c>
      <c r="O32" s="141">
        <v>4</v>
      </c>
      <c r="P32" s="141">
        <v>0</v>
      </c>
      <c r="Q32" s="141">
        <v>4</v>
      </c>
      <c r="R32" s="141">
        <v>0</v>
      </c>
      <c r="S32" s="141">
        <v>982</v>
      </c>
      <c r="T32" s="141">
        <v>986</v>
      </c>
      <c r="U32" s="142">
        <v>1</v>
      </c>
      <c r="V32" s="141">
        <v>0</v>
      </c>
      <c r="W32" s="142">
        <v>0</v>
      </c>
      <c r="X32" s="141">
        <v>0</v>
      </c>
      <c r="Y32" s="141">
        <v>11</v>
      </c>
      <c r="Z32" s="143" t="s">
        <v>1869</v>
      </c>
      <c r="AA32" s="141">
        <v>81</v>
      </c>
      <c r="AB32" s="141">
        <v>78</v>
      </c>
      <c r="AC32" s="141">
        <v>72</v>
      </c>
      <c r="AD32" s="141">
        <v>85</v>
      </c>
      <c r="AE32" s="141">
        <v>82</v>
      </c>
      <c r="AF32" s="141">
        <v>73</v>
      </c>
      <c r="AG32" s="141">
        <v>85</v>
      </c>
      <c r="AH32" s="141">
        <v>95</v>
      </c>
      <c r="AI32" s="141">
        <v>62</v>
      </c>
      <c r="AJ32" s="141">
        <v>70</v>
      </c>
      <c r="AK32" s="141">
        <v>0</v>
      </c>
      <c r="AL32" s="141">
        <v>71</v>
      </c>
      <c r="AM32" s="141">
        <v>61</v>
      </c>
      <c r="AN32" s="141">
        <v>60</v>
      </c>
      <c r="AO32" s="141">
        <v>905</v>
      </c>
      <c r="AP32" s="144">
        <v>905</v>
      </c>
      <c r="AQ32" s="89">
        <f>'MFP by LEA_kbs'!$AO32/'MFP by LEA_kbs'!$G32</f>
        <v>0.91784989858012167</v>
      </c>
    </row>
    <row r="33" spans="2:43" x14ac:dyDescent="0.25">
      <c r="B33" s="134">
        <v>2016</v>
      </c>
      <c r="C33" s="134">
        <v>19</v>
      </c>
      <c r="D33" s="134" t="s">
        <v>116</v>
      </c>
      <c r="E33" s="134">
        <v>19</v>
      </c>
      <c r="F33" s="134" t="s">
        <v>116</v>
      </c>
      <c r="G33" s="135">
        <v>1887</v>
      </c>
      <c r="H33" s="135">
        <v>956</v>
      </c>
      <c r="I33" s="136">
        <v>0.50662427133015397</v>
      </c>
      <c r="J33" s="135">
        <v>931</v>
      </c>
      <c r="K33" s="136">
        <v>0.49337572866984603</v>
      </c>
      <c r="L33" s="135">
        <v>2</v>
      </c>
      <c r="M33" s="135">
        <v>2</v>
      </c>
      <c r="N33" s="135">
        <v>1180</v>
      </c>
      <c r="O33" s="135">
        <v>16</v>
      </c>
      <c r="P33" s="135">
        <v>0</v>
      </c>
      <c r="Q33" s="135">
        <v>672</v>
      </c>
      <c r="R33" s="135">
        <v>15</v>
      </c>
      <c r="S33" s="135">
        <v>1215</v>
      </c>
      <c r="T33" s="135">
        <v>1882</v>
      </c>
      <c r="U33" s="136">
        <v>0.99735029146793897</v>
      </c>
      <c r="V33" s="135">
        <v>5</v>
      </c>
      <c r="W33" s="136">
        <v>2.6497085320614702E-3</v>
      </c>
      <c r="X33" s="135">
        <v>0</v>
      </c>
      <c r="Y33" s="135">
        <v>4</v>
      </c>
      <c r="Z33" s="137" t="s">
        <v>1869</v>
      </c>
      <c r="AA33" s="135">
        <v>155</v>
      </c>
      <c r="AB33" s="135">
        <v>149</v>
      </c>
      <c r="AC33" s="135">
        <v>135</v>
      </c>
      <c r="AD33" s="135">
        <v>147</v>
      </c>
      <c r="AE33" s="135">
        <v>160</v>
      </c>
      <c r="AF33" s="135">
        <v>161</v>
      </c>
      <c r="AG33" s="135">
        <v>156</v>
      </c>
      <c r="AH33" s="135">
        <v>130</v>
      </c>
      <c r="AI33" s="135">
        <v>141</v>
      </c>
      <c r="AJ33" s="135">
        <v>131</v>
      </c>
      <c r="AK33" s="135">
        <v>21</v>
      </c>
      <c r="AL33" s="135">
        <v>145</v>
      </c>
      <c r="AM33" s="135">
        <v>137</v>
      </c>
      <c r="AN33" s="135">
        <v>115</v>
      </c>
      <c r="AO33" s="135">
        <v>1350</v>
      </c>
      <c r="AP33" s="138">
        <v>1351</v>
      </c>
      <c r="AQ33" s="145">
        <f>'MFP by LEA_kbs'!$AO33/'MFP by LEA_kbs'!$G33</f>
        <v>0.71542130365659773</v>
      </c>
    </row>
    <row r="34" spans="2:43" x14ac:dyDescent="0.25">
      <c r="B34" s="140">
        <v>2016</v>
      </c>
      <c r="C34" s="140">
        <v>20</v>
      </c>
      <c r="D34" s="140" t="s">
        <v>118</v>
      </c>
      <c r="E34" s="140">
        <v>20</v>
      </c>
      <c r="F34" s="140" t="s">
        <v>118</v>
      </c>
      <c r="G34" s="141">
        <v>5751</v>
      </c>
      <c r="H34" s="141">
        <v>2797</v>
      </c>
      <c r="I34" s="142">
        <v>0.486350199965223</v>
      </c>
      <c r="J34" s="141">
        <v>2954</v>
      </c>
      <c r="K34" s="142">
        <v>0.513649800034777</v>
      </c>
      <c r="L34" s="141">
        <v>12</v>
      </c>
      <c r="M34" s="141">
        <v>20</v>
      </c>
      <c r="N34" s="141">
        <v>2180</v>
      </c>
      <c r="O34" s="141">
        <v>100</v>
      </c>
      <c r="P34" s="141">
        <v>2</v>
      </c>
      <c r="Q34" s="141">
        <v>3303</v>
      </c>
      <c r="R34" s="141">
        <v>134</v>
      </c>
      <c r="S34" s="141">
        <v>2448</v>
      </c>
      <c r="T34" s="141">
        <v>5738</v>
      </c>
      <c r="U34" s="142">
        <v>0.99773952356111995</v>
      </c>
      <c r="V34" s="141">
        <v>13</v>
      </c>
      <c r="W34" s="142">
        <v>2.26047643888019E-3</v>
      </c>
      <c r="X34" s="141">
        <v>3</v>
      </c>
      <c r="Y34" s="141">
        <v>43</v>
      </c>
      <c r="Z34" s="143" t="s">
        <v>1869</v>
      </c>
      <c r="AA34" s="141">
        <v>446</v>
      </c>
      <c r="AB34" s="141">
        <v>508</v>
      </c>
      <c r="AC34" s="141">
        <v>484</v>
      </c>
      <c r="AD34" s="141">
        <v>499</v>
      </c>
      <c r="AE34" s="141">
        <v>463</v>
      </c>
      <c r="AF34" s="141">
        <v>483</v>
      </c>
      <c r="AG34" s="141">
        <v>442</v>
      </c>
      <c r="AH34" s="141">
        <v>463</v>
      </c>
      <c r="AI34" s="141">
        <v>444</v>
      </c>
      <c r="AJ34" s="141">
        <v>397</v>
      </c>
      <c r="AK34" s="141">
        <v>23</v>
      </c>
      <c r="AL34" s="141">
        <v>372</v>
      </c>
      <c r="AM34" s="141">
        <v>341</v>
      </c>
      <c r="AN34" s="141">
        <v>340</v>
      </c>
      <c r="AO34" s="141">
        <v>4426</v>
      </c>
      <c r="AP34" s="144">
        <v>4426</v>
      </c>
      <c r="AQ34" s="89">
        <f>'MFP by LEA_kbs'!$AO34/'MFP by LEA_kbs'!$G34</f>
        <v>0.7696052860372109</v>
      </c>
    </row>
    <row r="35" spans="2:43" x14ac:dyDescent="0.25">
      <c r="B35" s="134">
        <v>2016</v>
      </c>
      <c r="C35" s="134">
        <v>21</v>
      </c>
      <c r="D35" s="134" t="s">
        <v>120</v>
      </c>
      <c r="E35" s="134">
        <v>21</v>
      </c>
      <c r="F35" s="134" t="s">
        <v>120</v>
      </c>
      <c r="G35" s="135">
        <v>3010</v>
      </c>
      <c r="H35" s="135">
        <v>1497</v>
      </c>
      <c r="I35" s="136">
        <v>0.49734219269103003</v>
      </c>
      <c r="J35" s="135">
        <v>1513</v>
      </c>
      <c r="K35" s="136">
        <v>0.50265780730897003</v>
      </c>
      <c r="L35" s="135">
        <v>1</v>
      </c>
      <c r="M35" s="135">
        <v>7</v>
      </c>
      <c r="N35" s="135">
        <v>1571</v>
      </c>
      <c r="O35" s="135">
        <v>24</v>
      </c>
      <c r="P35" s="135">
        <v>0</v>
      </c>
      <c r="Q35" s="135">
        <v>1355</v>
      </c>
      <c r="R35" s="135">
        <v>52</v>
      </c>
      <c r="S35" s="135">
        <v>1655</v>
      </c>
      <c r="T35" s="135">
        <v>3008</v>
      </c>
      <c r="U35" s="136">
        <v>0.99933554817275705</v>
      </c>
      <c r="V35" s="135">
        <v>2</v>
      </c>
      <c r="W35" s="136">
        <v>6.6445182724252495E-4</v>
      </c>
      <c r="X35" s="135">
        <v>0</v>
      </c>
      <c r="Y35" s="135">
        <v>31</v>
      </c>
      <c r="Z35" s="137" t="s">
        <v>1869</v>
      </c>
      <c r="AA35" s="135">
        <v>273</v>
      </c>
      <c r="AB35" s="135">
        <v>257</v>
      </c>
      <c r="AC35" s="135">
        <v>235</v>
      </c>
      <c r="AD35" s="135">
        <v>273</v>
      </c>
      <c r="AE35" s="135">
        <v>224</v>
      </c>
      <c r="AF35" s="135">
        <v>241</v>
      </c>
      <c r="AG35" s="135">
        <v>233</v>
      </c>
      <c r="AH35" s="135">
        <v>234</v>
      </c>
      <c r="AI35" s="135">
        <v>199</v>
      </c>
      <c r="AJ35" s="135">
        <v>257</v>
      </c>
      <c r="AK35" s="135">
        <v>0</v>
      </c>
      <c r="AL35" s="135">
        <v>202</v>
      </c>
      <c r="AM35" s="135">
        <v>168</v>
      </c>
      <c r="AN35" s="135">
        <v>183</v>
      </c>
      <c r="AO35" s="135">
        <v>2488</v>
      </c>
      <c r="AP35" s="138">
        <v>2488</v>
      </c>
      <c r="AQ35" s="145">
        <f>'MFP by LEA_kbs'!$AO35/'MFP by LEA_kbs'!$G35</f>
        <v>0.82657807308970099</v>
      </c>
    </row>
    <row r="36" spans="2:43" x14ac:dyDescent="0.25">
      <c r="B36" s="140">
        <v>2016</v>
      </c>
      <c r="C36" s="140">
        <v>22</v>
      </c>
      <c r="D36" s="140" t="s">
        <v>122</v>
      </c>
      <c r="E36" s="140">
        <v>22</v>
      </c>
      <c r="F36" s="140" t="s">
        <v>122</v>
      </c>
      <c r="G36" s="141">
        <v>2970</v>
      </c>
      <c r="H36" s="141">
        <v>1392</v>
      </c>
      <c r="I36" s="142">
        <v>0.46850791512293699</v>
      </c>
      <c r="J36" s="141">
        <v>1578</v>
      </c>
      <c r="K36" s="142">
        <v>0.53149208487706301</v>
      </c>
      <c r="L36" s="141">
        <v>17</v>
      </c>
      <c r="M36" s="141">
        <v>14</v>
      </c>
      <c r="N36" s="141">
        <v>365</v>
      </c>
      <c r="O36" s="141">
        <v>47</v>
      </c>
      <c r="P36" s="141">
        <v>3</v>
      </c>
      <c r="Q36" s="141">
        <v>2471</v>
      </c>
      <c r="R36" s="141">
        <v>53</v>
      </c>
      <c r="S36" s="141">
        <v>499</v>
      </c>
      <c r="T36" s="141">
        <v>2969</v>
      </c>
      <c r="U36" s="142">
        <v>0.99966318625799899</v>
      </c>
      <c r="V36" s="141">
        <v>1</v>
      </c>
      <c r="W36" s="142">
        <v>3.36813742000674E-4</v>
      </c>
      <c r="X36" s="141">
        <v>0</v>
      </c>
      <c r="Y36" s="141">
        <v>33</v>
      </c>
      <c r="Z36" s="143" t="s">
        <v>1869</v>
      </c>
      <c r="AA36" s="141">
        <v>194</v>
      </c>
      <c r="AB36" s="141">
        <v>221</v>
      </c>
      <c r="AC36" s="141">
        <v>232</v>
      </c>
      <c r="AD36" s="141">
        <v>212</v>
      </c>
      <c r="AE36" s="141">
        <v>255</v>
      </c>
      <c r="AF36" s="141">
        <v>240</v>
      </c>
      <c r="AG36" s="141">
        <v>243</v>
      </c>
      <c r="AH36" s="141">
        <v>247</v>
      </c>
      <c r="AI36" s="141">
        <v>230</v>
      </c>
      <c r="AJ36" s="141">
        <v>227</v>
      </c>
      <c r="AK36" s="141">
        <v>24</v>
      </c>
      <c r="AL36" s="141">
        <v>254</v>
      </c>
      <c r="AM36" s="141">
        <v>228</v>
      </c>
      <c r="AN36" s="141">
        <v>130</v>
      </c>
      <c r="AO36" s="141">
        <v>2020</v>
      </c>
      <c r="AP36" s="144">
        <v>2021</v>
      </c>
      <c r="AQ36" s="89">
        <f>'MFP by LEA_kbs'!$AO36/'MFP by LEA_kbs'!$G36</f>
        <v>0.68013468013468015</v>
      </c>
    </row>
    <row r="37" spans="2:43" x14ac:dyDescent="0.25">
      <c r="B37" s="134">
        <v>2016</v>
      </c>
      <c r="C37" s="134">
        <v>23</v>
      </c>
      <c r="D37" s="134" t="s">
        <v>124</v>
      </c>
      <c r="E37" s="134">
        <v>23</v>
      </c>
      <c r="F37" s="134" t="s">
        <v>124</v>
      </c>
      <c r="G37" s="135">
        <v>12871</v>
      </c>
      <c r="H37" s="135">
        <v>6268</v>
      </c>
      <c r="I37" s="136">
        <v>0.487024087024087</v>
      </c>
      <c r="J37" s="135">
        <v>6603</v>
      </c>
      <c r="K37" s="136">
        <v>0.51297591297591305</v>
      </c>
      <c r="L37" s="135">
        <v>18</v>
      </c>
      <c r="M37" s="135">
        <v>426</v>
      </c>
      <c r="N37" s="135">
        <v>5522</v>
      </c>
      <c r="O37" s="135">
        <v>551</v>
      </c>
      <c r="P37" s="135">
        <v>4</v>
      </c>
      <c r="Q37" s="135">
        <v>5984</v>
      </c>
      <c r="R37" s="135">
        <v>366</v>
      </c>
      <c r="S37" s="135">
        <v>6887</v>
      </c>
      <c r="T37" s="135">
        <v>12509</v>
      </c>
      <c r="U37" s="136">
        <v>0.97187257187257203</v>
      </c>
      <c r="V37" s="135">
        <v>362</v>
      </c>
      <c r="W37" s="136">
        <v>2.8127428127428099E-2</v>
      </c>
      <c r="X37" s="135">
        <v>28</v>
      </c>
      <c r="Y37" s="135">
        <v>121</v>
      </c>
      <c r="Z37" s="137" t="s">
        <v>1869</v>
      </c>
      <c r="AA37" s="135">
        <v>974</v>
      </c>
      <c r="AB37" s="135">
        <v>1026</v>
      </c>
      <c r="AC37" s="135">
        <v>1079</v>
      </c>
      <c r="AD37" s="135">
        <v>1025</v>
      </c>
      <c r="AE37" s="135">
        <v>1089</v>
      </c>
      <c r="AF37" s="135">
        <v>1020</v>
      </c>
      <c r="AG37" s="135">
        <v>925</v>
      </c>
      <c r="AH37" s="135">
        <v>974</v>
      </c>
      <c r="AI37" s="135">
        <v>950</v>
      </c>
      <c r="AJ37" s="135">
        <v>989</v>
      </c>
      <c r="AK37" s="135">
        <v>88</v>
      </c>
      <c r="AL37" s="135">
        <v>960</v>
      </c>
      <c r="AM37" s="135">
        <v>879</v>
      </c>
      <c r="AN37" s="135">
        <v>744</v>
      </c>
      <c r="AO37" s="135">
        <v>9153</v>
      </c>
      <c r="AP37" s="138">
        <v>9152</v>
      </c>
      <c r="AQ37" s="145">
        <f>'MFP by LEA_kbs'!$AO37/'MFP by LEA_kbs'!$G37</f>
        <v>0.7111335560562505</v>
      </c>
    </row>
    <row r="38" spans="2:43" x14ac:dyDescent="0.25">
      <c r="B38" s="140">
        <v>2016</v>
      </c>
      <c r="C38" s="140">
        <v>24</v>
      </c>
      <c r="D38" s="140" t="s">
        <v>126</v>
      </c>
      <c r="E38" s="140">
        <v>24</v>
      </c>
      <c r="F38" s="140" t="s">
        <v>126</v>
      </c>
      <c r="G38" s="141">
        <v>4546</v>
      </c>
      <c r="H38" s="141">
        <v>2219</v>
      </c>
      <c r="I38" s="142">
        <v>0.48812142542894899</v>
      </c>
      <c r="J38" s="141">
        <v>2327</v>
      </c>
      <c r="K38" s="142">
        <v>0.51187857457105101</v>
      </c>
      <c r="L38" s="141">
        <v>3</v>
      </c>
      <c r="M38" s="141">
        <v>27</v>
      </c>
      <c r="N38" s="141">
        <v>2998</v>
      </c>
      <c r="O38" s="141">
        <v>95</v>
      </c>
      <c r="P38" s="141">
        <v>0</v>
      </c>
      <c r="Q38" s="141">
        <v>1380</v>
      </c>
      <c r="R38" s="141">
        <v>43</v>
      </c>
      <c r="S38" s="141">
        <v>3166</v>
      </c>
      <c r="T38" s="141">
        <v>4508</v>
      </c>
      <c r="U38" s="142">
        <v>0.99164100307962999</v>
      </c>
      <c r="V38" s="141">
        <v>38</v>
      </c>
      <c r="W38" s="142">
        <v>8.3589969203695606E-3</v>
      </c>
      <c r="X38" s="141">
        <v>0</v>
      </c>
      <c r="Y38" s="141">
        <v>34</v>
      </c>
      <c r="Z38" s="143" t="s">
        <v>1869</v>
      </c>
      <c r="AA38" s="141">
        <v>364</v>
      </c>
      <c r="AB38" s="141">
        <v>331</v>
      </c>
      <c r="AC38" s="141">
        <v>368</v>
      </c>
      <c r="AD38" s="141">
        <v>381</v>
      </c>
      <c r="AE38" s="141">
        <v>348</v>
      </c>
      <c r="AF38" s="141">
        <v>348</v>
      </c>
      <c r="AG38" s="141">
        <v>376</v>
      </c>
      <c r="AH38" s="141">
        <v>336</v>
      </c>
      <c r="AI38" s="141">
        <v>356</v>
      </c>
      <c r="AJ38" s="141">
        <v>355</v>
      </c>
      <c r="AK38" s="141">
        <v>35</v>
      </c>
      <c r="AL38" s="141">
        <v>328</v>
      </c>
      <c r="AM38" s="141">
        <v>328</v>
      </c>
      <c r="AN38" s="141">
        <v>258</v>
      </c>
      <c r="AO38" s="141">
        <v>3801</v>
      </c>
      <c r="AP38" s="144">
        <v>3800</v>
      </c>
      <c r="AQ38" s="89">
        <f>'MFP by LEA_kbs'!$AO38/'MFP by LEA_kbs'!$G38</f>
        <v>0.83611966564012319</v>
      </c>
    </row>
    <row r="39" spans="2:43" x14ac:dyDescent="0.25">
      <c r="B39" s="134">
        <v>2016</v>
      </c>
      <c r="C39" s="134">
        <v>25</v>
      </c>
      <c r="D39" s="134" t="s">
        <v>129</v>
      </c>
      <c r="E39" s="134">
        <v>25</v>
      </c>
      <c r="F39" s="134" t="s">
        <v>129</v>
      </c>
      <c r="G39" s="135">
        <v>2151</v>
      </c>
      <c r="H39" s="135">
        <v>1013</v>
      </c>
      <c r="I39" s="136">
        <v>0.47094374709437498</v>
      </c>
      <c r="J39" s="135">
        <v>1138</v>
      </c>
      <c r="K39" s="136">
        <v>0.52905625290562497</v>
      </c>
      <c r="L39" s="135">
        <v>2</v>
      </c>
      <c r="M39" s="135">
        <v>7</v>
      </c>
      <c r="N39" s="135">
        <v>713</v>
      </c>
      <c r="O39" s="135">
        <v>55</v>
      </c>
      <c r="P39" s="135">
        <v>0</v>
      </c>
      <c r="Q39" s="135">
        <v>1325</v>
      </c>
      <c r="R39" s="135">
        <v>49</v>
      </c>
      <c r="S39" s="135">
        <v>826</v>
      </c>
      <c r="T39" s="135">
        <v>2144</v>
      </c>
      <c r="U39" s="136">
        <v>0.99674569967457005</v>
      </c>
      <c r="V39" s="135">
        <v>7</v>
      </c>
      <c r="W39" s="136">
        <v>3.25430032543003E-3</v>
      </c>
      <c r="X39" s="135">
        <v>0</v>
      </c>
      <c r="Y39" s="135">
        <v>23</v>
      </c>
      <c r="Z39" s="137" t="s">
        <v>1869</v>
      </c>
      <c r="AA39" s="135">
        <v>162</v>
      </c>
      <c r="AB39" s="135">
        <v>180</v>
      </c>
      <c r="AC39" s="135">
        <v>174</v>
      </c>
      <c r="AD39" s="135">
        <v>180</v>
      </c>
      <c r="AE39" s="135">
        <v>168</v>
      </c>
      <c r="AF39" s="135">
        <v>174</v>
      </c>
      <c r="AG39" s="135">
        <v>174</v>
      </c>
      <c r="AH39" s="135">
        <v>159</v>
      </c>
      <c r="AI39" s="135">
        <v>179</v>
      </c>
      <c r="AJ39" s="135">
        <v>183</v>
      </c>
      <c r="AK39" s="135">
        <v>0</v>
      </c>
      <c r="AL39" s="135">
        <v>169</v>
      </c>
      <c r="AM39" s="135">
        <v>112</v>
      </c>
      <c r="AN39" s="135">
        <v>114</v>
      </c>
      <c r="AO39" s="135">
        <v>1471</v>
      </c>
      <c r="AP39" s="138">
        <v>1474</v>
      </c>
      <c r="AQ39" s="145">
        <f>'MFP by LEA_kbs'!$AO39/'MFP by LEA_kbs'!$G39</f>
        <v>0.68386796838679687</v>
      </c>
    </row>
    <row r="40" spans="2:43" x14ac:dyDescent="0.25">
      <c r="B40" s="140">
        <v>2016</v>
      </c>
      <c r="C40" s="140">
        <v>26</v>
      </c>
      <c r="D40" s="140" t="s">
        <v>131</v>
      </c>
      <c r="E40" s="140">
        <v>26</v>
      </c>
      <c r="F40" s="140" t="s">
        <v>131</v>
      </c>
      <c r="G40" s="141">
        <v>47343</v>
      </c>
      <c r="H40" s="141">
        <v>23028</v>
      </c>
      <c r="I40" s="142">
        <v>0.48639685691352302</v>
      </c>
      <c r="J40" s="141">
        <v>24315</v>
      </c>
      <c r="K40" s="142">
        <v>0.51360314308647703</v>
      </c>
      <c r="L40" s="141">
        <v>214</v>
      </c>
      <c r="M40" s="141">
        <v>2150</v>
      </c>
      <c r="N40" s="141">
        <v>18817</v>
      </c>
      <c r="O40" s="141">
        <v>12469</v>
      </c>
      <c r="P40" s="141">
        <v>146</v>
      </c>
      <c r="Q40" s="141">
        <v>12367</v>
      </c>
      <c r="R40" s="141">
        <v>1180</v>
      </c>
      <c r="S40" s="141">
        <v>34976</v>
      </c>
      <c r="T40" s="141">
        <v>40112</v>
      </c>
      <c r="U40" s="142">
        <v>0.84726036077901201</v>
      </c>
      <c r="V40" s="141">
        <v>7231</v>
      </c>
      <c r="W40" s="142">
        <v>0.15273963922098799</v>
      </c>
      <c r="X40" s="141">
        <v>1</v>
      </c>
      <c r="Y40" s="141">
        <v>489</v>
      </c>
      <c r="Z40" s="143" t="s">
        <v>1869</v>
      </c>
      <c r="AA40" s="141">
        <v>3843</v>
      </c>
      <c r="AB40" s="141">
        <v>3960</v>
      </c>
      <c r="AC40" s="141">
        <v>4029</v>
      </c>
      <c r="AD40" s="141">
        <v>4185</v>
      </c>
      <c r="AE40" s="141">
        <v>4087</v>
      </c>
      <c r="AF40" s="141">
        <v>3777</v>
      </c>
      <c r="AG40" s="141">
        <v>3472</v>
      </c>
      <c r="AH40" s="141">
        <v>3415</v>
      </c>
      <c r="AI40" s="141">
        <v>3484</v>
      </c>
      <c r="AJ40" s="141">
        <v>3788</v>
      </c>
      <c r="AK40" s="141">
        <v>299</v>
      </c>
      <c r="AL40" s="141">
        <v>3128</v>
      </c>
      <c r="AM40" s="141">
        <v>2922</v>
      </c>
      <c r="AN40" s="141">
        <v>2464</v>
      </c>
      <c r="AO40" s="141">
        <v>36559</v>
      </c>
      <c r="AP40" s="144">
        <v>37510</v>
      </c>
      <c r="AQ40" s="89">
        <f>'MFP by LEA_kbs'!$AO40/'MFP by LEA_kbs'!$G40</f>
        <v>0.77221553344739458</v>
      </c>
    </row>
    <row r="41" spans="2:43" x14ac:dyDescent="0.25">
      <c r="B41" s="134">
        <v>2016</v>
      </c>
      <c r="C41" s="134">
        <v>27</v>
      </c>
      <c r="D41" s="134" t="s">
        <v>133</v>
      </c>
      <c r="E41" s="134">
        <v>27</v>
      </c>
      <c r="F41" s="134" t="s">
        <v>133</v>
      </c>
      <c r="G41" s="135">
        <v>5593</v>
      </c>
      <c r="H41" s="135">
        <v>2711</v>
      </c>
      <c r="I41" s="136">
        <v>0.48471303414983002</v>
      </c>
      <c r="J41" s="135">
        <v>2882</v>
      </c>
      <c r="K41" s="136">
        <v>0.51528696585016998</v>
      </c>
      <c r="L41" s="135">
        <v>73</v>
      </c>
      <c r="M41" s="135">
        <v>14</v>
      </c>
      <c r="N41" s="135">
        <v>1133</v>
      </c>
      <c r="O41" s="135">
        <v>130</v>
      </c>
      <c r="P41" s="135">
        <v>1</v>
      </c>
      <c r="Q41" s="135">
        <v>3913</v>
      </c>
      <c r="R41" s="135">
        <v>329</v>
      </c>
      <c r="S41" s="135">
        <v>1680</v>
      </c>
      <c r="T41" s="135">
        <v>5574</v>
      </c>
      <c r="U41" s="136">
        <v>0.99660289647774003</v>
      </c>
      <c r="V41" s="135">
        <v>19</v>
      </c>
      <c r="W41" s="136">
        <v>3.3971035222599699E-3</v>
      </c>
      <c r="X41" s="135">
        <v>0</v>
      </c>
      <c r="Y41" s="135">
        <v>64</v>
      </c>
      <c r="Z41" s="137" t="s">
        <v>1869</v>
      </c>
      <c r="AA41" s="135">
        <v>405</v>
      </c>
      <c r="AB41" s="135">
        <v>428</v>
      </c>
      <c r="AC41" s="135">
        <v>423</v>
      </c>
      <c r="AD41" s="135">
        <v>446</v>
      </c>
      <c r="AE41" s="135">
        <v>436</v>
      </c>
      <c r="AF41" s="135">
        <v>436</v>
      </c>
      <c r="AG41" s="135">
        <v>415</v>
      </c>
      <c r="AH41" s="135">
        <v>421</v>
      </c>
      <c r="AI41" s="135">
        <v>444</v>
      </c>
      <c r="AJ41" s="135">
        <v>441</v>
      </c>
      <c r="AK41" s="135">
        <v>1</v>
      </c>
      <c r="AL41" s="135">
        <v>460</v>
      </c>
      <c r="AM41" s="135">
        <v>414</v>
      </c>
      <c r="AN41" s="135">
        <v>359</v>
      </c>
      <c r="AO41" s="135">
        <v>3496</v>
      </c>
      <c r="AP41" s="138">
        <v>3499</v>
      </c>
      <c r="AQ41" s="145">
        <f>'MFP by LEA_kbs'!$AO41/'MFP by LEA_kbs'!$G41</f>
        <v>0.62506704809583413</v>
      </c>
    </row>
    <row r="42" spans="2:43" x14ac:dyDescent="0.25">
      <c r="B42" s="140">
        <v>2016</v>
      </c>
      <c r="C42" s="140">
        <v>28</v>
      </c>
      <c r="D42" s="140" t="s">
        <v>135</v>
      </c>
      <c r="E42" s="140">
        <v>28</v>
      </c>
      <c r="F42" s="140" t="s">
        <v>135</v>
      </c>
      <c r="G42" s="141">
        <v>29612</v>
      </c>
      <c r="H42" s="141">
        <v>14357</v>
      </c>
      <c r="I42" s="142">
        <v>0.48485360170206998</v>
      </c>
      <c r="J42" s="141">
        <v>15255</v>
      </c>
      <c r="K42" s="142">
        <v>0.51514639829792996</v>
      </c>
      <c r="L42" s="141">
        <v>71</v>
      </c>
      <c r="M42" s="141">
        <v>708</v>
      </c>
      <c r="N42" s="141">
        <v>12245</v>
      </c>
      <c r="O42" s="141">
        <v>2036</v>
      </c>
      <c r="P42" s="141">
        <v>10</v>
      </c>
      <c r="Q42" s="141">
        <v>13911</v>
      </c>
      <c r="R42" s="141">
        <v>631</v>
      </c>
      <c r="S42" s="141">
        <v>15701</v>
      </c>
      <c r="T42" s="141">
        <v>28184</v>
      </c>
      <c r="U42" s="142">
        <v>0.95177467832899898</v>
      </c>
      <c r="V42" s="141">
        <v>1428</v>
      </c>
      <c r="W42" s="142">
        <v>4.8225321671000597E-2</v>
      </c>
      <c r="X42" s="141">
        <v>69</v>
      </c>
      <c r="Y42" s="141">
        <v>530</v>
      </c>
      <c r="Z42" s="143" t="s">
        <v>1869</v>
      </c>
      <c r="AA42" s="141">
        <v>2154</v>
      </c>
      <c r="AB42" s="141">
        <v>2284</v>
      </c>
      <c r="AC42" s="141">
        <v>2348</v>
      </c>
      <c r="AD42" s="141">
        <v>2420</v>
      </c>
      <c r="AE42" s="141">
        <v>2253</v>
      </c>
      <c r="AF42" s="141">
        <v>2264</v>
      </c>
      <c r="AG42" s="141">
        <v>2230</v>
      </c>
      <c r="AH42" s="141">
        <v>2176</v>
      </c>
      <c r="AI42" s="141">
        <v>2119</v>
      </c>
      <c r="AJ42" s="141">
        <v>2487</v>
      </c>
      <c r="AK42" s="141">
        <v>220</v>
      </c>
      <c r="AL42" s="141">
        <v>2304</v>
      </c>
      <c r="AM42" s="141">
        <v>1995</v>
      </c>
      <c r="AN42" s="141">
        <v>1759</v>
      </c>
      <c r="AO42" s="141">
        <v>19166</v>
      </c>
      <c r="AP42" s="144">
        <v>19275</v>
      </c>
      <c r="AQ42" s="89">
        <f>'MFP by LEA_kbs'!$AO42/'MFP by LEA_kbs'!$G42</f>
        <v>0.64723760637579364</v>
      </c>
    </row>
    <row r="43" spans="2:43" x14ac:dyDescent="0.25">
      <c r="B43" s="134">
        <v>2016</v>
      </c>
      <c r="C43" s="134">
        <v>29</v>
      </c>
      <c r="D43" s="134" t="s">
        <v>137</v>
      </c>
      <c r="E43" s="134">
        <v>29</v>
      </c>
      <c r="F43" s="134" t="s">
        <v>137</v>
      </c>
      <c r="G43" s="135">
        <v>13946</v>
      </c>
      <c r="H43" s="135">
        <v>6746</v>
      </c>
      <c r="I43" s="136">
        <v>0.48372293130646798</v>
      </c>
      <c r="J43" s="135">
        <v>7200</v>
      </c>
      <c r="K43" s="136">
        <v>0.51627706869353196</v>
      </c>
      <c r="L43" s="135">
        <v>465</v>
      </c>
      <c r="M43" s="135">
        <v>114</v>
      </c>
      <c r="N43" s="135">
        <v>2874</v>
      </c>
      <c r="O43" s="135">
        <v>997</v>
      </c>
      <c r="P43" s="135">
        <v>7</v>
      </c>
      <c r="Q43" s="135">
        <v>8776</v>
      </c>
      <c r="R43" s="135">
        <v>713</v>
      </c>
      <c r="S43" s="135">
        <v>5170</v>
      </c>
      <c r="T43" s="135">
        <v>13564</v>
      </c>
      <c r="U43" s="136">
        <v>0.97260863329987102</v>
      </c>
      <c r="V43" s="135">
        <v>382</v>
      </c>
      <c r="W43" s="136">
        <v>2.7391366700129101E-2</v>
      </c>
      <c r="X43" s="135">
        <v>20</v>
      </c>
      <c r="Y43" s="135">
        <v>106</v>
      </c>
      <c r="Z43" s="137" t="s">
        <v>1869</v>
      </c>
      <c r="AA43" s="135">
        <v>1037</v>
      </c>
      <c r="AB43" s="135">
        <v>1100</v>
      </c>
      <c r="AC43" s="135">
        <v>1131</v>
      </c>
      <c r="AD43" s="135">
        <v>1213</v>
      </c>
      <c r="AE43" s="135">
        <v>1182</v>
      </c>
      <c r="AF43" s="135">
        <v>1049</v>
      </c>
      <c r="AG43" s="135">
        <v>1083</v>
      </c>
      <c r="AH43" s="135">
        <v>1087</v>
      </c>
      <c r="AI43" s="135">
        <v>1036</v>
      </c>
      <c r="AJ43" s="135">
        <v>1077</v>
      </c>
      <c r="AK43" s="135">
        <v>77</v>
      </c>
      <c r="AL43" s="135">
        <v>952</v>
      </c>
      <c r="AM43" s="135">
        <v>971</v>
      </c>
      <c r="AN43" s="135">
        <v>825</v>
      </c>
      <c r="AO43" s="135">
        <v>9113</v>
      </c>
      <c r="AP43" s="138">
        <v>9133</v>
      </c>
      <c r="AQ43" s="145">
        <f>'MFP by LEA_kbs'!$AO43/'MFP by LEA_kbs'!$G43</f>
        <v>0.6534490176394665</v>
      </c>
    </row>
    <row r="44" spans="2:43" x14ac:dyDescent="0.25">
      <c r="B44" s="140">
        <v>2016</v>
      </c>
      <c r="C44" s="140">
        <v>30</v>
      </c>
      <c r="D44" s="140" t="s">
        <v>139</v>
      </c>
      <c r="E44" s="140">
        <v>30</v>
      </c>
      <c r="F44" s="140" t="s">
        <v>139</v>
      </c>
      <c r="G44" s="141">
        <v>2468</v>
      </c>
      <c r="H44" s="141">
        <v>1187</v>
      </c>
      <c r="I44" s="142">
        <v>0.48095623987033997</v>
      </c>
      <c r="J44" s="141">
        <v>1281</v>
      </c>
      <c r="K44" s="142">
        <v>0.51904376012966003</v>
      </c>
      <c r="L44" s="141">
        <v>39</v>
      </c>
      <c r="M44" s="141">
        <v>3</v>
      </c>
      <c r="N44" s="141">
        <v>259</v>
      </c>
      <c r="O44" s="141">
        <v>14</v>
      </c>
      <c r="P44" s="141">
        <v>0</v>
      </c>
      <c r="Q44" s="141">
        <v>2126</v>
      </c>
      <c r="R44" s="141">
        <v>27</v>
      </c>
      <c r="S44" s="141">
        <v>342</v>
      </c>
      <c r="T44" s="141">
        <v>2464</v>
      </c>
      <c r="U44" s="142">
        <v>0.99837925445705</v>
      </c>
      <c r="V44" s="141">
        <v>4</v>
      </c>
      <c r="W44" s="142">
        <v>1.6207455429497601E-3</v>
      </c>
      <c r="X44" s="141">
        <v>0</v>
      </c>
      <c r="Y44" s="141">
        <v>13</v>
      </c>
      <c r="Z44" s="143" t="s">
        <v>1869</v>
      </c>
      <c r="AA44" s="141">
        <v>185</v>
      </c>
      <c r="AB44" s="141">
        <v>203</v>
      </c>
      <c r="AC44" s="141">
        <v>203</v>
      </c>
      <c r="AD44" s="141">
        <v>197</v>
      </c>
      <c r="AE44" s="141">
        <v>192</v>
      </c>
      <c r="AF44" s="141">
        <v>185</v>
      </c>
      <c r="AG44" s="141">
        <v>193</v>
      </c>
      <c r="AH44" s="141">
        <v>185</v>
      </c>
      <c r="AI44" s="141">
        <v>187</v>
      </c>
      <c r="AJ44" s="141">
        <v>206</v>
      </c>
      <c r="AK44" s="141">
        <v>0</v>
      </c>
      <c r="AL44" s="141">
        <v>182</v>
      </c>
      <c r="AM44" s="141">
        <v>194</v>
      </c>
      <c r="AN44" s="141">
        <v>143</v>
      </c>
      <c r="AO44" s="141">
        <v>1551</v>
      </c>
      <c r="AP44" s="144">
        <v>1553</v>
      </c>
      <c r="AQ44" s="89">
        <f>'MFP by LEA_kbs'!$AO44/'MFP by LEA_kbs'!$G44</f>
        <v>0.62844408427876819</v>
      </c>
    </row>
    <row r="45" spans="2:43" x14ac:dyDescent="0.25">
      <c r="B45" s="134">
        <v>2016</v>
      </c>
      <c r="C45" s="134">
        <v>31</v>
      </c>
      <c r="D45" s="134" t="s">
        <v>141</v>
      </c>
      <c r="E45" s="134">
        <v>31</v>
      </c>
      <c r="F45" s="134" t="s">
        <v>141</v>
      </c>
      <c r="G45" s="135">
        <v>5989</v>
      </c>
      <c r="H45" s="135">
        <v>2933</v>
      </c>
      <c r="I45" s="136">
        <v>0.48973117381866799</v>
      </c>
      <c r="J45" s="135">
        <v>3056</v>
      </c>
      <c r="K45" s="136">
        <v>0.51026882618133196</v>
      </c>
      <c r="L45" s="135">
        <v>16</v>
      </c>
      <c r="M45" s="135">
        <v>79</v>
      </c>
      <c r="N45" s="135">
        <v>2744</v>
      </c>
      <c r="O45" s="135">
        <v>309</v>
      </c>
      <c r="P45" s="135">
        <v>2</v>
      </c>
      <c r="Q45" s="135">
        <v>2788</v>
      </c>
      <c r="R45" s="135">
        <v>51</v>
      </c>
      <c r="S45" s="135">
        <v>3201</v>
      </c>
      <c r="T45" s="135">
        <v>5847</v>
      </c>
      <c r="U45" s="136">
        <v>0.97628986475204504</v>
      </c>
      <c r="V45" s="135">
        <v>142</v>
      </c>
      <c r="W45" s="136">
        <v>2.3710135247954602E-2</v>
      </c>
      <c r="X45" s="135">
        <v>0</v>
      </c>
      <c r="Y45" s="135">
        <v>82</v>
      </c>
      <c r="Z45" s="137" t="s">
        <v>1869</v>
      </c>
      <c r="AA45" s="135">
        <v>465</v>
      </c>
      <c r="AB45" s="135">
        <v>464</v>
      </c>
      <c r="AC45" s="135">
        <v>470</v>
      </c>
      <c r="AD45" s="135">
        <v>453</v>
      </c>
      <c r="AE45" s="135">
        <v>475</v>
      </c>
      <c r="AF45" s="135">
        <v>471</v>
      </c>
      <c r="AG45" s="135">
        <v>493</v>
      </c>
      <c r="AH45" s="135">
        <v>455</v>
      </c>
      <c r="AI45" s="135">
        <v>471</v>
      </c>
      <c r="AJ45" s="135">
        <v>436</v>
      </c>
      <c r="AK45" s="135">
        <v>29</v>
      </c>
      <c r="AL45" s="135">
        <v>445</v>
      </c>
      <c r="AM45" s="135">
        <v>409</v>
      </c>
      <c r="AN45" s="135">
        <v>371</v>
      </c>
      <c r="AO45" s="135">
        <v>3658</v>
      </c>
      <c r="AP45" s="138">
        <v>3658</v>
      </c>
      <c r="AQ45" s="145">
        <f>'MFP by LEA_kbs'!$AO45/'MFP by LEA_kbs'!$G45</f>
        <v>0.61078644180998498</v>
      </c>
    </row>
    <row r="46" spans="2:43" x14ac:dyDescent="0.25">
      <c r="B46" s="140">
        <v>2016</v>
      </c>
      <c r="C46" s="140">
        <v>32</v>
      </c>
      <c r="D46" s="140" t="s">
        <v>143</v>
      </c>
      <c r="E46" s="140">
        <v>32</v>
      </c>
      <c r="F46" s="140" t="s">
        <v>143</v>
      </c>
      <c r="G46" s="141">
        <v>24741</v>
      </c>
      <c r="H46" s="141">
        <v>11967</v>
      </c>
      <c r="I46" s="142">
        <v>0.48369103916575701</v>
      </c>
      <c r="J46" s="141">
        <v>12774</v>
      </c>
      <c r="K46" s="142">
        <v>0.51630896083424305</v>
      </c>
      <c r="L46" s="141">
        <v>43</v>
      </c>
      <c r="M46" s="141">
        <v>196</v>
      </c>
      <c r="N46" s="141">
        <v>2027</v>
      </c>
      <c r="O46" s="141">
        <v>1333</v>
      </c>
      <c r="P46" s="141">
        <v>14</v>
      </c>
      <c r="Q46" s="141">
        <v>20925</v>
      </c>
      <c r="R46" s="141">
        <v>203</v>
      </c>
      <c r="S46" s="141">
        <v>3816</v>
      </c>
      <c r="T46" s="141">
        <v>24267</v>
      </c>
      <c r="U46" s="142">
        <v>0.98084151812780396</v>
      </c>
      <c r="V46" s="141">
        <v>474</v>
      </c>
      <c r="W46" s="142">
        <v>1.91584818721959E-2</v>
      </c>
      <c r="X46" s="141">
        <v>0</v>
      </c>
      <c r="Y46" s="141">
        <v>327</v>
      </c>
      <c r="Z46" s="143" t="s">
        <v>1869</v>
      </c>
      <c r="AA46" s="141">
        <v>1809</v>
      </c>
      <c r="AB46" s="141">
        <v>1904</v>
      </c>
      <c r="AC46" s="141">
        <v>1934</v>
      </c>
      <c r="AD46" s="141">
        <v>2010</v>
      </c>
      <c r="AE46" s="141">
        <v>2057</v>
      </c>
      <c r="AF46" s="141">
        <v>1979</v>
      </c>
      <c r="AG46" s="141">
        <v>1954</v>
      </c>
      <c r="AH46" s="141">
        <v>1998</v>
      </c>
      <c r="AI46" s="141">
        <v>1894</v>
      </c>
      <c r="AJ46" s="141">
        <v>1742</v>
      </c>
      <c r="AK46" s="141">
        <v>104</v>
      </c>
      <c r="AL46" s="141">
        <v>1847</v>
      </c>
      <c r="AM46" s="141">
        <v>1653</v>
      </c>
      <c r="AN46" s="141">
        <v>1529</v>
      </c>
      <c r="AO46" s="141">
        <v>12476</v>
      </c>
      <c r="AP46" s="144">
        <v>12477</v>
      </c>
      <c r="AQ46" s="89">
        <f>'MFP by LEA_kbs'!$AO46/'MFP by LEA_kbs'!$G46</f>
        <v>0.504264176872398</v>
      </c>
    </row>
    <row r="47" spans="2:43" x14ac:dyDescent="0.25">
      <c r="B47" s="134">
        <v>2016</v>
      </c>
      <c r="C47" s="134">
        <v>33</v>
      </c>
      <c r="D47" s="134" t="s">
        <v>145</v>
      </c>
      <c r="E47" s="134">
        <v>33</v>
      </c>
      <c r="F47" s="134" t="s">
        <v>145</v>
      </c>
      <c r="G47" s="135">
        <v>1225</v>
      </c>
      <c r="H47" s="135">
        <v>566</v>
      </c>
      <c r="I47" s="136">
        <v>0.46204081632653099</v>
      </c>
      <c r="J47" s="135">
        <v>659</v>
      </c>
      <c r="K47" s="136">
        <v>0.53795918367346895</v>
      </c>
      <c r="L47" s="135">
        <v>2</v>
      </c>
      <c r="M47" s="135">
        <v>12</v>
      </c>
      <c r="N47" s="135">
        <v>1134</v>
      </c>
      <c r="O47" s="135">
        <v>8</v>
      </c>
      <c r="P47" s="135">
        <v>0</v>
      </c>
      <c r="Q47" s="135">
        <v>62</v>
      </c>
      <c r="R47" s="135">
        <v>7</v>
      </c>
      <c r="S47" s="135">
        <v>1163</v>
      </c>
      <c r="T47" s="135">
        <v>1221</v>
      </c>
      <c r="U47" s="136">
        <v>0.99673469387755098</v>
      </c>
      <c r="V47" s="135">
        <v>4</v>
      </c>
      <c r="W47" s="136">
        <v>3.2653061224489801E-3</v>
      </c>
      <c r="X47" s="135">
        <v>1</v>
      </c>
      <c r="Y47" s="135">
        <v>2</v>
      </c>
      <c r="Z47" s="137" t="s">
        <v>1869</v>
      </c>
      <c r="AA47" s="135">
        <v>90</v>
      </c>
      <c r="AB47" s="135">
        <v>85</v>
      </c>
      <c r="AC47" s="135">
        <v>72</v>
      </c>
      <c r="AD47" s="135">
        <v>88</v>
      </c>
      <c r="AE47" s="135">
        <v>74</v>
      </c>
      <c r="AF47" s="135">
        <v>83</v>
      </c>
      <c r="AG47" s="135">
        <v>68</v>
      </c>
      <c r="AH47" s="135">
        <v>110</v>
      </c>
      <c r="AI47" s="135">
        <v>97</v>
      </c>
      <c r="AJ47" s="135">
        <v>131</v>
      </c>
      <c r="AK47" s="135">
        <v>4</v>
      </c>
      <c r="AL47" s="135">
        <v>124</v>
      </c>
      <c r="AM47" s="135">
        <v>109</v>
      </c>
      <c r="AN47" s="135">
        <v>87</v>
      </c>
      <c r="AO47" s="135">
        <v>997</v>
      </c>
      <c r="AP47" s="138">
        <v>996</v>
      </c>
      <c r="AQ47" s="145">
        <f>'MFP by LEA_kbs'!$AO47/'MFP by LEA_kbs'!$G47</f>
        <v>0.81387755102040815</v>
      </c>
    </row>
    <row r="48" spans="2:43" x14ac:dyDescent="0.25">
      <c r="B48" s="140">
        <v>2016</v>
      </c>
      <c r="C48" s="140">
        <v>34</v>
      </c>
      <c r="D48" s="140" t="s">
        <v>147</v>
      </c>
      <c r="E48" s="140">
        <v>34</v>
      </c>
      <c r="F48" s="140" t="s">
        <v>147</v>
      </c>
      <c r="G48" s="141">
        <v>3922</v>
      </c>
      <c r="H48" s="141">
        <v>1950</v>
      </c>
      <c r="I48" s="142">
        <v>0.49719530851606297</v>
      </c>
      <c r="J48" s="141">
        <v>1972</v>
      </c>
      <c r="K48" s="142">
        <v>0.50280469148393703</v>
      </c>
      <c r="L48" s="141">
        <v>2</v>
      </c>
      <c r="M48" s="141">
        <v>9</v>
      </c>
      <c r="N48" s="141">
        <v>2598</v>
      </c>
      <c r="O48" s="141">
        <v>34</v>
      </c>
      <c r="P48" s="141">
        <v>9</v>
      </c>
      <c r="Q48" s="141">
        <v>1232</v>
      </c>
      <c r="R48" s="141">
        <v>38</v>
      </c>
      <c r="S48" s="141">
        <v>2690</v>
      </c>
      <c r="T48" s="141">
        <v>3897</v>
      </c>
      <c r="U48" s="142">
        <v>0.99362570117287097</v>
      </c>
      <c r="V48" s="141">
        <v>25</v>
      </c>
      <c r="W48" s="142">
        <v>6.3742988271290203E-3</v>
      </c>
      <c r="X48" s="141">
        <v>0</v>
      </c>
      <c r="Y48" s="141">
        <v>54</v>
      </c>
      <c r="Z48" s="143" t="s">
        <v>1869</v>
      </c>
      <c r="AA48" s="141">
        <v>331</v>
      </c>
      <c r="AB48" s="141">
        <v>299</v>
      </c>
      <c r="AC48" s="141">
        <v>343</v>
      </c>
      <c r="AD48" s="141">
        <v>325</v>
      </c>
      <c r="AE48" s="141">
        <v>285</v>
      </c>
      <c r="AF48" s="141">
        <v>311</v>
      </c>
      <c r="AG48" s="141">
        <v>287</v>
      </c>
      <c r="AH48" s="141">
        <v>320</v>
      </c>
      <c r="AI48" s="141">
        <v>307</v>
      </c>
      <c r="AJ48" s="141">
        <v>336</v>
      </c>
      <c r="AK48" s="141">
        <v>0</v>
      </c>
      <c r="AL48" s="141">
        <v>267</v>
      </c>
      <c r="AM48" s="141">
        <v>236</v>
      </c>
      <c r="AN48" s="141">
        <v>221</v>
      </c>
      <c r="AO48" s="141">
        <v>3193</v>
      </c>
      <c r="AP48" s="144">
        <v>3193</v>
      </c>
      <c r="AQ48" s="89">
        <f>'MFP by LEA_kbs'!$AO48/'MFP by LEA_kbs'!$G48</f>
        <v>0.81412544620091787</v>
      </c>
    </row>
    <row r="49" spans="2:43" x14ac:dyDescent="0.25">
      <c r="B49" s="134">
        <v>2016</v>
      </c>
      <c r="C49" s="134">
        <v>35</v>
      </c>
      <c r="D49" s="134" t="s">
        <v>149</v>
      </c>
      <c r="E49" s="134">
        <v>35</v>
      </c>
      <c r="F49" s="134" t="s">
        <v>149</v>
      </c>
      <c r="G49" s="135">
        <v>6020</v>
      </c>
      <c r="H49" s="135">
        <v>2930</v>
      </c>
      <c r="I49" s="136">
        <v>0.48671096345515003</v>
      </c>
      <c r="J49" s="135">
        <v>3090</v>
      </c>
      <c r="K49" s="136">
        <v>0.51328903654485003</v>
      </c>
      <c r="L49" s="135">
        <v>45</v>
      </c>
      <c r="M49" s="135">
        <v>31</v>
      </c>
      <c r="N49" s="135">
        <v>3504</v>
      </c>
      <c r="O49" s="135">
        <v>129</v>
      </c>
      <c r="P49" s="135">
        <v>1</v>
      </c>
      <c r="Q49" s="135">
        <v>2178</v>
      </c>
      <c r="R49" s="135">
        <v>132</v>
      </c>
      <c r="S49" s="135">
        <v>3842</v>
      </c>
      <c r="T49" s="135">
        <v>5979</v>
      </c>
      <c r="U49" s="136">
        <v>0.99318936877076403</v>
      </c>
      <c r="V49" s="135">
        <v>41</v>
      </c>
      <c r="W49" s="136">
        <v>6.8106312292358804E-3</v>
      </c>
      <c r="X49" s="135">
        <v>0</v>
      </c>
      <c r="Y49" s="135">
        <v>36</v>
      </c>
      <c r="Z49" s="137" t="s">
        <v>1869</v>
      </c>
      <c r="AA49" s="135">
        <v>456</v>
      </c>
      <c r="AB49" s="135">
        <v>447</v>
      </c>
      <c r="AC49" s="135">
        <v>454</v>
      </c>
      <c r="AD49" s="135">
        <v>493</v>
      </c>
      <c r="AE49" s="135">
        <v>463</v>
      </c>
      <c r="AF49" s="135">
        <v>475</v>
      </c>
      <c r="AG49" s="135">
        <v>505</v>
      </c>
      <c r="AH49" s="135">
        <v>520</v>
      </c>
      <c r="AI49" s="135">
        <v>488</v>
      </c>
      <c r="AJ49" s="135">
        <v>488</v>
      </c>
      <c r="AK49" s="135">
        <v>2</v>
      </c>
      <c r="AL49" s="135">
        <v>434</v>
      </c>
      <c r="AM49" s="135">
        <v>412</v>
      </c>
      <c r="AN49" s="135">
        <v>347</v>
      </c>
      <c r="AO49" s="135">
        <v>4378</v>
      </c>
      <c r="AP49" s="138">
        <v>4379</v>
      </c>
      <c r="AQ49" s="145">
        <f>'MFP by LEA_kbs'!$AO49/'MFP by LEA_kbs'!$G49</f>
        <v>0.72724252491694352</v>
      </c>
    </row>
    <row r="50" spans="2:43" x14ac:dyDescent="0.25">
      <c r="B50" s="140">
        <v>2016</v>
      </c>
      <c r="C50" s="140">
        <v>36</v>
      </c>
      <c r="D50" s="140" t="s">
        <v>151</v>
      </c>
      <c r="E50" s="140">
        <v>36</v>
      </c>
      <c r="F50" s="140" t="s">
        <v>151</v>
      </c>
      <c r="G50" s="141">
        <v>14804</v>
      </c>
      <c r="H50" s="141">
        <v>7549</v>
      </c>
      <c r="I50" s="142">
        <v>0.50996419644666602</v>
      </c>
      <c r="J50" s="141">
        <v>7255</v>
      </c>
      <c r="K50" s="142">
        <v>0.49003580355333398</v>
      </c>
      <c r="L50" s="141">
        <v>33</v>
      </c>
      <c r="M50" s="141">
        <v>632</v>
      </c>
      <c r="N50" s="141">
        <v>10276</v>
      </c>
      <c r="O50" s="141">
        <v>1015</v>
      </c>
      <c r="P50" s="141">
        <v>9</v>
      </c>
      <c r="Q50" s="141">
        <v>2475</v>
      </c>
      <c r="R50" s="141">
        <v>364</v>
      </c>
      <c r="S50" s="141">
        <v>12329</v>
      </c>
      <c r="T50" s="141">
        <v>13920</v>
      </c>
      <c r="U50" s="142">
        <v>0.94028237519421698</v>
      </c>
      <c r="V50" s="141">
        <v>884</v>
      </c>
      <c r="W50" s="142">
        <v>5.9717624805782597E-2</v>
      </c>
      <c r="X50" s="141">
        <v>0</v>
      </c>
      <c r="Y50" s="141">
        <v>130</v>
      </c>
      <c r="Z50" s="143" t="s">
        <v>1869</v>
      </c>
      <c r="AA50" s="141">
        <v>1157</v>
      </c>
      <c r="AB50" s="141">
        <v>1088</v>
      </c>
      <c r="AC50" s="141">
        <v>1107</v>
      </c>
      <c r="AD50" s="141">
        <v>1085</v>
      </c>
      <c r="AE50" s="141">
        <v>1014</v>
      </c>
      <c r="AF50" s="141">
        <v>955</v>
      </c>
      <c r="AG50" s="141">
        <v>840</v>
      </c>
      <c r="AH50" s="141">
        <v>865</v>
      </c>
      <c r="AI50" s="141">
        <v>877</v>
      </c>
      <c r="AJ50" s="141">
        <v>1505</v>
      </c>
      <c r="AK50" s="141">
        <v>8</v>
      </c>
      <c r="AL50" s="141">
        <v>1490</v>
      </c>
      <c r="AM50" s="141">
        <v>1376</v>
      </c>
      <c r="AN50" s="141">
        <v>1307</v>
      </c>
      <c r="AO50" s="141">
        <v>9962</v>
      </c>
      <c r="AP50" s="144">
        <v>10142</v>
      </c>
      <c r="AQ50" s="89">
        <f>'MFP by LEA_kbs'!$AO50/'MFP by LEA_kbs'!$G50</f>
        <v>0.67292623615239122</v>
      </c>
    </row>
    <row r="51" spans="2:43" x14ac:dyDescent="0.25">
      <c r="B51" s="134">
        <v>2016</v>
      </c>
      <c r="C51" s="134">
        <v>37</v>
      </c>
      <c r="D51" s="134" t="s">
        <v>153</v>
      </c>
      <c r="E51" s="134">
        <v>37</v>
      </c>
      <c r="F51" s="134" t="s">
        <v>153</v>
      </c>
      <c r="G51" s="135">
        <v>19013</v>
      </c>
      <c r="H51" s="135">
        <v>9296</v>
      </c>
      <c r="I51" s="136">
        <v>0.488928627780992</v>
      </c>
      <c r="J51" s="135">
        <v>9717</v>
      </c>
      <c r="K51" s="136">
        <v>0.511071372219008</v>
      </c>
      <c r="L51" s="135">
        <v>13</v>
      </c>
      <c r="M51" s="135">
        <v>269</v>
      </c>
      <c r="N51" s="135">
        <v>6433</v>
      </c>
      <c r="O51" s="135">
        <v>505</v>
      </c>
      <c r="P51" s="135">
        <v>5</v>
      </c>
      <c r="Q51" s="135">
        <v>11562</v>
      </c>
      <c r="R51" s="135">
        <v>226</v>
      </c>
      <c r="S51" s="135">
        <v>7451</v>
      </c>
      <c r="T51" s="135">
        <v>18797</v>
      </c>
      <c r="U51" s="136">
        <v>0.98863935202230102</v>
      </c>
      <c r="V51" s="135">
        <v>216</v>
      </c>
      <c r="W51" s="136">
        <v>1.1360647977699499E-2</v>
      </c>
      <c r="X51" s="135">
        <v>0</v>
      </c>
      <c r="Y51" s="135">
        <v>234</v>
      </c>
      <c r="Z51" s="137" t="s">
        <v>1869</v>
      </c>
      <c r="AA51" s="135">
        <v>1524</v>
      </c>
      <c r="AB51" s="135">
        <v>1510</v>
      </c>
      <c r="AC51" s="135">
        <v>1436</v>
      </c>
      <c r="AD51" s="135">
        <v>1408</v>
      </c>
      <c r="AE51" s="135">
        <v>1511</v>
      </c>
      <c r="AF51" s="135">
        <v>1412</v>
      </c>
      <c r="AG51" s="135">
        <v>1443</v>
      </c>
      <c r="AH51" s="135">
        <v>1496</v>
      </c>
      <c r="AI51" s="135">
        <v>1439</v>
      </c>
      <c r="AJ51" s="135">
        <v>1511</v>
      </c>
      <c r="AK51" s="135">
        <v>6</v>
      </c>
      <c r="AL51" s="135">
        <v>1469</v>
      </c>
      <c r="AM51" s="135">
        <v>1299</v>
      </c>
      <c r="AN51" s="135">
        <v>1315</v>
      </c>
      <c r="AO51" s="135">
        <v>11330</v>
      </c>
      <c r="AP51" s="138">
        <v>11366</v>
      </c>
      <c r="AQ51" s="145">
        <f>'MFP by LEA_kbs'!$AO51/'MFP by LEA_kbs'!$G51</f>
        <v>0.59590806290432863</v>
      </c>
    </row>
    <row r="52" spans="2:43" x14ac:dyDescent="0.25">
      <c r="B52" s="140">
        <v>2016</v>
      </c>
      <c r="C52" s="140">
        <v>38</v>
      </c>
      <c r="D52" s="140" t="s">
        <v>155</v>
      </c>
      <c r="E52" s="140">
        <v>38</v>
      </c>
      <c r="F52" s="140" t="s">
        <v>155</v>
      </c>
      <c r="G52" s="141">
        <v>3850</v>
      </c>
      <c r="H52" s="141">
        <v>1832</v>
      </c>
      <c r="I52" s="142">
        <v>0.47584415584415601</v>
      </c>
      <c r="J52" s="141">
        <v>2018</v>
      </c>
      <c r="K52" s="142">
        <v>0.52415584415584404</v>
      </c>
      <c r="L52" s="141">
        <v>57</v>
      </c>
      <c r="M52" s="141">
        <v>225</v>
      </c>
      <c r="N52" s="141">
        <v>1072</v>
      </c>
      <c r="O52" s="141">
        <v>230</v>
      </c>
      <c r="P52" s="141">
        <v>6</v>
      </c>
      <c r="Q52" s="141">
        <v>2144</v>
      </c>
      <c r="R52" s="141">
        <v>116</v>
      </c>
      <c r="S52" s="141">
        <v>1706</v>
      </c>
      <c r="T52" s="141">
        <v>3706</v>
      </c>
      <c r="U52" s="142">
        <v>0.96259740259740301</v>
      </c>
      <c r="V52" s="141">
        <v>144</v>
      </c>
      <c r="W52" s="142">
        <v>3.7402597402597403E-2</v>
      </c>
      <c r="X52" s="141">
        <v>0</v>
      </c>
      <c r="Y52" s="141">
        <v>33</v>
      </c>
      <c r="Z52" s="143" t="s">
        <v>1869</v>
      </c>
      <c r="AA52" s="141">
        <v>269</v>
      </c>
      <c r="AB52" s="141">
        <v>295</v>
      </c>
      <c r="AC52" s="141">
        <v>279</v>
      </c>
      <c r="AD52" s="141">
        <v>289</v>
      </c>
      <c r="AE52" s="141">
        <v>295</v>
      </c>
      <c r="AF52" s="141">
        <v>291</v>
      </c>
      <c r="AG52" s="141">
        <v>263</v>
      </c>
      <c r="AH52" s="141">
        <v>313</v>
      </c>
      <c r="AI52" s="141">
        <v>299</v>
      </c>
      <c r="AJ52" s="141">
        <v>332</v>
      </c>
      <c r="AK52" s="141">
        <v>7</v>
      </c>
      <c r="AL52" s="141">
        <v>323</v>
      </c>
      <c r="AM52" s="141">
        <v>269</v>
      </c>
      <c r="AN52" s="141">
        <v>293</v>
      </c>
      <c r="AO52" s="141">
        <v>2472</v>
      </c>
      <c r="AP52" s="144">
        <v>2494</v>
      </c>
      <c r="AQ52" s="89">
        <f>'MFP by LEA_kbs'!$AO52/'MFP by LEA_kbs'!$G52</f>
        <v>0.64207792207792203</v>
      </c>
    </row>
    <row r="53" spans="2:43" x14ac:dyDescent="0.25">
      <c r="B53" s="134">
        <v>2016</v>
      </c>
      <c r="C53" s="134">
        <v>39</v>
      </c>
      <c r="D53" s="134" t="s">
        <v>157</v>
      </c>
      <c r="E53" s="134">
        <v>39</v>
      </c>
      <c r="F53" s="134" t="s">
        <v>157</v>
      </c>
      <c r="G53" s="135">
        <v>2730</v>
      </c>
      <c r="H53" s="135">
        <v>1308</v>
      </c>
      <c r="I53" s="136">
        <v>0.47912087912087897</v>
      </c>
      <c r="J53" s="135">
        <v>1422</v>
      </c>
      <c r="K53" s="136">
        <v>0.52087912087912103</v>
      </c>
      <c r="L53" s="135">
        <v>3</v>
      </c>
      <c r="M53" s="135">
        <v>1</v>
      </c>
      <c r="N53" s="135">
        <v>1658</v>
      </c>
      <c r="O53" s="135">
        <v>85</v>
      </c>
      <c r="P53" s="135">
        <v>0</v>
      </c>
      <c r="Q53" s="135">
        <v>955</v>
      </c>
      <c r="R53" s="135">
        <v>28</v>
      </c>
      <c r="S53" s="135">
        <v>1775</v>
      </c>
      <c r="T53" s="135">
        <v>2695</v>
      </c>
      <c r="U53" s="136">
        <v>0.987179487179487</v>
      </c>
      <c r="V53" s="135">
        <v>35</v>
      </c>
      <c r="W53" s="136">
        <v>1.2820512820512799E-2</v>
      </c>
      <c r="X53" s="135">
        <v>0</v>
      </c>
      <c r="Y53" s="135">
        <v>55</v>
      </c>
      <c r="Z53" s="137" t="s">
        <v>1869</v>
      </c>
      <c r="AA53" s="135">
        <v>230</v>
      </c>
      <c r="AB53" s="135">
        <v>219</v>
      </c>
      <c r="AC53" s="135">
        <v>220</v>
      </c>
      <c r="AD53" s="135">
        <v>211</v>
      </c>
      <c r="AE53" s="135">
        <v>215</v>
      </c>
      <c r="AF53" s="135">
        <v>205</v>
      </c>
      <c r="AG53" s="135">
        <v>219</v>
      </c>
      <c r="AH53" s="135">
        <v>222</v>
      </c>
      <c r="AI53" s="135">
        <v>202</v>
      </c>
      <c r="AJ53" s="135">
        <v>225</v>
      </c>
      <c r="AK53" s="135">
        <v>15</v>
      </c>
      <c r="AL53" s="135">
        <v>173</v>
      </c>
      <c r="AM53" s="135">
        <v>158</v>
      </c>
      <c r="AN53" s="135">
        <v>161</v>
      </c>
      <c r="AO53" s="135">
        <v>2327</v>
      </c>
      <c r="AP53" s="138">
        <v>2328</v>
      </c>
      <c r="AQ53" s="145">
        <f>'MFP by LEA_kbs'!$AO53/'MFP by LEA_kbs'!$G53</f>
        <v>0.85238095238095235</v>
      </c>
    </row>
    <row r="54" spans="2:43" x14ac:dyDescent="0.25">
      <c r="B54" s="140">
        <v>2016</v>
      </c>
      <c r="C54" s="140">
        <v>40</v>
      </c>
      <c r="D54" s="140" t="s">
        <v>159</v>
      </c>
      <c r="E54" s="140">
        <v>40</v>
      </c>
      <c r="F54" s="140" t="s">
        <v>159</v>
      </c>
      <c r="G54" s="141">
        <v>22258</v>
      </c>
      <c r="H54" s="141">
        <v>10799</v>
      </c>
      <c r="I54" s="142">
        <v>0.48517387006918899</v>
      </c>
      <c r="J54" s="141">
        <v>11459</v>
      </c>
      <c r="K54" s="142">
        <v>0.51482612993081101</v>
      </c>
      <c r="L54" s="141">
        <v>118</v>
      </c>
      <c r="M54" s="141">
        <v>315</v>
      </c>
      <c r="N54" s="141">
        <v>9629</v>
      </c>
      <c r="O54" s="141">
        <v>710</v>
      </c>
      <c r="P54" s="141">
        <v>9</v>
      </c>
      <c r="Q54" s="141">
        <v>11301</v>
      </c>
      <c r="R54" s="141">
        <v>176</v>
      </c>
      <c r="S54" s="141">
        <v>10957</v>
      </c>
      <c r="T54" s="141">
        <v>21716</v>
      </c>
      <c r="U54" s="142">
        <v>0.97564920478030404</v>
      </c>
      <c r="V54" s="141">
        <v>542</v>
      </c>
      <c r="W54" s="142">
        <v>2.4350795219696301E-2</v>
      </c>
      <c r="X54" s="141">
        <v>10</v>
      </c>
      <c r="Y54" s="141">
        <v>174</v>
      </c>
      <c r="Z54" s="143" t="s">
        <v>1869</v>
      </c>
      <c r="AA54" s="141">
        <v>1646</v>
      </c>
      <c r="AB54" s="141">
        <v>1653</v>
      </c>
      <c r="AC54" s="141">
        <v>1767</v>
      </c>
      <c r="AD54" s="141">
        <v>1755</v>
      </c>
      <c r="AE54" s="141">
        <v>1816</v>
      </c>
      <c r="AF54" s="141">
        <v>1692</v>
      </c>
      <c r="AG54" s="141">
        <v>1652</v>
      </c>
      <c r="AH54" s="141">
        <v>1844</v>
      </c>
      <c r="AI54" s="141">
        <v>1739</v>
      </c>
      <c r="AJ54" s="141">
        <v>1694</v>
      </c>
      <c r="AK54" s="141">
        <v>285</v>
      </c>
      <c r="AL54" s="141">
        <v>1695</v>
      </c>
      <c r="AM54" s="141">
        <v>1489</v>
      </c>
      <c r="AN54" s="141">
        <v>1347</v>
      </c>
      <c r="AO54" s="141">
        <v>16128</v>
      </c>
      <c r="AP54" s="144">
        <v>16196</v>
      </c>
      <c r="AQ54" s="89">
        <f>'MFP by LEA_kbs'!$AO54/'MFP by LEA_kbs'!$G54</f>
        <v>0.72459340461856414</v>
      </c>
    </row>
    <row r="55" spans="2:43" x14ac:dyDescent="0.25">
      <c r="B55" s="134">
        <v>2016</v>
      </c>
      <c r="C55" s="134">
        <v>41</v>
      </c>
      <c r="D55" s="134" t="s">
        <v>161</v>
      </c>
      <c r="E55" s="134">
        <v>41</v>
      </c>
      <c r="F55" s="134" t="s">
        <v>161</v>
      </c>
      <c r="G55" s="135">
        <v>1445</v>
      </c>
      <c r="H55" s="135">
        <v>727</v>
      </c>
      <c r="I55" s="136">
        <v>0.50311418685121101</v>
      </c>
      <c r="J55" s="135">
        <v>718</v>
      </c>
      <c r="K55" s="136">
        <v>0.49688581314878899</v>
      </c>
      <c r="L55" s="135">
        <v>4</v>
      </c>
      <c r="M55" s="135">
        <v>10</v>
      </c>
      <c r="N55" s="135">
        <v>916</v>
      </c>
      <c r="O55" s="135">
        <v>20</v>
      </c>
      <c r="P55" s="135">
        <v>0</v>
      </c>
      <c r="Q55" s="135">
        <v>462</v>
      </c>
      <c r="R55" s="135">
        <v>33</v>
      </c>
      <c r="S55" s="135">
        <v>983</v>
      </c>
      <c r="T55" s="135">
        <v>1443</v>
      </c>
      <c r="U55" s="136">
        <v>0.99861591695501695</v>
      </c>
      <c r="V55" s="135">
        <v>2</v>
      </c>
      <c r="W55" s="136">
        <v>1.3840830449827E-3</v>
      </c>
      <c r="X55" s="135">
        <v>0</v>
      </c>
      <c r="Y55" s="135">
        <v>15</v>
      </c>
      <c r="Z55" s="137" t="s">
        <v>1869</v>
      </c>
      <c r="AA55" s="135">
        <v>132</v>
      </c>
      <c r="AB55" s="135">
        <v>94</v>
      </c>
      <c r="AC55" s="135">
        <v>102</v>
      </c>
      <c r="AD55" s="135">
        <v>109</v>
      </c>
      <c r="AE55" s="135">
        <v>114</v>
      </c>
      <c r="AF55" s="135">
        <v>116</v>
      </c>
      <c r="AG55" s="135">
        <v>121</v>
      </c>
      <c r="AH55" s="135">
        <v>111</v>
      </c>
      <c r="AI55" s="135">
        <v>111</v>
      </c>
      <c r="AJ55" s="135">
        <v>112</v>
      </c>
      <c r="AK55" s="135">
        <v>22</v>
      </c>
      <c r="AL55" s="135">
        <v>117</v>
      </c>
      <c r="AM55" s="135">
        <v>98</v>
      </c>
      <c r="AN55" s="135">
        <v>71</v>
      </c>
      <c r="AO55" s="135">
        <v>1265</v>
      </c>
      <c r="AP55" s="138">
        <v>1265</v>
      </c>
      <c r="AQ55" s="145">
        <f>'MFP by LEA_kbs'!$AO55/'MFP by LEA_kbs'!$G55</f>
        <v>0.87543252595155707</v>
      </c>
    </row>
    <row r="56" spans="2:43" x14ac:dyDescent="0.25">
      <c r="B56" s="140">
        <v>2016</v>
      </c>
      <c r="C56" s="140">
        <v>42</v>
      </c>
      <c r="D56" s="140" t="s">
        <v>163</v>
      </c>
      <c r="E56" s="140">
        <v>42</v>
      </c>
      <c r="F56" s="140" t="s">
        <v>163</v>
      </c>
      <c r="G56" s="141">
        <v>2933</v>
      </c>
      <c r="H56" s="141">
        <v>1419</v>
      </c>
      <c r="I56" s="142">
        <v>0.48380497783839099</v>
      </c>
      <c r="J56" s="141">
        <v>1514</v>
      </c>
      <c r="K56" s="142">
        <v>0.51619502216160895</v>
      </c>
      <c r="L56" s="141">
        <v>1</v>
      </c>
      <c r="M56" s="141">
        <v>10</v>
      </c>
      <c r="N56" s="141">
        <v>1606</v>
      </c>
      <c r="O56" s="141">
        <v>35</v>
      </c>
      <c r="P56" s="141">
        <v>2</v>
      </c>
      <c r="Q56" s="141">
        <v>1248</v>
      </c>
      <c r="R56" s="141">
        <v>31</v>
      </c>
      <c r="S56" s="141">
        <v>1685</v>
      </c>
      <c r="T56" s="141">
        <v>2929</v>
      </c>
      <c r="U56" s="142">
        <v>0.99863620866007496</v>
      </c>
      <c r="V56" s="141">
        <v>4</v>
      </c>
      <c r="W56" s="142">
        <v>1.3637913399249899E-3</v>
      </c>
      <c r="X56" s="141">
        <v>0</v>
      </c>
      <c r="Y56" s="141">
        <v>26</v>
      </c>
      <c r="Z56" s="143" t="s">
        <v>1869</v>
      </c>
      <c r="AA56" s="141">
        <v>218</v>
      </c>
      <c r="AB56" s="141">
        <v>230</v>
      </c>
      <c r="AC56" s="141">
        <v>221</v>
      </c>
      <c r="AD56" s="141">
        <v>223</v>
      </c>
      <c r="AE56" s="141">
        <v>237</v>
      </c>
      <c r="AF56" s="141">
        <v>211</v>
      </c>
      <c r="AG56" s="141">
        <v>244</v>
      </c>
      <c r="AH56" s="141">
        <v>199</v>
      </c>
      <c r="AI56" s="141">
        <v>224</v>
      </c>
      <c r="AJ56" s="141">
        <v>238</v>
      </c>
      <c r="AK56" s="141">
        <v>0</v>
      </c>
      <c r="AL56" s="141">
        <v>242</v>
      </c>
      <c r="AM56" s="141">
        <v>212</v>
      </c>
      <c r="AN56" s="141">
        <v>208</v>
      </c>
      <c r="AO56" s="141">
        <v>2468</v>
      </c>
      <c r="AP56" s="144">
        <v>2468</v>
      </c>
      <c r="AQ56" s="89">
        <f>'MFP by LEA_kbs'!$AO56/'MFP by LEA_kbs'!$G56</f>
        <v>0.8414592567337198</v>
      </c>
    </row>
    <row r="57" spans="2:43" x14ac:dyDescent="0.25">
      <c r="B57" s="134">
        <v>2016</v>
      </c>
      <c r="C57" s="134">
        <v>43</v>
      </c>
      <c r="D57" s="134" t="s">
        <v>165</v>
      </c>
      <c r="E57" s="134">
        <v>43</v>
      </c>
      <c r="F57" s="134" t="s">
        <v>165</v>
      </c>
      <c r="G57" s="135">
        <v>4081</v>
      </c>
      <c r="H57" s="135">
        <v>1987</v>
      </c>
      <c r="I57" s="136">
        <v>0.48689046802254299</v>
      </c>
      <c r="J57" s="135">
        <v>2094</v>
      </c>
      <c r="K57" s="136">
        <v>0.51310953197745601</v>
      </c>
      <c r="L57" s="135">
        <v>757</v>
      </c>
      <c r="M57" s="135">
        <v>6</v>
      </c>
      <c r="N57" s="135">
        <v>923</v>
      </c>
      <c r="O57" s="135">
        <v>106</v>
      </c>
      <c r="P57" s="135">
        <v>0</v>
      </c>
      <c r="Q57" s="135">
        <v>1983</v>
      </c>
      <c r="R57" s="135">
        <v>306</v>
      </c>
      <c r="S57" s="135">
        <v>2098</v>
      </c>
      <c r="T57" s="135">
        <v>4073</v>
      </c>
      <c r="U57" s="136">
        <v>0.998039696152904</v>
      </c>
      <c r="V57" s="135">
        <v>8</v>
      </c>
      <c r="W57" s="136">
        <v>1.9603038470962998E-3</v>
      </c>
      <c r="X57" s="135">
        <v>0</v>
      </c>
      <c r="Y57" s="135">
        <v>26</v>
      </c>
      <c r="Z57" s="137" t="s">
        <v>1869</v>
      </c>
      <c r="AA57" s="135">
        <v>319</v>
      </c>
      <c r="AB57" s="135">
        <v>300</v>
      </c>
      <c r="AC57" s="135">
        <v>323</v>
      </c>
      <c r="AD57" s="135">
        <v>326</v>
      </c>
      <c r="AE57" s="135">
        <v>355</v>
      </c>
      <c r="AF57" s="135">
        <v>337</v>
      </c>
      <c r="AG57" s="135">
        <v>314</v>
      </c>
      <c r="AH57" s="135">
        <v>354</v>
      </c>
      <c r="AI57" s="135">
        <v>320</v>
      </c>
      <c r="AJ57" s="135">
        <v>295</v>
      </c>
      <c r="AK57" s="135">
        <v>0</v>
      </c>
      <c r="AL57" s="135">
        <v>290</v>
      </c>
      <c r="AM57" s="135">
        <v>265</v>
      </c>
      <c r="AN57" s="135">
        <v>257</v>
      </c>
      <c r="AO57" s="135">
        <v>2993</v>
      </c>
      <c r="AP57" s="138">
        <v>2993</v>
      </c>
      <c r="AQ57" s="145">
        <f>'MFP by LEA_kbs'!$AO57/'MFP by LEA_kbs'!$G57</f>
        <v>0.73339867679490323</v>
      </c>
    </row>
    <row r="58" spans="2:43" x14ac:dyDescent="0.25">
      <c r="B58" s="140">
        <v>2016</v>
      </c>
      <c r="C58" s="140">
        <v>44</v>
      </c>
      <c r="D58" s="140" t="s">
        <v>167</v>
      </c>
      <c r="E58" s="140">
        <v>44</v>
      </c>
      <c r="F58" s="140" t="s">
        <v>167</v>
      </c>
      <c r="G58" s="141">
        <v>7081</v>
      </c>
      <c r="H58" s="141">
        <v>3431</v>
      </c>
      <c r="I58" s="142">
        <v>0.48453608247422703</v>
      </c>
      <c r="J58" s="141">
        <v>3650</v>
      </c>
      <c r="K58" s="142">
        <v>0.51546391752577303</v>
      </c>
      <c r="L58" s="141">
        <v>39</v>
      </c>
      <c r="M58" s="141">
        <v>167</v>
      </c>
      <c r="N58" s="141">
        <v>2148</v>
      </c>
      <c r="O58" s="141">
        <v>905</v>
      </c>
      <c r="P58" s="141">
        <v>4</v>
      </c>
      <c r="Q58" s="141">
        <v>3568</v>
      </c>
      <c r="R58" s="141">
        <v>250</v>
      </c>
      <c r="S58" s="141">
        <v>3513</v>
      </c>
      <c r="T58" s="141">
        <v>6748</v>
      </c>
      <c r="U58" s="142">
        <v>0.95297274396271703</v>
      </c>
      <c r="V58" s="141">
        <v>333</v>
      </c>
      <c r="W58" s="142">
        <v>4.7027256037282902E-2</v>
      </c>
      <c r="X58" s="141">
        <v>0</v>
      </c>
      <c r="Y58" s="141">
        <v>69</v>
      </c>
      <c r="Z58" s="143" t="s">
        <v>1869</v>
      </c>
      <c r="AA58" s="141">
        <v>550</v>
      </c>
      <c r="AB58" s="141">
        <v>563</v>
      </c>
      <c r="AC58" s="141">
        <v>607</v>
      </c>
      <c r="AD58" s="141">
        <v>625</v>
      </c>
      <c r="AE58" s="141">
        <v>613</v>
      </c>
      <c r="AF58" s="141">
        <v>591</v>
      </c>
      <c r="AG58" s="141">
        <v>517</v>
      </c>
      <c r="AH58" s="141">
        <v>576</v>
      </c>
      <c r="AI58" s="141">
        <v>527</v>
      </c>
      <c r="AJ58" s="141">
        <v>539</v>
      </c>
      <c r="AK58" s="141">
        <v>23</v>
      </c>
      <c r="AL58" s="141">
        <v>486</v>
      </c>
      <c r="AM58" s="141">
        <v>487</v>
      </c>
      <c r="AN58" s="141">
        <v>308</v>
      </c>
      <c r="AO58" s="141">
        <v>5625</v>
      </c>
      <c r="AP58" s="144">
        <v>5674</v>
      </c>
      <c r="AQ58" s="89">
        <f>'MFP by LEA_kbs'!$AO58/'MFP by LEA_kbs'!$G58</f>
        <v>0.79437932495410257</v>
      </c>
    </row>
    <row r="59" spans="2:43" x14ac:dyDescent="0.25">
      <c r="B59" s="134">
        <v>2016</v>
      </c>
      <c r="C59" s="134">
        <v>45</v>
      </c>
      <c r="D59" s="134" t="s">
        <v>169</v>
      </c>
      <c r="E59" s="134">
        <v>45</v>
      </c>
      <c r="F59" s="134" t="s">
        <v>169</v>
      </c>
      <c r="G59" s="135">
        <v>9290</v>
      </c>
      <c r="H59" s="135">
        <v>4533</v>
      </c>
      <c r="I59" s="136">
        <v>0.48794402583423002</v>
      </c>
      <c r="J59" s="135">
        <v>4757</v>
      </c>
      <c r="K59" s="136">
        <v>0.51205597416576998</v>
      </c>
      <c r="L59" s="135">
        <v>24</v>
      </c>
      <c r="M59" s="135">
        <v>131</v>
      </c>
      <c r="N59" s="135">
        <v>3147</v>
      </c>
      <c r="O59" s="135">
        <v>579</v>
      </c>
      <c r="P59" s="135">
        <v>10</v>
      </c>
      <c r="Q59" s="135">
        <v>5167</v>
      </c>
      <c r="R59" s="135">
        <v>232</v>
      </c>
      <c r="S59" s="135">
        <v>4123</v>
      </c>
      <c r="T59" s="135">
        <v>9146</v>
      </c>
      <c r="U59" s="136">
        <v>0.98449946178686798</v>
      </c>
      <c r="V59" s="135">
        <v>144</v>
      </c>
      <c r="W59" s="136">
        <v>1.55005382131324E-2</v>
      </c>
      <c r="X59" s="135">
        <v>0</v>
      </c>
      <c r="Y59" s="135">
        <v>115</v>
      </c>
      <c r="Z59" s="137" t="s">
        <v>1869</v>
      </c>
      <c r="AA59" s="135">
        <v>686</v>
      </c>
      <c r="AB59" s="135">
        <v>692</v>
      </c>
      <c r="AC59" s="135">
        <v>759</v>
      </c>
      <c r="AD59" s="135">
        <v>719</v>
      </c>
      <c r="AE59" s="135">
        <v>731</v>
      </c>
      <c r="AF59" s="135">
        <v>691</v>
      </c>
      <c r="AG59" s="135">
        <v>705</v>
      </c>
      <c r="AH59" s="135">
        <v>744</v>
      </c>
      <c r="AI59" s="135">
        <v>681</v>
      </c>
      <c r="AJ59" s="135">
        <v>684</v>
      </c>
      <c r="AK59" s="135">
        <v>67</v>
      </c>
      <c r="AL59" s="135">
        <v>709</v>
      </c>
      <c r="AM59" s="135">
        <v>694</v>
      </c>
      <c r="AN59" s="135">
        <v>613</v>
      </c>
      <c r="AO59" s="135">
        <v>5049</v>
      </c>
      <c r="AP59" s="138">
        <v>5073</v>
      </c>
      <c r="AQ59" s="145">
        <f>'MFP by LEA_kbs'!$AO59/'MFP by LEA_kbs'!$G59</f>
        <v>0.54348762109795479</v>
      </c>
    </row>
    <row r="60" spans="2:43" x14ac:dyDescent="0.25">
      <c r="B60" s="140">
        <v>2016</v>
      </c>
      <c r="C60" s="140">
        <v>46</v>
      </c>
      <c r="D60" s="140" t="s">
        <v>171</v>
      </c>
      <c r="E60" s="140">
        <v>46</v>
      </c>
      <c r="F60" s="140" t="s">
        <v>171</v>
      </c>
      <c r="G60" s="141">
        <v>1164</v>
      </c>
      <c r="H60" s="141">
        <v>578</v>
      </c>
      <c r="I60" s="142">
        <v>0.49656357388316202</v>
      </c>
      <c r="J60" s="141">
        <v>586</v>
      </c>
      <c r="K60" s="142">
        <v>0.50343642611683803</v>
      </c>
      <c r="L60" s="141">
        <v>1</v>
      </c>
      <c r="M60" s="141">
        <v>0</v>
      </c>
      <c r="N60" s="141">
        <v>1051</v>
      </c>
      <c r="O60" s="141">
        <v>12</v>
      </c>
      <c r="P60" s="141">
        <v>0</v>
      </c>
      <c r="Q60" s="141">
        <v>88</v>
      </c>
      <c r="R60" s="141">
        <v>12</v>
      </c>
      <c r="S60" s="141">
        <v>1076</v>
      </c>
      <c r="T60" s="141">
        <v>1163</v>
      </c>
      <c r="U60" s="142">
        <v>0.99914089347079005</v>
      </c>
      <c r="V60" s="141">
        <v>1</v>
      </c>
      <c r="W60" s="142">
        <v>8.5910652920962198E-4</v>
      </c>
      <c r="X60" s="141">
        <v>0</v>
      </c>
      <c r="Y60" s="141">
        <v>2</v>
      </c>
      <c r="Z60" s="143" t="s">
        <v>1869</v>
      </c>
      <c r="AA60" s="141">
        <v>95</v>
      </c>
      <c r="AB60" s="141">
        <v>101</v>
      </c>
      <c r="AC60" s="141">
        <v>117</v>
      </c>
      <c r="AD60" s="141">
        <v>85</v>
      </c>
      <c r="AE60" s="141">
        <v>78</v>
      </c>
      <c r="AF60" s="141">
        <v>88</v>
      </c>
      <c r="AG60" s="141">
        <v>85</v>
      </c>
      <c r="AH60" s="141">
        <v>99</v>
      </c>
      <c r="AI60" s="141">
        <v>102</v>
      </c>
      <c r="AJ60" s="141">
        <v>76</v>
      </c>
      <c r="AK60" s="141">
        <v>0</v>
      </c>
      <c r="AL60" s="141">
        <v>73</v>
      </c>
      <c r="AM60" s="141">
        <v>72</v>
      </c>
      <c r="AN60" s="141">
        <v>91</v>
      </c>
      <c r="AO60" s="141">
        <v>1104</v>
      </c>
      <c r="AP60" s="144">
        <v>1104</v>
      </c>
      <c r="AQ60" s="89">
        <f>'MFP by LEA_kbs'!$AO60/'MFP by LEA_kbs'!$G60</f>
        <v>0.94845360824742264</v>
      </c>
    </row>
    <row r="61" spans="2:43" x14ac:dyDescent="0.25">
      <c r="B61" s="134">
        <v>2016</v>
      </c>
      <c r="C61" s="134">
        <v>47</v>
      </c>
      <c r="D61" s="134" t="s">
        <v>173</v>
      </c>
      <c r="E61" s="134">
        <v>47</v>
      </c>
      <c r="F61" s="134" t="s">
        <v>173</v>
      </c>
      <c r="G61" s="135">
        <v>3729</v>
      </c>
      <c r="H61" s="135">
        <v>1866</v>
      </c>
      <c r="I61" s="136">
        <v>0.500402252614642</v>
      </c>
      <c r="J61" s="135">
        <v>1863</v>
      </c>
      <c r="K61" s="136">
        <v>0.499597747385358</v>
      </c>
      <c r="L61" s="135">
        <v>7</v>
      </c>
      <c r="M61" s="135">
        <v>7</v>
      </c>
      <c r="N61" s="135">
        <v>2297</v>
      </c>
      <c r="O61" s="135">
        <v>55</v>
      </c>
      <c r="P61" s="135">
        <v>0</v>
      </c>
      <c r="Q61" s="135">
        <v>1320</v>
      </c>
      <c r="R61" s="135">
        <v>43</v>
      </c>
      <c r="S61" s="135">
        <v>2409</v>
      </c>
      <c r="T61" s="135">
        <v>3708</v>
      </c>
      <c r="U61" s="136">
        <v>0.99436846339501195</v>
      </c>
      <c r="V61" s="135">
        <v>21</v>
      </c>
      <c r="W61" s="136">
        <v>5.6315366049879299E-3</v>
      </c>
      <c r="X61" s="135">
        <v>13</v>
      </c>
      <c r="Y61" s="135">
        <v>195</v>
      </c>
      <c r="Z61" s="137" t="s">
        <v>1869</v>
      </c>
      <c r="AA61" s="135">
        <v>248</v>
      </c>
      <c r="AB61" s="135">
        <v>265</v>
      </c>
      <c r="AC61" s="135">
        <v>298</v>
      </c>
      <c r="AD61" s="135">
        <v>275</v>
      </c>
      <c r="AE61" s="135">
        <v>246</v>
      </c>
      <c r="AF61" s="135">
        <v>268</v>
      </c>
      <c r="AG61" s="135">
        <v>283</v>
      </c>
      <c r="AH61" s="135">
        <v>258</v>
      </c>
      <c r="AI61" s="135">
        <v>261</v>
      </c>
      <c r="AJ61" s="135">
        <v>293</v>
      </c>
      <c r="AK61" s="135">
        <v>26</v>
      </c>
      <c r="AL61" s="135">
        <v>275</v>
      </c>
      <c r="AM61" s="135">
        <v>287</v>
      </c>
      <c r="AN61" s="135">
        <v>238</v>
      </c>
      <c r="AO61" s="135">
        <v>2702</v>
      </c>
      <c r="AP61" s="138">
        <v>2702</v>
      </c>
      <c r="AQ61" s="145">
        <f>'MFP by LEA_kbs'!$AO61/'MFP by LEA_kbs'!$G61</f>
        <v>0.72459104317511402</v>
      </c>
    </row>
    <row r="62" spans="2:43" x14ac:dyDescent="0.25">
      <c r="B62" s="140">
        <v>2016</v>
      </c>
      <c r="C62" s="140">
        <v>48</v>
      </c>
      <c r="D62" s="140" t="s">
        <v>175</v>
      </c>
      <c r="E62" s="140">
        <v>48</v>
      </c>
      <c r="F62" s="140" t="s">
        <v>175</v>
      </c>
      <c r="G62" s="141">
        <v>5825</v>
      </c>
      <c r="H62" s="141">
        <v>2850</v>
      </c>
      <c r="I62" s="142">
        <v>0.48927038626609398</v>
      </c>
      <c r="J62" s="141">
        <v>2975</v>
      </c>
      <c r="K62" s="142">
        <v>0.51072961373390602</v>
      </c>
      <c r="L62" s="141">
        <v>3</v>
      </c>
      <c r="M62" s="141">
        <v>23</v>
      </c>
      <c r="N62" s="141">
        <v>4551</v>
      </c>
      <c r="O62" s="141">
        <v>410</v>
      </c>
      <c r="P62" s="141">
        <v>4</v>
      </c>
      <c r="Q62" s="141">
        <v>731</v>
      </c>
      <c r="R62" s="141">
        <v>103</v>
      </c>
      <c r="S62" s="141">
        <v>5094</v>
      </c>
      <c r="T62" s="141">
        <v>5690</v>
      </c>
      <c r="U62" s="142">
        <v>0.97682403433476395</v>
      </c>
      <c r="V62" s="141">
        <v>135</v>
      </c>
      <c r="W62" s="142">
        <v>2.3175965665236099E-2</v>
      </c>
      <c r="X62" s="141">
        <v>0</v>
      </c>
      <c r="Y62" s="141">
        <v>91</v>
      </c>
      <c r="Z62" s="143" t="s">
        <v>1869</v>
      </c>
      <c r="AA62" s="141">
        <v>479</v>
      </c>
      <c r="AB62" s="141">
        <v>390</v>
      </c>
      <c r="AC62" s="141">
        <v>466</v>
      </c>
      <c r="AD62" s="141">
        <v>493</v>
      </c>
      <c r="AE62" s="141">
        <v>496</v>
      </c>
      <c r="AF62" s="141">
        <v>455</v>
      </c>
      <c r="AG62" s="141">
        <v>454</v>
      </c>
      <c r="AH62" s="141">
        <v>467</v>
      </c>
      <c r="AI62" s="141">
        <v>433</v>
      </c>
      <c r="AJ62" s="141">
        <v>473</v>
      </c>
      <c r="AK62" s="141">
        <v>44</v>
      </c>
      <c r="AL62" s="141">
        <v>357</v>
      </c>
      <c r="AM62" s="141">
        <v>395</v>
      </c>
      <c r="AN62" s="141">
        <v>332</v>
      </c>
      <c r="AO62" s="141">
        <v>5045</v>
      </c>
      <c r="AP62" s="144">
        <v>5058</v>
      </c>
      <c r="AQ62" s="89">
        <f>'MFP by LEA_kbs'!$AO62/'MFP by LEA_kbs'!$G62</f>
        <v>0.86609442060085839</v>
      </c>
    </row>
    <row r="63" spans="2:43" x14ac:dyDescent="0.25">
      <c r="B63" s="134">
        <v>2016</v>
      </c>
      <c r="C63" s="134">
        <v>49</v>
      </c>
      <c r="D63" s="134" t="s">
        <v>177</v>
      </c>
      <c r="E63" s="134">
        <v>49</v>
      </c>
      <c r="F63" s="134" t="s">
        <v>177</v>
      </c>
      <c r="G63" s="135">
        <v>13367</v>
      </c>
      <c r="H63" s="135">
        <v>6437</v>
      </c>
      <c r="I63" s="136">
        <v>0.48155906336500298</v>
      </c>
      <c r="J63" s="135">
        <v>6930</v>
      </c>
      <c r="K63" s="136">
        <v>0.51844093663499702</v>
      </c>
      <c r="L63" s="135">
        <v>28</v>
      </c>
      <c r="M63" s="135">
        <v>95</v>
      </c>
      <c r="N63" s="135">
        <v>7872</v>
      </c>
      <c r="O63" s="135">
        <v>270</v>
      </c>
      <c r="P63" s="135">
        <v>0</v>
      </c>
      <c r="Q63" s="135">
        <v>5100</v>
      </c>
      <c r="R63" s="135">
        <v>2</v>
      </c>
      <c r="S63" s="135">
        <v>8267</v>
      </c>
      <c r="T63" s="135">
        <v>13262</v>
      </c>
      <c r="U63" s="136">
        <v>0.99214483429340905</v>
      </c>
      <c r="V63" s="135">
        <v>105</v>
      </c>
      <c r="W63" s="136">
        <v>7.8551657065908595E-3</v>
      </c>
      <c r="X63" s="135">
        <v>39</v>
      </c>
      <c r="Y63" s="135">
        <v>111</v>
      </c>
      <c r="Z63" s="137" t="s">
        <v>1869</v>
      </c>
      <c r="AA63" s="135">
        <v>1148</v>
      </c>
      <c r="AB63" s="135">
        <v>1143</v>
      </c>
      <c r="AC63" s="135">
        <v>1190</v>
      </c>
      <c r="AD63" s="135">
        <v>1195</v>
      </c>
      <c r="AE63" s="135">
        <v>1113</v>
      </c>
      <c r="AF63" s="135">
        <v>969</v>
      </c>
      <c r="AG63" s="135">
        <v>947</v>
      </c>
      <c r="AH63" s="135">
        <v>1024</v>
      </c>
      <c r="AI63" s="135">
        <v>961</v>
      </c>
      <c r="AJ63" s="135">
        <v>1099</v>
      </c>
      <c r="AK63" s="135">
        <v>34</v>
      </c>
      <c r="AL63" s="135">
        <v>897</v>
      </c>
      <c r="AM63" s="135">
        <v>761</v>
      </c>
      <c r="AN63" s="135">
        <v>736</v>
      </c>
      <c r="AO63" s="135">
        <v>10707</v>
      </c>
      <c r="AP63" s="138">
        <v>10707</v>
      </c>
      <c r="AQ63" s="145">
        <f>'MFP by LEA_kbs'!$AO63/'MFP by LEA_kbs'!$G63</f>
        <v>0.80100246876636494</v>
      </c>
    </row>
    <row r="64" spans="2:43" x14ac:dyDescent="0.25">
      <c r="B64" s="140">
        <v>2016</v>
      </c>
      <c r="C64" s="140">
        <v>50</v>
      </c>
      <c r="D64" s="140" t="s">
        <v>179</v>
      </c>
      <c r="E64" s="140">
        <v>50</v>
      </c>
      <c r="F64" s="140" t="s">
        <v>179</v>
      </c>
      <c r="G64" s="141">
        <v>7788</v>
      </c>
      <c r="H64" s="141">
        <v>3765</v>
      </c>
      <c r="I64" s="142">
        <v>0.483436055469954</v>
      </c>
      <c r="J64" s="141">
        <v>4023</v>
      </c>
      <c r="K64" s="142">
        <v>0.51656394453004595</v>
      </c>
      <c r="L64" s="141">
        <v>25</v>
      </c>
      <c r="M64" s="141">
        <v>79</v>
      </c>
      <c r="N64" s="141">
        <v>3512</v>
      </c>
      <c r="O64" s="141">
        <v>191</v>
      </c>
      <c r="P64" s="141">
        <v>0</v>
      </c>
      <c r="Q64" s="141">
        <v>3805</v>
      </c>
      <c r="R64" s="141">
        <v>176</v>
      </c>
      <c r="S64" s="141">
        <v>3983</v>
      </c>
      <c r="T64" s="141">
        <v>7672</v>
      </c>
      <c r="U64" s="142">
        <v>0.98510529019003601</v>
      </c>
      <c r="V64" s="141">
        <v>116</v>
      </c>
      <c r="W64" s="142">
        <v>1.4894709809963999E-2</v>
      </c>
      <c r="X64" s="141">
        <v>8</v>
      </c>
      <c r="Y64" s="141">
        <v>58</v>
      </c>
      <c r="Z64" s="143" t="s">
        <v>1869</v>
      </c>
      <c r="AA64" s="141">
        <v>545</v>
      </c>
      <c r="AB64" s="141">
        <v>629</v>
      </c>
      <c r="AC64" s="141">
        <v>646</v>
      </c>
      <c r="AD64" s="141">
        <v>676</v>
      </c>
      <c r="AE64" s="141">
        <v>629</v>
      </c>
      <c r="AF64" s="141">
        <v>612</v>
      </c>
      <c r="AG64" s="141">
        <v>602</v>
      </c>
      <c r="AH64" s="141">
        <v>565</v>
      </c>
      <c r="AI64" s="141">
        <v>537</v>
      </c>
      <c r="AJ64" s="141">
        <v>691</v>
      </c>
      <c r="AK64" s="141">
        <v>10</v>
      </c>
      <c r="AL64" s="141">
        <v>546</v>
      </c>
      <c r="AM64" s="141">
        <v>564</v>
      </c>
      <c r="AN64" s="141">
        <v>470</v>
      </c>
      <c r="AO64" s="141">
        <v>6134</v>
      </c>
      <c r="AP64" s="144">
        <v>6134</v>
      </c>
      <c r="AQ64" s="89">
        <f>'MFP by LEA_kbs'!$AO64/'MFP by LEA_kbs'!$G64</f>
        <v>0.78762198253723681</v>
      </c>
    </row>
    <row r="65" spans="2:43" x14ac:dyDescent="0.25">
      <c r="B65" s="134">
        <v>2016</v>
      </c>
      <c r="C65" s="134">
        <v>51</v>
      </c>
      <c r="D65" s="134" t="s">
        <v>181</v>
      </c>
      <c r="E65" s="134">
        <v>51</v>
      </c>
      <c r="F65" s="134" t="s">
        <v>181</v>
      </c>
      <c r="G65" s="135">
        <v>8388</v>
      </c>
      <c r="H65" s="135">
        <v>4071</v>
      </c>
      <c r="I65" s="136">
        <v>0.485336194563662</v>
      </c>
      <c r="J65" s="135">
        <v>4317</v>
      </c>
      <c r="K65" s="136">
        <v>0.51466380543633805</v>
      </c>
      <c r="L65" s="135">
        <v>50</v>
      </c>
      <c r="M65" s="135">
        <v>118</v>
      </c>
      <c r="N65" s="135">
        <v>3300</v>
      </c>
      <c r="O65" s="135">
        <v>874</v>
      </c>
      <c r="P65" s="135">
        <v>3</v>
      </c>
      <c r="Q65" s="135">
        <v>3627</v>
      </c>
      <c r="R65" s="135">
        <v>416</v>
      </c>
      <c r="S65" s="135">
        <v>4761</v>
      </c>
      <c r="T65" s="135">
        <v>7867</v>
      </c>
      <c r="U65" s="136">
        <v>0.937887458273724</v>
      </c>
      <c r="V65" s="135">
        <v>521</v>
      </c>
      <c r="W65" s="136">
        <v>6.2112541726275602E-2</v>
      </c>
      <c r="X65" s="135">
        <v>22</v>
      </c>
      <c r="Y65" s="135">
        <v>113</v>
      </c>
      <c r="Z65" s="137" t="s">
        <v>1869</v>
      </c>
      <c r="AA65" s="135">
        <v>598</v>
      </c>
      <c r="AB65" s="135">
        <v>679</v>
      </c>
      <c r="AC65" s="135">
        <v>636</v>
      </c>
      <c r="AD65" s="135">
        <v>672</v>
      </c>
      <c r="AE65" s="135">
        <v>652</v>
      </c>
      <c r="AF65" s="135">
        <v>624</v>
      </c>
      <c r="AG65" s="135">
        <v>629</v>
      </c>
      <c r="AH65" s="135">
        <v>629</v>
      </c>
      <c r="AI65" s="135">
        <v>601</v>
      </c>
      <c r="AJ65" s="135">
        <v>736</v>
      </c>
      <c r="AK65" s="135">
        <v>11</v>
      </c>
      <c r="AL65" s="135">
        <v>645</v>
      </c>
      <c r="AM65" s="135">
        <v>613</v>
      </c>
      <c r="AN65" s="135">
        <v>528</v>
      </c>
      <c r="AO65" s="135">
        <v>6312</v>
      </c>
      <c r="AP65" s="138">
        <v>6337</v>
      </c>
      <c r="AQ65" s="145">
        <f>'MFP by LEA_kbs'!$AO65/'MFP by LEA_kbs'!$G65</f>
        <v>0.75250357653791133</v>
      </c>
    </row>
    <row r="66" spans="2:43" x14ac:dyDescent="0.25">
      <c r="B66" s="140">
        <v>2016</v>
      </c>
      <c r="C66" s="140">
        <v>52</v>
      </c>
      <c r="D66" s="140" t="s">
        <v>183</v>
      </c>
      <c r="E66" s="140">
        <v>52</v>
      </c>
      <c r="F66" s="140" t="s">
        <v>183</v>
      </c>
      <c r="G66" s="141">
        <v>37671</v>
      </c>
      <c r="H66" s="141">
        <v>18292</v>
      </c>
      <c r="I66" s="142">
        <v>0.48550493787830501</v>
      </c>
      <c r="J66" s="141">
        <v>19379</v>
      </c>
      <c r="K66" s="142">
        <v>0.51449506212169505</v>
      </c>
      <c r="L66" s="141">
        <v>129</v>
      </c>
      <c r="M66" s="141">
        <v>524</v>
      </c>
      <c r="N66" s="141">
        <v>6982</v>
      </c>
      <c r="O66" s="141">
        <v>2362</v>
      </c>
      <c r="P66" s="141">
        <v>30</v>
      </c>
      <c r="Q66" s="141">
        <v>26727</v>
      </c>
      <c r="R66" s="141">
        <v>916</v>
      </c>
      <c r="S66" s="141">
        <v>10943</v>
      </c>
      <c r="T66" s="141">
        <v>36757</v>
      </c>
      <c r="U66" s="142">
        <v>0.97576191993203798</v>
      </c>
      <c r="V66" s="141">
        <v>913</v>
      </c>
      <c r="W66" s="142">
        <v>2.42380800679622E-2</v>
      </c>
      <c r="X66" s="141">
        <v>0</v>
      </c>
      <c r="Y66" s="141">
        <v>536</v>
      </c>
      <c r="Z66" s="143" t="s">
        <v>1869</v>
      </c>
      <c r="AA66" s="141">
        <v>2655</v>
      </c>
      <c r="AB66" s="141">
        <v>2900</v>
      </c>
      <c r="AC66" s="141">
        <v>2774</v>
      </c>
      <c r="AD66" s="141">
        <v>3014</v>
      </c>
      <c r="AE66" s="141">
        <v>3103</v>
      </c>
      <c r="AF66" s="141">
        <v>2898</v>
      </c>
      <c r="AG66" s="141">
        <v>2981</v>
      </c>
      <c r="AH66" s="141">
        <v>2932</v>
      </c>
      <c r="AI66" s="141">
        <v>2961</v>
      </c>
      <c r="AJ66" s="141">
        <v>3035</v>
      </c>
      <c r="AK66" s="141">
        <v>48</v>
      </c>
      <c r="AL66" s="141">
        <v>2767</v>
      </c>
      <c r="AM66" s="141">
        <v>2584</v>
      </c>
      <c r="AN66" s="141">
        <v>2480</v>
      </c>
      <c r="AO66" s="141">
        <v>16772</v>
      </c>
      <c r="AP66" s="144">
        <v>16984</v>
      </c>
      <c r="AQ66" s="89">
        <f>'MFP by LEA_kbs'!$AO66/'MFP by LEA_kbs'!$G66</f>
        <v>0.44522311592471664</v>
      </c>
    </row>
    <row r="67" spans="2:43" x14ac:dyDescent="0.25">
      <c r="B67" s="134">
        <v>2016</v>
      </c>
      <c r="C67" s="134">
        <v>53</v>
      </c>
      <c r="D67" s="134" t="s">
        <v>185</v>
      </c>
      <c r="E67" s="134">
        <v>53</v>
      </c>
      <c r="F67" s="134" t="s">
        <v>185</v>
      </c>
      <c r="G67" s="135">
        <v>18603</v>
      </c>
      <c r="H67" s="135">
        <v>8988</v>
      </c>
      <c r="I67" s="136">
        <v>0.48314787937429399</v>
      </c>
      <c r="J67" s="135">
        <v>9615</v>
      </c>
      <c r="K67" s="136">
        <v>0.51685212062570596</v>
      </c>
      <c r="L67" s="135">
        <v>9</v>
      </c>
      <c r="M67" s="135">
        <v>81</v>
      </c>
      <c r="N67" s="135">
        <v>8571</v>
      </c>
      <c r="O67" s="135">
        <v>946</v>
      </c>
      <c r="P67" s="135">
        <v>2</v>
      </c>
      <c r="Q67" s="135">
        <v>7996</v>
      </c>
      <c r="R67" s="135">
        <v>998</v>
      </c>
      <c r="S67" s="135">
        <v>10607</v>
      </c>
      <c r="T67" s="135">
        <v>18156</v>
      </c>
      <c r="U67" s="136">
        <v>0.97597161748105099</v>
      </c>
      <c r="V67" s="135">
        <v>447</v>
      </c>
      <c r="W67" s="136">
        <v>2.40283825189486E-2</v>
      </c>
      <c r="X67" s="135">
        <v>0</v>
      </c>
      <c r="Y67" s="135">
        <v>128</v>
      </c>
      <c r="Z67" s="137" t="s">
        <v>1869</v>
      </c>
      <c r="AA67" s="135">
        <v>1448</v>
      </c>
      <c r="AB67" s="135">
        <v>1407</v>
      </c>
      <c r="AC67" s="135">
        <v>1451</v>
      </c>
      <c r="AD67" s="135">
        <v>1506</v>
      </c>
      <c r="AE67" s="135">
        <v>1561</v>
      </c>
      <c r="AF67" s="135">
        <v>1525</v>
      </c>
      <c r="AG67" s="135">
        <v>1482</v>
      </c>
      <c r="AH67" s="135">
        <v>1463</v>
      </c>
      <c r="AI67" s="135">
        <v>1325</v>
      </c>
      <c r="AJ67" s="135">
        <v>1617</v>
      </c>
      <c r="AK67" s="135">
        <v>1</v>
      </c>
      <c r="AL67" s="135">
        <v>1364</v>
      </c>
      <c r="AM67" s="135">
        <v>1218</v>
      </c>
      <c r="AN67" s="135">
        <v>1107</v>
      </c>
      <c r="AO67" s="135">
        <v>15093</v>
      </c>
      <c r="AP67" s="138">
        <v>15111</v>
      </c>
      <c r="AQ67" s="145">
        <f>'MFP by LEA_kbs'!$AO67/'MFP by LEA_kbs'!$G67</f>
        <v>0.81132075471698117</v>
      </c>
    </row>
    <row r="68" spans="2:43" x14ac:dyDescent="0.25">
      <c r="B68" s="140">
        <v>2016</v>
      </c>
      <c r="C68" s="140">
        <v>54</v>
      </c>
      <c r="D68" s="140" t="s">
        <v>187</v>
      </c>
      <c r="E68" s="140">
        <v>54</v>
      </c>
      <c r="F68" s="140" t="s">
        <v>187</v>
      </c>
      <c r="G68" s="141">
        <v>597</v>
      </c>
      <c r="H68" s="141">
        <v>263</v>
      </c>
      <c r="I68" s="142">
        <v>0.44053601340033499</v>
      </c>
      <c r="J68" s="141">
        <v>334</v>
      </c>
      <c r="K68" s="142">
        <v>0.55946398659966501</v>
      </c>
      <c r="L68" s="141">
        <v>0</v>
      </c>
      <c r="M68" s="141">
        <v>2</v>
      </c>
      <c r="N68" s="141">
        <v>518</v>
      </c>
      <c r="O68" s="141">
        <v>3</v>
      </c>
      <c r="P68" s="141">
        <v>0</v>
      </c>
      <c r="Q68" s="141">
        <v>67</v>
      </c>
      <c r="R68" s="141">
        <v>7</v>
      </c>
      <c r="S68" s="141">
        <v>530</v>
      </c>
      <c r="T68" s="141">
        <v>595</v>
      </c>
      <c r="U68" s="142">
        <v>0.996649916247906</v>
      </c>
      <c r="V68" s="141">
        <v>2</v>
      </c>
      <c r="W68" s="142">
        <v>3.3500837520937998E-3</v>
      </c>
      <c r="X68" s="141">
        <v>0</v>
      </c>
      <c r="Y68" s="141">
        <v>21</v>
      </c>
      <c r="Z68" s="143" t="s">
        <v>1869</v>
      </c>
      <c r="AA68" s="141">
        <v>33</v>
      </c>
      <c r="AB68" s="141">
        <v>55</v>
      </c>
      <c r="AC68" s="141">
        <v>36</v>
      </c>
      <c r="AD68" s="141">
        <v>40</v>
      </c>
      <c r="AE68" s="141">
        <v>42</v>
      </c>
      <c r="AF68" s="141">
        <v>34</v>
      </c>
      <c r="AG68" s="141">
        <v>37</v>
      </c>
      <c r="AH68" s="141">
        <v>59</v>
      </c>
      <c r="AI68" s="141">
        <v>41</v>
      </c>
      <c r="AJ68" s="141">
        <v>56</v>
      </c>
      <c r="AK68" s="141">
        <v>0</v>
      </c>
      <c r="AL68" s="141">
        <v>49</v>
      </c>
      <c r="AM68" s="141">
        <v>45</v>
      </c>
      <c r="AN68" s="141">
        <v>49</v>
      </c>
      <c r="AO68" s="141">
        <v>559</v>
      </c>
      <c r="AP68" s="144">
        <v>559</v>
      </c>
      <c r="AQ68" s="89">
        <f>'MFP by LEA_kbs'!$AO68/'MFP by LEA_kbs'!$G68</f>
        <v>0.93634840871021774</v>
      </c>
    </row>
    <row r="69" spans="2:43" x14ac:dyDescent="0.25">
      <c r="B69" s="134">
        <v>2016</v>
      </c>
      <c r="C69" s="134">
        <v>55</v>
      </c>
      <c r="D69" s="134" t="s">
        <v>189</v>
      </c>
      <c r="E69" s="134">
        <v>55</v>
      </c>
      <c r="F69" s="134" t="s">
        <v>189</v>
      </c>
      <c r="G69" s="135">
        <v>17057</v>
      </c>
      <c r="H69" s="135">
        <v>8268</v>
      </c>
      <c r="I69" s="136">
        <v>0.48472767778624598</v>
      </c>
      <c r="J69" s="135">
        <v>8789</v>
      </c>
      <c r="K69" s="136">
        <v>0.51527232221375396</v>
      </c>
      <c r="L69" s="135">
        <v>1390</v>
      </c>
      <c r="M69" s="135">
        <v>232</v>
      </c>
      <c r="N69" s="135">
        <v>4639</v>
      </c>
      <c r="O69" s="135">
        <v>1273</v>
      </c>
      <c r="P69" s="135">
        <v>7</v>
      </c>
      <c r="Q69" s="135">
        <v>8449</v>
      </c>
      <c r="R69" s="135">
        <v>1067</v>
      </c>
      <c r="S69" s="135">
        <v>8608</v>
      </c>
      <c r="T69" s="135">
        <v>16471</v>
      </c>
      <c r="U69" s="136">
        <v>0.965644603388638</v>
      </c>
      <c r="V69" s="135">
        <v>586</v>
      </c>
      <c r="W69" s="136">
        <v>3.4355396611361902E-2</v>
      </c>
      <c r="X69" s="135">
        <v>19</v>
      </c>
      <c r="Y69" s="135">
        <v>216</v>
      </c>
      <c r="Z69" s="137" t="s">
        <v>1869</v>
      </c>
      <c r="AA69" s="135">
        <v>1296</v>
      </c>
      <c r="AB69" s="135">
        <v>1448</v>
      </c>
      <c r="AC69" s="135">
        <v>1410</v>
      </c>
      <c r="AD69" s="135">
        <v>1447</v>
      </c>
      <c r="AE69" s="135">
        <v>1338</v>
      </c>
      <c r="AF69" s="135">
        <v>1356</v>
      </c>
      <c r="AG69" s="135">
        <v>1310</v>
      </c>
      <c r="AH69" s="135">
        <v>1235</v>
      </c>
      <c r="AI69" s="135">
        <v>1221</v>
      </c>
      <c r="AJ69" s="135">
        <v>1136</v>
      </c>
      <c r="AK69" s="135">
        <v>173</v>
      </c>
      <c r="AL69" s="135">
        <v>1280</v>
      </c>
      <c r="AM69" s="135">
        <v>1174</v>
      </c>
      <c r="AN69" s="135">
        <v>998</v>
      </c>
      <c r="AO69" s="135">
        <v>12289</v>
      </c>
      <c r="AP69" s="138">
        <v>12311</v>
      </c>
      <c r="AQ69" s="145">
        <f>'MFP by LEA_kbs'!$AO69/'MFP by LEA_kbs'!$G69</f>
        <v>0.72046667057513047</v>
      </c>
    </row>
    <row r="70" spans="2:43" x14ac:dyDescent="0.25">
      <c r="B70" s="140">
        <v>2016</v>
      </c>
      <c r="C70" s="140">
        <v>56</v>
      </c>
      <c r="D70" s="140" t="s">
        <v>191</v>
      </c>
      <c r="E70" s="140">
        <v>56</v>
      </c>
      <c r="F70" s="140" t="s">
        <v>191</v>
      </c>
      <c r="G70" s="141">
        <v>2014</v>
      </c>
      <c r="H70" s="141">
        <v>959</v>
      </c>
      <c r="I70" s="142">
        <v>0.47616683217477701</v>
      </c>
      <c r="J70" s="141">
        <v>1055</v>
      </c>
      <c r="K70" s="142">
        <v>0.52383316782522304</v>
      </c>
      <c r="L70" s="141">
        <v>1</v>
      </c>
      <c r="M70" s="141">
        <v>6</v>
      </c>
      <c r="N70" s="141">
        <v>934</v>
      </c>
      <c r="O70" s="141">
        <v>228</v>
      </c>
      <c r="P70" s="141">
        <v>2</v>
      </c>
      <c r="Q70" s="141">
        <v>815</v>
      </c>
      <c r="R70" s="141">
        <v>28</v>
      </c>
      <c r="S70" s="141">
        <v>1199</v>
      </c>
      <c r="T70" s="141">
        <v>1886</v>
      </c>
      <c r="U70" s="142">
        <v>0.93644488579940399</v>
      </c>
      <c r="V70" s="141">
        <v>128</v>
      </c>
      <c r="W70" s="142">
        <v>6.35551142005958E-2</v>
      </c>
      <c r="X70" s="141">
        <v>0</v>
      </c>
      <c r="Y70" s="141">
        <v>32</v>
      </c>
      <c r="Z70" s="143" t="s">
        <v>1869</v>
      </c>
      <c r="AA70" s="141">
        <v>156</v>
      </c>
      <c r="AB70" s="141">
        <v>154</v>
      </c>
      <c r="AC70" s="141">
        <v>139</v>
      </c>
      <c r="AD70" s="141">
        <v>164</v>
      </c>
      <c r="AE70" s="141">
        <v>129</v>
      </c>
      <c r="AF70" s="141">
        <v>150</v>
      </c>
      <c r="AG70" s="141">
        <v>172</v>
      </c>
      <c r="AH70" s="141">
        <v>139</v>
      </c>
      <c r="AI70" s="141">
        <v>143</v>
      </c>
      <c r="AJ70" s="141">
        <v>146</v>
      </c>
      <c r="AK70" s="141">
        <v>25</v>
      </c>
      <c r="AL70" s="141">
        <v>178</v>
      </c>
      <c r="AM70" s="141">
        <v>157</v>
      </c>
      <c r="AN70" s="141">
        <v>130</v>
      </c>
      <c r="AO70" s="141">
        <v>1659</v>
      </c>
      <c r="AP70" s="144">
        <v>1659</v>
      </c>
      <c r="AQ70" s="89">
        <f>'MFP by LEA_kbs'!$AO70/'MFP by LEA_kbs'!$G70</f>
        <v>0.82373386295928497</v>
      </c>
    </row>
    <row r="71" spans="2:43" x14ac:dyDescent="0.25">
      <c r="B71" s="134">
        <v>2016</v>
      </c>
      <c r="C71" s="134">
        <v>57</v>
      </c>
      <c r="D71" s="134" t="s">
        <v>193</v>
      </c>
      <c r="E71" s="134">
        <v>57</v>
      </c>
      <c r="F71" s="134" t="s">
        <v>193</v>
      </c>
      <c r="G71" s="135">
        <v>9229</v>
      </c>
      <c r="H71" s="135">
        <v>4574</v>
      </c>
      <c r="I71" s="136">
        <v>0.495611658901289</v>
      </c>
      <c r="J71" s="135">
        <v>4655</v>
      </c>
      <c r="K71" s="136">
        <v>0.504388341098711</v>
      </c>
      <c r="L71" s="135">
        <v>6</v>
      </c>
      <c r="M71" s="135">
        <v>229</v>
      </c>
      <c r="N71" s="135">
        <v>1904</v>
      </c>
      <c r="O71" s="135">
        <v>345</v>
      </c>
      <c r="P71" s="135">
        <v>2</v>
      </c>
      <c r="Q71" s="135">
        <v>6447</v>
      </c>
      <c r="R71" s="135">
        <v>296</v>
      </c>
      <c r="S71" s="135">
        <v>2782</v>
      </c>
      <c r="T71" s="135">
        <v>9031</v>
      </c>
      <c r="U71" s="136">
        <v>0.97854588796185904</v>
      </c>
      <c r="V71" s="135">
        <v>198</v>
      </c>
      <c r="W71" s="136">
        <v>2.1454112038140599E-2</v>
      </c>
      <c r="X71" s="135">
        <v>0</v>
      </c>
      <c r="Y71" s="135">
        <v>121</v>
      </c>
      <c r="Z71" s="137" t="s">
        <v>1869</v>
      </c>
      <c r="AA71" s="135">
        <v>739</v>
      </c>
      <c r="AB71" s="135">
        <v>769</v>
      </c>
      <c r="AC71" s="135">
        <v>738</v>
      </c>
      <c r="AD71" s="135">
        <v>743</v>
      </c>
      <c r="AE71" s="135">
        <v>817</v>
      </c>
      <c r="AF71" s="135">
        <v>687</v>
      </c>
      <c r="AG71" s="135">
        <v>732</v>
      </c>
      <c r="AH71" s="135">
        <v>696</v>
      </c>
      <c r="AI71" s="135">
        <v>681</v>
      </c>
      <c r="AJ71" s="135">
        <v>696</v>
      </c>
      <c r="AK71" s="135">
        <v>18</v>
      </c>
      <c r="AL71" s="135">
        <v>630</v>
      </c>
      <c r="AM71" s="135">
        <v>617</v>
      </c>
      <c r="AN71" s="135">
        <v>545</v>
      </c>
      <c r="AO71" s="135">
        <v>5851</v>
      </c>
      <c r="AP71" s="138">
        <v>5853</v>
      </c>
      <c r="AQ71" s="145">
        <f>'MFP by LEA_kbs'!$AO71/'MFP by LEA_kbs'!$G71</f>
        <v>0.63397984613717628</v>
      </c>
    </row>
    <row r="72" spans="2:43" x14ac:dyDescent="0.25">
      <c r="B72" s="140">
        <v>2016</v>
      </c>
      <c r="C72" s="140">
        <v>58</v>
      </c>
      <c r="D72" s="140" t="s">
        <v>195</v>
      </c>
      <c r="E72" s="140">
        <v>58</v>
      </c>
      <c r="F72" s="140" t="s">
        <v>195</v>
      </c>
      <c r="G72" s="141">
        <v>8275</v>
      </c>
      <c r="H72" s="141">
        <v>3938</v>
      </c>
      <c r="I72" s="142">
        <v>0.47589123867069499</v>
      </c>
      <c r="J72" s="141">
        <v>4337</v>
      </c>
      <c r="K72" s="142">
        <v>0.52410876132930495</v>
      </c>
      <c r="L72" s="141">
        <v>64</v>
      </c>
      <c r="M72" s="141">
        <v>100</v>
      </c>
      <c r="N72" s="141">
        <v>1296</v>
      </c>
      <c r="O72" s="141">
        <v>603</v>
      </c>
      <c r="P72" s="141">
        <v>53</v>
      </c>
      <c r="Q72" s="141">
        <v>5740</v>
      </c>
      <c r="R72" s="141">
        <v>419</v>
      </c>
      <c r="S72" s="141">
        <v>2535</v>
      </c>
      <c r="T72" s="141">
        <v>8174</v>
      </c>
      <c r="U72" s="142">
        <v>0.98779456193353499</v>
      </c>
      <c r="V72" s="141">
        <v>101</v>
      </c>
      <c r="W72" s="142">
        <v>1.2205438066465299E-2</v>
      </c>
      <c r="X72" s="141">
        <v>0</v>
      </c>
      <c r="Y72" s="141">
        <v>76</v>
      </c>
      <c r="Z72" s="143" t="s">
        <v>1869</v>
      </c>
      <c r="AA72" s="141">
        <v>752</v>
      </c>
      <c r="AB72" s="141">
        <v>772</v>
      </c>
      <c r="AC72" s="141">
        <v>702</v>
      </c>
      <c r="AD72" s="141">
        <v>731</v>
      </c>
      <c r="AE72" s="141">
        <v>682</v>
      </c>
      <c r="AF72" s="141">
        <v>624</v>
      </c>
      <c r="AG72" s="141">
        <v>619</v>
      </c>
      <c r="AH72" s="141">
        <v>617</v>
      </c>
      <c r="AI72" s="141">
        <v>587</v>
      </c>
      <c r="AJ72" s="141">
        <v>571</v>
      </c>
      <c r="AK72" s="141">
        <v>8</v>
      </c>
      <c r="AL72" s="141">
        <v>570</v>
      </c>
      <c r="AM72" s="141">
        <v>485</v>
      </c>
      <c r="AN72" s="141">
        <v>479</v>
      </c>
      <c r="AO72" s="141">
        <v>4767</v>
      </c>
      <c r="AP72" s="144">
        <v>4807</v>
      </c>
      <c r="AQ72" s="89">
        <f>'MFP by LEA_kbs'!$AO72/'MFP by LEA_kbs'!$G72</f>
        <v>0.57607250755287009</v>
      </c>
    </row>
    <row r="73" spans="2:43" x14ac:dyDescent="0.25">
      <c r="B73" s="134">
        <v>2016</v>
      </c>
      <c r="C73" s="134">
        <v>59</v>
      </c>
      <c r="D73" s="134" t="s">
        <v>197</v>
      </c>
      <c r="E73" s="134">
        <v>59</v>
      </c>
      <c r="F73" s="134" t="s">
        <v>197</v>
      </c>
      <c r="G73" s="135">
        <v>5092</v>
      </c>
      <c r="H73" s="135">
        <v>2425</v>
      </c>
      <c r="I73" s="136">
        <v>0.47623723487823999</v>
      </c>
      <c r="J73" s="135">
        <v>2667</v>
      </c>
      <c r="K73" s="136">
        <v>0.52376276512176001</v>
      </c>
      <c r="L73" s="135">
        <v>9</v>
      </c>
      <c r="M73" s="135">
        <v>12</v>
      </c>
      <c r="N73" s="135">
        <v>1513</v>
      </c>
      <c r="O73" s="135">
        <v>135</v>
      </c>
      <c r="P73" s="135">
        <v>0</v>
      </c>
      <c r="Q73" s="135">
        <v>3354</v>
      </c>
      <c r="R73" s="135">
        <v>69</v>
      </c>
      <c r="S73" s="135">
        <v>1738</v>
      </c>
      <c r="T73" s="135">
        <v>5039</v>
      </c>
      <c r="U73" s="136">
        <v>0.989591516103692</v>
      </c>
      <c r="V73" s="135">
        <v>53</v>
      </c>
      <c r="W73" s="136">
        <v>1.0408483896307901E-2</v>
      </c>
      <c r="X73" s="135">
        <v>0</v>
      </c>
      <c r="Y73" s="135">
        <v>95</v>
      </c>
      <c r="Z73" s="137" t="s">
        <v>1869</v>
      </c>
      <c r="AA73" s="135">
        <v>327</v>
      </c>
      <c r="AB73" s="135">
        <v>355</v>
      </c>
      <c r="AC73" s="135">
        <v>377</v>
      </c>
      <c r="AD73" s="135">
        <v>385</v>
      </c>
      <c r="AE73" s="135">
        <v>418</v>
      </c>
      <c r="AF73" s="135">
        <v>376</v>
      </c>
      <c r="AG73" s="135">
        <v>411</v>
      </c>
      <c r="AH73" s="135">
        <v>378</v>
      </c>
      <c r="AI73" s="135">
        <v>438</v>
      </c>
      <c r="AJ73" s="135">
        <v>385</v>
      </c>
      <c r="AK73" s="135">
        <v>45</v>
      </c>
      <c r="AL73" s="135">
        <v>385</v>
      </c>
      <c r="AM73" s="135">
        <v>386</v>
      </c>
      <c r="AN73" s="135">
        <v>331</v>
      </c>
      <c r="AO73" s="135">
        <v>4268</v>
      </c>
      <c r="AP73" s="138">
        <v>4270</v>
      </c>
      <c r="AQ73" s="145">
        <f>'MFP by LEA_kbs'!$AO73/'MFP by LEA_kbs'!$G73</f>
        <v>0.83817753338570311</v>
      </c>
    </row>
    <row r="74" spans="2:43" x14ac:dyDescent="0.25">
      <c r="B74" s="140">
        <v>2016</v>
      </c>
      <c r="C74" s="140">
        <v>60</v>
      </c>
      <c r="D74" s="140" t="s">
        <v>199</v>
      </c>
      <c r="E74" s="140">
        <v>60</v>
      </c>
      <c r="F74" s="140" t="s">
        <v>199</v>
      </c>
      <c r="G74" s="141">
        <v>6119</v>
      </c>
      <c r="H74" s="141">
        <v>2951</v>
      </c>
      <c r="I74" s="142">
        <v>0.48226834450073502</v>
      </c>
      <c r="J74" s="141">
        <v>3168</v>
      </c>
      <c r="K74" s="142">
        <v>0.51773165549926503</v>
      </c>
      <c r="L74" s="141">
        <v>8</v>
      </c>
      <c r="M74" s="141">
        <v>34</v>
      </c>
      <c r="N74" s="141">
        <v>2572</v>
      </c>
      <c r="O74" s="141">
        <v>122</v>
      </c>
      <c r="P74" s="141">
        <v>1</v>
      </c>
      <c r="Q74" s="141">
        <v>3273</v>
      </c>
      <c r="R74" s="141">
        <v>109</v>
      </c>
      <c r="S74" s="141">
        <v>2846</v>
      </c>
      <c r="T74" s="141">
        <v>6080</v>
      </c>
      <c r="U74" s="142">
        <v>0.99362640954404302</v>
      </c>
      <c r="V74" s="141">
        <v>39</v>
      </c>
      <c r="W74" s="142">
        <v>6.3735904559568601E-3</v>
      </c>
      <c r="X74" s="141">
        <v>0</v>
      </c>
      <c r="Y74" s="141">
        <v>75</v>
      </c>
      <c r="Z74" s="143" t="s">
        <v>1869</v>
      </c>
      <c r="AA74" s="141">
        <v>466</v>
      </c>
      <c r="AB74" s="141">
        <v>450</v>
      </c>
      <c r="AC74" s="141">
        <v>497</v>
      </c>
      <c r="AD74" s="141">
        <v>507</v>
      </c>
      <c r="AE74" s="141">
        <v>499</v>
      </c>
      <c r="AF74" s="141">
        <v>459</v>
      </c>
      <c r="AG74" s="141">
        <v>437</v>
      </c>
      <c r="AH74" s="141">
        <v>472</v>
      </c>
      <c r="AI74" s="141">
        <v>445</v>
      </c>
      <c r="AJ74" s="141">
        <v>492</v>
      </c>
      <c r="AK74" s="141">
        <v>19</v>
      </c>
      <c r="AL74" s="141">
        <v>514</v>
      </c>
      <c r="AM74" s="141">
        <v>394</v>
      </c>
      <c r="AN74" s="141">
        <v>393</v>
      </c>
      <c r="AO74" s="141">
        <v>4314</v>
      </c>
      <c r="AP74" s="144">
        <v>4318</v>
      </c>
      <c r="AQ74" s="89">
        <f>'MFP by LEA_kbs'!$AO74/'MFP by LEA_kbs'!$G74</f>
        <v>0.70501715966661216</v>
      </c>
    </row>
    <row r="75" spans="2:43" x14ac:dyDescent="0.25">
      <c r="B75" s="134">
        <v>2016</v>
      </c>
      <c r="C75" s="134">
        <v>61</v>
      </c>
      <c r="D75" s="134" t="s">
        <v>201</v>
      </c>
      <c r="E75" s="134">
        <v>61</v>
      </c>
      <c r="F75" s="134" t="s">
        <v>201</v>
      </c>
      <c r="G75" s="135">
        <v>3581</v>
      </c>
      <c r="H75" s="135">
        <v>1722</v>
      </c>
      <c r="I75" s="136">
        <v>0.48087126500977401</v>
      </c>
      <c r="J75" s="135">
        <v>1859</v>
      </c>
      <c r="K75" s="136">
        <v>0.51912873499022605</v>
      </c>
      <c r="L75" s="135">
        <v>6</v>
      </c>
      <c r="M75" s="135">
        <v>21</v>
      </c>
      <c r="N75" s="135">
        <v>1815</v>
      </c>
      <c r="O75" s="135">
        <v>167</v>
      </c>
      <c r="P75" s="135">
        <v>0</v>
      </c>
      <c r="Q75" s="135">
        <v>1541</v>
      </c>
      <c r="R75" s="135">
        <v>31</v>
      </c>
      <c r="S75" s="135">
        <v>2040</v>
      </c>
      <c r="T75" s="135">
        <v>3498</v>
      </c>
      <c r="U75" s="136">
        <v>0.97682211672717101</v>
      </c>
      <c r="V75" s="135">
        <v>83</v>
      </c>
      <c r="W75" s="136">
        <v>2.3177883272828801E-2</v>
      </c>
      <c r="X75" s="135">
        <v>0</v>
      </c>
      <c r="Y75" s="135">
        <v>46</v>
      </c>
      <c r="Z75" s="137" t="s">
        <v>1869</v>
      </c>
      <c r="AA75" s="135">
        <v>301</v>
      </c>
      <c r="AB75" s="135">
        <v>298</v>
      </c>
      <c r="AC75" s="135">
        <v>312</v>
      </c>
      <c r="AD75" s="135">
        <v>281</v>
      </c>
      <c r="AE75" s="135">
        <v>271</v>
      </c>
      <c r="AF75" s="135">
        <v>261</v>
      </c>
      <c r="AG75" s="135">
        <v>308</v>
      </c>
      <c r="AH75" s="135">
        <v>262</v>
      </c>
      <c r="AI75" s="135">
        <v>253</v>
      </c>
      <c r="AJ75" s="135">
        <v>275</v>
      </c>
      <c r="AK75" s="135">
        <v>10</v>
      </c>
      <c r="AL75" s="135">
        <v>252</v>
      </c>
      <c r="AM75" s="135">
        <v>218</v>
      </c>
      <c r="AN75" s="135">
        <v>233</v>
      </c>
      <c r="AO75" s="135">
        <v>2544</v>
      </c>
      <c r="AP75" s="138">
        <v>2550</v>
      </c>
      <c r="AQ75" s="145">
        <f>'MFP by LEA_kbs'!$AO75/'MFP by LEA_kbs'!$G75</f>
        <v>0.71041608489248809</v>
      </c>
    </row>
    <row r="76" spans="2:43" x14ac:dyDescent="0.25">
      <c r="B76" s="140">
        <v>2016</v>
      </c>
      <c r="C76" s="140">
        <v>62</v>
      </c>
      <c r="D76" s="140" t="s">
        <v>203</v>
      </c>
      <c r="E76" s="140">
        <v>62</v>
      </c>
      <c r="F76" s="140" t="s">
        <v>203</v>
      </c>
      <c r="G76" s="141">
        <v>2070</v>
      </c>
      <c r="H76" s="141">
        <v>959</v>
      </c>
      <c r="I76" s="142">
        <v>0.463285024154589</v>
      </c>
      <c r="J76" s="141">
        <v>1111</v>
      </c>
      <c r="K76" s="142">
        <v>0.53671497584541095</v>
      </c>
      <c r="L76" s="141">
        <v>7</v>
      </c>
      <c r="M76" s="141">
        <v>9</v>
      </c>
      <c r="N76" s="141">
        <v>373</v>
      </c>
      <c r="O76" s="141">
        <v>56</v>
      </c>
      <c r="P76" s="141">
        <v>0</v>
      </c>
      <c r="Q76" s="141">
        <v>1598</v>
      </c>
      <c r="R76" s="141">
        <v>27</v>
      </c>
      <c r="S76" s="141">
        <v>472</v>
      </c>
      <c r="T76" s="141">
        <v>2041</v>
      </c>
      <c r="U76" s="142">
        <v>0.98599033816425097</v>
      </c>
      <c r="V76" s="141">
        <v>29</v>
      </c>
      <c r="W76" s="142">
        <v>1.40096618357488E-2</v>
      </c>
      <c r="X76" s="141">
        <v>0</v>
      </c>
      <c r="Y76" s="141">
        <v>39</v>
      </c>
      <c r="Z76" s="143" t="s">
        <v>1869</v>
      </c>
      <c r="AA76" s="141">
        <v>161</v>
      </c>
      <c r="AB76" s="141">
        <v>152</v>
      </c>
      <c r="AC76" s="141">
        <v>177</v>
      </c>
      <c r="AD76" s="141">
        <v>165</v>
      </c>
      <c r="AE76" s="141">
        <v>173</v>
      </c>
      <c r="AF76" s="141">
        <v>167</v>
      </c>
      <c r="AG76" s="141">
        <v>161</v>
      </c>
      <c r="AH76" s="141">
        <v>168</v>
      </c>
      <c r="AI76" s="141">
        <v>169</v>
      </c>
      <c r="AJ76" s="141">
        <v>163</v>
      </c>
      <c r="AK76" s="141">
        <v>0</v>
      </c>
      <c r="AL76" s="141">
        <v>142</v>
      </c>
      <c r="AM76" s="141">
        <v>111</v>
      </c>
      <c r="AN76" s="141">
        <v>122</v>
      </c>
      <c r="AO76" s="141">
        <v>1565</v>
      </c>
      <c r="AP76" s="144">
        <v>1566</v>
      </c>
      <c r="AQ76" s="89">
        <f>'MFP by LEA_kbs'!$AO76/'MFP by LEA_kbs'!$G76</f>
        <v>0.7560386473429952</v>
      </c>
    </row>
    <row r="77" spans="2:43" x14ac:dyDescent="0.25">
      <c r="B77" s="134">
        <v>2016</v>
      </c>
      <c r="C77" s="134">
        <v>63</v>
      </c>
      <c r="D77" s="134" t="s">
        <v>205</v>
      </c>
      <c r="E77" s="134">
        <v>63</v>
      </c>
      <c r="F77" s="134" t="s">
        <v>205</v>
      </c>
      <c r="G77" s="135">
        <v>2031</v>
      </c>
      <c r="H77" s="135">
        <v>977</v>
      </c>
      <c r="I77" s="136">
        <v>0.481043820777942</v>
      </c>
      <c r="J77" s="135">
        <v>1054</v>
      </c>
      <c r="K77" s="136">
        <v>0.51895617922205795</v>
      </c>
      <c r="L77" s="135">
        <v>0</v>
      </c>
      <c r="M77" s="135">
        <v>11</v>
      </c>
      <c r="N77" s="135">
        <v>779</v>
      </c>
      <c r="O77" s="135">
        <v>40</v>
      </c>
      <c r="P77" s="135">
        <v>0</v>
      </c>
      <c r="Q77" s="135">
        <v>1175</v>
      </c>
      <c r="R77" s="135">
        <v>26</v>
      </c>
      <c r="S77" s="135">
        <v>856</v>
      </c>
      <c r="T77" s="135">
        <v>2017</v>
      </c>
      <c r="U77" s="136">
        <v>0.99310684391925197</v>
      </c>
      <c r="V77" s="135">
        <v>14</v>
      </c>
      <c r="W77" s="136">
        <v>6.8931560807484003E-3</v>
      </c>
      <c r="X77" s="135">
        <v>0</v>
      </c>
      <c r="Y77" s="135">
        <v>23</v>
      </c>
      <c r="Z77" s="137" t="s">
        <v>1869</v>
      </c>
      <c r="AA77" s="135">
        <v>162</v>
      </c>
      <c r="AB77" s="135">
        <v>150</v>
      </c>
      <c r="AC77" s="135">
        <v>155</v>
      </c>
      <c r="AD77" s="135">
        <v>147</v>
      </c>
      <c r="AE77" s="135">
        <v>153</v>
      </c>
      <c r="AF77" s="135">
        <v>148</v>
      </c>
      <c r="AG77" s="135">
        <v>174</v>
      </c>
      <c r="AH77" s="135">
        <v>167</v>
      </c>
      <c r="AI77" s="135">
        <v>141</v>
      </c>
      <c r="AJ77" s="135">
        <v>136</v>
      </c>
      <c r="AK77" s="135">
        <v>8</v>
      </c>
      <c r="AL77" s="135">
        <v>162</v>
      </c>
      <c r="AM77" s="135">
        <v>168</v>
      </c>
      <c r="AN77" s="135">
        <v>137</v>
      </c>
      <c r="AO77" s="135">
        <v>1117</v>
      </c>
      <c r="AP77" s="138">
        <v>1120</v>
      </c>
      <c r="AQ77" s="145">
        <f>'MFP by LEA_kbs'!$AO77/'MFP by LEA_kbs'!$G77</f>
        <v>0.54997538158542592</v>
      </c>
    </row>
    <row r="78" spans="2:43" x14ac:dyDescent="0.25">
      <c r="B78" s="140">
        <v>2016</v>
      </c>
      <c r="C78" s="140">
        <v>64</v>
      </c>
      <c r="D78" s="140" t="s">
        <v>207</v>
      </c>
      <c r="E78" s="140">
        <v>64</v>
      </c>
      <c r="F78" s="140" t="s">
        <v>207</v>
      </c>
      <c r="G78" s="141">
        <v>2298</v>
      </c>
      <c r="H78" s="141">
        <v>1145</v>
      </c>
      <c r="I78" s="142">
        <v>0.49825935596170601</v>
      </c>
      <c r="J78" s="141">
        <v>1153</v>
      </c>
      <c r="K78" s="142">
        <v>0.50174064403829399</v>
      </c>
      <c r="L78" s="141">
        <v>4</v>
      </c>
      <c r="M78" s="141">
        <v>3</v>
      </c>
      <c r="N78" s="141">
        <v>810</v>
      </c>
      <c r="O78" s="141">
        <v>58</v>
      </c>
      <c r="P78" s="141">
        <v>0</v>
      </c>
      <c r="Q78" s="141">
        <v>1392</v>
      </c>
      <c r="R78" s="141">
        <v>31</v>
      </c>
      <c r="S78" s="141">
        <v>906</v>
      </c>
      <c r="T78" s="141">
        <v>2293</v>
      </c>
      <c r="U78" s="142">
        <v>0.99782419495213204</v>
      </c>
      <c r="V78" s="141">
        <v>5</v>
      </c>
      <c r="W78" s="142">
        <v>2.1758050478677101E-3</v>
      </c>
      <c r="X78" s="141">
        <v>0</v>
      </c>
      <c r="Y78" s="141">
        <v>15</v>
      </c>
      <c r="Z78" s="143" t="s">
        <v>1869</v>
      </c>
      <c r="AA78" s="141">
        <v>168</v>
      </c>
      <c r="AB78" s="141">
        <v>189</v>
      </c>
      <c r="AC78" s="141">
        <v>179</v>
      </c>
      <c r="AD78" s="141">
        <v>175</v>
      </c>
      <c r="AE78" s="141">
        <v>179</v>
      </c>
      <c r="AF78" s="141">
        <v>167</v>
      </c>
      <c r="AG78" s="141">
        <v>198</v>
      </c>
      <c r="AH78" s="141">
        <v>176</v>
      </c>
      <c r="AI78" s="141">
        <v>181</v>
      </c>
      <c r="AJ78" s="141">
        <v>142</v>
      </c>
      <c r="AK78" s="141">
        <v>30</v>
      </c>
      <c r="AL78" s="141">
        <v>170</v>
      </c>
      <c r="AM78" s="141">
        <v>170</v>
      </c>
      <c r="AN78" s="141">
        <v>159</v>
      </c>
      <c r="AO78" s="141">
        <v>1694</v>
      </c>
      <c r="AP78" s="144">
        <v>1694</v>
      </c>
      <c r="AQ78" s="89">
        <f>'MFP by LEA_kbs'!$AO78/'MFP by LEA_kbs'!$G78</f>
        <v>0.73716275021758049</v>
      </c>
    </row>
    <row r="79" spans="2:43" x14ac:dyDescent="0.25">
      <c r="B79" s="134">
        <v>2016</v>
      </c>
      <c r="C79" s="134">
        <v>65</v>
      </c>
      <c r="D79" s="134" t="s">
        <v>209</v>
      </c>
      <c r="E79" s="134">
        <v>65</v>
      </c>
      <c r="F79" s="134" t="s">
        <v>209</v>
      </c>
      <c r="G79" s="135">
        <v>7999</v>
      </c>
      <c r="H79" s="135">
        <v>3882</v>
      </c>
      <c r="I79" s="136">
        <v>0.48531066383297899</v>
      </c>
      <c r="J79" s="135">
        <v>4117</v>
      </c>
      <c r="K79" s="136">
        <v>0.51468933616702095</v>
      </c>
      <c r="L79" s="135">
        <v>6</v>
      </c>
      <c r="M79" s="135">
        <v>71</v>
      </c>
      <c r="N79" s="135">
        <v>6797</v>
      </c>
      <c r="O79" s="135">
        <v>89</v>
      </c>
      <c r="P79" s="135">
        <v>6</v>
      </c>
      <c r="Q79" s="135">
        <v>966</v>
      </c>
      <c r="R79" s="135">
        <v>64</v>
      </c>
      <c r="S79" s="135">
        <v>7033</v>
      </c>
      <c r="T79" s="135">
        <v>7948</v>
      </c>
      <c r="U79" s="136">
        <v>0.99362420302537802</v>
      </c>
      <c r="V79" s="135">
        <v>51</v>
      </c>
      <c r="W79" s="136">
        <v>6.3757969746218298E-3</v>
      </c>
      <c r="X79" s="135">
        <v>0</v>
      </c>
      <c r="Y79" s="135">
        <v>153</v>
      </c>
      <c r="Z79" s="137" t="s">
        <v>1869</v>
      </c>
      <c r="AA79" s="135">
        <v>736</v>
      </c>
      <c r="AB79" s="135">
        <v>714</v>
      </c>
      <c r="AC79" s="135">
        <v>698</v>
      </c>
      <c r="AD79" s="135">
        <v>623</v>
      </c>
      <c r="AE79" s="135">
        <v>633</v>
      </c>
      <c r="AF79" s="135">
        <v>604</v>
      </c>
      <c r="AG79" s="135">
        <v>590</v>
      </c>
      <c r="AH79" s="135">
        <v>542</v>
      </c>
      <c r="AI79" s="135">
        <v>565</v>
      </c>
      <c r="AJ79" s="135">
        <v>717</v>
      </c>
      <c r="AK79" s="135">
        <v>20</v>
      </c>
      <c r="AL79" s="135">
        <v>505</v>
      </c>
      <c r="AM79" s="135">
        <v>442</v>
      </c>
      <c r="AN79" s="135">
        <v>457</v>
      </c>
      <c r="AO79" s="135">
        <v>6548</v>
      </c>
      <c r="AP79" s="138">
        <v>6548</v>
      </c>
      <c r="AQ79" s="145">
        <f>'MFP by LEA_kbs'!$AO79/'MFP by LEA_kbs'!$G79</f>
        <v>0.81860232529066135</v>
      </c>
    </row>
    <row r="80" spans="2:43" x14ac:dyDescent="0.25">
      <c r="B80" s="140">
        <v>2016</v>
      </c>
      <c r="C80" s="140">
        <v>66</v>
      </c>
      <c r="D80" s="140" t="s">
        <v>211</v>
      </c>
      <c r="E80" s="140">
        <v>66</v>
      </c>
      <c r="F80" s="140" t="s">
        <v>211</v>
      </c>
      <c r="G80" s="141">
        <v>1420</v>
      </c>
      <c r="H80" s="141">
        <v>694</v>
      </c>
      <c r="I80" s="142">
        <v>0.48873239436619698</v>
      </c>
      <c r="J80" s="141">
        <v>726</v>
      </c>
      <c r="K80" s="142">
        <v>0.51126760563380302</v>
      </c>
      <c r="L80" s="141">
        <v>0</v>
      </c>
      <c r="M80" s="141">
        <v>6</v>
      </c>
      <c r="N80" s="141">
        <v>1108</v>
      </c>
      <c r="O80" s="141">
        <v>38</v>
      </c>
      <c r="P80" s="141">
        <v>0</v>
      </c>
      <c r="Q80" s="141">
        <v>251</v>
      </c>
      <c r="R80" s="141">
        <v>17</v>
      </c>
      <c r="S80" s="141">
        <v>1169</v>
      </c>
      <c r="T80" s="141">
        <v>1398</v>
      </c>
      <c r="U80" s="142">
        <v>0.98450704225352104</v>
      </c>
      <c r="V80" s="141">
        <v>22</v>
      </c>
      <c r="W80" s="142">
        <v>1.5492957746478899E-2</v>
      </c>
      <c r="X80" s="141">
        <v>0</v>
      </c>
      <c r="Y80" s="141">
        <v>47</v>
      </c>
      <c r="Z80" s="143" t="s">
        <v>1869</v>
      </c>
      <c r="AA80" s="141">
        <v>109</v>
      </c>
      <c r="AB80" s="141">
        <v>107</v>
      </c>
      <c r="AC80" s="141">
        <v>97</v>
      </c>
      <c r="AD80" s="141">
        <v>102</v>
      </c>
      <c r="AE80" s="141">
        <v>135</v>
      </c>
      <c r="AF80" s="141">
        <v>102</v>
      </c>
      <c r="AG80" s="141">
        <v>92</v>
      </c>
      <c r="AH80" s="141">
        <v>93</v>
      </c>
      <c r="AI80" s="141">
        <v>115</v>
      </c>
      <c r="AJ80" s="141">
        <v>114</v>
      </c>
      <c r="AK80" s="141">
        <v>1</v>
      </c>
      <c r="AL80" s="141">
        <v>115</v>
      </c>
      <c r="AM80" s="141">
        <v>95</v>
      </c>
      <c r="AN80" s="141">
        <v>96</v>
      </c>
      <c r="AO80" s="141">
        <v>1336</v>
      </c>
      <c r="AP80" s="144">
        <v>1334</v>
      </c>
      <c r="AQ80" s="89">
        <f>'MFP by LEA_kbs'!$AO80/'MFP by LEA_kbs'!$G80</f>
        <v>0.94084507042253518</v>
      </c>
    </row>
    <row r="81" spans="2:43" x14ac:dyDescent="0.25">
      <c r="B81" s="134">
        <v>2016</v>
      </c>
      <c r="C81" s="134">
        <v>67</v>
      </c>
      <c r="D81" s="134" t="s">
        <v>213</v>
      </c>
      <c r="E81" s="134">
        <v>67</v>
      </c>
      <c r="F81" s="134" t="s">
        <v>213</v>
      </c>
      <c r="G81" s="135">
        <v>5264</v>
      </c>
      <c r="H81" s="135">
        <v>2573</v>
      </c>
      <c r="I81" s="136">
        <v>0.48879179331306999</v>
      </c>
      <c r="J81" s="135">
        <v>2691</v>
      </c>
      <c r="K81" s="136">
        <v>0.51120820668693001</v>
      </c>
      <c r="L81" s="135">
        <v>2</v>
      </c>
      <c r="M81" s="135">
        <v>59</v>
      </c>
      <c r="N81" s="135">
        <v>2573</v>
      </c>
      <c r="O81" s="135">
        <v>96</v>
      </c>
      <c r="P81" s="135">
        <v>0</v>
      </c>
      <c r="Q81" s="135">
        <v>2391</v>
      </c>
      <c r="R81" s="135">
        <v>143</v>
      </c>
      <c r="S81" s="135">
        <v>2873</v>
      </c>
      <c r="T81" s="135">
        <v>5240</v>
      </c>
      <c r="U81" s="136">
        <v>0.99544072948328299</v>
      </c>
      <c r="V81" s="135">
        <v>24</v>
      </c>
      <c r="W81" s="136">
        <v>4.5592705167173302E-3</v>
      </c>
      <c r="X81" s="135">
        <v>0</v>
      </c>
      <c r="Y81" s="135">
        <v>56</v>
      </c>
      <c r="Z81" s="137" t="s">
        <v>1869</v>
      </c>
      <c r="AA81" s="135">
        <v>375</v>
      </c>
      <c r="AB81" s="135">
        <v>416</v>
      </c>
      <c r="AC81" s="135">
        <v>413</v>
      </c>
      <c r="AD81" s="135">
        <v>410</v>
      </c>
      <c r="AE81" s="135">
        <v>415</v>
      </c>
      <c r="AF81" s="135">
        <v>409</v>
      </c>
      <c r="AG81" s="135">
        <v>414</v>
      </c>
      <c r="AH81" s="135">
        <v>384</v>
      </c>
      <c r="AI81" s="135">
        <v>421</v>
      </c>
      <c r="AJ81" s="135">
        <v>451</v>
      </c>
      <c r="AK81" s="135">
        <v>11</v>
      </c>
      <c r="AL81" s="135">
        <v>380</v>
      </c>
      <c r="AM81" s="135">
        <v>367</v>
      </c>
      <c r="AN81" s="135">
        <v>342</v>
      </c>
      <c r="AO81" s="135">
        <v>2720</v>
      </c>
      <c r="AP81" s="138">
        <v>2732</v>
      </c>
      <c r="AQ81" s="145">
        <f>'MFP by LEA_kbs'!$AO81/'MFP by LEA_kbs'!$G81</f>
        <v>0.51671732522796354</v>
      </c>
    </row>
    <row r="82" spans="2:43" x14ac:dyDescent="0.25">
      <c r="B82" s="140">
        <v>2016</v>
      </c>
      <c r="C82" s="140">
        <v>68</v>
      </c>
      <c r="D82" s="140" t="s">
        <v>215</v>
      </c>
      <c r="E82" s="140">
        <v>68</v>
      </c>
      <c r="F82" s="140" t="s">
        <v>215</v>
      </c>
      <c r="G82" s="141">
        <v>1413</v>
      </c>
      <c r="H82" s="141">
        <v>662</v>
      </c>
      <c r="I82" s="142">
        <v>0.468506723283793</v>
      </c>
      <c r="J82" s="141">
        <v>751</v>
      </c>
      <c r="K82" s="142">
        <v>0.53149327671620705</v>
      </c>
      <c r="L82" s="141">
        <v>1</v>
      </c>
      <c r="M82" s="141">
        <v>4</v>
      </c>
      <c r="N82" s="141">
        <v>1327</v>
      </c>
      <c r="O82" s="141">
        <v>27</v>
      </c>
      <c r="P82" s="141">
        <v>1</v>
      </c>
      <c r="Q82" s="141">
        <v>44</v>
      </c>
      <c r="R82" s="141">
        <v>9</v>
      </c>
      <c r="S82" s="141">
        <v>1369</v>
      </c>
      <c r="T82" s="141">
        <v>1412</v>
      </c>
      <c r="U82" s="142">
        <v>0.99929228591649</v>
      </c>
      <c r="V82" s="141">
        <v>1</v>
      </c>
      <c r="W82" s="142">
        <v>7.0771408351026199E-4</v>
      </c>
      <c r="X82" s="141">
        <v>0</v>
      </c>
      <c r="Y82" s="141">
        <v>0</v>
      </c>
      <c r="Z82" s="143" t="s">
        <v>1869</v>
      </c>
      <c r="AA82" s="141">
        <v>81</v>
      </c>
      <c r="AB82" s="141">
        <v>75</v>
      </c>
      <c r="AC82" s="141">
        <v>87</v>
      </c>
      <c r="AD82" s="141">
        <v>101</v>
      </c>
      <c r="AE82" s="141">
        <v>91</v>
      </c>
      <c r="AF82" s="141">
        <v>88</v>
      </c>
      <c r="AG82" s="141">
        <v>107</v>
      </c>
      <c r="AH82" s="141">
        <v>117</v>
      </c>
      <c r="AI82" s="141">
        <v>138</v>
      </c>
      <c r="AJ82" s="141">
        <v>135</v>
      </c>
      <c r="AK82" s="141">
        <v>1</v>
      </c>
      <c r="AL82" s="141">
        <v>146</v>
      </c>
      <c r="AM82" s="141">
        <v>143</v>
      </c>
      <c r="AN82" s="141">
        <v>103</v>
      </c>
      <c r="AO82" s="141">
        <v>1159</v>
      </c>
      <c r="AP82" s="144">
        <v>1160</v>
      </c>
      <c r="AQ82" s="89">
        <f>'MFP by LEA_kbs'!$AO82/'MFP by LEA_kbs'!$G82</f>
        <v>0.82024062278839349</v>
      </c>
    </row>
    <row r="83" spans="2:43" x14ac:dyDescent="0.25">
      <c r="B83" s="134">
        <v>2016</v>
      </c>
      <c r="C83" s="134">
        <v>69</v>
      </c>
      <c r="D83" s="134" t="s">
        <v>217</v>
      </c>
      <c r="E83" s="134">
        <v>69</v>
      </c>
      <c r="F83" s="134" t="s">
        <v>217</v>
      </c>
      <c r="G83" s="135">
        <v>4530</v>
      </c>
      <c r="H83" s="135">
        <v>2191</v>
      </c>
      <c r="I83" s="136">
        <v>0.48366445916114797</v>
      </c>
      <c r="J83" s="135">
        <v>2339</v>
      </c>
      <c r="K83" s="136">
        <v>0.51633554083885203</v>
      </c>
      <c r="L83" s="135">
        <v>15</v>
      </c>
      <c r="M83" s="135">
        <v>62</v>
      </c>
      <c r="N83" s="135">
        <v>811</v>
      </c>
      <c r="O83" s="135">
        <v>167</v>
      </c>
      <c r="P83" s="135">
        <v>2</v>
      </c>
      <c r="Q83" s="135">
        <v>3395</v>
      </c>
      <c r="R83" s="135">
        <v>78</v>
      </c>
      <c r="S83" s="135">
        <v>1135</v>
      </c>
      <c r="T83" s="135">
        <v>4422</v>
      </c>
      <c r="U83" s="136">
        <v>0.97615894039735096</v>
      </c>
      <c r="V83" s="135">
        <v>108</v>
      </c>
      <c r="W83" s="136">
        <v>2.3841059602649001E-2</v>
      </c>
      <c r="X83" s="135">
        <v>0</v>
      </c>
      <c r="Y83" s="135">
        <v>29</v>
      </c>
      <c r="Z83" s="137" t="s">
        <v>1869</v>
      </c>
      <c r="AA83" s="135">
        <v>314</v>
      </c>
      <c r="AB83" s="135">
        <v>355</v>
      </c>
      <c r="AC83" s="135">
        <v>353</v>
      </c>
      <c r="AD83" s="135">
        <v>393</v>
      </c>
      <c r="AE83" s="135">
        <v>361</v>
      </c>
      <c r="AF83" s="135">
        <v>349</v>
      </c>
      <c r="AG83" s="135">
        <v>343</v>
      </c>
      <c r="AH83" s="135">
        <v>338</v>
      </c>
      <c r="AI83" s="135">
        <v>362</v>
      </c>
      <c r="AJ83" s="135">
        <v>288</v>
      </c>
      <c r="AK83" s="135">
        <v>70</v>
      </c>
      <c r="AL83" s="135">
        <v>344</v>
      </c>
      <c r="AM83" s="135">
        <v>306</v>
      </c>
      <c r="AN83" s="135">
        <v>325</v>
      </c>
      <c r="AO83" s="135">
        <v>2977</v>
      </c>
      <c r="AP83" s="138">
        <v>2977</v>
      </c>
      <c r="AQ83" s="145">
        <f>'MFP by LEA_kbs'!$AO83/'MFP by LEA_kbs'!$G83</f>
        <v>0.65717439293598234</v>
      </c>
    </row>
    <row r="84" spans="2:43" x14ac:dyDescent="0.25">
      <c r="B84" s="153"/>
      <c r="C84" s="153"/>
      <c r="D84" s="153"/>
      <c r="E84" s="153"/>
      <c r="F84" s="153"/>
      <c r="G84" s="154"/>
      <c r="H84" s="154"/>
      <c r="I84" s="155"/>
      <c r="J84" s="154"/>
      <c r="K84" s="155"/>
      <c r="L84" s="154"/>
      <c r="M84" s="154"/>
      <c r="N84" s="154"/>
      <c r="O84" s="154"/>
      <c r="P84" s="154"/>
      <c r="Q84" s="154"/>
      <c r="R84" s="154"/>
      <c r="S84" s="154"/>
      <c r="T84" s="154"/>
      <c r="U84" s="155"/>
      <c r="V84" s="154"/>
      <c r="W84" s="155"/>
      <c r="X84" s="154"/>
      <c r="Y84" s="154"/>
      <c r="Z84" s="156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7"/>
      <c r="AQ84" s="158"/>
    </row>
    <row r="85" spans="2:43" x14ac:dyDescent="0.25">
      <c r="B85" s="140">
        <v>2016</v>
      </c>
      <c r="C85" s="140">
        <v>101</v>
      </c>
      <c r="D85" s="140" t="s">
        <v>289</v>
      </c>
      <c r="E85" s="140">
        <v>101</v>
      </c>
      <c r="F85" s="140" t="s">
        <v>289</v>
      </c>
      <c r="G85" s="141">
        <v>152</v>
      </c>
      <c r="H85" s="141">
        <v>34</v>
      </c>
      <c r="I85" s="142">
        <v>0.21621621621621601</v>
      </c>
      <c r="J85" s="141">
        <v>118</v>
      </c>
      <c r="K85" s="142">
        <v>0.78378378378378399</v>
      </c>
      <c r="L85" s="141">
        <v>0</v>
      </c>
      <c r="M85" s="141">
        <v>0</v>
      </c>
      <c r="N85" s="141">
        <v>85</v>
      </c>
      <c r="O85" s="141">
        <v>1</v>
      </c>
      <c r="P85" s="141">
        <v>0</v>
      </c>
      <c r="Q85" s="141">
        <v>64</v>
      </c>
      <c r="R85" s="141">
        <v>2</v>
      </c>
      <c r="S85" s="141">
        <v>88</v>
      </c>
      <c r="T85" s="141">
        <v>152</v>
      </c>
      <c r="U85" s="142">
        <v>1</v>
      </c>
      <c r="V85" s="141">
        <v>0</v>
      </c>
      <c r="W85" s="142">
        <v>0</v>
      </c>
      <c r="X85" s="141">
        <v>0</v>
      </c>
      <c r="Y85" s="141">
        <v>0</v>
      </c>
      <c r="Z85" s="143" t="s">
        <v>1869</v>
      </c>
      <c r="AA85" s="141">
        <v>0</v>
      </c>
      <c r="AB85" s="141">
        <v>0</v>
      </c>
      <c r="AC85" s="141">
        <v>1</v>
      </c>
      <c r="AD85" s="141">
        <v>2</v>
      </c>
      <c r="AE85" s="141">
        <v>2</v>
      </c>
      <c r="AF85" s="141">
        <v>8</v>
      </c>
      <c r="AG85" s="141">
        <v>12</v>
      </c>
      <c r="AH85" s="141">
        <v>21</v>
      </c>
      <c r="AI85" s="141">
        <v>13</v>
      </c>
      <c r="AJ85" s="141">
        <v>28</v>
      </c>
      <c r="AK85" s="141">
        <v>0</v>
      </c>
      <c r="AL85" s="141">
        <v>21</v>
      </c>
      <c r="AM85" s="141">
        <v>6</v>
      </c>
      <c r="AN85" s="141">
        <v>40</v>
      </c>
      <c r="AO85" s="141">
        <v>146</v>
      </c>
      <c r="AP85" s="144">
        <v>146</v>
      </c>
      <c r="AQ85" s="89">
        <f>'MFP by LEA_kbs'!$AO85/'MFP by LEA_kbs'!$G85</f>
        <v>0.96052631578947367</v>
      </c>
    </row>
    <row r="86" spans="2:43" x14ac:dyDescent="0.25">
      <c r="B86" s="134">
        <v>2016</v>
      </c>
      <c r="C86" s="134">
        <v>302</v>
      </c>
      <c r="D86" s="134" t="s">
        <v>291</v>
      </c>
      <c r="E86" s="134">
        <v>302006</v>
      </c>
      <c r="F86" s="134" t="s">
        <v>291</v>
      </c>
      <c r="G86" s="135">
        <v>304</v>
      </c>
      <c r="H86" s="135">
        <v>193</v>
      </c>
      <c r="I86" s="136">
        <v>0.63486842105263197</v>
      </c>
      <c r="J86" s="135">
        <v>111</v>
      </c>
      <c r="K86" s="136">
        <v>0.36513157894736797</v>
      </c>
      <c r="L86" s="135">
        <v>5</v>
      </c>
      <c r="M86" s="135">
        <v>26</v>
      </c>
      <c r="N86" s="135">
        <v>28</v>
      </c>
      <c r="O86" s="135">
        <v>17</v>
      </c>
      <c r="P86" s="135">
        <v>15</v>
      </c>
      <c r="Q86" s="135">
        <v>213</v>
      </c>
      <c r="R86" s="135">
        <v>0</v>
      </c>
      <c r="S86" s="135">
        <v>91</v>
      </c>
      <c r="T86" s="135">
        <v>304</v>
      </c>
      <c r="U86" s="136">
        <v>1</v>
      </c>
      <c r="V86" s="135">
        <v>0</v>
      </c>
      <c r="W86" s="136">
        <v>0</v>
      </c>
      <c r="X86" s="135">
        <v>0</v>
      </c>
      <c r="Y86" s="135">
        <v>0</v>
      </c>
      <c r="Z86" s="137" t="s">
        <v>1869</v>
      </c>
      <c r="AA86" s="135">
        <v>0</v>
      </c>
      <c r="AB86" s="135">
        <v>0</v>
      </c>
      <c r="AC86" s="135">
        <v>0</v>
      </c>
      <c r="AD86" s="135">
        <v>0</v>
      </c>
      <c r="AE86" s="135">
        <v>0</v>
      </c>
      <c r="AF86" s="135">
        <v>0</v>
      </c>
      <c r="AG86" s="135">
        <v>0</v>
      </c>
      <c r="AH86" s="135">
        <v>0</v>
      </c>
      <c r="AI86" s="135">
        <v>0</v>
      </c>
      <c r="AJ86" s="135">
        <v>0</v>
      </c>
      <c r="AK86" s="135">
        <v>0</v>
      </c>
      <c r="AL86" s="135">
        <v>86</v>
      </c>
      <c r="AM86" s="135">
        <v>114</v>
      </c>
      <c r="AN86" s="135">
        <v>104</v>
      </c>
      <c r="AO86" s="135">
        <v>64</v>
      </c>
      <c r="AP86" s="138">
        <v>64</v>
      </c>
      <c r="AQ86" s="145">
        <f>'MFP by LEA_kbs'!$AO86/'MFP by LEA_kbs'!$G86</f>
        <v>0.21052631578947367</v>
      </c>
    </row>
    <row r="87" spans="2:43" ht="15" customHeight="1" x14ac:dyDescent="0.25">
      <c r="B87" s="140">
        <v>2016</v>
      </c>
      <c r="C87" s="140">
        <v>304</v>
      </c>
      <c r="D87" s="140" t="s">
        <v>293</v>
      </c>
      <c r="E87" s="140">
        <v>304001</v>
      </c>
      <c r="F87" s="140" t="s">
        <v>293</v>
      </c>
      <c r="G87" s="141">
        <v>195</v>
      </c>
      <c r="H87" s="141">
        <v>85</v>
      </c>
      <c r="I87" s="142">
        <v>0.43589743589743601</v>
      </c>
      <c r="J87" s="141">
        <v>110</v>
      </c>
      <c r="K87" s="142">
        <v>0.56410256410256399</v>
      </c>
      <c r="L87" s="141">
        <v>1</v>
      </c>
      <c r="M87" s="141">
        <v>1</v>
      </c>
      <c r="N87" s="141">
        <v>116</v>
      </c>
      <c r="O87" s="141">
        <v>11</v>
      </c>
      <c r="P87" s="141">
        <v>0</v>
      </c>
      <c r="Q87" s="141">
        <v>62</v>
      </c>
      <c r="R87" s="141">
        <v>4</v>
      </c>
      <c r="S87" s="141">
        <v>133</v>
      </c>
      <c r="T87" s="141">
        <v>194</v>
      </c>
      <c r="U87" s="142">
        <v>0.994871794871795</v>
      </c>
      <c r="V87" s="141">
        <v>1</v>
      </c>
      <c r="W87" s="142">
        <v>5.1282051282051299E-3</v>
      </c>
      <c r="X87" s="141">
        <v>0</v>
      </c>
      <c r="Y87" s="141">
        <v>11</v>
      </c>
      <c r="Z87" s="143" t="s">
        <v>1869</v>
      </c>
      <c r="AA87" s="141">
        <v>7</v>
      </c>
      <c r="AB87" s="141">
        <v>7</v>
      </c>
      <c r="AC87" s="141">
        <v>9</v>
      </c>
      <c r="AD87" s="141">
        <v>9</v>
      </c>
      <c r="AE87" s="141">
        <v>6</v>
      </c>
      <c r="AF87" s="141">
        <v>13</v>
      </c>
      <c r="AG87" s="141">
        <v>11</v>
      </c>
      <c r="AH87" s="141">
        <v>21</v>
      </c>
      <c r="AI87" s="141">
        <v>16</v>
      </c>
      <c r="AJ87" s="141">
        <v>28</v>
      </c>
      <c r="AK87" s="141">
        <v>4</v>
      </c>
      <c r="AL87" s="141">
        <v>17</v>
      </c>
      <c r="AM87" s="141">
        <v>14</v>
      </c>
      <c r="AN87" s="141">
        <v>22</v>
      </c>
      <c r="AO87" s="141">
        <v>186</v>
      </c>
      <c r="AP87" s="144">
        <v>186</v>
      </c>
      <c r="AQ87" s="89">
        <f>'MFP by LEA_kbs'!$AO87/'MFP by LEA_kbs'!$G87</f>
        <v>0.9538461538461539</v>
      </c>
    </row>
    <row r="88" spans="2:43" x14ac:dyDescent="0.25">
      <c r="B88" s="134">
        <v>2016</v>
      </c>
      <c r="C88" s="134">
        <v>306</v>
      </c>
      <c r="D88" s="134" t="s">
        <v>295</v>
      </c>
      <c r="E88" s="134">
        <v>306</v>
      </c>
      <c r="F88" s="134" t="s">
        <v>295</v>
      </c>
      <c r="G88" s="135">
        <v>33</v>
      </c>
      <c r="H88" s="135">
        <v>12</v>
      </c>
      <c r="I88" s="136">
        <v>0.36363636363636398</v>
      </c>
      <c r="J88" s="135">
        <v>21</v>
      </c>
      <c r="K88" s="136">
        <v>0.63636363636363602</v>
      </c>
      <c r="L88" s="135">
        <v>1</v>
      </c>
      <c r="M88" s="135">
        <v>0</v>
      </c>
      <c r="N88" s="135">
        <v>11</v>
      </c>
      <c r="O88" s="135">
        <v>0</v>
      </c>
      <c r="P88" s="135">
        <v>0</v>
      </c>
      <c r="Q88" s="135">
        <v>21</v>
      </c>
      <c r="R88" s="135">
        <v>0</v>
      </c>
      <c r="S88" s="135">
        <v>12</v>
      </c>
      <c r="T88" s="135">
        <v>33</v>
      </c>
      <c r="U88" s="136">
        <v>1</v>
      </c>
      <c r="V88" s="135">
        <v>0</v>
      </c>
      <c r="W88" s="136">
        <v>0</v>
      </c>
      <c r="X88" s="135">
        <v>0</v>
      </c>
      <c r="Y88" s="135">
        <v>2</v>
      </c>
      <c r="Z88" s="137" t="s">
        <v>1869</v>
      </c>
      <c r="AA88" s="135">
        <v>0</v>
      </c>
      <c r="AB88" s="135">
        <v>1</v>
      </c>
      <c r="AC88" s="135">
        <v>0</v>
      </c>
      <c r="AD88" s="135">
        <v>2</v>
      </c>
      <c r="AE88" s="135">
        <v>2</v>
      </c>
      <c r="AF88" s="135">
        <v>1</v>
      </c>
      <c r="AG88" s="135">
        <v>1</v>
      </c>
      <c r="AH88" s="135">
        <v>2</v>
      </c>
      <c r="AI88" s="135">
        <v>1</v>
      </c>
      <c r="AJ88" s="135">
        <v>4</v>
      </c>
      <c r="AK88" s="135">
        <v>0</v>
      </c>
      <c r="AL88" s="135">
        <v>3</v>
      </c>
      <c r="AM88" s="135">
        <v>2</v>
      </c>
      <c r="AN88" s="135">
        <v>12</v>
      </c>
      <c r="AO88" s="135">
        <v>0</v>
      </c>
      <c r="AP88" s="138">
        <v>0</v>
      </c>
      <c r="AQ88" s="145">
        <f>'MFP by LEA_kbs'!$AO88/'MFP by LEA_kbs'!$G88</f>
        <v>0</v>
      </c>
    </row>
    <row r="89" spans="2:43" x14ac:dyDescent="0.25">
      <c r="B89" s="153"/>
      <c r="C89" s="153"/>
      <c r="D89" s="153"/>
      <c r="E89" s="153"/>
      <c r="F89" s="153"/>
      <c r="G89" s="154"/>
      <c r="H89" s="154"/>
      <c r="I89" s="155"/>
      <c r="J89" s="154"/>
      <c r="K89" s="155"/>
      <c r="L89" s="154"/>
      <c r="M89" s="154"/>
      <c r="N89" s="154"/>
      <c r="O89" s="154"/>
      <c r="P89" s="154"/>
      <c r="Q89" s="154"/>
      <c r="R89" s="154"/>
      <c r="S89" s="154"/>
      <c r="T89" s="154"/>
      <c r="U89" s="155"/>
      <c r="V89" s="154"/>
      <c r="W89" s="155"/>
      <c r="X89" s="154"/>
      <c r="Y89" s="154"/>
      <c r="Z89" s="156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7"/>
      <c r="AQ89" s="158"/>
    </row>
    <row r="90" spans="2:43" x14ac:dyDescent="0.25">
      <c r="B90" s="140">
        <v>2016</v>
      </c>
      <c r="C90" s="140">
        <v>318</v>
      </c>
      <c r="D90" s="140" t="s">
        <v>219</v>
      </c>
      <c r="E90" s="140">
        <v>318001</v>
      </c>
      <c r="F90" s="140" t="s">
        <v>219</v>
      </c>
      <c r="G90" s="141">
        <v>1446</v>
      </c>
      <c r="H90" s="141">
        <v>729</v>
      </c>
      <c r="I90" s="142">
        <v>0.50414937759336098</v>
      </c>
      <c r="J90" s="141">
        <v>717</v>
      </c>
      <c r="K90" s="142">
        <v>0.49585062240663902</v>
      </c>
      <c r="L90" s="141">
        <v>2</v>
      </c>
      <c r="M90" s="141">
        <v>63</v>
      </c>
      <c r="N90" s="141">
        <v>152</v>
      </c>
      <c r="O90" s="141">
        <v>26</v>
      </c>
      <c r="P90" s="141">
        <v>0</v>
      </c>
      <c r="Q90" s="141">
        <v>1199</v>
      </c>
      <c r="R90" s="141">
        <v>4</v>
      </c>
      <c r="S90" s="141">
        <v>247</v>
      </c>
      <c r="T90" s="141">
        <v>1446</v>
      </c>
      <c r="U90" s="142">
        <v>1</v>
      </c>
      <c r="V90" s="141">
        <v>0</v>
      </c>
      <c r="W90" s="142">
        <v>0</v>
      </c>
      <c r="X90" s="141">
        <v>0</v>
      </c>
      <c r="Y90" s="141">
        <v>0</v>
      </c>
      <c r="Z90" s="143" t="s">
        <v>1869</v>
      </c>
      <c r="AA90" s="141">
        <v>104</v>
      </c>
      <c r="AB90" s="141">
        <v>104</v>
      </c>
      <c r="AC90" s="141">
        <v>103</v>
      </c>
      <c r="AD90" s="141">
        <v>103</v>
      </c>
      <c r="AE90" s="141">
        <v>104</v>
      </c>
      <c r="AF90" s="141">
        <v>112</v>
      </c>
      <c r="AG90" s="141">
        <v>117</v>
      </c>
      <c r="AH90" s="141">
        <v>116</v>
      </c>
      <c r="AI90" s="141">
        <v>122</v>
      </c>
      <c r="AJ90" s="141">
        <v>110</v>
      </c>
      <c r="AK90" s="141">
        <v>0</v>
      </c>
      <c r="AL90" s="141">
        <v>117</v>
      </c>
      <c r="AM90" s="141">
        <v>117</v>
      </c>
      <c r="AN90" s="141">
        <v>117</v>
      </c>
      <c r="AO90" s="141">
        <v>0</v>
      </c>
      <c r="AP90" s="144">
        <v>0</v>
      </c>
      <c r="AQ90" s="89">
        <f>'MFP by LEA_kbs'!$AO90/'MFP by LEA_kbs'!$G90</f>
        <v>0</v>
      </c>
    </row>
    <row r="91" spans="2:43" x14ac:dyDescent="0.25">
      <c r="B91" s="134">
        <v>2016</v>
      </c>
      <c r="C91" s="134">
        <v>319</v>
      </c>
      <c r="D91" s="134" t="s">
        <v>221</v>
      </c>
      <c r="E91" s="134">
        <v>319001</v>
      </c>
      <c r="F91" s="134" t="s">
        <v>221</v>
      </c>
      <c r="G91" s="135">
        <v>691</v>
      </c>
      <c r="H91" s="135">
        <v>343</v>
      </c>
      <c r="I91" s="136">
        <v>0.496382054992764</v>
      </c>
      <c r="J91" s="135">
        <v>348</v>
      </c>
      <c r="K91" s="136">
        <v>0.503617945007236</v>
      </c>
      <c r="L91" s="135">
        <v>9</v>
      </c>
      <c r="M91" s="135">
        <v>2</v>
      </c>
      <c r="N91" s="135">
        <v>425</v>
      </c>
      <c r="O91" s="135">
        <v>13</v>
      </c>
      <c r="P91" s="135">
        <v>0</v>
      </c>
      <c r="Q91" s="135">
        <v>235</v>
      </c>
      <c r="R91" s="135">
        <v>7</v>
      </c>
      <c r="S91" s="135">
        <v>456</v>
      </c>
      <c r="T91" s="135">
        <v>691</v>
      </c>
      <c r="U91" s="136">
        <v>1</v>
      </c>
      <c r="V91" s="135">
        <v>0</v>
      </c>
      <c r="W91" s="136">
        <v>0</v>
      </c>
      <c r="X91" s="135">
        <v>0</v>
      </c>
      <c r="Y91" s="135">
        <v>0</v>
      </c>
      <c r="Z91" s="137" t="s">
        <v>1869</v>
      </c>
      <c r="AA91" s="135">
        <v>37</v>
      </c>
      <c r="AB91" s="135">
        <v>24</v>
      </c>
      <c r="AC91" s="135">
        <v>26</v>
      </c>
      <c r="AD91" s="135">
        <v>36</v>
      </c>
      <c r="AE91" s="135">
        <v>31</v>
      </c>
      <c r="AF91" s="135">
        <v>33</v>
      </c>
      <c r="AG91" s="135">
        <v>39</v>
      </c>
      <c r="AH91" s="135">
        <v>75</v>
      </c>
      <c r="AI91" s="135">
        <v>67</v>
      </c>
      <c r="AJ91" s="135">
        <v>84</v>
      </c>
      <c r="AK91" s="135">
        <v>0</v>
      </c>
      <c r="AL91" s="135">
        <v>78</v>
      </c>
      <c r="AM91" s="135">
        <v>86</v>
      </c>
      <c r="AN91" s="135">
        <v>75</v>
      </c>
      <c r="AO91" s="135">
        <v>506</v>
      </c>
      <c r="AP91" s="138">
        <v>506</v>
      </c>
      <c r="AQ91" s="145">
        <f>'MFP by LEA_kbs'!$AO91/'MFP by LEA_kbs'!$G91</f>
        <v>0.73227206946454415</v>
      </c>
    </row>
    <row r="92" spans="2:43" x14ac:dyDescent="0.25">
      <c r="B92" s="153"/>
      <c r="C92" s="153"/>
      <c r="D92" s="153"/>
      <c r="E92" s="153"/>
      <c r="F92" s="153"/>
      <c r="G92" s="154"/>
      <c r="H92" s="154"/>
      <c r="I92" s="155"/>
      <c r="J92" s="154"/>
      <c r="K92" s="155"/>
      <c r="L92" s="154"/>
      <c r="M92" s="154"/>
      <c r="N92" s="154"/>
      <c r="O92" s="154"/>
      <c r="P92" s="154"/>
      <c r="Q92" s="154"/>
      <c r="R92" s="154"/>
      <c r="S92" s="154"/>
      <c r="T92" s="154"/>
      <c r="U92" s="155"/>
      <c r="V92" s="154"/>
      <c r="W92" s="155"/>
      <c r="X92" s="154"/>
      <c r="Y92" s="154"/>
      <c r="Z92" s="156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7"/>
      <c r="AQ92" s="158"/>
    </row>
    <row r="93" spans="2:43" x14ac:dyDescent="0.25">
      <c r="B93" s="140">
        <v>2016</v>
      </c>
      <c r="C93" s="140">
        <v>321</v>
      </c>
      <c r="D93" s="140" t="s">
        <v>223</v>
      </c>
      <c r="E93" s="140">
        <v>321001</v>
      </c>
      <c r="F93" s="140" t="s">
        <v>223</v>
      </c>
      <c r="G93" s="141">
        <v>294</v>
      </c>
      <c r="H93" s="141">
        <v>154</v>
      </c>
      <c r="I93" s="142">
        <v>0.52380952380952395</v>
      </c>
      <c r="J93" s="141">
        <v>140</v>
      </c>
      <c r="K93" s="142">
        <v>0.476190476190476</v>
      </c>
      <c r="L93" s="141">
        <v>0</v>
      </c>
      <c r="M93" s="141">
        <v>0</v>
      </c>
      <c r="N93" s="141">
        <v>294</v>
      </c>
      <c r="O93" s="141">
        <v>0</v>
      </c>
      <c r="P93" s="141">
        <v>0</v>
      </c>
      <c r="Q93" s="141">
        <v>0</v>
      </c>
      <c r="R93" s="141">
        <v>0</v>
      </c>
      <c r="S93" s="141">
        <v>294</v>
      </c>
      <c r="T93" s="141">
        <v>294</v>
      </c>
      <c r="U93" s="142">
        <v>1</v>
      </c>
      <c r="V93" s="141">
        <v>0</v>
      </c>
      <c r="W93" s="142">
        <v>0</v>
      </c>
      <c r="X93" s="141">
        <v>0</v>
      </c>
      <c r="Y93" s="141">
        <v>0</v>
      </c>
      <c r="Z93" s="143" t="s">
        <v>1869</v>
      </c>
      <c r="AA93" s="141">
        <v>59</v>
      </c>
      <c r="AB93" s="141">
        <v>53</v>
      </c>
      <c r="AC93" s="141">
        <v>59</v>
      </c>
      <c r="AD93" s="141">
        <v>34</v>
      </c>
      <c r="AE93" s="141">
        <v>41</v>
      </c>
      <c r="AF93" s="141">
        <v>26</v>
      </c>
      <c r="AG93" s="141">
        <v>22</v>
      </c>
      <c r="AH93" s="141">
        <v>0</v>
      </c>
      <c r="AI93" s="141">
        <v>0</v>
      </c>
      <c r="AJ93" s="141">
        <v>0</v>
      </c>
      <c r="AK93" s="141">
        <v>0</v>
      </c>
      <c r="AL93" s="141">
        <v>0</v>
      </c>
      <c r="AM93" s="141">
        <v>0</v>
      </c>
      <c r="AN93" s="141">
        <v>0</v>
      </c>
      <c r="AO93" s="141">
        <v>217</v>
      </c>
      <c r="AP93" s="144">
        <v>217</v>
      </c>
      <c r="AQ93" s="89">
        <f>'MFP by LEA_kbs'!$AO93/'MFP by LEA_kbs'!$G93</f>
        <v>0.73809523809523814</v>
      </c>
    </row>
    <row r="94" spans="2:43" x14ac:dyDescent="0.25">
      <c r="B94" s="134">
        <v>2016</v>
      </c>
      <c r="C94" s="134">
        <v>329</v>
      </c>
      <c r="D94" s="134" t="s">
        <v>225</v>
      </c>
      <c r="E94" s="134">
        <v>329001</v>
      </c>
      <c r="F94" s="134" t="s">
        <v>225</v>
      </c>
      <c r="G94" s="135">
        <v>347</v>
      </c>
      <c r="H94" s="135">
        <v>178</v>
      </c>
      <c r="I94" s="136">
        <v>0.51296829971181601</v>
      </c>
      <c r="J94" s="135">
        <v>169</v>
      </c>
      <c r="K94" s="136">
        <v>0.48703170028818399</v>
      </c>
      <c r="L94" s="135">
        <v>3</v>
      </c>
      <c r="M94" s="135">
        <v>7</v>
      </c>
      <c r="N94" s="135">
        <v>135</v>
      </c>
      <c r="O94" s="135">
        <v>12</v>
      </c>
      <c r="P94" s="135">
        <v>0</v>
      </c>
      <c r="Q94" s="135">
        <v>167</v>
      </c>
      <c r="R94" s="135">
        <v>23</v>
      </c>
      <c r="S94" s="135">
        <v>180</v>
      </c>
      <c r="T94" s="135">
        <v>342</v>
      </c>
      <c r="U94" s="136">
        <v>0.98559077809798301</v>
      </c>
      <c r="V94" s="135">
        <v>5</v>
      </c>
      <c r="W94" s="136">
        <v>1.4409221902017299E-2</v>
      </c>
      <c r="X94" s="135">
        <v>0</v>
      </c>
      <c r="Y94" s="135">
        <v>0</v>
      </c>
      <c r="Z94" s="137" t="s">
        <v>1869</v>
      </c>
      <c r="AA94" s="135">
        <v>38</v>
      </c>
      <c r="AB94" s="135">
        <v>44</v>
      </c>
      <c r="AC94" s="135">
        <v>47</v>
      </c>
      <c r="AD94" s="135">
        <v>29</v>
      </c>
      <c r="AE94" s="135">
        <v>34</v>
      </c>
      <c r="AF94" s="135">
        <v>42</v>
      </c>
      <c r="AG94" s="135">
        <v>46</v>
      </c>
      <c r="AH94" s="135">
        <v>34</v>
      </c>
      <c r="AI94" s="135">
        <v>33</v>
      </c>
      <c r="AJ94" s="135">
        <v>0</v>
      </c>
      <c r="AK94" s="135">
        <v>0</v>
      </c>
      <c r="AL94" s="135">
        <v>0</v>
      </c>
      <c r="AM94" s="135">
        <v>0</v>
      </c>
      <c r="AN94" s="135">
        <v>0</v>
      </c>
      <c r="AO94" s="135">
        <v>291</v>
      </c>
      <c r="AP94" s="146">
        <v>291</v>
      </c>
      <c r="AQ94" s="145">
        <f>'MFP by LEA_kbs'!$AO94/'MFP by LEA_kbs'!$G94</f>
        <v>0.83861671469740628</v>
      </c>
    </row>
    <row r="95" spans="2:43" x14ac:dyDescent="0.25">
      <c r="B95" s="140">
        <v>2016</v>
      </c>
      <c r="C95" s="140">
        <v>331</v>
      </c>
      <c r="D95" s="140" t="s">
        <v>227</v>
      </c>
      <c r="E95" s="140">
        <v>331001</v>
      </c>
      <c r="F95" s="140" t="s">
        <v>227</v>
      </c>
      <c r="G95" s="141">
        <v>1027</v>
      </c>
      <c r="H95" s="141">
        <v>535</v>
      </c>
      <c r="I95" s="142">
        <v>0.52093476144109097</v>
      </c>
      <c r="J95" s="141">
        <v>492</v>
      </c>
      <c r="K95" s="142">
        <v>0.47906523855890898</v>
      </c>
      <c r="L95" s="141">
        <v>6</v>
      </c>
      <c r="M95" s="141">
        <v>11</v>
      </c>
      <c r="N95" s="141">
        <v>468</v>
      </c>
      <c r="O95" s="141">
        <v>266</v>
      </c>
      <c r="P95" s="141">
        <v>4</v>
      </c>
      <c r="Q95" s="141">
        <v>258</v>
      </c>
      <c r="R95" s="141">
        <v>14</v>
      </c>
      <c r="S95" s="141">
        <v>769</v>
      </c>
      <c r="T95" s="141">
        <v>996</v>
      </c>
      <c r="U95" s="142">
        <v>0.96981499513145097</v>
      </c>
      <c r="V95" s="141">
        <v>31</v>
      </c>
      <c r="W95" s="142">
        <v>3.0185004868549199E-2</v>
      </c>
      <c r="X95" s="141">
        <v>0</v>
      </c>
      <c r="Y95" s="141">
        <v>0</v>
      </c>
      <c r="Z95" s="143" t="s">
        <v>1869</v>
      </c>
      <c r="AA95" s="141">
        <v>174</v>
      </c>
      <c r="AB95" s="141">
        <v>145</v>
      </c>
      <c r="AC95" s="141">
        <v>161</v>
      </c>
      <c r="AD95" s="141">
        <v>129</v>
      </c>
      <c r="AE95" s="141">
        <v>113</v>
      </c>
      <c r="AF95" s="141">
        <v>102</v>
      </c>
      <c r="AG95" s="141">
        <v>67</v>
      </c>
      <c r="AH95" s="141">
        <v>83</v>
      </c>
      <c r="AI95" s="141">
        <v>53</v>
      </c>
      <c r="AJ95" s="141">
        <v>0</v>
      </c>
      <c r="AK95" s="141">
        <v>0</v>
      </c>
      <c r="AL95" s="141">
        <v>0</v>
      </c>
      <c r="AM95" s="141">
        <v>0</v>
      </c>
      <c r="AN95" s="141">
        <v>0</v>
      </c>
      <c r="AO95" s="141">
        <v>614</v>
      </c>
      <c r="AP95" s="144">
        <v>623</v>
      </c>
      <c r="AQ95" s="89">
        <f>'MFP by LEA_kbs'!$AO95/'MFP by LEA_kbs'!$G95</f>
        <v>0.5978578383641675</v>
      </c>
    </row>
    <row r="96" spans="2:43" x14ac:dyDescent="0.25">
      <c r="B96" s="134">
        <v>2016</v>
      </c>
      <c r="C96" s="134">
        <v>333</v>
      </c>
      <c r="D96" s="134" t="s">
        <v>229</v>
      </c>
      <c r="E96" s="134">
        <v>333001</v>
      </c>
      <c r="F96" s="134" t="s">
        <v>229</v>
      </c>
      <c r="G96" s="135">
        <v>734</v>
      </c>
      <c r="H96" s="135">
        <v>397</v>
      </c>
      <c r="I96" s="136">
        <v>0.54087193460490501</v>
      </c>
      <c r="J96" s="135">
        <v>337</v>
      </c>
      <c r="K96" s="136">
        <v>0.45912806539509499</v>
      </c>
      <c r="L96" s="135">
        <v>20</v>
      </c>
      <c r="M96" s="135">
        <v>17</v>
      </c>
      <c r="N96" s="135">
        <v>186</v>
      </c>
      <c r="O96" s="135">
        <v>24</v>
      </c>
      <c r="P96" s="135">
        <v>0</v>
      </c>
      <c r="Q96" s="135">
        <v>484</v>
      </c>
      <c r="R96" s="135">
        <v>3</v>
      </c>
      <c r="S96" s="135">
        <v>250</v>
      </c>
      <c r="T96" s="135">
        <v>734</v>
      </c>
      <c r="U96" s="136">
        <v>1</v>
      </c>
      <c r="V96" s="135">
        <v>0</v>
      </c>
      <c r="W96" s="136">
        <v>0</v>
      </c>
      <c r="X96" s="135">
        <v>0</v>
      </c>
      <c r="Y96" s="135">
        <v>0</v>
      </c>
      <c r="Z96" s="137" t="s">
        <v>1869</v>
      </c>
      <c r="AA96" s="135">
        <v>55</v>
      </c>
      <c r="AB96" s="135">
        <v>61</v>
      </c>
      <c r="AC96" s="135">
        <v>57</v>
      </c>
      <c r="AD96" s="135">
        <v>58</v>
      </c>
      <c r="AE96" s="135">
        <v>53</v>
      </c>
      <c r="AF96" s="135">
        <v>58</v>
      </c>
      <c r="AG96" s="135">
        <v>53</v>
      </c>
      <c r="AH96" s="135">
        <v>47</v>
      </c>
      <c r="AI96" s="135">
        <v>48</v>
      </c>
      <c r="AJ96" s="135">
        <v>64</v>
      </c>
      <c r="AK96" s="135">
        <v>0</v>
      </c>
      <c r="AL96" s="135">
        <v>67</v>
      </c>
      <c r="AM96" s="135">
        <v>60</v>
      </c>
      <c r="AN96" s="135">
        <v>53</v>
      </c>
      <c r="AO96" s="135">
        <v>356</v>
      </c>
      <c r="AP96" s="138">
        <v>356</v>
      </c>
      <c r="AQ96" s="145">
        <f>'MFP by LEA_kbs'!$AO96/'MFP by LEA_kbs'!$G96</f>
        <v>0.48501362397820164</v>
      </c>
    </row>
    <row r="97" spans="2:43" x14ac:dyDescent="0.25">
      <c r="B97" s="140">
        <v>2016</v>
      </c>
      <c r="C97" s="140">
        <v>334</v>
      </c>
      <c r="D97" s="140" t="s">
        <v>297</v>
      </c>
      <c r="E97" s="140">
        <v>334001</v>
      </c>
      <c r="F97" s="140" t="s">
        <v>297</v>
      </c>
      <c r="G97" s="141">
        <v>236</v>
      </c>
      <c r="H97" s="141">
        <v>161</v>
      </c>
      <c r="I97" s="142">
        <v>0.68220338983050799</v>
      </c>
      <c r="J97" s="141">
        <v>75</v>
      </c>
      <c r="K97" s="142">
        <v>0.31779661016949201</v>
      </c>
      <c r="L97" s="141">
        <v>3</v>
      </c>
      <c r="M97" s="141">
        <v>4</v>
      </c>
      <c r="N97" s="141">
        <v>67</v>
      </c>
      <c r="O97" s="141">
        <v>18</v>
      </c>
      <c r="P97" s="141">
        <v>2</v>
      </c>
      <c r="Q97" s="141">
        <v>128</v>
      </c>
      <c r="R97" s="141">
        <v>14</v>
      </c>
      <c r="S97" s="141">
        <v>108</v>
      </c>
      <c r="T97" s="141">
        <v>236</v>
      </c>
      <c r="U97" s="142">
        <v>1</v>
      </c>
      <c r="V97" s="141">
        <v>0</v>
      </c>
      <c r="W97" s="142">
        <v>0</v>
      </c>
      <c r="X97" s="141">
        <v>0</v>
      </c>
      <c r="Y97" s="141">
        <v>0</v>
      </c>
      <c r="Z97" s="143" t="s">
        <v>1869</v>
      </c>
      <c r="AA97" s="141">
        <v>0</v>
      </c>
      <c r="AB97" s="141">
        <v>0</v>
      </c>
      <c r="AC97" s="141">
        <v>0</v>
      </c>
      <c r="AD97" s="141">
        <v>0</v>
      </c>
      <c r="AE97" s="141">
        <v>0</v>
      </c>
      <c r="AF97" s="141">
        <v>0</v>
      </c>
      <c r="AG97" s="141">
        <v>0</v>
      </c>
      <c r="AH97" s="141">
        <v>0</v>
      </c>
      <c r="AI97" s="141">
        <v>0</v>
      </c>
      <c r="AJ97" s="141">
        <v>67</v>
      </c>
      <c r="AK97" s="141">
        <v>0</v>
      </c>
      <c r="AL97" s="141">
        <v>60</v>
      </c>
      <c r="AM97" s="141">
        <v>53</v>
      </c>
      <c r="AN97" s="141">
        <v>56</v>
      </c>
      <c r="AO97" s="141">
        <v>55</v>
      </c>
      <c r="AP97" s="144">
        <v>55</v>
      </c>
      <c r="AQ97" s="89">
        <f>'MFP by LEA_kbs'!$AO97/'MFP by LEA_kbs'!$G97</f>
        <v>0.23305084745762711</v>
      </c>
    </row>
    <row r="98" spans="2:43" x14ac:dyDescent="0.25">
      <c r="B98" s="134">
        <v>2016</v>
      </c>
      <c r="C98" s="134">
        <v>336</v>
      </c>
      <c r="D98" s="134" t="s">
        <v>231</v>
      </c>
      <c r="E98" s="134">
        <v>336001</v>
      </c>
      <c r="F98" s="134" t="s">
        <v>231</v>
      </c>
      <c r="G98" s="135">
        <v>847</v>
      </c>
      <c r="H98" s="135">
        <v>406</v>
      </c>
      <c r="I98" s="136">
        <v>0.47933884297520701</v>
      </c>
      <c r="J98" s="135">
        <v>441</v>
      </c>
      <c r="K98" s="136">
        <v>0.52066115702479299</v>
      </c>
      <c r="L98" s="135">
        <v>0</v>
      </c>
      <c r="M98" s="135">
        <v>3</v>
      </c>
      <c r="N98" s="135">
        <v>289</v>
      </c>
      <c r="O98" s="135">
        <v>33</v>
      </c>
      <c r="P98" s="135">
        <v>0</v>
      </c>
      <c r="Q98" s="135">
        <v>510</v>
      </c>
      <c r="R98" s="135">
        <v>12</v>
      </c>
      <c r="S98" s="135">
        <v>337</v>
      </c>
      <c r="T98" s="135">
        <v>847</v>
      </c>
      <c r="U98" s="136">
        <v>1</v>
      </c>
      <c r="V98" s="135">
        <v>0</v>
      </c>
      <c r="W98" s="136">
        <v>0</v>
      </c>
      <c r="X98" s="135">
        <v>0</v>
      </c>
      <c r="Y98" s="135">
        <v>0</v>
      </c>
      <c r="Z98" s="137" t="s">
        <v>1869</v>
      </c>
      <c r="AA98" s="135">
        <v>71</v>
      </c>
      <c r="AB98" s="135">
        <v>58</v>
      </c>
      <c r="AC98" s="135">
        <v>70</v>
      </c>
      <c r="AD98" s="135">
        <v>69</v>
      </c>
      <c r="AE98" s="135">
        <v>69</v>
      </c>
      <c r="AF98" s="135">
        <v>69</v>
      </c>
      <c r="AG98" s="135">
        <v>73</v>
      </c>
      <c r="AH98" s="135">
        <v>68</v>
      </c>
      <c r="AI98" s="135">
        <v>65</v>
      </c>
      <c r="AJ98" s="135">
        <v>73</v>
      </c>
      <c r="AK98" s="135">
        <v>0</v>
      </c>
      <c r="AL98" s="135">
        <v>63</v>
      </c>
      <c r="AM98" s="135">
        <v>60</v>
      </c>
      <c r="AN98" s="135">
        <v>39</v>
      </c>
      <c r="AO98" s="135">
        <v>605</v>
      </c>
      <c r="AP98" s="138">
        <v>605</v>
      </c>
      <c r="AQ98" s="145">
        <f>'MFP by LEA_kbs'!$AO98/'MFP by LEA_kbs'!$G98</f>
        <v>0.7142857142857143</v>
      </c>
    </row>
    <row r="99" spans="2:43" x14ac:dyDescent="0.25">
      <c r="B99" s="140">
        <v>2016</v>
      </c>
      <c r="C99" s="140">
        <v>337</v>
      </c>
      <c r="D99" s="140" t="s">
        <v>233</v>
      </c>
      <c r="E99" s="140">
        <v>337001</v>
      </c>
      <c r="F99" s="140" t="s">
        <v>233</v>
      </c>
      <c r="G99" s="141">
        <v>974</v>
      </c>
      <c r="H99" s="141">
        <v>478</v>
      </c>
      <c r="I99" s="142">
        <v>0.49075975359342899</v>
      </c>
      <c r="J99" s="141">
        <v>496</v>
      </c>
      <c r="K99" s="142">
        <v>0.50924024640657095</v>
      </c>
      <c r="L99" s="141">
        <v>12</v>
      </c>
      <c r="M99" s="141">
        <v>23</v>
      </c>
      <c r="N99" s="141">
        <v>289</v>
      </c>
      <c r="O99" s="141">
        <v>161</v>
      </c>
      <c r="P99" s="141">
        <v>2</v>
      </c>
      <c r="Q99" s="141">
        <v>380</v>
      </c>
      <c r="R99" s="141">
        <v>107</v>
      </c>
      <c r="S99" s="141">
        <v>594</v>
      </c>
      <c r="T99" s="141">
        <v>954</v>
      </c>
      <c r="U99" s="142">
        <v>0.97946611909650905</v>
      </c>
      <c r="V99" s="141">
        <v>20</v>
      </c>
      <c r="W99" s="142">
        <v>2.05338809034908E-2</v>
      </c>
      <c r="X99" s="141">
        <v>0</v>
      </c>
      <c r="Y99" s="141">
        <v>0</v>
      </c>
      <c r="Z99" s="143" t="s">
        <v>1869</v>
      </c>
      <c r="AA99" s="141">
        <v>100</v>
      </c>
      <c r="AB99" s="141">
        <v>116</v>
      </c>
      <c r="AC99" s="141">
        <v>100</v>
      </c>
      <c r="AD99" s="141">
        <v>124</v>
      </c>
      <c r="AE99" s="141">
        <v>100</v>
      </c>
      <c r="AF99" s="141">
        <v>109</v>
      </c>
      <c r="AG99" s="141">
        <v>108</v>
      </c>
      <c r="AH99" s="141">
        <v>106</v>
      </c>
      <c r="AI99" s="141">
        <v>111</v>
      </c>
      <c r="AJ99" s="141">
        <v>0</v>
      </c>
      <c r="AK99" s="141">
        <v>0</v>
      </c>
      <c r="AL99" s="141">
        <v>0</v>
      </c>
      <c r="AM99" s="141">
        <v>0</v>
      </c>
      <c r="AN99" s="141">
        <v>0</v>
      </c>
      <c r="AO99" s="141">
        <v>388</v>
      </c>
      <c r="AP99" s="144">
        <v>399</v>
      </c>
      <c r="AQ99" s="89">
        <f>'MFP by LEA_kbs'!$AO99/'MFP by LEA_kbs'!$G99</f>
        <v>0.39835728952772076</v>
      </c>
    </row>
    <row r="100" spans="2:43" x14ac:dyDescent="0.25">
      <c r="B100" s="134">
        <v>2016</v>
      </c>
      <c r="C100" s="134">
        <v>339</v>
      </c>
      <c r="D100" s="134" t="s">
        <v>1809</v>
      </c>
      <c r="E100" s="134">
        <v>339001</v>
      </c>
      <c r="F100" s="134" t="s">
        <v>1809</v>
      </c>
      <c r="G100" s="135">
        <v>376</v>
      </c>
      <c r="H100" s="135">
        <v>199</v>
      </c>
      <c r="I100" s="136">
        <v>0.52925531914893598</v>
      </c>
      <c r="J100" s="135">
        <v>177</v>
      </c>
      <c r="K100" s="136">
        <v>0.47074468085106402</v>
      </c>
      <c r="L100" s="135">
        <v>0</v>
      </c>
      <c r="M100" s="135">
        <v>1</v>
      </c>
      <c r="N100" s="135">
        <v>366</v>
      </c>
      <c r="O100" s="135">
        <v>4</v>
      </c>
      <c r="P100" s="135">
        <v>0</v>
      </c>
      <c r="Q100" s="135">
        <v>0</v>
      </c>
      <c r="R100" s="135">
        <v>5</v>
      </c>
      <c r="S100" s="135">
        <v>376</v>
      </c>
      <c r="T100" s="135">
        <v>376</v>
      </c>
      <c r="U100" s="136">
        <v>1</v>
      </c>
      <c r="V100" s="135">
        <v>0</v>
      </c>
      <c r="W100" s="136">
        <v>0</v>
      </c>
      <c r="X100" s="135">
        <v>0</v>
      </c>
      <c r="Y100" s="135">
        <v>0</v>
      </c>
      <c r="Z100" s="137" t="s">
        <v>1869</v>
      </c>
      <c r="AA100" s="135">
        <v>22</v>
      </c>
      <c r="AB100" s="135">
        <v>31</v>
      </c>
      <c r="AC100" s="135">
        <v>40</v>
      </c>
      <c r="AD100" s="135">
        <v>41</v>
      </c>
      <c r="AE100" s="135">
        <v>55</v>
      </c>
      <c r="AF100" s="135">
        <v>50</v>
      </c>
      <c r="AG100" s="135">
        <v>50</v>
      </c>
      <c r="AH100" s="135">
        <v>47</v>
      </c>
      <c r="AI100" s="135">
        <v>40</v>
      </c>
      <c r="AJ100" s="135">
        <v>0</v>
      </c>
      <c r="AK100" s="135">
        <v>0</v>
      </c>
      <c r="AL100" s="135">
        <v>0</v>
      </c>
      <c r="AM100" s="135">
        <v>0</v>
      </c>
      <c r="AN100" s="135">
        <v>0</v>
      </c>
      <c r="AO100" s="135">
        <v>268</v>
      </c>
      <c r="AP100" s="138">
        <v>268</v>
      </c>
      <c r="AQ100" s="145">
        <f>'MFP by LEA_kbs'!$AO100/'MFP by LEA_kbs'!$G100</f>
        <v>0.71276595744680848</v>
      </c>
    </row>
    <row r="101" spans="2:43" x14ac:dyDescent="0.25">
      <c r="B101" s="140">
        <v>2016</v>
      </c>
      <c r="C101" s="140">
        <v>340</v>
      </c>
      <c r="D101" s="140" t="s">
        <v>237</v>
      </c>
      <c r="E101" s="140">
        <v>340001</v>
      </c>
      <c r="F101" s="140" t="s">
        <v>237</v>
      </c>
      <c r="G101" s="141">
        <v>119</v>
      </c>
      <c r="H101" s="141">
        <v>48</v>
      </c>
      <c r="I101" s="142">
        <v>0.40336134453781503</v>
      </c>
      <c r="J101" s="141">
        <v>71</v>
      </c>
      <c r="K101" s="142">
        <v>0.59663865546218497</v>
      </c>
      <c r="L101" s="141">
        <v>4</v>
      </c>
      <c r="M101" s="141">
        <v>0</v>
      </c>
      <c r="N101" s="141">
        <v>9</v>
      </c>
      <c r="O101" s="141">
        <v>2</v>
      </c>
      <c r="P101" s="141">
        <v>0</v>
      </c>
      <c r="Q101" s="141">
        <v>102</v>
      </c>
      <c r="R101" s="141">
        <v>2</v>
      </c>
      <c r="S101" s="141">
        <v>17</v>
      </c>
      <c r="T101" s="141">
        <v>119</v>
      </c>
      <c r="U101" s="142">
        <v>1</v>
      </c>
      <c r="V101" s="141">
        <v>0</v>
      </c>
      <c r="W101" s="142">
        <v>0</v>
      </c>
      <c r="X101" s="141">
        <v>0</v>
      </c>
      <c r="Y101" s="141">
        <v>0</v>
      </c>
      <c r="Z101" s="143" t="s">
        <v>1869</v>
      </c>
      <c r="AA101" s="141">
        <v>0</v>
      </c>
      <c r="AB101" s="141">
        <v>5</v>
      </c>
      <c r="AC101" s="141">
        <v>10</v>
      </c>
      <c r="AD101" s="141">
        <v>12</v>
      </c>
      <c r="AE101" s="141">
        <v>22</v>
      </c>
      <c r="AF101" s="141">
        <v>21</v>
      </c>
      <c r="AG101" s="141">
        <v>18</v>
      </c>
      <c r="AH101" s="141">
        <v>18</v>
      </c>
      <c r="AI101" s="141">
        <v>13</v>
      </c>
      <c r="AJ101" s="141">
        <v>0</v>
      </c>
      <c r="AK101" s="141">
        <v>0</v>
      </c>
      <c r="AL101" s="141">
        <v>0</v>
      </c>
      <c r="AM101" s="141">
        <v>0</v>
      </c>
      <c r="AN101" s="141">
        <v>0</v>
      </c>
      <c r="AO101" s="141">
        <v>57</v>
      </c>
      <c r="AP101" s="144">
        <v>57</v>
      </c>
      <c r="AQ101" s="89">
        <f>'MFP by LEA_kbs'!$AO101/'MFP by LEA_kbs'!$G101</f>
        <v>0.47899159663865548</v>
      </c>
    </row>
    <row r="102" spans="2:43" x14ac:dyDescent="0.25">
      <c r="B102" s="134">
        <v>2016</v>
      </c>
      <c r="C102" s="134">
        <v>341</v>
      </c>
      <c r="D102" s="134" t="s">
        <v>239</v>
      </c>
      <c r="E102" s="134">
        <v>341001</v>
      </c>
      <c r="F102" s="134" t="s">
        <v>239</v>
      </c>
      <c r="G102" s="135">
        <v>936</v>
      </c>
      <c r="H102" s="135">
        <v>449</v>
      </c>
      <c r="I102" s="136">
        <v>0.479700854700855</v>
      </c>
      <c r="J102" s="135">
        <v>487</v>
      </c>
      <c r="K102" s="136">
        <v>0.520299145299145</v>
      </c>
      <c r="L102" s="135">
        <v>9</v>
      </c>
      <c r="M102" s="135">
        <v>8</v>
      </c>
      <c r="N102" s="135">
        <v>61</v>
      </c>
      <c r="O102" s="135">
        <v>94</v>
      </c>
      <c r="P102" s="135">
        <v>3</v>
      </c>
      <c r="Q102" s="135">
        <v>736</v>
      </c>
      <c r="R102" s="135">
        <v>25</v>
      </c>
      <c r="S102" s="135">
        <v>200</v>
      </c>
      <c r="T102" s="135">
        <v>891</v>
      </c>
      <c r="U102" s="136">
        <v>0.95192307692307698</v>
      </c>
      <c r="V102" s="135">
        <v>45</v>
      </c>
      <c r="W102" s="136">
        <v>4.80769230769231E-2</v>
      </c>
      <c r="X102" s="135">
        <v>0</v>
      </c>
      <c r="Y102" s="135">
        <v>0</v>
      </c>
      <c r="Z102" s="137" t="s">
        <v>1869</v>
      </c>
      <c r="AA102" s="135">
        <v>76</v>
      </c>
      <c r="AB102" s="135">
        <v>78</v>
      </c>
      <c r="AC102" s="135">
        <v>78</v>
      </c>
      <c r="AD102" s="135">
        <v>78</v>
      </c>
      <c r="AE102" s="135">
        <v>78</v>
      </c>
      <c r="AF102" s="135">
        <v>78</v>
      </c>
      <c r="AG102" s="135">
        <v>77</v>
      </c>
      <c r="AH102" s="135">
        <v>78</v>
      </c>
      <c r="AI102" s="135">
        <v>75</v>
      </c>
      <c r="AJ102" s="135">
        <v>72</v>
      </c>
      <c r="AK102" s="135">
        <v>1</v>
      </c>
      <c r="AL102" s="135">
        <v>60</v>
      </c>
      <c r="AM102" s="135">
        <v>62</v>
      </c>
      <c r="AN102" s="135">
        <v>45</v>
      </c>
      <c r="AO102" s="135">
        <v>441</v>
      </c>
      <c r="AP102" s="138">
        <v>447</v>
      </c>
      <c r="AQ102" s="145">
        <f>'MFP by LEA_kbs'!$AO102/'MFP by LEA_kbs'!$G102</f>
        <v>0.47115384615384615</v>
      </c>
    </row>
    <row r="103" spans="2:43" x14ac:dyDescent="0.25">
      <c r="B103" s="140">
        <v>2016</v>
      </c>
      <c r="C103" s="140">
        <v>343</v>
      </c>
      <c r="D103" s="140" t="s">
        <v>241</v>
      </c>
      <c r="E103" s="140">
        <v>343001</v>
      </c>
      <c r="F103" s="140" t="s">
        <v>241</v>
      </c>
      <c r="G103" s="141">
        <v>497</v>
      </c>
      <c r="H103" s="141">
        <v>238</v>
      </c>
      <c r="I103" s="142">
        <v>0.47887323943662002</v>
      </c>
      <c r="J103" s="141">
        <v>259</v>
      </c>
      <c r="K103" s="142">
        <v>0.52112676056338003</v>
      </c>
      <c r="L103" s="141">
        <v>0</v>
      </c>
      <c r="M103" s="141">
        <v>1</v>
      </c>
      <c r="N103" s="141">
        <v>495</v>
      </c>
      <c r="O103" s="141">
        <v>1</v>
      </c>
      <c r="P103" s="141">
        <v>0</v>
      </c>
      <c r="Q103" s="141">
        <v>0</v>
      </c>
      <c r="R103" s="141">
        <v>0</v>
      </c>
      <c r="S103" s="141">
        <v>497</v>
      </c>
      <c r="T103" s="141">
        <v>497</v>
      </c>
      <c r="U103" s="142">
        <v>1</v>
      </c>
      <c r="V103" s="141">
        <v>0</v>
      </c>
      <c r="W103" s="142">
        <v>0</v>
      </c>
      <c r="X103" s="141">
        <v>0</v>
      </c>
      <c r="Y103" s="141">
        <v>0</v>
      </c>
      <c r="Z103" s="143" t="s">
        <v>1869</v>
      </c>
      <c r="AA103" s="141">
        <v>0</v>
      </c>
      <c r="AB103" s="141">
        <v>0</v>
      </c>
      <c r="AC103" s="141">
        <v>0</v>
      </c>
      <c r="AD103" s="141">
        <v>0</v>
      </c>
      <c r="AE103" s="141">
        <v>0</v>
      </c>
      <c r="AF103" s="141">
        <v>0</v>
      </c>
      <c r="AG103" s="141">
        <v>0</v>
      </c>
      <c r="AH103" s="141">
        <v>0</v>
      </c>
      <c r="AI103" s="141">
        <v>0</v>
      </c>
      <c r="AJ103" s="141">
        <v>136</v>
      </c>
      <c r="AK103" s="141">
        <v>0</v>
      </c>
      <c r="AL103" s="141">
        <v>137</v>
      </c>
      <c r="AM103" s="141">
        <v>130</v>
      </c>
      <c r="AN103" s="141">
        <v>94</v>
      </c>
      <c r="AO103" s="141">
        <v>412</v>
      </c>
      <c r="AP103" s="144">
        <v>412</v>
      </c>
      <c r="AQ103" s="89">
        <f>'MFP by LEA_kbs'!$AO103/'MFP by LEA_kbs'!$G103</f>
        <v>0.82897384305835009</v>
      </c>
    </row>
    <row r="104" spans="2:43" x14ac:dyDescent="0.25">
      <c r="B104" s="134">
        <v>2016</v>
      </c>
      <c r="C104" s="134">
        <v>344</v>
      </c>
      <c r="D104" s="134" t="s">
        <v>243</v>
      </c>
      <c r="E104" s="134">
        <v>344001</v>
      </c>
      <c r="F104" s="134" t="s">
        <v>243</v>
      </c>
      <c r="G104" s="135">
        <v>569</v>
      </c>
      <c r="H104" s="135">
        <v>315</v>
      </c>
      <c r="I104" s="136">
        <v>0.55360281195079097</v>
      </c>
      <c r="J104" s="135">
        <v>254</v>
      </c>
      <c r="K104" s="136">
        <v>0.44639718804920903</v>
      </c>
      <c r="L104" s="135">
        <v>0</v>
      </c>
      <c r="M104" s="135">
        <v>41</v>
      </c>
      <c r="N104" s="135">
        <v>352</v>
      </c>
      <c r="O104" s="135">
        <v>124</v>
      </c>
      <c r="P104" s="135">
        <v>0</v>
      </c>
      <c r="Q104" s="135">
        <v>44</v>
      </c>
      <c r="R104" s="135">
        <v>8</v>
      </c>
      <c r="S104" s="135">
        <v>525</v>
      </c>
      <c r="T104" s="135">
        <v>507</v>
      </c>
      <c r="U104" s="136">
        <v>0.89103690685412995</v>
      </c>
      <c r="V104" s="135">
        <v>62</v>
      </c>
      <c r="W104" s="136">
        <v>0.10896309314586999</v>
      </c>
      <c r="X104" s="135">
        <v>0</v>
      </c>
      <c r="Y104" s="135">
        <v>0</v>
      </c>
      <c r="Z104" s="137" t="s">
        <v>1869</v>
      </c>
      <c r="AA104" s="135">
        <v>0</v>
      </c>
      <c r="AB104" s="135">
        <v>0</v>
      </c>
      <c r="AC104" s="135">
        <v>0</v>
      </c>
      <c r="AD104" s="135">
        <v>0</v>
      </c>
      <c r="AE104" s="135">
        <v>0</v>
      </c>
      <c r="AF104" s="135">
        <v>0</v>
      </c>
      <c r="AG104" s="135">
        <v>0</v>
      </c>
      <c r="AH104" s="135">
        <v>0</v>
      </c>
      <c r="AI104" s="135">
        <v>0</v>
      </c>
      <c r="AJ104" s="135">
        <v>132</v>
      </c>
      <c r="AK104" s="135">
        <v>0</v>
      </c>
      <c r="AL104" s="135">
        <v>164</v>
      </c>
      <c r="AM104" s="135">
        <v>142</v>
      </c>
      <c r="AN104" s="135">
        <v>131</v>
      </c>
      <c r="AO104" s="135">
        <v>412</v>
      </c>
      <c r="AP104" s="138">
        <v>412</v>
      </c>
      <c r="AQ104" s="145">
        <f>'MFP by LEA_kbs'!$AO104/'MFP by LEA_kbs'!$G104</f>
        <v>0.72407732864674867</v>
      </c>
    </row>
    <row r="105" spans="2:43" x14ac:dyDescent="0.25">
      <c r="B105" s="140">
        <v>2016</v>
      </c>
      <c r="C105" s="140">
        <v>345</v>
      </c>
      <c r="D105" s="140" t="s">
        <v>3228</v>
      </c>
      <c r="E105" s="140">
        <v>345001</v>
      </c>
      <c r="F105" s="140" t="s">
        <v>3228</v>
      </c>
      <c r="G105" s="141">
        <v>2218</v>
      </c>
      <c r="H105" s="141">
        <v>1251</v>
      </c>
      <c r="I105" s="142">
        <v>0.56402164111812403</v>
      </c>
      <c r="J105" s="141">
        <v>967</v>
      </c>
      <c r="K105" s="142">
        <v>0.43597835888187603</v>
      </c>
      <c r="L105" s="141">
        <v>16</v>
      </c>
      <c r="M105" s="141">
        <v>17</v>
      </c>
      <c r="N105" s="141">
        <v>414</v>
      </c>
      <c r="O105" s="141">
        <v>148</v>
      </c>
      <c r="P105" s="141">
        <v>1</v>
      </c>
      <c r="Q105" s="141">
        <v>1521</v>
      </c>
      <c r="R105" s="141">
        <v>101</v>
      </c>
      <c r="S105" s="141">
        <v>697</v>
      </c>
      <c r="T105" s="141">
        <v>2218</v>
      </c>
      <c r="U105" s="142">
        <v>1</v>
      </c>
      <c r="V105" s="141">
        <v>0</v>
      </c>
      <c r="W105" s="142">
        <v>0</v>
      </c>
      <c r="X105" s="141">
        <v>0</v>
      </c>
      <c r="Y105" s="141">
        <v>0</v>
      </c>
      <c r="Z105" s="143" t="s">
        <v>1869</v>
      </c>
      <c r="AA105" s="141">
        <v>45</v>
      </c>
      <c r="AB105" s="141">
        <v>76</v>
      </c>
      <c r="AC105" s="141">
        <v>66</v>
      </c>
      <c r="AD105" s="141">
        <v>84</v>
      </c>
      <c r="AE105" s="141">
        <v>108</v>
      </c>
      <c r="AF105" s="141">
        <v>123</v>
      </c>
      <c r="AG105" s="141">
        <v>199</v>
      </c>
      <c r="AH105" s="141">
        <v>212</v>
      </c>
      <c r="AI105" s="141">
        <v>233</v>
      </c>
      <c r="AJ105" s="141">
        <v>277</v>
      </c>
      <c r="AK105" s="141">
        <v>8</v>
      </c>
      <c r="AL105" s="141">
        <v>278</v>
      </c>
      <c r="AM105" s="141">
        <v>260</v>
      </c>
      <c r="AN105" s="141">
        <v>249</v>
      </c>
      <c r="AO105" s="141">
        <v>1331</v>
      </c>
      <c r="AP105" s="144">
        <v>1331</v>
      </c>
      <c r="AQ105" s="89">
        <f>'MFP by LEA_kbs'!$AO105/'MFP by LEA_kbs'!$G105</f>
        <v>0.60009017132551845</v>
      </c>
    </row>
    <row r="106" spans="2:43" x14ac:dyDescent="0.25">
      <c r="B106" s="134">
        <v>2016</v>
      </c>
      <c r="C106" s="134">
        <v>346</v>
      </c>
      <c r="D106" s="134" t="s">
        <v>246</v>
      </c>
      <c r="E106" s="134">
        <v>346001</v>
      </c>
      <c r="F106" s="134" t="s">
        <v>246</v>
      </c>
      <c r="G106" s="135">
        <v>871</v>
      </c>
      <c r="H106" s="135">
        <v>433</v>
      </c>
      <c r="I106" s="136">
        <v>0.49712973593570597</v>
      </c>
      <c r="J106" s="135">
        <v>438</v>
      </c>
      <c r="K106" s="136">
        <v>0.50287026406429403</v>
      </c>
      <c r="L106" s="135">
        <v>0</v>
      </c>
      <c r="M106" s="135">
        <v>5</v>
      </c>
      <c r="N106" s="135">
        <v>744</v>
      </c>
      <c r="O106" s="135">
        <v>39</v>
      </c>
      <c r="P106" s="135">
        <v>1</v>
      </c>
      <c r="Q106" s="135">
        <v>81</v>
      </c>
      <c r="R106" s="135">
        <v>1</v>
      </c>
      <c r="S106" s="135">
        <v>790</v>
      </c>
      <c r="T106" s="135">
        <v>833</v>
      </c>
      <c r="U106" s="136">
        <v>0.95637198622273201</v>
      </c>
      <c r="V106" s="135">
        <v>38</v>
      </c>
      <c r="W106" s="136">
        <v>4.3628013777267501E-2</v>
      </c>
      <c r="X106" s="135">
        <v>0</v>
      </c>
      <c r="Y106" s="135">
        <v>0</v>
      </c>
      <c r="Z106" s="137" t="s">
        <v>1869</v>
      </c>
      <c r="AA106" s="135">
        <v>87</v>
      </c>
      <c r="AB106" s="135">
        <v>94</v>
      </c>
      <c r="AC106" s="135">
        <v>99</v>
      </c>
      <c r="AD106" s="135">
        <v>105</v>
      </c>
      <c r="AE106" s="135">
        <v>98</v>
      </c>
      <c r="AF106" s="135">
        <v>100</v>
      </c>
      <c r="AG106" s="135">
        <v>102</v>
      </c>
      <c r="AH106" s="135">
        <v>88</v>
      </c>
      <c r="AI106" s="135">
        <v>98</v>
      </c>
      <c r="AJ106" s="135">
        <v>0</v>
      </c>
      <c r="AK106" s="135">
        <v>0</v>
      </c>
      <c r="AL106" s="135">
        <v>0</v>
      </c>
      <c r="AM106" s="135">
        <v>0</v>
      </c>
      <c r="AN106" s="135">
        <v>0</v>
      </c>
      <c r="AO106" s="135">
        <v>513</v>
      </c>
      <c r="AP106" s="138">
        <v>513</v>
      </c>
      <c r="AQ106" s="145">
        <f>'MFP by LEA_kbs'!$AO106/'MFP by LEA_kbs'!$G106</f>
        <v>0.58897818599311136</v>
      </c>
    </row>
    <row r="107" spans="2:43" x14ac:dyDescent="0.25">
      <c r="B107" s="140">
        <v>2016</v>
      </c>
      <c r="C107" s="140">
        <v>347</v>
      </c>
      <c r="D107" s="140" t="s">
        <v>247</v>
      </c>
      <c r="E107" s="140">
        <v>347001</v>
      </c>
      <c r="F107" s="140" t="s">
        <v>247</v>
      </c>
      <c r="G107" s="141">
        <v>672</v>
      </c>
      <c r="H107" s="141">
        <v>394</v>
      </c>
      <c r="I107" s="142">
        <v>0.58630952380952395</v>
      </c>
      <c r="J107" s="141">
        <v>278</v>
      </c>
      <c r="K107" s="142">
        <v>0.413690476190476</v>
      </c>
      <c r="L107" s="141">
        <v>1</v>
      </c>
      <c r="M107" s="141">
        <v>7</v>
      </c>
      <c r="N107" s="141">
        <v>115</v>
      </c>
      <c r="O107" s="141">
        <v>93</v>
      </c>
      <c r="P107" s="141">
        <v>2</v>
      </c>
      <c r="Q107" s="141">
        <v>401</v>
      </c>
      <c r="R107" s="141">
        <v>53</v>
      </c>
      <c r="S107" s="141">
        <v>271</v>
      </c>
      <c r="T107" s="141">
        <v>631</v>
      </c>
      <c r="U107" s="142">
        <v>0.93898809523809501</v>
      </c>
      <c r="V107" s="141">
        <v>41</v>
      </c>
      <c r="W107" s="142">
        <v>6.1011904761904802E-2</v>
      </c>
      <c r="X107" s="141">
        <v>0</v>
      </c>
      <c r="Y107" s="141">
        <v>8</v>
      </c>
      <c r="Z107" s="143" t="s">
        <v>1869</v>
      </c>
      <c r="AA107" s="141">
        <v>125</v>
      </c>
      <c r="AB107" s="141">
        <v>121</v>
      </c>
      <c r="AC107" s="141">
        <v>130</v>
      </c>
      <c r="AD107" s="141">
        <v>113</v>
      </c>
      <c r="AE107" s="141">
        <v>90</v>
      </c>
      <c r="AF107" s="141">
        <v>59</v>
      </c>
      <c r="AG107" s="141">
        <v>26</v>
      </c>
      <c r="AH107" s="141">
        <v>0</v>
      </c>
      <c r="AI107" s="141">
        <v>0</v>
      </c>
      <c r="AJ107" s="141">
        <v>0</v>
      </c>
      <c r="AK107" s="141">
        <v>0</v>
      </c>
      <c r="AL107" s="141">
        <v>0</v>
      </c>
      <c r="AM107" s="141">
        <v>0</v>
      </c>
      <c r="AN107" s="141">
        <v>0</v>
      </c>
      <c r="AO107" s="141">
        <v>297</v>
      </c>
      <c r="AP107" s="144">
        <v>304</v>
      </c>
      <c r="AQ107" s="89">
        <f>'MFP by LEA_kbs'!$AO107/'MFP by LEA_kbs'!$G107</f>
        <v>0.4419642857142857</v>
      </c>
    </row>
    <row r="108" spans="2:43" x14ac:dyDescent="0.25">
      <c r="B108" s="134">
        <v>2016</v>
      </c>
      <c r="C108" s="134">
        <v>348</v>
      </c>
      <c r="D108" s="134" t="s">
        <v>1810</v>
      </c>
      <c r="E108" s="134">
        <v>348001</v>
      </c>
      <c r="F108" s="134" t="s">
        <v>1810</v>
      </c>
      <c r="G108" s="135">
        <v>741</v>
      </c>
      <c r="H108" s="135">
        <v>251</v>
      </c>
      <c r="I108" s="136">
        <v>0.33873144399460198</v>
      </c>
      <c r="J108" s="135">
        <v>490</v>
      </c>
      <c r="K108" s="136">
        <v>0.66126855600539802</v>
      </c>
      <c r="L108" s="135">
        <v>5</v>
      </c>
      <c r="M108" s="135">
        <v>16</v>
      </c>
      <c r="N108" s="135">
        <v>371</v>
      </c>
      <c r="O108" s="135">
        <v>103</v>
      </c>
      <c r="P108" s="135">
        <v>0</v>
      </c>
      <c r="Q108" s="135">
        <v>220</v>
      </c>
      <c r="R108" s="135">
        <v>26</v>
      </c>
      <c r="S108" s="135">
        <v>521</v>
      </c>
      <c r="T108" s="135">
        <v>724</v>
      </c>
      <c r="U108" s="136">
        <v>0.97705802968960898</v>
      </c>
      <c r="V108" s="135">
        <v>17</v>
      </c>
      <c r="W108" s="136">
        <v>2.2941970310391399E-2</v>
      </c>
      <c r="X108" s="135">
        <v>0</v>
      </c>
      <c r="Y108" s="135">
        <v>0</v>
      </c>
      <c r="Z108" s="137" t="s">
        <v>1869</v>
      </c>
      <c r="AA108" s="135">
        <v>0</v>
      </c>
      <c r="AB108" s="135">
        <v>0</v>
      </c>
      <c r="AC108" s="135">
        <v>0</v>
      </c>
      <c r="AD108" s="135">
        <v>0</v>
      </c>
      <c r="AE108" s="135">
        <v>0</v>
      </c>
      <c r="AF108" s="135">
        <v>0</v>
      </c>
      <c r="AG108" s="135">
        <v>0</v>
      </c>
      <c r="AH108" s="135">
        <v>0</v>
      </c>
      <c r="AI108" s="135">
        <v>0</v>
      </c>
      <c r="AJ108" s="135">
        <v>218</v>
      </c>
      <c r="AK108" s="135">
        <v>9</v>
      </c>
      <c r="AL108" s="135">
        <v>203</v>
      </c>
      <c r="AM108" s="135">
        <v>172</v>
      </c>
      <c r="AN108" s="135">
        <v>139</v>
      </c>
      <c r="AO108" s="135">
        <v>473</v>
      </c>
      <c r="AP108" s="138">
        <v>481</v>
      </c>
      <c r="AQ108" s="145">
        <f>'MFP by LEA_kbs'!$AO108/'MFP by LEA_kbs'!$G108</f>
        <v>0.63832658569500678</v>
      </c>
    </row>
    <row r="109" spans="2:43" x14ac:dyDescent="0.25">
      <c r="B109" s="147">
        <v>2016</v>
      </c>
      <c r="C109" s="147" t="s">
        <v>415</v>
      </c>
      <c r="D109" s="147" t="s">
        <v>416</v>
      </c>
      <c r="E109" s="147" t="s">
        <v>415</v>
      </c>
      <c r="F109" s="147" t="s">
        <v>416</v>
      </c>
      <c r="G109" s="141">
        <v>237</v>
      </c>
      <c r="H109" s="141">
        <v>0</v>
      </c>
      <c r="I109" s="142">
        <v>0</v>
      </c>
      <c r="J109" s="141">
        <v>237</v>
      </c>
      <c r="K109" s="142">
        <v>1</v>
      </c>
      <c r="L109" s="141">
        <v>0</v>
      </c>
      <c r="M109" s="141">
        <v>1</v>
      </c>
      <c r="N109" s="141">
        <v>203</v>
      </c>
      <c r="O109" s="141">
        <v>1</v>
      </c>
      <c r="P109" s="141">
        <v>0</v>
      </c>
      <c r="Q109" s="141">
        <v>30</v>
      </c>
      <c r="R109" s="141">
        <v>2</v>
      </c>
      <c r="S109" s="141">
        <v>207</v>
      </c>
      <c r="T109" s="141">
        <v>237</v>
      </c>
      <c r="U109" s="142">
        <v>1</v>
      </c>
      <c r="V109" s="141">
        <v>0</v>
      </c>
      <c r="W109" s="142">
        <v>0</v>
      </c>
      <c r="X109" s="141">
        <v>0</v>
      </c>
      <c r="Y109" s="141">
        <v>0</v>
      </c>
      <c r="Z109" s="143" t="s">
        <v>1869</v>
      </c>
      <c r="AA109" s="141">
        <v>0</v>
      </c>
      <c r="AB109" s="141">
        <v>0</v>
      </c>
      <c r="AC109" s="141">
        <v>0</v>
      </c>
      <c r="AD109" s="141">
        <v>0</v>
      </c>
      <c r="AE109" s="141">
        <v>0</v>
      </c>
      <c r="AF109" s="141">
        <v>0</v>
      </c>
      <c r="AG109" s="141">
        <v>2</v>
      </c>
      <c r="AH109" s="141">
        <v>4</v>
      </c>
      <c r="AI109" s="141">
        <v>28</v>
      </c>
      <c r="AJ109" s="141">
        <v>111</v>
      </c>
      <c r="AK109" s="141">
        <v>3</v>
      </c>
      <c r="AL109" s="141">
        <v>61</v>
      </c>
      <c r="AM109" s="141">
        <v>19</v>
      </c>
      <c r="AN109" s="141">
        <v>9</v>
      </c>
      <c r="AO109" s="141">
        <v>237</v>
      </c>
      <c r="AP109" s="141">
        <v>237</v>
      </c>
      <c r="AQ109" s="89">
        <f>'MFP by LEA_kbs'!$AO109/'MFP by LEA_kbs'!$G109</f>
        <v>1</v>
      </c>
    </row>
    <row r="110" spans="2:43" x14ac:dyDescent="0.25">
      <c r="B110" s="134">
        <v>2016</v>
      </c>
      <c r="C110" s="134" t="s">
        <v>298</v>
      </c>
      <c r="D110" s="134" t="s">
        <v>299</v>
      </c>
      <c r="E110" s="134" t="str">
        <f>VLOOKUP($C110,'MFP by Site_kbs'!$C$15:$AU$1439,3,FALSE)</f>
        <v>W11001</v>
      </c>
      <c r="F110" s="134" t="str">
        <f>VLOOKUP($C110,'MFP by Site_kbs'!$C$15:$AU$1439,4,FALSE)</f>
        <v>Nelson Elementary School</v>
      </c>
      <c r="G110" s="135">
        <v>447</v>
      </c>
      <c r="H110" s="135">
        <v>193</v>
      </c>
      <c r="I110" s="136">
        <v>0.43176733780760601</v>
      </c>
      <c r="J110" s="135">
        <v>254</v>
      </c>
      <c r="K110" s="136">
        <v>0.56823266219239399</v>
      </c>
      <c r="L110" s="135">
        <v>10</v>
      </c>
      <c r="M110" s="135">
        <v>1</v>
      </c>
      <c r="N110" s="135">
        <v>422</v>
      </c>
      <c r="O110" s="135">
        <v>10</v>
      </c>
      <c r="P110" s="135">
        <v>0</v>
      </c>
      <c r="Q110" s="135">
        <v>2</v>
      </c>
      <c r="R110" s="135">
        <v>2</v>
      </c>
      <c r="S110" s="135">
        <v>445</v>
      </c>
      <c r="T110" s="135">
        <v>438</v>
      </c>
      <c r="U110" s="136">
        <v>0.97986577181208101</v>
      </c>
      <c r="V110" s="135">
        <v>9</v>
      </c>
      <c r="W110" s="136">
        <v>2.01342281879195E-2</v>
      </c>
      <c r="X110" s="135">
        <v>0</v>
      </c>
      <c r="Y110" s="135">
        <v>1</v>
      </c>
      <c r="Z110" s="137" t="s">
        <v>1869</v>
      </c>
      <c r="AA110" s="135">
        <v>43</v>
      </c>
      <c r="AB110" s="135">
        <v>45</v>
      </c>
      <c r="AC110" s="135">
        <v>45</v>
      </c>
      <c r="AD110" s="135">
        <v>50</v>
      </c>
      <c r="AE110" s="135">
        <v>48</v>
      </c>
      <c r="AF110" s="135">
        <v>61</v>
      </c>
      <c r="AG110" s="135">
        <v>50</v>
      </c>
      <c r="AH110" s="135">
        <v>49</v>
      </c>
      <c r="AI110" s="135">
        <v>55</v>
      </c>
      <c r="AJ110" s="135">
        <v>0</v>
      </c>
      <c r="AK110" s="135">
        <v>0</v>
      </c>
      <c r="AL110" s="135">
        <v>0</v>
      </c>
      <c r="AM110" s="135">
        <v>0</v>
      </c>
      <c r="AN110" s="135">
        <v>0</v>
      </c>
      <c r="AO110" s="135">
        <v>429</v>
      </c>
      <c r="AP110" s="138">
        <v>429</v>
      </c>
      <c r="AQ110" s="145">
        <f>'MFP by LEA_kbs'!$AO110/'MFP by LEA_kbs'!$G110</f>
        <v>0.95973154362416102</v>
      </c>
    </row>
    <row r="111" spans="2:43" x14ac:dyDescent="0.25">
      <c r="B111" s="140">
        <v>2016</v>
      </c>
      <c r="C111" s="140" t="s">
        <v>300</v>
      </c>
      <c r="D111" s="140" t="s">
        <v>301</v>
      </c>
      <c r="E111" s="140" t="str">
        <f>VLOOKUP($C111,'MFP by Site_kbs'!$C$15:$AU$1439,3,FALSE)</f>
        <v>W12001</v>
      </c>
      <c r="F111" s="140" t="str">
        <f>VLOOKUP($C111,'MFP by Site_kbs'!$C$15:$AU$1439,4,FALSE)</f>
        <v>Pierre A. Capdau Learning Academy</v>
      </c>
      <c r="G111" s="141">
        <v>384</v>
      </c>
      <c r="H111" s="141">
        <v>182</v>
      </c>
      <c r="I111" s="142">
        <v>0.47395833333333298</v>
      </c>
      <c r="J111" s="141">
        <v>202</v>
      </c>
      <c r="K111" s="142">
        <v>0.52604166666666696</v>
      </c>
      <c r="L111" s="141">
        <v>0</v>
      </c>
      <c r="M111" s="141">
        <v>1</v>
      </c>
      <c r="N111" s="141">
        <v>332</v>
      </c>
      <c r="O111" s="141">
        <v>47</v>
      </c>
      <c r="P111" s="141">
        <v>0</v>
      </c>
      <c r="Q111" s="141">
        <v>3</v>
      </c>
      <c r="R111" s="141">
        <v>1</v>
      </c>
      <c r="S111" s="141">
        <v>381</v>
      </c>
      <c r="T111" s="141">
        <v>345</v>
      </c>
      <c r="U111" s="142">
        <v>0.8984375</v>
      </c>
      <c r="V111" s="141">
        <v>39</v>
      </c>
      <c r="W111" s="142">
        <v>0.1015625</v>
      </c>
      <c r="X111" s="141">
        <v>0</v>
      </c>
      <c r="Y111" s="141">
        <v>0</v>
      </c>
      <c r="Z111" s="143" t="s">
        <v>1869</v>
      </c>
      <c r="AA111" s="141">
        <v>25</v>
      </c>
      <c r="AB111" s="141">
        <v>34</v>
      </c>
      <c r="AC111" s="141">
        <v>37</v>
      </c>
      <c r="AD111" s="141">
        <v>48</v>
      </c>
      <c r="AE111" s="141">
        <v>50</v>
      </c>
      <c r="AF111" s="141">
        <v>50</v>
      </c>
      <c r="AG111" s="141">
        <v>49</v>
      </c>
      <c r="AH111" s="141">
        <v>41</v>
      </c>
      <c r="AI111" s="141">
        <v>50</v>
      </c>
      <c r="AJ111" s="141">
        <v>0</v>
      </c>
      <c r="AK111" s="141">
        <v>0</v>
      </c>
      <c r="AL111" s="141">
        <v>0</v>
      </c>
      <c r="AM111" s="141">
        <v>0</v>
      </c>
      <c r="AN111" s="141">
        <v>0</v>
      </c>
      <c r="AO111" s="141">
        <v>359</v>
      </c>
      <c r="AP111" s="144">
        <v>359</v>
      </c>
      <c r="AQ111" s="89">
        <f>'MFP by LEA_kbs'!$AO111/'MFP by LEA_kbs'!$G111</f>
        <v>0.93489583333333337</v>
      </c>
    </row>
    <row r="112" spans="2:43" x14ac:dyDescent="0.25">
      <c r="B112" s="134">
        <v>2016</v>
      </c>
      <c r="C112" s="134" t="s">
        <v>302</v>
      </c>
      <c r="D112" s="134" t="s">
        <v>303</v>
      </c>
      <c r="E112" s="134" t="str">
        <f>VLOOKUP($C112,'MFP by Site_kbs'!$C$15:$AU$1439,3,FALSE)</f>
        <v>W13001</v>
      </c>
      <c r="F112" s="134" t="str">
        <f>VLOOKUP($C112,'MFP by Site_kbs'!$C$15:$AU$1439,4,FALSE)</f>
        <v>Lake Area New Tech Early College High School</v>
      </c>
      <c r="G112" s="135">
        <v>758</v>
      </c>
      <c r="H112" s="135">
        <v>382</v>
      </c>
      <c r="I112" s="136">
        <v>0.50395778364116095</v>
      </c>
      <c r="J112" s="135">
        <v>376</v>
      </c>
      <c r="K112" s="136">
        <v>0.49604221635883899</v>
      </c>
      <c r="L112" s="135">
        <v>0</v>
      </c>
      <c r="M112" s="135">
        <v>0</v>
      </c>
      <c r="N112" s="135">
        <v>741</v>
      </c>
      <c r="O112" s="135">
        <v>11</v>
      </c>
      <c r="P112" s="135">
        <v>0</v>
      </c>
      <c r="Q112" s="135">
        <v>6</v>
      </c>
      <c r="R112" s="135">
        <v>0</v>
      </c>
      <c r="S112" s="135">
        <v>752</v>
      </c>
      <c r="T112" s="135">
        <v>754</v>
      </c>
      <c r="U112" s="136">
        <v>0.99472295514511899</v>
      </c>
      <c r="V112" s="135">
        <v>4</v>
      </c>
      <c r="W112" s="136">
        <v>5.2770448548812698E-3</v>
      </c>
      <c r="X112" s="135">
        <v>0</v>
      </c>
      <c r="Y112" s="135">
        <v>0</v>
      </c>
      <c r="Z112" s="137" t="s">
        <v>1869</v>
      </c>
      <c r="AA112" s="135">
        <v>0</v>
      </c>
      <c r="AB112" s="135">
        <v>0</v>
      </c>
      <c r="AC112" s="135">
        <v>0</v>
      </c>
      <c r="AD112" s="135">
        <v>0</v>
      </c>
      <c r="AE112" s="135">
        <v>0</v>
      </c>
      <c r="AF112" s="135">
        <v>0</v>
      </c>
      <c r="AG112" s="135">
        <v>0</v>
      </c>
      <c r="AH112" s="135">
        <v>0</v>
      </c>
      <c r="AI112" s="135">
        <v>0</v>
      </c>
      <c r="AJ112" s="135">
        <v>211</v>
      </c>
      <c r="AK112" s="135">
        <v>0</v>
      </c>
      <c r="AL112" s="135">
        <v>215</v>
      </c>
      <c r="AM112" s="135">
        <v>163</v>
      </c>
      <c r="AN112" s="135">
        <v>169</v>
      </c>
      <c r="AO112" s="135">
        <v>620</v>
      </c>
      <c r="AP112" s="138">
        <v>620</v>
      </c>
      <c r="AQ112" s="145">
        <f>'MFP by LEA_kbs'!$AO112/'MFP by LEA_kbs'!$G112</f>
        <v>0.81794195250659629</v>
      </c>
    </row>
    <row r="113" spans="2:43" x14ac:dyDescent="0.25">
      <c r="B113" s="140">
        <v>2016</v>
      </c>
      <c r="C113" s="140" t="s">
        <v>304</v>
      </c>
      <c r="D113" s="140" t="s">
        <v>305</v>
      </c>
      <c r="E113" s="140" t="str">
        <f>VLOOKUP($C113,'MFP by Site_kbs'!$C$15:$AU$1439,3,FALSE)</f>
        <v>W14001</v>
      </c>
      <c r="F113" s="140" t="str">
        <f>VLOOKUP($C113,'MFP by Site_kbs'!$C$15:$AU$1439,4,FALSE)</f>
        <v>Gentilly Terrace Elementary School</v>
      </c>
      <c r="G113" s="141">
        <v>426</v>
      </c>
      <c r="H113" s="141">
        <v>176</v>
      </c>
      <c r="I113" s="142">
        <v>0.41314553990610298</v>
      </c>
      <c r="J113" s="141">
        <v>250</v>
      </c>
      <c r="K113" s="142">
        <v>0.58685446009389697</v>
      </c>
      <c r="L113" s="141">
        <v>1</v>
      </c>
      <c r="M113" s="141">
        <v>1</v>
      </c>
      <c r="N113" s="141">
        <v>418</v>
      </c>
      <c r="O113" s="141">
        <v>5</v>
      </c>
      <c r="P113" s="141">
        <v>0</v>
      </c>
      <c r="Q113" s="141">
        <v>1</v>
      </c>
      <c r="R113" s="141">
        <v>0</v>
      </c>
      <c r="S113" s="141">
        <v>425</v>
      </c>
      <c r="T113" s="141">
        <v>423</v>
      </c>
      <c r="U113" s="142">
        <v>0.99295774647887303</v>
      </c>
      <c r="V113" s="141">
        <v>3</v>
      </c>
      <c r="W113" s="142">
        <v>7.0422535211267599E-3</v>
      </c>
      <c r="X113" s="141">
        <v>0</v>
      </c>
      <c r="Y113" s="141">
        <v>1</v>
      </c>
      <c r="Z113" s="143" t="s">
        <v>1869</v>
      </c>
      <c r="AA113" s="141">
        <v>39</v>
      </c>
      <c r="AB113" s="141">
        <v>46</v>
      </c>
      <c r="AC113" s="141">
        <v>44</v>
      </c>
      <c r="AD113" s="141">
        <v>48</v>
      </c>
      <c r="AE113" s="141">
        <v>53</v>
      </c>
      <c r="AF113" s="141">
        <v>51</v>
      </c>
      <c r="AG113" s="141">
        <v>47</v>
      </c>
      <c r="AH113" s="141">
        <v>48</v>
      </c>
      <c r="AI113" s="141">
        <v>49</v>
      </c>
      <c r="AJ113" s="141">
        <v>0</v>
      </c>
      <c r="AK113" s="141">
        <v>0</v>
      </c>
      <c r="AL113" s="141">
        <v>0</v>
      </c>
      <c r="AM113" s="141">
        <v>0</v>
      </c>
      <c r="AN113" s="141">
        <v>0</v>
      </c>
      <c r="AO113" s="141">
        <v>388</v>
      </c>
      <c r="AP113" s="144">
        <v>388</v>
      </c>
      <c r="AQ113" s="89">
        <f>'MFP by LEA_kbs'!$AO113/'MFP by LEA_kbs'!$G113</f>
        <v>0.91079812206572774</v>
      </c>
    </row>
    <row r="114" spans="2:43" x14ac:dyDescent="0.25">
      <c r="B114" s="134">
        <v>2016</v>
      </c>
      <c r="C114" s="134" t="s">
        <v>249</v>
      </c>
      <c r="D114" s="134" t="s">
        <v>250</v>
      </c>
      <c r="E114" s="134" t="str">
        <f>VLOOKUP($C114,'MFP by Site_kbs'!$C$15:$AU$1439,3,FALSE)</f>
        <v>W1A001</v>
      </c>
      <c r="F114" s="134" t="str">
        <f>VLOOKUP($C114,'MFP by Site_kbs'!$C$15:$AU$1439,4,FALSE)</f>
        <v>JCFA-East</v>
      </c>
      <c r="G114" s="135">
        <v>297</v>
      </c>
      <c r="H114" s="135">
        <v>129</v>
      </c>
      <c r="I114" s="136">
        <v>0.43243243243243201</v>
      </c>
      <c r="J114" s="135">
        <v>168</v>
      </c>
      <c r="K114" s="136">
        <v>0.56756756756756799</v>
      </c>
      <c r="L114" s="135">
        <v>0</v>
      </c>
      <c r="M114" s="135">
        <v>8</v>
      </c>
      <c r="N114" s="135">
        <v>131</v>
      </c>
      <c r="O114" s="135">
        <v>48</v>
      </c>
      <c r="P114" s="135">
        <v>0</v>
      </c>
      <c r="Q114" s="135">
        <v>98</v>
      </c>
      <c r="R114" s="135">
        <v>12</v>
      </c>
      <c r="S114" s="135">
        <v>199</v>
      </c>
      <c r="T114" s="135">
        <v>276</v>
      </c>
      <c r="U114" s="136">
        <v>0.92905405405405395</v>
      </c>
      <c r="V114" s="135">
        <v>21</v>
      </c>
      <c r="W114" s="136">
        <v>7.0945945945945901E-2</v>
      </c>
      <c r="X114" s="135">
        <v>0</v>
      </c>
      <c r="Y114" s="135">
        <v>0</v>
      </c>
      <c r="Z114" s="137" t="s">
        <v>1869</v>
      </c>
      <c r="AA114" s="135">
        <v>0</v>
      </c>
      <c r="AB114" s="135">
        <v>0</v>
      </c>
      <c r="AC114" s="135">
        <v>0</v>
      </c>
      <c r="AD114" s="135">
        <v>0</v>
      </c>
      <c r="AE114" s="135">
        <v>0</v>
      </c>
      <c r="AF114" s="135">
        <v>0</v>
      </c>
      <c r="AG114" s="135">
        <v>0</v>
      </c>
      <c r="AH114" s="135">
        <v>0</v>
      </c>
      <c r="AI114" s="135">
        <v>6</v>
      </c>
      <c r="AJ114" s="135">
        <v>104</v>
      </c>
      <c r="AK114" s="135">
        <v>6</v>
      </c>
      <c r="AL114" s="135">
        <v>78</v>
      </c>
      <c r="AM114" s="135">
        <v>61</v>
      </c>
      <c r="AN114" s="135">
        <v>42</v>
      </c>
      <c r="AO114" s="135">
        <v>215</v>
      </c>
      <c r="AP114" s="138">
        <v>227</v>
      </c>
      <c r="AQ114" s="145">
        <f>'MFP by LEA_kbs'!$AO114/'MFP by LEA_kbs'!$G114</f>
        <v>0.72390572390572394</v>
      </c>
    </row>
    <row r="115" spans="2:43" x14ac:dyDescent="0.25">
      <c r="B115" s="140">
        <v>2016</v>
      </c>
      <c r="C115" s="140" t="s">
        <v>251</v>
      </c>
      <c r="D115" s="140" t="s">
        <v>252</v>
      </c>
      <c r="E115" s="140" t="str">
        <f>VLOOKUP($C115,'MFP by Site_kbs'!$C$15:$AU$1439,3,FALSE)</f>
        <v>W1B001</v>
      </c>
      <c r="F115" s="140" t="str">
        <f>VLOOKUP($C115,'MFP by Site_kbs'!$C$15:$AU$1439,4,FALSE)</f>
        <v>Advantage Charter Academy</v>
      </c>
      <c r="G115" s="141">
        <v>539</v>
      </c>
      <c r="H115" s="141">
        <v>258</v>
      </c>
      <c r="I115" s="142">
        <v>0.47866419294990697</v>
      </c>
      <c r="J115" s="141">
        <v>281</v>
      </c>
      <c r="K115" s="142">
        <v>0.52133580705009297</v>
      </c>
      <c r="L115" s="141">
        <v>3</v>
      </c>
      <c r="M115" s="141">
        <v>0</v>
      </c>
      <c r="N115" s="141">
        <v>498</v>
      </c>
      <c r="O115" s="141">
        <v>15</v>
      </c>
      <c r="P115" s="141">
        <v>0</v>
      </c>
      <c r="Q115" s="141">
        <v>23</v>
      </c>
      <c r="R115" s="141">
        <v>0</v>
      </c>
      <c r="S115" s="141">
        <v>516</v>
      </c>
      <c r="T115" s="141">
        <v>539</v>
      </c>
      <c r="U115" s="142">
        <v>1</v>
      </c>
      <c r="V115" s="141">
        <v>0</v>
      </c>
      <c r="W115" s="142">
        <v>0</v>
      </c>
      <c r="X115" s="141">
        <v>0</v>
      </c>
      <c r="Y115" s="141">
        <v>0</v>
      </c>
      <c r="Z115" s="143" t="s">
        <v>1869</v>
      </c>
      <c r="AA115" s="141">
        <v>66</v>
      </c>
      <c r="AB115" s="141">
        <v>74</v>
      </c>
      <c r="AC115" s="141">
        <v>73</v>
      </c>
      <c r="AD115" s="141">
        <v>76</v>
      </c>
      <c r="AE115" s="141">
        <v>76</v>
      </c>
      <c r="AF115" s="141">
        <v>64</v>
      </c>
      <c r="AG115" s="141">
        <v>54</v>
      </c>
      <c r="AH115" s="141">
        <v>56</v>
      </c>
      <c r="AI115" s="141">
        <v>0</v>
      </c>
      <c r="AJ115" s="141">
        <v>0</v>
      </c>
      <c r="AK115" s="141">
        <v>0</v>
      </c>
      <c r="AL115" s="141">
        <v>0</v>
      </c>
      <c r="AM115" s="141">
        <v>0</v>
      </c>
      <c r="AN115" s="141">
        <v>0</v>
      </c>
      <c r="AO115" s="141">
        <v>438</v>
      </c>
      <c r="AP115" s="144">
        <v>438</v>
      </c>
      <c r="AQ115" s="89">
        <f>'MFP by LEA_kbs'!$AO115/'MFP by LEA_kbs'!$G115</f>
        <v>0.81261595547309828</v>
      </c>
    </row>
    <row r="116" spans="2:43" x14ac:dyDescent="0.25">
      <c r="B116" s="134">
        <v>2016</v>
      </c>
      <c r="C116" s="134" t="s">
        <v>306</v>
      </c>
      <c r="D116" s="134" t="s">
        <v>307</v>
      </c>
      <c r="E116" s="134" t="str">
        <f>VLOOKUP($C116,'MFP by Site_kbs'!$C$15:$AU$1439,3,FALSE)</f>
        <v>W21001</v>
      </c>
      <c r="F116" s="134" t="str">
        <f>VLOOKUP($C116,'MFP by Site_kbs'!$C$15:$AU$1439,4,FALSE)</f>
        <v>James M. Singleton Charter School</v>
      </c>
      <c r="G116" s="135">
        <v>368</v>
      </c>
      <c r="H116" s="135">
        <v>192</v>
      </c>
      <c r="I116" s="136">
        <v>0.52173913043478304</v>
      </c>
      <c r="J116" s="135">
        <v>176</v>
      </c>
      <c r="K116" s="136">
        <v>0.47826086956521702</v>
      </c>
      <c r="L116" s="135">
        <v>0</v>
      </c>
      <c r="M116" s="135">
        <v>0</v>
      </c>
      <c r="N116" s="135">
        <v>358</v>
      </c>
      <c r="O116" s="135">
        <v>10</v>
      </c>
      <c r="P116" s="135">
        <v>0</v>
      </c>
      <c r="Q116" s="135">
        <v>0</v>
      </c>
      <c r="R116" s="135">
        <v>0</v>
      </c>
      <c r="S116" s="135">
        <v>368</v>
      </c>
      <c r="T116" s="135">
        <v>368</v>
      </c>
      <c r="U116" s="136">
        <v>1</v>
      </c>
      <c r="V116" s="135">
        <v>0</v>
      </c>
      <c r="W116" s="136">
        <v>0</v>
      </c>
      <c r="X116" s="135">
        <v>0</v>
      </c>
      <c r="Y116" s="135">
        <v>2</v>
      </c>
      <c r="Z116" s="137" t="s">
        <v>1869</v>
      </c>
      <c r="AA116" s="135">
        <v>45</v>
      </c>
      <c r="AB116" s="135">
        <v>38</v>
      </c>
      <c r="AC116" s="135">
        <v>46</v>
      </c>
      <c r="AD116" s="135">
        <v>48</v>
      </c>
      <c r="AE116" s="135">
        <v>42</v>
      </c>
      <c r="AF116" s="135">
        <v>30</v>
      </c>
      <c r="AG116" s="135">
        <v>42</v>
      </c>
      <c r="AH116" s="135">
        <v>31</v>
      </c>
      <c r="AI116" s="135">
        <v>44</v>
      </c>
      <c r="AJ116" s="135">
        <v>0</v>
      </c>
      <c r="AK116" s="135">
        <v>0</v>
      </c>
      <c r="AL116" s="135">
        <v>0</v>
      </c>
      <c r="AM116" s="135">
        <v>0</v>
      </c>
      <c r="AN116" s="135">
        <v>0</v>
      </c>
      <c r="AO116" s="135">
        <v>361</v>
      </c>
      <c r="AP116" s="138">
        <v>361</v>
      </c>
      <c r="AQ116" s="145">
        <f>'MFP by LEA_kbs'!$AO116/'MFP by LEA_kbs'!$G116</f>
        <v>0.98097826086956519</v>
      </c>
    </row>
    <row r="117" spans="2:43" x14ac:dyDescent="0.25">
      <c r="B117" s="140">
        <v>2016</v>
      </c>
      <c r="C117" s="140" t="s">
        <v>253</v>
      </c>
      <c r="D117" s="140" t="s">
        <v>254</v>
      </c>
      <c r="E117" s="140" t="str">
        <f>VLOOKUP($C117,'MFP by Site_kbs'!$C$15:$AU$1439,3,FALSE)</f>
        <v>W2A001</v>
      </c>
      <c r="F117" s="140" t="str">
        <f>VLOOKUP($C117,'MFP by Site_kbs'!$C$15:$AU$1439,4,FALSE)</f>
        <v>Tallulah Charter School</v>
      </c>
      <c r="G117" s="141">
        <v>395</v>
      </c>
      <c r="H117" s="141">
        <v>213</v>
      </c>
      <c r="I117" s="142">
        <v>0.53924050632911402</v>
      </c>
      <c r="J117" s="141">
        <v>182</v>
      </c>
      <c r="K117" s="142">
        <v>0.46075949367088598</v>
      </c>
      <c r="L117" s="141">
        <v>0</v>
      </c>
      <c r="M117" s="141">
        <v>0</v>
      </c>
      <c r="N117" s="141">
        <v>386</v>
      </c>
      <c r="O117" s="141">
        <v>2</v>
      </c>
      <c r="P117" s="141">
        <v>0</v>
      </c>
      <c r="Q117" s="141">
        <v>7</v>
      </c>
      <c r="R117" s="141">
        <v>0</v>
      </c>
      <c r="S117" s="141">
        <v>388</v>
      </c>
      <c r="T117" s="141">
        <v>395</v>
      </c>
      <c r="U117" s="142">
        <v>1</v>
      </c>
      <c r="V117" s="141">
        <v>0</v>
      </c>
      <c r="W117" s="142">
        <v>0</v>
      </c>
      <c r="X117" s="141">
        <v>0</v>
      </c>
      <c r="Y117" s="141">
        <v>0</v>
      </c>
      <c r="Z117" s="143" t="s">
        <v>1869</v>
      </c>
      <c r="AA117" s="141">
        <v>50</v>
      </c>
      <c r="AB117" s="141">
        <v>35</v>
      </c>
      <c r="AC117" s="141">
        <v>44</v>
      </c>
      <c r="AD117" s="141">
        <v>44</v>
      </c>
      <c r="AE117" s="141">
        <v>51</v>
      </c>
      <c r="AF117" s="141">
        <v>50</v>
      </c>
      <c r="AG117" s="141">
        <v>41</v>
      </c>
      <c r="AH117" s="141">
        <v>41</v>
      </c>
      <c r="AI117" s="141">
        <v>39</v>
      </c>
      <c r="AJ117" s="141">
        <v>0</v>
      </c>
      <c r="AK117" s="141">
        <v>0</v>
      </c>
      <c r="AL117" s="141">
        <v>0</v>
      </c>
      <c r="AM117" s="141">
        <v>0</v>
      </c>
      <c r="AN117" s="141">
        <v>0</v>
      </c>
      <c r="AO117" s="141">
        <v>354</v>
      </c>
      <c r="AP117" s="144">
        <v>354</v>
      </c>
      <c r="AQ117" s="89">
        <f>'MFP by LEA_kbs'!$AO117/'MFP by LEA_kbs'!$G117</f>
        <v>0.89620253164556962</v>
      </c>
    </row>
    <row r="118" spans="2:43" x14ac:dyDescent="0.25">
      <c r="B118" s="134">
        <v>2016</v>
      </c>
      <c r="C118" s="134" t="s">
        <v>255</v>
      </c>
      <c r="D118" s="134" t="s">
        <v>256</v>
      </c>
      <c r="E118" s="134" t="str">
        <f>VLOOKUP($C118,'MFP by Site_kbs'!$C$15:$AU$1439,3,FALSE)</f>
        <v>W2B001</v>
      </c>
      <c r="F118" s="134" t="str">
        <f>VLOOKUP($C118,'MFP by Site_kbs'!$C$15:$AU$1439,4,FALSE)</f>
        <v>Willow Charter Academy</v>
      </c>
      <c r="G118" s="135">
        <v>463</v>
      </c>
      <c r="H118" s="135">
        <v>220</v>
      </c>
      <c r="I118" s="136">
        <v>0.47516198704103702</v>
      </c>
      <c r="J118" s="135">
        <v>243</v>
      </c>
      <c r="K118" s="136">
        <v>0.52483801295896304</v>
      </c>
      <c r="L118" s="135">
        <v>1</v>
      </c>
      <c r="M118" s="135">
        <v>0</v>
      </c>
      <c r="N118" s="135">
        <v>441</v>
      </c>
      <c r="O118" s="135">
        <v>4</v>
      </c>
      <c r="P118" s="135">
        <v>0</v>
      </c>
      <c r="Q118" s="135">
        <v>17</v>
      </c>
      <c r="R118" s="135">
        <v>0</v>
      </c>
      <c r="S118" s="135">
        <v>446</v>
      </c>
      <c r="T118" s="135">
        <v>462</v>
      </c>
      <c r="U118" s="136">
        <v>0.99784017278617698</v>
      </c>
      <c r="V118" s="135">
        <v>1</v>
      </c>
      <c r="W118" s="136">
        <v>2.15982721382289E-3</v>
      </c>
      <c r="X118" s="135">
        <v>0</v>
      </c>
      <c r="Y118" s="135">
        <v>0</v>
      </c>
      <c r="Z118" s="137" t="s">
        <v>1869</v>
      </c>
      <c r="AA118" s="135">
        <v>35</v>
      </c>
      <c r="AB118" s="135">
        <v>70</v>
      </c>
      <c r="AC118" s="135">
        <v>86</v>
      </c>
      <c r="AD118" s="135">
        <v>68</v>
      </c>
      <c r="AE118" s="135">
        <v>54</v>
      </c>
      <c r="AF118" s="135">
        <v>61</v>
      </c>
      <c r="AG118" s="135">
        <v>52</v>
      </c>
      <c r="AH118" s="135">
        <v>37</v>
      </c>
      <c r="AI118" s="135">
        <v>0</v>
      </c>
      <c r="AJ118" s="135">
        <v>0</v>
      </c>
      <c r="AK118" s="135">
        <v>0</v>
      </c>
      <c r="AL118" s="135">
        <v>0</v>
      </c>
      <c r="AM118" s="135">
        <v>0</v>
      </c>
      <c r="AN118" s="135">
        <v>0</v>
      </c>
      <c r="AO118" s="135">
        <v>296</v>
      </c>
      <c r="AP118" s="138">
        <v>296</v>
      </c>
      <c r="AQ118" s="145">
        <f>'MFP by LEA_kbs'!$AO118/'MFP by LEA_kbs'!$G118</f>
        <v>0.63930885529157666</v>
      </c>
    </row>
    <row r="119" spans="2:43" x14ac:dyDescent="0.25">
      <c r="B119" s="147">
        <v>2016</v>
      </c>
      <c r="C119" s="147" t="s">
        <v>417</v>
      </c>
      <c r="D119" s="147" t="s">
        <v>418</v>
      </c>
      <c r="E119" s="147" t="str">
        <f>VLOOKUP($C119,'MFP by Site_kbs'!$C$15:$AU$1439,3,FALSE)</f>
        <v>W31001</v>
      </c>
      <c r="F119" s="147" t="str">
        <f>VLOOKUP($C119,'MFP by Site_kbs'!$C$15:$AU$1439,4,FALSE)</f>
        <v>Dr. Martin Luther King Charter School for Sci/Tech</v>
      </c>
      <c r="G119" s="141">
        <v>938</v>
      </c>
      <c r="H119" s="141">
        <v>493</v>
      </c>
      <c r="I119" s="142">
        <v>0.52558635394456299</v>
      </c>
      <c r="J119" s="141">
        <v>445</v>
      </c>
      <c r="K119" s="142">
        <v>0.47441364605543701</v>
      </c>
      <c r="L119" s="141">
        <v>0</v>
      </c>
      <c r="M119" s="141">
        <v>0</v>
      </c>
      <c r="N119" s="141">
        <v>934</v>
      </c>
      <c r="O119" s="141">
        <v>2</v>
      </c>
      <c r="P119" s="141">
        <v>0</v>
      </c>
      <c r="Q119" s="141">
        <v>1</v>
      </c>
      <c r="R119" s="141">
        <v>1</v>
      </c>
      <c r="S119" s="141">
        <v>937</v>
      </c>
      <c r="T119" s="141">
        <v>938</v>
      </c>
      <c r="U119" s="142">
        <v>1</v>
      </c>
      <c r="V119" s="141">
        <v>0</v>
      </c>
      <c r="W119" s="142">
        <v>0</v>
      </c>
      <c r="X119" s="141">
        <v>0</v>
      </c>
      <c r="Y119" s="141">
        <v>2</v>
      </c>
      <c r="Z119" s="143" t="s">
        <v>1869</v>
      </c>
      <c r="AA119" s="141">
        <v>72</v>
      </c>
      <c r="AB119" s="141">
        <v>68</v>
      </c>
      <c r="AC119" s="141">
        <v>61</v>
      </c>
      <c r="AD119" s="141">
        <v>60</v>
      </c>
      <c r="AE119" s="141">
        <v>57</v>
      </c>
      <c r="AF119" s="141">
        <v>51</v>
      </c>
      <c r="AG119" s="141">
        <v>57</v>
      </c>
      <c r="AH119" s="141">
        <v>44</v>
      </c>
      <c r="AI119" s="141">
        <v>63</v>
      </c>
      <c r="AJ119" s="141">
        <v>181</v>
      </c>
      <c r="AK119" s="141">
        <v>0</v>
      </c>
      <c r="AL119" s="141">
        <v>120</v>
      </c>
      <c r="AM119" s="141">
        <v>50</v>
      </c>
      <c r="AN119" s="141">
        <v>52</v>
      </c>
      <c r="AO119" s="141">
        <v>838</v>
      </c>
      <c r="AP119" s="141">
        <v>838</v>
      </c>
      <c r="AQ119" s="89">
        <f>'MFP by LEA_kbs'!$AO119/'MFP by LEA_kbs'!$G119</f>
        <v>0.89339019189765456</v>
      </c>
    </row>
    <row r="120" spans="2:43" x14ac:dyDescent="0.25">
      <c r="B120" s="134">
        <v>2016</v>
      </c>
      <c r="C120" s="134" t="s">
        <v>308</v>
      </c>
      <c r="D120" s="134" t="s">
        <v>309</v>
      </c>
      <c r="E120" s="134" t="str">
        <f>VLOOKUP($C120,'MFP by Site_kbs'!$C$15:$AU$1439,3,FALSE)</f>
        <v>W32001</v>
      </c>
      <c r="F120" s="134" t="str">
        <f>VLOOKUP($C120,'MFP by Site_kbs'!$C$15:$AU$1439,4,FALSE)</f>
        <v>Joseph A. Craig Charter School</v>
      </c>
      <c r="G120" s="135">
        <v>305</v>
      </c>
      <c r="H120" s="135">
        <v>147</v>
      </c>
      <c r="I120" s="136">
        <v>0.48196721311475399</v>
      </c>
      <c r="J120" s="135">
        <v>158</v>
      </c>
      <c r="K120" s="136">
        <v>0.51803278688524601</v>
      </c>
      <c r="L120" s="135">
        <v>0</v>
      </c>
      <c r="M120" s="135">
        <v>0</v>
      </c>
      <c r="N120" s="135">
        <v>291</v>
      </c>
      <c r="O120" s="135">
        <v>14</v>
      </c>
      <c r="P120" s="135">
        <v>0</v>
      </c>
      <c r="Q120" s="135">
        <v>0</v>
      </c>
      <c r="R120" s="135">
        <v>0</v>
      </c>
      <c r="S120" s="135">
        <v>305</v>
      </c>
      <c r="T120" s="135">
        <v>305</v>
      </c>
      <c r="U120" s="136">
        <v>1</v>
      </c>
      <c r="V120" s="135">
        <v>0</v>
      </c>
      <c r="W120" s="136">
        <v>0</v>
      </c>
      <c r="X120" s="135">
        <v>0</v>
      </c>
      <c r="Y120" s="135">
        <v>0</v>
      </c>
      <c r="Z120" s="137" t="s">
        <v>1869</v>
      </c>
      <c r="AA120" s="135">
        <v>39</v>
      </c>
      <c r="AB120" s="135">
        <v>34</v>
      </c>
      <c r="AC120" s="135">
        <v>39</v>
      </c>
      <c r="AD120" s="135">
        <v>45</v>
      </c>
      <c r="AE120" s="135">
        <v>29</v>
      </c>
      <c r="AF120" s="135">
        <v>35</v>
      </c>
      <c r="AG120" s="135">
        <v>33</v>
      </c>
      <c r="AH120" s="135">
        <v>28</v>
      </c>
      <c r="AI120" s="135">
        <v>23</v>
      </c>
      <c r="AJ120" s="135">
        <v>0</v>
      </c>
      <c r="AK120" s="135">
        <v>0</v>
      </c>
      <c r="AL120" s="135">
        <v>0</v>
      </c>
      <c r="AM120" s="135">
        <v>0</v>
      </c>
      <c r="AN120" s="135">
        <v>0</v>
      </c>
      <c r="AO120" s="135">
        <v>303</v>
      </c>
      <c r="AP120" s="138">
        <v>303</v>
      </c>
      <c r="AQ120" s="145">
        <f>'MFP by LEA_kbs'!$AO120/'MFP by LEA_kbs'!$G120</f>
        <v>0.99344262295081964</v>
      </c>
    </row>
    <row r="121" spans="2:43" x14ac:dyDescent="0.25">
      <c r="B121" s="140">
        <v>2016</v>
      </c>
      <c r="C121" s="140" t="s">
        <v>1811</v>
      </c>
      <c r="D121" s="140" t="s">
        <v>1812</v>
      </c>
      <c r="E121" s="140" t="str">
        <f>VLOOKUP($C121,'MFP by Site_kbs'!$C$15:$AU$1439,3,FALSE)</f>
        <v>W33001</v>
      </c>
      <c r="F121" s="140" t="str">
        <f>VLOOKUP($C121,'MFP by Site_kbs'!$C$15:$AU$1439,4,FALSE)</f>
        <v>Lincoln Preparatory School: A TMCF Collegiate Acad</v>
      </c>
      <c r="G121" s="141">
        <v>384</v>
      </c>
      <c r="H121" s="141">
        <v>188</v>
      </c>
      <c r="I121" s="142">
        <v>0.48958333333333298</v>
      </c>
      <c r="J121" s="141">
        <v>196</v>
      </c>
      <c r="K121" s="142">
        <v>0.51041666666666696</v>
      </c>
      <c r="L121" s="141">
        <v>1</v>
      </c>
      <c r="M121" s="141">
        <v>0</v>
      </c>
      <c r="N121" s="141">
        <v>359</v>
      </c>
      <c r="O121" s="141">
        <v>1</v>
      </c>
      <c r="P121" s="141">
        <v>0</v>
      </c>
      <c r="Q121" s="141">
        <v>11</v>
      </c>
      <c r="R121" s="141">
        <v>12</v>
      </c>
      <c r="S121" s="141">
        <v>373</v>
      </c>
      <c r="T121" s="141">
        <v>383</v>
      </c>
      <c r="U121" s="142">
        <v>0.99739583333333304</v>
      </c>
      <c r="V121" s="141">
        <v>1</v>
      </c>
      <c r="W121" s="142">
        <v>2.60416666666667E-3</v>
      </c>
      <c r="X121" s="141">
        <v>0</v>
      </c>
      <c r="Y121" s="141">
        <v>0</v>
      </c>
      <c r="Z121" s="143" t="s">
        <v>1869</v>
      </c>
      <c r="AA121" s="141">
        <v>30</v>
      </c>
      <c r="AB121" s="141">
        <v>22</v>
      </c>
      <c r="AC121" s="141">
        <v>27</v>
      </c>
      <c r="AD121" s="141">
        <v>20</v>
      </c>
      <c r="AE121" s="141">
        <v>26</v>
      </c>
      <c r="AF121" s="141">
        <v>22</v>
      </c>
      <c r="AG121" s="141">
        <v>30</v>
      </c>
      <c r="AH121" s="141">
        <v>26</v>
      </c>
      <c r="AI121" s="141">
        <v>33</v>
      </c>
      <c r="AJ121" s="141">
        <v>29</v>
      </c>
      <c r="AK121" s="141">
        <v>0</v>
      </c>
      <c r="AL121" s="141">
        <v>46</v>
      </c>
      <c r="AM121" s="141">
        <v>48</v>
      </c>
      <c r="AN121" s="141">
        <v>25</v>
      </c>
      <c r="AO121" s="141">
        <v>263</v>
      </c>
      <c r="AP121" s="144">
        <v>263</v>
      </c>
      <c r="AQ121" s="89">
        <f>'MFP by LEA_kbs'!$AO121/'MFP by LEA_kbs'!$G121</f>
        <v>0.68489583333333337</v>
      </c>
    </row>
    <row r="122" spans="2:43" x14ac:dyDescent="0.25">
      <c r="B122" s="134">
        <v>2016</v>
      </c>
      <c r="C122" s="134" t="s">
        <v>1813</v>
      </c>
      <c r="D122" s="134" t="s">
        <v>1814</v>
      </c>
      <c r="E122" s="134" t="str">
        <f>VLOOKUP($C122,'MFP by Site_kbs'!$C$15:$AU$1439,3,FALSE)</f>
        <v>W34001</v>
      </c>
      <c r="F122" s="134" t="str">
        <f>VLOOKUP($C122,'MFP by Site_kbs'!$C$15:$AU$1439,4,FALSE)</f>
        <v>Laurel Oaks Charter School</v>
      </c>
      <c r="G122" s="135">
        <v>44</v>
      </c>
      <c r="H122" s="135">
        <v>22</v>
      </c>
      <c r="I122" s="136">
        <v>0.5</v>
      </c>
      <c r="J122" s="135">
        <v>22</v>
      </c>
      <c r="K122" s="136">
        <v>0.5</v>
      </c>
      <c r="L122" s="135">
        <v>0</v>
      </c>
      <c r="M122" s="135">
        <v>0</v>
      </c>
      <c r="N122" s="135">
        <v>37</v>
      </c>
      <c r="O122" s="135">
        <v>6</v>
      </c>
      <c r="P122" s="135">
        <v>0</v>
      </c>
      <c r="Q122" s="135">
        <v>0</v>
      </c>
      <c r="R122" s="135">
        <v>1</v>
      </c>
      <c r="S122" s="135">
        <v>44</v>
      </c>
      <c r="T122" s="135">
        <v>38</v>
      </c>
      <c r="U122" s="136">
        <v>0.86363636363636398</v>
      </c>
      <c r="V122" s="135">
        <v>6</v>
      </c>
      <c r="W122" s="136">
        <v>0.13636363636363599</v>
      </c>
      <c r="X122" s="135">
        <v>0</v>
      </c>
      <c r="Y122" s="135">
        <v>0</v>
      </c>
      <c r="Z122" s="137" t="s">
        <v>1869</v>
      </c>
      <c r="AA122" s="135">
        <v>44</v>
      </c>
      <c r="AB122" s="135">
        <v>0</v>
      </c>
      <c r="AC122" s="135">
        <v>0</v>
      </c>
      <c r="AD122" s="135">
        <v>0</v>
      </c>
      <c r="AE122" s="135">
        <v>0</v>
      </c>
      <c r="AF122" s="135">
        <v>0</v>
      </c>
      <c r="AG122" s="135">
        <v>0</v>
      </c>
      <c r="AH122" s="135">
        <v>0</v>
      </c>
      <c r="AI122" s="135">
        <v>0</v>
      </c>
      <c r="AJ122" s="135">
        <v>0</v>
      </c>
      <c r="AK122" s="135">
        <v>0</v>
      </c>
      <c r="AL122" s="135">
        <v>0</v>
      </c>
      <c r="AM122" s="135">
        <v>0</v>
      </c>
      <c r="AN122" s="135">
        <v>0</v>
      </c>
      <c r="AO122" s="135">
        <v>37</v>
      </c>
      <c r="AP122" s="138">
        <v>40</v>
      </c>
      <c r="AQ122" s="145">
        <f>'MFP by LEA_kbs'!$AO122/'MFP by LEA_kbs'!$G122</f>
        <v>0.84090909090909094</v>
      </c>
    </row>
    <row r="123" spans="2:43" x14ac:dyDescent="0.25">
      <c r="B123" s="140">
        <v>2016</v>
      </c>
      <c r="C123" s="140" t="s">
        <v>1815</v>
      </c>
      <c r="D123" s="140" t="s">
        <v>1816</v>
      </c>
      <c r="E123" s="140" t="str">
        <f>VLOOKUP($C123,'MFP by Site_kbs'!$C$15:$AU$1439,3,FALSE)</f>
        <v>W35001</v>
      </c>
      <c r="F123" s="140" t="str">
        <f>VLOOKUP($C123,'MFP by Site_kbs'!$C$15:$AU$1439,4,FALSE)</f>
        <v>Appex Collegiate Academy Charter School</v>
      </c>
      <c r="G123" s="141">
        <v>92</v>
      </c>
      <c r="H123" s="141">
        <v>45</v>
      </c>
      <c r="I123" s="142">
        <v>0.48913043478260898</v>
      </c>
      <c r="J123" s="141">
        <v>47</v>
      </c>
      <c r="K123" s="142">
        <v>0.51086956521739102</v>
      </c>
      <c r="L123" s="141">
        <v>0</v>
      </c>
      <c r="M123" s="141">
        <v>0</v>
      </c>
      <c r="N123" s="141">
        <v>92</v>
      </c>
      <c r="O123" s="141">
        <v>0</v>
      </c>
      <c r="P123" s="141">
        <v>0</v>
      </c>
      <c r="Q123" s="141">
        <v>0</v>
      </c>
      <c r="R123" s="141">
        <v>0</v>
      </c>
      <c r="S123" s="141">
        <v>92</v>
      </c>
      <c r="T123" s="141">
        <v>92</v>
      </c>
      <c r="U123" s="142">
        <v>1</v>
      </c>
      <c r="V123" s="141">
        <v>0</v>
      </c>
      <c r="W123" s="142">
        <v>0</v>
      </c>
      <c r="X123" s="141">
        <v>0</v>
      </c>
      <c r="Y123" s="141">
        <v>0</v>
      </c>
      <c r="Z123" s="143" t="s">
        <v>1869</v>
      </c>
      <c r="AA123" s="141">
        <v>0</v>
      </c>
      <c r="AB123" s="141">
        <v>0</v>
      </c>
      <c r="AC123" s="141">
        <v>0</v>
      </c>
      <c r="AD123" s="141">
        <v>0</v>
      </c>
      <c r="AE123" s="141">
        <v>0</v>
      </c>
      <c r="AF123" s="141">
        <v>0</v>
      </c>
      <c r="AG123" s="141">
        <v>92</v>
      </c>
      <c r="AH123" s="141">
        <v>0</v>
      </c>
      <c r="AI123" s="141">
        <v>0</v>
      </c>
      <c r="AJ123" s="141">
        <v>0</v>
      </c>
      <c r="AK123" s="141">
        <v>0</v>
      </c>
      <c r="AL123" s="141">
        <v>0</v>
      </c>
      <c r="AM123" s="141">
        <v>0</v>
      </c>
      <c r="AN123" s="141">
        <v>0</v>
      </c>
      <c r="AO123" s="141">
        <v>83</v>
      </c>
      <c r="AP123" s="144">
        <v>83</v>
      </c>
      <c r="AQ123" s="89">
        <f>'MFP by LEA_kbs'!$AO123/'MFP by LEA_kbs'!$G123</f>
        <v>0.90217391304347827</v>
      </c>
    </row>
    <row r="124" spans="2:43" x14ac:dyDescent="0.25">
      <c r="B124" s="134">
        <v>2016</v>
      </c>
      <c r="C124" s="134" t="s">
        <v>1817</v>
      </c>
      <c r="D124" s="134" t="s">
        <v>1818</v>
      </c>
      <c r="E124" s="134" t="str">
        <f>VLOOKUP($C124,'MFP by Site_kbs'!$C$15:$AU$1439,3,FALSE)</f>
        <v>W36001</v>
      </c>
      <c r="F124" s="134" t="str">
        <f>VLOOKUP($C124,'MFP by Site_kbs'!$C$15:$AU$1439,4,FALSE)</f>
        <v>Smothers Academy Preparatory School</v>
      </c>
      <c r="G124" s="135">
        <v>340</v>
      </c>
      <c r="H124" s="135">
        <v>0</v>
      </c>
      <c r="I124" s="136">
        <v>0</v>
      </c>
      <c r="J124" s="135">
        <v>340</v>
      </c>
      <c r="K124" s="136">
        <v>1</v>
      </c>
      <c r="L124" s="135">
        <v>0</v>
      </c>
      <c r="M124" s="135">
        <v>0</v>
      </c>
      <c r="N124" s="135">
        <v>329</v>
      </c>
      <c r="O124" s="135">
        <v>2</v>
      </c>
      <c r="P124" s="135">
        <v>0</v>
      </c>
      <c r="Q124" s="135">
        <v>9</v>
      </c>
      <c r="R124" s="135">
        <v>0</v>
      </c>
      <c r="S124" s="135">
        <v>331</v>
      </c>
      <c r="T124" s="135">
        <v>340</v>
      </c>
      <c r="U124" s="136">
        <v>1</v>
      </c>
      <c r="V124" s="135">
        <v>0</v>
      </c>
      <c r="W124" s="136">
        <v>0</v>
      </c>
      <c r="X124" s="135">
        <v>0</v>
      </c>
      <c r="Y124" s="135">
        <v>0</v>
      </c>
      <c r="Z124" s="137" t="s">
        <v>1869</v>
      </c>
      <c r="AA124" s="135">
        <v>38</v>
      </c>
      <c r="AB124" s="135">
        <v>50</v>
      </c>
      <c r="AC124" s="135">
        <v>47</v>
      </c>
      <c r="AD124" s="135">
        <v>53</v>
      </c>
      <c r="AE124" s="135">
        <v>53</v>
      </c>
      <c r="AF124" s="135">
        <v>49</v>
      </c>
      <c r="AG124" s="135">
        <v>50</v>
      </c>
      <c r="AH124" s="135">
        <v>0</v>
      </c>
      <c r="AI124" s="135">
        <v>0</v>
      </c>
      <c r="AJ124" s="135">
        <v>0</v>
      </c>
      <c r="AK124" s="135">
        <v>0</v>
      </c>
      <c r="AL124" s="135">
        <v>0</v>
      </c>
      <c r="AM124" s="135">
        <v>0</v>
      </c>
      <c r="AN124" s="135">
        <v>0</v>
      </c>
      <c r="AO124" s="135">
        <v>218</v>
      </c>
      <c r="AP124" s="138">
        <v>218</v>
      </c>
      <c r="AQ124" s="145">
        <f>'MFP by LEA_kbs'!$AO124/'MFP by LEA_kbs'!$G124</f>
        <v>0.64117647058823535</v>
      </c>
    </row>
    <row r="125" spans="2:43" x14ac:dyDescent="0.25">
      <c r="B125" s="140">
        <v>2016</v>
      </c>
      <c r="C125" s="140" t="s">
        <v>1819</v>
      </c>
      <c r="D125" s="140" t="s">
        <v>1820</v>
      </c>
      <c r="E125" s="140" t="str">
        <f>VLOOKUP($C125,'MFP by Site_kbs'!$C$15:$AU$1439,3,FALSE)</f>
        <v>W37001</v>
      </c>
      <c r="F125" s="140" t="str">
        <f>VLOOKUP($C125,'MFP by Site_kbs'!$C$15:$AU$1439,4,FALSE)</f>
        <v>Greater Grace Charter Academy Inc.</v>
      </c>
      <c r="G125" s="141">
        <v>97</v>
      </c>
      <c r="H125" s="141">
        <v>53</v>
      </c>
      <c r="I125" s="142">
        <v>0.54639175257731998</v>
      </c>
      <c r="J125" s="141">
        <v>44</v>
      </c>
      <c r="K125" s="142">
        <v>0.45360824742268002</v>
      </c>
      <c r="L125" s="141">
        <v>0</v>
      </c>
      <c r="M125" s="141">
        <v>0</v>
      </c>
      <c r="N125" s="141">
        <v>91</v>
      </c>
      <c r="O125" s="141">
        <v>1</v>
      </c>
      <c r="P125" s="141">
        <v>0</v>
      </c>
      <c r="Q125" s="141">
        <v>5</v>
      </c>
      <c r="R125" s="141">
        <v>0</v>
      </c>
      <c r="S125" s="141">
        <v>92</v>
      </c>
      <c r="T125" s="141">
        <v>97</v>
      </c>
      <c r="U125" s="142">
        <v>1</v>
      </c>
      <c r="V125" s="141">
        <v>0</v>
      </c>
      <c r="W125" s="142">
        <v>0</v>
      </c>
      <c r="X125" s="141">
        <v>0</v>
      </c>
      <c r="Y125" s="141">
        <v>0</v>
      </c>
      <c r="Z125" s="143" t="s">
        <v>1869</v>
      </c>
      <c r="AA125" s="141">
        <v>6</v>
      </c>
      <c r="AB125" s="141">
        <v>14</v>
      </c>
      <c r="AC125" s="141">
        <v>11</v>
      </c>
      <c r="AD125" s="141">
        <v>8</v>
      </c>
      <c r="AE125" s="141">
        <v>15</v>
      </c>
      <c r="AF125" s="141">
        <v>16</v>
      </c>
      <c r="AG125" s="141">
        <v>14</v>
      </c>
      <c r="AH125" s="141">
        <v>13</v>
      </c>
      <c r="AI125" s="141">
        <v>0</v>
      </c>
      <c r="AJ125" s="141">
        <v>0</v>
      </c>
      <c r="AK125" s="141">
        <v>0</v>
      </c>
      <c r="AL125" s="141">
        <v>0</v>
      </c>
      <c r="AM125" s="141">
        <v>0</v>
      </c>
      <c r="AN125" s="141">
        <v>0</v>
      </c>
      <c r="AO125" s="141">
        <v>60</v>
      </c>
      <c r="AP125" s="144">
        <v>60</v>
      </c>
      <c r="AQ125" s="89">
        <f>'MFP by LEA_kbs'!$AO125/'MFP by LEA_kbs'!$G125</f>
        <v>0.61855670103092786</v>
      </c>
    </row>
    <row r="126" spans="2:43" x14ac:dyDescent="0.25">
      <c r="B126" s="134">
        <v>2016</v>
      </c>
      <c r="C126" s="134" t="s">
        <v>257</v>
      </c>
      <c r="D126" s="134" t="s">
        <v>258</v>
      </c>
      <c r="E126" s="134" t="str">
        <f>VLOOKUP($C126,'MFP by Site_kbs'!$C$15:$AU$1439,3,FALSE)</f>
        <v>W3A001</v>
      </c>
      <c r="F126" s="134" t="str">
        <f>VLOOKUP($C126,'MFP by Site_kbs'!$C$15:$AU$1439,4,FALSE)</f>
        <v>Baton Rouge Charter Academy at Mid-City</v>
      </c>
      <c r="G126" s="135">
        <v>630</v>
      </c>
      <c r="H126" s="135">
        <v>309</v>
      </c>
      <c r="I126" s="136">
        <v>0.49047619047619001</v>
      </c>
      <c r="J126" s="135">
        <v>321</v>
      </c>
      <c r="K126" s="136">
        <v>0.50952380952380905</v>
      </c>
      <c r="L126" s="135">
        <v>0</v>
      </c>
      <c r="M126" s="135">
        <v>0</v>
      </c>
      <c r="N126" s="135">
        <v>614</v>
      </c>
      <c r="O126" s="135">
        <v>9</v>
      </c>
      <c r="P126" s="135">
        <v>0</v>
      </c>
      <c r="Q126" s="135">
        <v>7</v>
      </c>
      <c r="R126" s="135">
        <v>0</v>
      </c>
      <c r="S126" s="135">
        <v>623</v>
      </c>
      <c r="T126" s="135">
        <v>630</v>
      </c>
      <c r="U126" s="136">
        <v>1</v>
      </c>
      <c r="V126" s="135">
        <v>0</v>
      </c>
      <c r="W126" s="136">
        <v>0</v>
      </c>
      <c r="X126" s="135">
        <v>0</v>
      </c>
      <c r="Y126" s="135">
        <v>0</v>
      </c>
      <c r="Z126" s="137" t="s">
        <v>1869</v>
      </c>
      <c r="AA126" s="135">
        <v>82</v>
      </c>
      <c r="AB126" s="135">
        <v>74</v>
      </c>
      <c r="AC126" s="135">
        <v>81</v>
      </c>
      <c r="AD126" s="135">
        <v>80</v>
      </c>
      <c r="AE126" s="135">
        <v>73</v>
      </c>
      <c r="AF126" s="135">
        <v>61</v>
      </c>
      <c r="AG126" s="135">
        <v>62</v>
      </c>
      <c r="AH126" s="135">
        <v>57</v>
      </c>
      <c r="AI126" s="135">
        <v>60</v>
      </c>
      <c r="AJ126" s="135">
        <v>0</v>
      </c>
      <c r="AK126" s="135">
        <v>0</v>
      </c>
      <c r="AL126" s="135">
        <v>0</v>
      </c>
      <c r="AM126" s="135">
        <v>0</v>
      </c>
      <c r="AN126" s="135">
        <v>0</v>
      </c>
      <c r="AO126" s="135">
        <v>527</v>
      </c>
      <c r="AP126" s="138">
        <v>527</v>
      </c>
      <c r="AQ126" s="145">
        <f>'MFP by LEA_kbs'!$AO126/'MFP by LEA_kbs'!$G126</f>
        <v>0.83650793650793653</v>
      </c>
    </row>
    <row r="127" spans="2:43" x14ac:dyDescent="0.25">
      <c r="B127" s="140">
        <v>2016</v>
      </c>
      <c r="C127" s="140" t="s">
        <v>259</v>
      </c>
      <c r="D127" s="140" t="s">
        <v>260</v>
      </c>
      <c r="E127" s="140" t="str">
        <f>VLOOKUP($C127,'MFP by Site_kbs'!$C$15:$AU$1439,3,FALSE)</f>
        <v>W3B001</v>
      </c>
      <c r="F127" s="140" t="str">
        <f>VLOOKUP($C127,'MFP by Site_kbs'!$C$15:$AU$1439,4,FALSE)</f>
        <v>Iberville Charter Academy</v>
      </c>
      <c r="G127" s="141">
        <v>272</v>
      </c>
      <c r="H127" s="141">
        <v>117</v>
      </c>
      <c r="I127" s="142">
        <v>0.43014705882352899</v>
      </c>
      <c r="J127" s="141">
        <v>155</v>
      </c>
      <c r="K127" s="142">
        <v>0.56985294117647101</v>
      </c>
      <c r="L127" s="141">
        <v>0</v>
      </c>
      <c r="M127" s="141">
        <v>0</v>
      </c>
      <c r="N127" s="141">
        <v>202</v>
      </c>
      <c r="O127" s="141">
        <v>6</v>
      </c>
      <c r="P127" s="141">
        <v>0</v>
      </c>
      <c r="Q127" s="141">
        <v>64</v>
      </c>
      <c r="R127" s="141">
        <v>0</v>
      </c>
      <c r="S127" s="141">
        <v>208</v>
      </c>
      <c r="T127" s="141">
        <v>272</v>
      </c>
      <c r="U127" s="142">
        <v>1</v>
      </c>
      <c r="V127" s="141">
        <v>0</v>
      </c>
      <c r="W127" s="142">
        <v>0</v>
      </c>
      <c r="X127" s="141">
        <v>0</v>
      </c>
      <c r="Y127" s="141">
        <v>0</v>
      </c>
      <c r="Z127" s="143" t="s">
        <v>1869</v>
      </c>
      <c r="AA127" s="141">
        <v>19</v>
      </c>
      <c r="AB127" s="141">
        <v>34</v>
      </c>
      <c r="AC127" s="141">
        <v>25</v>
      </c>
      <c r="AD127" s="141">
        <v>41</v>
      </c>
      <c r="AE127" s="141">
        <v>41</v>
      </c>
      <c r="AF127" s="141">
        <v>33</v>
      </c>
      <c r="AG127" s="141">
        <v>33</v>
      </c>
      <c r="AH127" s="141">
        <v>29</v>
      </c>
      <c r="AI127" s="141">
        <v>17</v>
      </c>
      <c r="AJ127" s="141">
        <v>0</v>
      </c>
      <c r="AK127" s="141">
        <v>0</v>
      </c>
      <c r="AL127" s="141">
        <v>0</v>
      </c>
      <c r="AM127" s="141">
        <v>0</v>
      </c>
      <c r="AN127" s="141">
        <v>0</v>
      </c>
      <c r="AO127" s="141">
        <v>220</v>
      </c>
      <c r="AP127" s="144">
        <v>220</v>
      </c>
      <c r="AQ127" s="89">
        <f>'MFP by LEA_kbs'!$AO127/'MFP by LEA_kbs'!$G127</f>
        <v>0.80882352941176472</v>
      </c>
    </row>
    <row r="128" spans="2:43" x14ac:dyDescent="0.25">
      <c r="B128" s="134">
        <v>2016</v>
      </c>
      <c r="C128" s="134" t="s">
        <v>261</v>
      </c>
      <c r="D128" s="134" t="s">
        <v>262</v>
      </c>
      <c r="E128" s="134" t="str">
        <f>VLOOKUP($C128,'MFP by Site_kbs'!$C$15:$AU$1439,3,FALSE)</f>
        <v>W4A001</v>
      </c>
      <c r="F128" s="134" t="str">
        <f>VLOOKUP($C128,'MFP by Site_kbs'!$C$15:$AU$1439,4,FALSE)</f>
        <v>Delta Charter School MST</v>
      </c>
      <c r="G128" s="135">
        <v>500</v>
      </c>
      <c r="H128" s="135">
        <v>245</v>
      </c>
      <c r="I128" s="136">
        <v>0.49</v>
      </c>
      <c r="J128" s="135">
        <v>255</v>
      </c>
      <c r="K128" s="136">
        <v>0.51</v>
      </c>
      <c r="L128" s="135">
        <v>2</v>
      </c>
      <c r="M128" s="135">
        <v>2</v>
      </c>
      <c r="N128" s="135">
        <v>85</v>
      </c>
      <c r="O128" s="135">
        <v>8</v>
      </c>
      <c r="P128" s="135">
        <v>0</v>
      </c>
      <c r="Q128" s="135">
        <v>398</v>
      </c>
      <c r="R128" s="135">
        <v>5</v>
      </c>
      <c r="S128" s="135">
        <v>102</v>
      </c>
      <c r="T128" s="135">
        <v>499</v>
      </c>
      <c r="U128" s="136">
        <v>0.998</v>
      </c>
      <c r="V128" s="135">
        <v>1</v>
      </c>
      <c r="W128" s="136">
        <v>2E-3</v>
      </c>
      <c r="X128" s="135">
        <v>0</v>
      </c>
      <c r="Y128" s="135">
        <v>0</v>
      </c>
      <c r="Z128" s="137" t="s">
        <v>1869</v>
      </c>
      <c r="AA128" s="135">
        <v>31</v>
      </c>
      <c r="AB128" s="135">
        <v>44</v>
      </c>
      <c r="AC128" s="135">
        <v>41</v>
      </c>
      <c r="AD128" s="135">
        <v>37</v>
      </c>
      <c r="AE128" s="135">
        <v>48</v>
      </c>
      <c r="AF128" s="135">
        <v>35</v>
      </c>
      <c r="AG128" s="135">
        <v>46</v>
      </c>
      <c r="AH128" s="135">
        <v>27</v>
      </c>
      <c r="AI128" s="135">
        <v>42</v>
      </c>
      <c r="AJ128" s="135">
        <v>46</v>
      </c>
      <c r="AK128" s="135">
        <v>0</v>
      </c>
      <c r="AL128" s="135">
        <v>33</v>
      </c>
      <c r="AM128" s="135">
        <v>39</v>
      </c>
      <c r="AN128" s="135">
        <v>31</v>
      </c>
      <c r="AO128" s="135">
        <v>224</v>
      </c>
      <c r="AP128" s="138">
        <v>224</v>
      </c>
      <c r="AQ128" s="145">
        <f>'MFP by LEA_kbs'!$AO128/'MFP by LEA_kbs'!$G128</f>
        <v>0.44800000000000001</v>
      </c>
    </row>
    <row r="129" spans="2:43" x14ac:dyDescent="0.25">
      <c r="B129" s="140">
        <v>2016</v>
      </c>
      <c r="C129" s="140" t="s">
        <v>263</v>
      </c>
      <c r="D129" s="140" t="s">
        <v>264</v>
      </c>
      <c r="E129" s="140" t="str">
        <f>VLOOKUP($C129,'MFP by Site_kbs'!$C$15:$AU$1439,3,FALSE)</f>
        <v>W4B001</v>
      </c>
      <c r="F129" s="140" t="str">
        <f>VLOOKUP($C129,'MFP by Site_kbs'!$C$15:$AU$1439,4,FALSE)</f>
        <v>Lake Charles College Prep</v>
      </c>
      <c r="G129" s="141">
        <v>370</v>
      </c>
      <c r="H129" s="141">
        <v>167</v>
      </c>
      <c r="I129" s="142">
        <v>0.45135135135135102</v>
      </c>
      <c r="J129" s="141">
        <v>203</v>
      </c>
      <c r="K129" s="142">
        <v>0.54864864864864904</v>
      </c>
      <c r="L129" s="141">
        <v>0</v>
      </c>
      <c r="M129" s="141">
        <v>10</v>
      </c>
      <c r="N129" s="141">
        <v>322</v>
      </c>
      <c r="O129" s="141">
        <v>15</v>
      </c>
      <c r="P129" s="141">
        <v>0</v>
      </c>
      <c r="Q129" s="141">
        <v>22</v>
      </c>
      <c r="R129" s="141">
        <v>1</v>
      </c>
      <c r="S129" s="141">
        <v>348</v>
      </c>
      <c r="T129" s="141">
        <v>351</v>
      </c>
      <c r="U129" s="142">
        <v>0.94864864864864895</v>
      </c>
      <c r="V129" s="141">
        <v>19</v>
      </c>
      <c r="W129" s="142">
        <v>5.1351351351351403E-2</v>
      </c>
      <c r="X129" s="141">
        <v>0</v>
      </c>
      <c r="Y129" s="141">
        <v>0</v>
      </c>
      <c r="Z129" s="143" t="s">
        <v>1869</v>
      </c>
      <c r="AA129" s="141">
        <v>0</v>
      </c>
      <c r="AB129" s="141">
        <v>0</v>
      </c>
      <c r="AC129" s="141">
        <v>0</v>
      </c>
      <c r="AD129" s="141">
        <v>0</v>
      </c>
      <c r="AE129" s="141">
        <v>0</v>
      </c>
      <c r="AF129" s="141">
        <v>0</v>
      </c>
      <c r="AG129" s="141">
        <v>0</v>
      </c>
      <c r="AH129" s="141">
        <v>0</v>
      </c>
      <c r="AI129" s="141">
        <v>0</v>
      </c>
      <c r="AJ129" s="141">
        <v>136</v>
      </c>
      <c r="AK129" s="141">
        <v>3</v>
      </c>
      <c r="AL129" s="141">
        <v>131</v>
      </c>
      <c r="AM129" s="141">
        <v>100</v>
      </c>
      <c r="AN129" s="141">
        <v>0</v>
      </c>
      <c r="AO129" s="141">
        <v>215</v>
      </c>
      <c r="AP129" s="144">
        <v>215</v>
      </c>
      <c r="AQ129" s="89">
        <f>'MFP by LEA_kbs'!$AO129/'MFP by LEA_kbs'!$G129</f>
        <v>0.58108108108108103</v>
      </c>
    </row>
    <row r="130" spans="2:43" x14ac:dyDescent="0.25">
      <c r="B130" s="134">
        <v>2016</v>
      </c>
      <c r="C130" s="134" t="s">
        <v>310</v>
      </c>
      <c r="D130" s="134" t="s">
        <v>311</v>
      </c>
      <c r="E130" s="134" t="str">
        <f>VLOOKUP($C130,'MFP by Site_kbs'!$C$15:$AU$1439,3,FALSE)</f>
        <v>W51001</v>
      </c>
      <c r="F130" s="134" t="str">
        <f>VLOOKUP($C130,'MFP by Site_kbs'!$C$15:$AU$1439,4,FALSE)</f>
        <v>Lafayette Academy</v>
      </c>
      <c r="G130" s="135">
        <v>942</v>
      </c>
      <c r="H130" s="135">
        <v>460</v>
      </c>
      <c r="I130" s="136">
        <v>0.48832271762208102</v>
      </c>
      <c r="J130" s="135">
        <v>482</v>
      </c>
      <c r="K130" s="136">
        <v>0.51167728237791898</v>
      </c>
      <c r="L130" s="135">
        <v>0</v>
      </c>
      <c r="M130" s="135">
        <v>1</v>
      </c>
      <c r="N130" s="135">
        <v>896</v>
      </c>
      <c r="O130" s="135">
        <v>35</v>
      </c>
      <c r="P130" s="135">
        <v>0</v>
      </c>
      <c r="Q130" s="135">
        <v>7</v>
      </c>
      <c r="R130" s="135">
        <v>3</v>
      </c>
      <c r="S130" s="135">
        <v>935</v>
      </c>
      <c r="T130" s="135">
        <v>917</v>
      </c>
      <c r="U130" s="136">
        <v>0.97346072186836496</v>
      </c>
      <c r="V130" s="135">
        <v>25</v>
      </c>
      <c r="W130" s="136">
        <v>2.65392781316348E-2</v>
      </c>
      <c r="X130" s="135">
        <v>0</v>
      </c>
      <c r="Y130" s="135">
        <v>2</v>
      </c>
      <c r="Z130" s="137" t="s">
        <v>1869</v>
      </c>
      <c r="AA130" s="135">
        <v>87</v>
      </c>
      <c r="AB130" s="135">
        <v>89</v>
      </c>
      <c r="AC130" s="135">
        <v>106</v>
      </c>
      <c r="AD130" s="135">
        <v>106</v>
      </c>
      <c r="AE130" s="135">
        <v>111</v>
      </c>
      <c r="AF130" s="135">
        <v>113</v>
      </c>
      <c r="AG130" s="135">
        <v>108</v>
      </c>
      <c r="AH130" s="135">
        <v>105</v>
      </c>
      <c r="AI130" s="135">
        <v>115</v>
      </c>
      <c r="AJ130" s="135">
        <v>0</v>
      </c>
      <c r="AK130" s="135">
        <v>0</v>
      </c>
      <c r="AL130" s="135">
        <v>0</v>
      </c>
      <c r="AM130" s="135">
        <v>0</v>
      </c>
      <c r="AN130" s="135">
        <v>0</v>
      </c>
      <c r="AO130" s="135">
        <v>926</v>
      </c>
      <c r="AP130" s="138">
        <v>926</v>
      </c>
      <c r="AQ130" s="145">
        <f>'MFP by LEA_kbs'!$AO130/'MFP by LEA_kbs'!$G130</f>
        <v>0.98301486199575372</v>
      </c>
    </row>
    <row r="131" spans="2:43" x14ac:dyDescent="0.25">
      <c r="B131" s="140">
        <v>2016</v>
      </c>
      <c r="C131" s="140" t="s">
        <v>312</v>
      </c>
      <c r="D131" s="140" t="s">
        <v>313</v>
      </c>
      <c r="E131" s="140" t="str">
        <f>VLOOKUP($C131,'MFP by Site_kbs'!$C$15:$AU$1439,3,FALSE)</f>
        <v>W52001</v>
      </c>
      <c r="F131" s="140" t="str">
        <f>VLOOKUP($C131,'MFP by Site_kbs'!$C$15:$AU$1439,4,FALSE)</f>
        <v>Esperanza Charter School</v>
      </c>
      <c r="G131" s="141">
        <v>510</v>
      </c>
      <c r="H131" s="141">
        <v>246</v>
      </c>
      <c r="I131" s="142">
        <v>0.48235294117647098</v>
      </c>
      <c r="J131" s="141">
        <v>264</v>
      </c>
      <c r="K131" s="142">
        <v>0.51764705882352902</v>
      </c>
      <c r="L131" s="141">
        <v>0</v>
      </c>
      <c r="M131" s="141">
        <v>1</v>
      </c>
      <c r="N131" s="141">
        <v>206</v>
      </c>
      <c r="O131" s="141">
        <v>296</v>
      </c>
      <c r="P131" s="141">
        <v>0</v>
      </c>
      <c r="Q131" s="141">
        <v>4</v>
      </c>
      <c r="R131" s="141">
        <v>3</v>
      </c>
      <c r="S131" s="141">
        <v>506</v>
      </c>
      <c r="T131" s="141">
        <v>332</v>
      </c>
      <c r="U131" s="142">
        <v>0.65098039215686299</v>
      </c>
      <c r="V131" s="141">
        <v>178</v>
      </c>
      <c r="W131" s="142">
        <v>0.34901960784313701</v>
      </c>
      <c r="X131" s="141">
        <v>0</v>
      </c>
      <c r="Y131" s="141">
        <v>0</v>
      </c>
      <c r="Z131" s="143" t="s">
        <v>1869</v>
      </c>
      <c r="AA131" s="141">
        <v>61</v>
      </c>
      <c r="AB131" s="141">
        <v>58</v>
      </c>
      <c r="AC131" s="141">
        <v>51</v>
      </c>
      <c r="AD131" s="141">
        <v>58</v>
      </c>
      <c r="AE131" s="141">
        <v>58</v>
      </c>
      <c r="AF131" s="141">
        <v>59</v>
      </c>
      <c r="AG131" s="141">
        <v>56</v>
      </c>
      <c r="AH131" s="141">
        <v>48</v>
      </c>
      <c r="AI131" s="141">
        <v>61</v>
      </c>
      <c r="AJ131" s="141">
        <v>0</v>
      </c>
      <c r="AK131" s="141">
        <v>0</v>
      </c>
      <c r="AL131" s="141">
        <v>0</v>
      </c>
      <c r="AM131" s="141">
        <v>0</v>
      </c>
      <c r="AN131" s="141">
        <v>0</v>
      </c>
      <c r="AO131" s="141">
        <v>501</v>
      </c>
      <c r="AP131" s="144">
        <v>501</v>
      </c>
      <c r="AQ131" s="89">
        <f>'MFP by LEA_kbs'!$AO131/'MFP by LEA_kbs'!$G131</f>
        <v>0.98235294117647054</v>
      </c>
    </row>
    <row r="132" spans="2:43" x14ac:dyDescent="0.25">
      <c r="B132" s="134">
        <v>2016</v>
      </c>
      <c r="C132" s="134" t="s">
        <v>314</v>
      </c>
      <c r="D132" s="134" t="s">
        <v>315</v>
      </c>
      <c r="E132" s="134" t="str">
        <f>VLOOKUP($C132,'MFP by Site_kbs'!$C$15:$AU$1439,3,FALSE)</f>
        <v>W53001</v>
      </c>
      <c r="F132" s="134" t="str">
        <f>VLOOKUP($C132,'MFP by Site_kbs'!$C$15:$AU$1439,4,FALSE)</f>
        <v>McDonogh 42 Charter School</v>
      </c>
      <c r="G132" s="135">
        <v>487</v>
      </c>
      <c r="H132" s="135">
        <v>228</v>
      </c>
      <c r="I132" s="136">
        <v>0.46817248459958899</v>
      </c>
      <c r="J132" s="135">
        <v>259</v>
      </c>
      <c r="K132" s="136">
        <v>0.53182751540041096</v>
      </c>
      <c r="L132" s="135">
        <v>0</v>
      </c>
      <c r="M132" s="135">
        <v>0</v>
      </c>
      <c r="N132" s="135">
        <v>468</v>
      </c>
      <c r="O132" s="135">
        <v>18</v>
      </c>
      <c r="P132" s="135">
        <v>0</v>
      </c>
      <c r="Q132" s="135">
        <v>0</v>
      </c>
      <c r="R132" s="135">
        <v>1</v>
      </c>
      <c r="S132" s="135">
        <v>487</v>
      </c>
      <c r="T132" s="135">
        <v>474</v>
      </c>
      <c r="U132" s="136">
        <v>0.97330595482546201</v>
      </c>
      <c r="V132" s="135">
        <v>13</v>
      </c>
      <c r="W132" s="136">
        <v>2.6694045174538002E-2</v>
      </c>
      <c r="X132" s="135">
        <v>0</v>
      </c>
      <c r="Y132" s="135">
        <v>4</v>
      </c>
      <c r="Z132" s="137" t="s">
        <v>1869</v>
      </c>
      <c r="AA132" s="135">
        <v>54</v>
      </c>
      <c r="AB132" s="135">
        <v>58</v>
      </c>
      <c r="AC132" s="135">
        <v>44</v>
      </c>
      <c r="AD132" s="135">
        <v>67</v>
      </c>
      <c r="AE132" s="135">
        <v>58</v>
      </c>
      <c r="AF132" s="135">
        <v>63</v>
      </c>
      <c r="AG132" s="135">
        <v>41</v>
      </c>
      <c r="AH132" s="135">
        <v>48</v>
      </c>
      <c r="AI132" s="135">
        <v>50</v>
      </c>
      <c r="AJ132" s="135">
        <v>0</v>
      </c>
      <c r="AK132" s="135">
        <v>0</v>
      </c>
      <c r="AL132" s="135">
        <v>0</v>
      </c>
      <c r="AM132" s="135">
        <v>0</v>
      </c>
      <c r="AN132" s="135">
        <v>0</v>
      </c>
      <c r="AO132" s="135">
        <v>486</v>
      </c>
      <c r="AP132" s="138">
        <v>486</v>
      </c>
      <c r="AQ132" s="145">
        <f>'MFP by LEA_kbs'!$AO132/'MFP by LEA_kbs'!$G132</f>
        <v>0.99794661190965095</v>
      </c>
    </row>
    <row r="133" spans="2:43" x14ac:dyDescent="0.25">
      <c r="B133" s="140">
        <v>2016</v>
      </c>
      <c r="C133" s="140" t="s">
        <v>316</v>
      </c>
      <c r="D133" s="140" t="s">
        <v>317</v>
      </c>
      <c r="E133" s="140" t="str">
        <f>VLOOKUP($C133,'MFP by Site_kbs'!$C$15:$AU$1439,3,FALSE)</f>
        <v>W5A001</v>
      </c>
      <c r="F133" s="140" t="str">
        <f>VLOOKUP($C133,'MFP by Site_kbs'!$C$15:$AU$1439,4,FALSE)</f>
        <v>Mary D. Coghill Charter School</v>
      </c>
      <c r="G133" s="141">
        <v>590</v>
      </c>
      <c r="H133" s="141">
        <v>309</v>
      </c>
      <c r="I133" s="142">
        <v>0.52372881355932199</v>
      </c>
      <c r="J133" s="141">
        <v>281</v>
      </c>
      <c r="K133" s="142">
        <v>0.47627118644067801</v>
      </c>
      <c r="L133" s="141">
        <v>0</v>
      </c>
      <c r="M133" s="141">
        <v>0</v>
      </c>
      <c r="N133" s="141">
        <v>589</v>
      </c>
      <c r="O133" s="141">
        <v>0</v>
      </c>
      <c r="P133" s="141">
        <v>0</v>
      </c>
      <c r="Q133" s="141">
        <v>1</v>
      </c>
      <c r="R133" s="141">
        <v>0</v>
      </c>
      <c r="S133" s="141">
        <v>589</v>
      </c>
      <c r="T133" s="141">
        <v>590</v>
      </c>
      <c r="U133" s="142">
        <v>1</v>
      </c>
      <c r="V133" s="141">
        <v>0</v>
      </c>
      <c r="W133" s="142">
        <v>0</v>
      </c>
      <c r="X133" s="141">
        <v>0</v>
      </c>
      <c r="Y133" s="141">
        <v>0</v>
      </c>
      <c r="Z133" s="143" t="s">
        <v>1869</v>
      </c>
      <c r="AA133" s="141">
        <v>40</v>
      </c>
      <c r="AB133" s="141">
        <v>48</v>
      </c>
      <c r="AC133" s="141">
        <v>94</v>
      </c>
      <c r="AD133" s="141">
        <v>81</v>
      </c>
      <c r="AE133" s="141">
        <v>67</v>
      </c>
      <c r="AF133" s="141">
        <v>70</v>
      </c>
      <c r="AG133" s="141">
        <v>59</v>
      </c>
      <c r="AH133" s="141">
        <v>64</v>
      </c>
      <c r="AI133" s="141">
        <v>67</v>
      </c>
      <c r="AJ133" s="141">
        <v>0</v>
      </c>
      <c r="AK133" s="141">
        <v>0</v>
      </c>
      <c r="AL133" s="141">
        <v>0</v>
      </c>
      <c r="AM133" s="141">
        <v>0</v>
      </c>
      <c r="AN133" s="141">
        <v>0</v>
      </c>
      <c r="AO133" s="141">
        <v>575</v>
      </c>
      <c r="AP133" s="144">
        <v>575</v>
      </c>
      <c r="AQ133" s="89">
        <f>'MFP by LEA_kbs'!$AO133/'MFP by LEA_kbs'!$G133</f>
        <v>0.97457627118644063</v>
      </c>
    </row>
    <row r="134" spans="2:43" x14ac:dyDescent="0.25">
      <c r="B134" s="134">
        <v>2016</v>
      </c>
      <c r="C134" s="134" t="s">
        <v>265</v>
      </c>
      <c r="D134" s="134" t="s">
        <v>266</v>
      </c>
      <c r="E134" s="134" t="str">
        <f>VLOOKUP($C134,'MFP by Site_kbs'!$C$15:$AU$1439,3,FALSE)</f>
        <v>W5B001</v>
      </c>
      <c r="F134" s="134" t="str">
        <f>VLOOKUP($C134,'MFP by Site_kbs'!$C$15:$AU$1439,4,FALSE)</f>
        <v>Northeast Claiborne Charter</v>
      </c>
      <c r="G134" s="135">
        <v>171</v>
      </c>
      <c r="H134" s="135">
        <v>88</v>
      </c>
      <c r="I134" s="136">
        <v>0.51461988304093598</v>
      </c>
      <c r="J134" s="135">
        <v>83</v>
      </c>
      <c r="K134" s="136">
        <v>0.48538011695906402</v>
      </c>
      <c r="L134" s="135">
        <v>0</v>
      </c>
      <c r="M134" s="135">
        <v>0</v>
      </c>
      <c r="N134" s="135">
        <v>86</v>
      </c>
      <c r="O134" s="135">
        <v>6</v>
      </c>
      <c r="P134" s="135">
        <v>0</v>
      </c>
      <c r="Q134" s="135">
        <v>77</v>
      </c>
      <c r="R134" s="135">
        <v>2</v>
      </c>
      <c r="S134" s="135">
        <v>94</v>
      </c>
      <c r="T134" s="135">
        <v>171</v>
      </c>
      <c r="U134" s="136">
        <v>1</v>
      </c>
      <c r="V134" s="135">
        <v>0</v>
      </c>
      <c r="W134" s="136">
        <v>0</v>
      </c>
      <c r="X134" s="135">
        <v>0</v>
      </c>
      <c r="Y134" s="135">
        <v>0</v>
      </c>
      <c r="Z134" s="137" t="s">
        <v>1869</v>
      </c>
      <c r="AA134" s="135">
        <v>18</v>
      </c>
      <c r="AB134" s="135">
        <v>12</v>
      </c>
      <c r="AC134" s="135">
        <v>13</v>
      </c>
      <c r="AD134" s="135">
        <v>11</v>
      </c>
      <c r="AE134" s="135">
        <v>11</v>
      </c>
      <c r="AF134" s="135">
        <v>16</v>
      </c>
      <c r="AG134" s="135">
        <v>14</v>
      </c>
      <c r="AH134" s="135">
        <v>13</v>
      </c>
      <c r="AI134" s="135">
        <v>18</v>
      </c>
      <c r="AJ134" s="135">
        <v>9</v>
      </c>
      <c r="AK134" s="135">
        <v>0</v>
      </c>
      <c r="AL134" s="135">
        <v>12</v>
      </c>
      <c r="AM134" s="135">
        <v>14</v>
      </c>
      <c r="AN134" s="135">
        <v>10</v>
      </c>
      <c r="AO134" s="135">
        <v>127</v>
      </c>
      <c r="AP134" s="138">
        <v>127</v>
      </c>
      <c r="AQ134" s="145">
        <f>'MFP by LEA_kbs'!$AO134/'MFP by LEA_kbs'!$G134</f>
        <v>0.74269005847953218</v>
      </c>
    </row>
    <row r="135" spans="2:43" x14ac:dyDescent="0.25">
      <c r="B135" s="140">
        <v>2016</v>
      </c>
      <c r="C135" s="140" t="s">
        <v>318</v>
      </c>
      <c r="D135" s="140" t="s">
        <v>319</v>
      </c>
      <c r="E135" s="140" t="str">
        <f>VLOOKUP($C135,'MFP by Site_kbs'!$C$15:$AU$1439,3,FALSE)</f>
        <v>W62001</v>
      </c>
      <c r="F135" s="140" t="str">
        <f>VLOOKUP($C135,'MFP by Site_kbs'!$C$15:$AU$1439,4,FALSE)</f>
        <v>Lord Beaconsfield Landry-Oliver Perry Walker High</v>
      </c>
      <c r="G135" s="141">
        <v>1166</v>
      </c>
      <c r="H135" s="141">
        <v>601</v>
      </c>
      <c r="I135" s="142">
        <v>0.51543739279588296</v>
      </c>
      <c r="J135" s="141">
        <v>565</v>
      </c>
      <c r="K135" s="142">
        <v>0.48456260720411698</v>
      </c>
      <c r="L135" s="141">
        <v>1</v>
      </c>
      <c r="M135" s="141">
        <v>1</v>
      </c>
      <c r="N135" s="141">
        <v>1139</v>
      </c>
      <c r="O135" s="141">
        <v>18</v>
      </c>
      <c r="P135" s="141">
        <v>4</v>
      </c>
      <c r="Q135" s="141">
        <v>3</v>
      </c>
      <c r="R135" s="141">
        <v>0</v>
      </c>
      <c r="S135" s="141">
        <v>1163</v>
      </c>
      <c r="T135" s="141">
        <v>1144</v>
      </c>
      <c r="U135" s="142">
        <v>0.98113207547169801</v>
      </c>
      <c r="V135" s="141">
        <v>22</v>
      </c>
      <c r="W135" s="142">
        <v>1.88679245283019E-2</v>
      </c>
      <c r="X135" s="141">
        <v>0</v>
      </c>
      <c r="Y135" s="141">
        <v>0</v>
      </c>
      <c r="Z135" s="143" t="s">
        <v>1869</v>
      </c>
      <c r="AA135" s="141">
        <v>0</v>
      </c>
      <c r="AB135" s="141">
        <v>0</v>
      </c>
      <c r="AC135" s="141">
        <v>0</v>
      </c>
      <c r="AD135" s="141">
        <v>0</v>
      </c>
      <c r="AE135" s="141">
        <v>0</v>
      </c>
      <c r="AF135" s="141">
        <v>0</v>
      </c>
      <c r="AG135" s="141">
        <v>0</v>
      </c>
      <c r="AH135" s="141">
        <v>0</v>
      </c>
      <c r="AI135" s="141">
        <v>0</v>
      </c>
      <c r="AJ135" s="141">
        <v>306</v>
      </c>
      <c r="AK135" s="141">
        <v>0</v>
      </c>
      <c r="AL135" s="141">
        <v>311</v>
      </c>
      <c r="AM135" s="141">
        <v>259</v>
      </c>
      <c r="AN135" s="141">
        <v>290</v>
      </c>
      <c r="AO135" s="141">
        <v>1077</v>
      </c>
      <c r="AP135" s="144">
        <v>1077</v>
      </c>
      <c r="AQ135" s="89">
        <f>'MFP by LEA_kbs'!$AO135/'MFP by LEA_kbs'!$G135</f>
        <v>0.92367066895368777</v>
      </c>
    </row>
    <row r="136" spans="2:43" x14ac:dyDescent="0.25">
      <c r="B136" s="134">
        <v>2016</v>
      </c>
      <c r="C136" s="134" t="s">
        <v>320</v>
      </c>
      <c r="D136" s="134" t="s">
        <v>321</v>
      </c>
      <c r="E136" s="134" t="str">
        <f>VLOOKUP($C136,'MFP by Site_kbs'!$C$15:$AU$1439,3,FALSE)</f>
        <v>W63001</v>
      </c>
      <c r="F136" s="134" t="str">
        <f>VLOOKUP($C136,'MFP by Site_kbs'!$C$15:$AU$1439,4,FALSE)</f>
        <v>McDonogh #32 Literacy Charter School</v>
      </c>
      <c r="G136" s="135">
        <v>476</v>
      </c>
      <c r="H136" s="135">
        <v>231</v>
      </c>
      <c r="I136" s="136">
        <v>0.48529411764705899</v>
      </c>
      <c r="J136" s="135">
        <v>245</v>
      </c>
      <c r="K136" s="136">
        <v>0.51470588235294101</v>
      </c>
      <c r="L136" s="135">
        <v>0</v>
      </c>
      <c r="M136" s="135">
        <v>0</v>
      </c>
      <c r="N136" s="135">
        <v>448</v>
      </c>
      <c r="O136" s="135">
        <v>24</v>
      </c>
      <c r="P136" s="135">
        <v>0</v>
      </c>
      <c r="Q136" s="135">
        <v>2</v>
      </c>
      <c r="R136" s="135">
        <v>2</v>
      </c>
      <c r="S136" s="135">
        <v>474</v>
      </c>
      <c r="T136" s="135">
        <v>452</v>
      </c>
      <c r="U136" s="136">
        <v>0.94957983193277296</v>
      </c>
      <c r="V136" s="135">
        <v>24</v>
      </c>
      <c r="W136" s="136">
        <v>5.0420168067226899E-2</v>
      </c>
      <c r="X136" s="135">
        <v>0</v>
      </c>
      <c r="Y136" s="135">
        <v>3</v>
      </c>
      <c r="Z136" s="137" t="s">
        <v>1869</v>
      </c>
      <c r="AA136" s="135">
        <v>36</v>
      </c>
      <c r="AB136" s="135">
        <v>56</v>
      </c>
      <c r="AC136" s="135">
        <v>54</v>
      </c>
      <c r="AD136" s="135">
        <v>54</v>
      </c>
      <c r="AE136" s="135">
        <v>46</v>
      </c>
      <c r="AF136" s="135">
        <v>53</v>
      </c>
      <c r="AG136" s="135">
        <v>64</v>
      </c>
      <c r="AH136" s="135">
        <v>45</v>
      </c>
      <c r="AI136" s="135">
        <v>65</v>
      </c>
      <c r="AJ136" s="135">
        <v>0</v>
      </c>
      <c r="AK136" s="135">
        <v>0</v>
      </c>
      <c r="AL136" s="135">
        <v>0</v>
      </c>
      <c r="AM136" s="135">
        <v>0</v>
      </c>
      <c r="AN136" s="135">
        <v>0</v>
      </c>
      <c r="AO136" s="135">
        <v>470</v>
      </c>
      <c r="AP136" s="138">
        <v>470</v>
      </c>
      <c r="AQ136" s="145">
        <f>'MFP by LEA_kbs'!$AO136/'MFP by LEA_kbs'!$G136</f>
        <v>0.98739495798319332</v>
      </c>
    </row>
    <row r="137" spans="2:43" x14ac:dyDescent="0.25">
      <c r="B137" s="140">
        <v>2016</v>
      </c>
      <c r="C137" s="140" t="s">
        <v>322</v>
      </c>
      <c r="D137" s="140" t="s">
        <v>323</v>
      </c>
      <c r="E137" s="140" t="str">
        <f>VLOOKUP($C137,'MFP by Site_kbs'!$C$15:$AU$1439,3,FALSE)</f>
        <v>W64001</v>
      </c>
      <c r="F137" s="140" t="str">
        <f>VLOOKUP($C137,'MFP by Site_kbs'!$C$15:$AU$1439,4,FALSE)</f>
        <v>William J. Fischer Accelerated Academy</v>
      </c>
      <c r="G137" s="141">
        <v>439</v>
      </c>
      <c r="H137" s="141">
        <v>210</v>
      </c>
      <c r="I137" s="142">
        <v>0.47835990888382701</v>
      </c>
      <c r="J137" s="141">
        <v>229</v>
      </c>
      <c r="K137" s="142">
        <v>0.52164009111617304</v>
      </c>
      <c r="L137" s="141">
        <v>1</v>
      </c>
      <c r="M137" s="141">
        <v>0</v>
      </c>
      <c r="N137" s="141">
        <v>427</v>
      </c>
      <c r="O137" s="141">
        <v>8</v>
      </c>
      <c r="P137" s="141">
        <v>2</v>
      </c>
      <c r="Q137" s="141">
        <v>0</v>
      </c>
      <c r="R137" s="141">
        <v>1</v>
      </c>
      <c r="S137" s="141">
        <v>439</v>
      </c>
      <c r="T137" s="141">
        <v>429</v>
      </c>
      <c r="U137" s="142">
        <v>0.97722095671981801</v>
      </c>
      <c r="V137" s="141">
        <v>10</v>
      </c>
      <c r="W137" s="142">
        <v>2.2779043280182199E-2</v>
      </c>
      <c r="X137" s="141">
        <v>0</v>
      </c>
      <c r="Y137" s="141">
        <v>2</v>
      </c>
      <c r="Z137" s="143" t="s">
        <v>1869</v>
      </c>
      <c r="AA137" s="141">
        <v>34</v>
      </c>
      <c r="AB137" s="141">
        <v>34</v>
      </c>
      <c r="AC137" s="141">
        <v>55</v>
      </c>
      <c r="AD137" s="141">
        <v>60</v>
      </c>
      <c r="AE137" s="141">
        <v>51</v>
      </c>
      <c r="AF137" s="141">
        <v>43</v>
      </c>
      <c r="AG137" s="141">
        <v>58</v>
      </c>
      <c r="AH137" s="141">
        <v>45</v>
      </c>
      <c r="AI137" s="141">
        <v>57</v>
      </c>
      <c r="AJ137" s="141">
        <v>0</v>
      </c>
      <c r="AK137" s="141">
        <v>0</v>
      </c>
      <c r="AL137" s="141">
        <v>0</v>
      </c>
      <c r="AM137" s="141">
        <v>0</v>
      </c>
      <c r="AN137" s="141">
        <v>0</v>
      </c>
      <c r="AO137" s="141">
        <v>420</v>
      </c>
      <c r="AP137" s="144">
        <v>420</v>
      </c>
      <c r="AQ137" s="89">
        <f>'MFP by LEA_kbs'!$AO137/'MFP by LEA_kbs'!$G137</f>
        <v>0.9567198177676538</v>
      </c>
    </row>
    <row r="138" spans="2:43" x14ac:dyDescent="0.25">
      <c r="B138" s="134">
        <v>2016</v>
      </c>
      <c r="C138" s="134" t="s">
        <v>324</v>
      </c>
      <c r="D138" s="134" t="s">
        <v>325</v>
      </c>
      <c r="E138" s="134" t="str">
        <f>VLOOKUP($C138,'MFP by Site_kbs'!$C$15:$AU$1439,3,FALSE)</f>
        <v>W65001</v>
      </c>
      <c r="F138" s="134" t="str">
        <f>VLOOKUP($C138,'MFP by Site_kbs'!$C$15:$AU$1439,4,FALSE)</f>
        <v>Dwight D. Eisenhower Academy of Global Studies</v>
      </c>
      <c r="G138" s="135">
        <v>741</v>
      </c>
      <c r="H138" s="135">
        <v>344</v>
      </c>
      <c r="I138" s="136">
        <v>0.46423751686909598</v>
      </c>
      <c r="J138" s="135">
        <v>397</v>
      </c>
      <c r="K138" s="136">
        <v>0.53576248313090402</v>
      </c>
      <c r="L138" s="135">
        <v>1</v>
      </c>
      <c r="M138" s="135">
        <v>20</v>
      </c>
      <c r="N138" s="135">
        <v>638</v>
      </c>
      <c r="O138" s="135">
        <v>67</v>
      </c>
      <c r="P138" s="135">
        <v>0</v>
      </c>
      <c r="Q138" s="135">
        <v>9</v>
      </c>
      <c r="R138" s="135">
        <v>6</v>
      </c>
      <c r="S138" s="135">
        <v>732</v>
      </c>
      <c r="T138" s="135">
        <v>655</v>
      </c>
      <c r="U138" s="136">
        <v>0.88394062078272595</v>
      </c>
      <c r="V138" s="135">
        <v>86</v>
      </c>
      <c r="W138" s="136">
        <v>0.11605937921727399</v>
      </c>
      <c r="X138" s="135">
        <v>0</v>
      </c>
      <c r="Y138" s="135">
        <v>0</v>
      </c>
      <c r="Z138" s="137" t="s">
        <v>1869</v>
      </c>
      <c r="AA138" s="135">
        <v>80</v>
      </c>
      <c r="AB138" s="135">
        <v>81</v>
      </c>
      <c r="AC138" s="135">
        <v>81</v>
      </c>
      <c r="AD138" s="135">
        <v>97</v>
      </c>
      <c r="AE138" s="135">
        <v>78</v>
      </c>
      <c r="AF138" s="135">
        <v>80</v>
      </c>
      <c r="AG138" s="135">
        <v>84</v>
      </c>
      <c r="AH138" s="135">
        <v>78</v>
      </c>
      <c r="AI138" s="135">
        <v>82</v>
      </c>
      <c r="AJ138" s="135">
        <v>0</v>
      </c>
      <c r="AK138" s="135">
        <v>0</v>
      </c>
      <c r="AL138" s="135">
        <v>0</v>
      </c>
      <c r="AM138" s="135">
        <v>0</v>
      </c>
      <c r="AN138" s="135">
        <v>0</v>
      </c>
      <c r="AO138" s="135">
        <v>669</v>
      </c>
      <c r="AP138" s="138">
        <v>669</v>
      </c>
      <c r="AQ138" s="145">
        <f>'MFP by LEA_kbs'!$AO138/'MFP by LEA_kbs'!$G138</f>
        <v>0.90283400809716596</v>
      </c>
    </row>
    <row r="139" spans="2:43" x14ac:dyDescent="0.25">
      <c r="B139" s="140">
        <v>2016</v>
      </c>
      <c r="C139" s="140" t="s">
        <v>326</v>
      </c>
      <c r="D139" s="140" t="s">
        <v>327</v>
      </c>
      <c r="E139" s="140" t="str">
        <f>VLOOKUP($C139,'MFP by Site_kbs'!$C$15:$AU$1439,3,FALSE)</f>
        <v>W66001</v>
      </c>
      <c r="F139" s="140" t="str">
        <f>VLOOKUP($C139,'MFP by Site_kbs'!$C$15:$AU$1439,4,FALSE)</f>
        <v>Martin Behrman Charter Acad of Creative Arts &amp; Sci</v>
      </c>
      <c r="G139" s="141">
        <v>693</v>
      </c>
      <c r="H139" s="141">
        <v>348</v>
      </c>
      <c r="I139" s="142">
        <v>0.50216450216450204</v>
      </c>
      <c r="J139" s="141">
        <v>345</v>
      </c>
      <c r="K139" s="142">
        <v>0.49783549783549802</v>
      </c>
      <c r="L139" s="141">
        <v>2</v>
      </c>
      <c r="M139" s="141">
        <v>0</v>
      </c>
      <c r="N139" s="141">
        <v>665</v>
      </c>
      <c r="O139" s="141">
        <v>3</v>
      </c>
      <c r="P139" s="141">
        <v>9</v>
      </c>
      <c r="Q139" s="141">
        <v>12</v>
      </c>
      <c r="R139" s="141">
        <v>2</v>
      </c>
      <c r="S139" s="141">
        <v>681</v>
      </c>
      <c r="T139" s="141">
        <v>688</v>
      </c>
      <c r="U139" s="142">
        <v>0.99278499278499299</v>
      </c>
      <c r="V139" s="141">
        <v>5</v>
      </c>
      <c r="W139" s="142">
        <v>7.2150072150072202E-3</v>
      </c>
      <c r="X139" s="141">
        <v>0</v>
      </c>
      <c r="Y139" s="141">
        <v>1</v>
      </c>
      <c r="Z139" s="143" t="s">
        <v>1869</v>
      </c>
      <c r="AA139" s="141">
        <v>79</v>
      </c>
      <c r="AB139" s="141">
        <v>77</v>
      </c>
      <c r="AC139" s="141">
        <v>76</v>
      </c>
      <c r="AD139" s="141">
        <v>76</v>
      </c>
      <c r="AE139" s="141">
        <v>80</v>
      </c>
      <c r="AF139" s="141">
        <v>74</v>
      </c>
      <c r="AG139" s="141">
        <v>81</v>
      </c>
      <c r="AH139" s="141">
        <v>75</v>
      </c>
      <c r="AI139" s="141">
        <v>74</v>
      </c>
      <c r="AJ139" s="141">
        <v>0</v>
      </c>
      <c r="AK139" s="141">
        <v>0</v>
      </c>
      <c r="AL139" s="141">
        <v>0</v>
      </c>
      <c r="AM139" s="141">
        <v>0</v>
      </c>
      <c r="AN139" s="141">
        <v>0</v>
      </c>
      <c r="AO139" s="141">
        <v>659</v>
      </c>
      <c r="AP139" s="144">
        <v>659</v>
      </c>
      <c r="AQ139" s="89">
        <f>'MFP by LEA_kbs'!$AO139/'MFP by LEA_kbs'!$G139</f>
        <v>0.95093795093795097</v>
      </c>
    </row>
    <row r="140" spans="2:43" x14ac:dyDescent="0.25">
      <c r="B140" s="134">
        <v>2016</v>
      </c>
      <c r="C140" s="134" t="s">
        <v>328</v>
      </c>
      <c r="D140" s="134" t="s">
        <v>329</v>
      </c>
      <c r="E140" s="134" t="str">
        <f>VLOOKUP($C140,'MFP by Site_kbs'!$C$15:$AU$1439,3,FALSE)</f>
        <v>W67001</v>
      </c>
      <c r="F140" s="134" t="str">
        <f>VLOOKUP($C140,'MFP by Site_kbs'!$C$15:$AU$1439,4,FALSE)</f>
        <v>Algiers Technology Academy</v>
      </c>
      <c r="G140" s="135">
        <v>185</v>
      </c>
      <c r="H140" s="135">
        <v>90</v>
      </c>
      <c r="I140" s="136">
        <v>0.48648648648648701</v>
      </c>
      <c r="J140" s="135">
        <v>95</v>
      </c>
      <c r="K140" s="136">
        <v>0.51351351351351304</v>
      </c>
      <c r="L140" s="135">
        <v>0</v>
      </c>
      <c r="M140" s="135">
        <v>2</v>
      </c>
      <c r="N140" s="135">
        <v>158</v>
      </c>
      <c r="O140" s="135">
        <v>12</v>
      </c>
      <c r="P140" s="135">
        <v>5</v>
      </c>
      <c r="Q140" s="135">
        <v>8</v>
      </c>
      <c r="R140" s="135">
        <v>0</v>
      </c>
      <c r="S140" s="135">
        <v>177</v>
      </c>
      <c r="T140" s="135">
        <v>166</v>
      </c>
      <c r="U140" s="136">
        <v>0.89729729729729701</v>
      </c>
      <c r="V140" s="135">
        <v>19</v>
      </c>
      <c r="W140" s="136">
        <v>0.102702702702703</v>
      </c>
      <c r="X140" s="135">
        <v>0</v>
      </c>
      <c r="Y140" s="135">
        <v>0</v>
      </c>
      <c r="Z140" s="137" t="s">
        <v>1869</v>
      </c>
      <c r="AA140" s="135">
        <v>0</v>
      </c>
      <c r="AB140" s="135">
        <v>0</v>
      </c>
      <c r="AC140" s="135">
        <v>0</v>
      </c>
      <c r="AD140" s="135">
        <v>0</v>
      </c>
      <c r="AE140" s="135">
        <v>0</v>
      </c>
      <c r="AF140" s="135">
        <v>0</v>
      </c>
      <c r="AG140" s="135">
        <v>0</v>
      </c>
      <c r="AH140" s="135">
        <v>0</v>
      </c>
      <c r="AI140" s="135">
        <v>0</v>
      </c>
      <c r="AJ140" s="135">
        <v>51</v>
      </c>
      <c r="AK140" s="135">
        <v>0</v>
      </c>
      <c r="AL140" s="135">
        <v>46</v>
      </c>
      <c r="AM140" s="135">
        <v>39</v>
      </c>
      <c r="AN140" s="135">
        <v>49</v>
      </c>
      <c r="AO140" s="135">
        <v>171</v>
      </c>
      <c r="AP140" s="138">
        <v>171</v>
      </c>
      <c r="AQ140" s="145">
        <f>'MFP by LEA_kbs'!$AO140/'MFP by LEA_kbs'!$G140</f>
        <v>0.92432432432432432</v>
      </c>
    </row>
    <row r="141" spans="2:43" x14ac:dyDescent="0.25">
      <c r="B141" s="140">
        <v>2016</v>
      </c>
      <c r="C141" s="140" t="s">
        <v>267</v>
      </c>
      <c r="D141" s="140" t="s">
        <v>268</v>
      </c>
      <c r="E141" s="140" t="str">
        <f>VLOOKUP($C141,'MFP by Site_kbs'!$C$15:$AU$1439,3,FALSE)</f>
        <v>W6A001</v>
      </c>
      <c r="F141" s="140" t="str">
        <f>VLOOKUP($C141,'MFP by Site_kbs'!$C$15:$AU$1439,4,FALSE)</f>
        <v>Northshore Charter School</v>
      </c>
      <c r="G141" s="141">
        <v>637</v>
      </c>
      <c r="H141" s="141">
        <v>291</v>
      </c>
      <c r="I141" s="142">
        <v>0.45682888540031402</v>
      </c>
      <c r="J141" s="141">
        <v>346</v>
      </c>
      <c r="K141" s="142">
        <v>0.54317111459968603</v>
      </c>
      <c r="L141" s="141">
        <v>3</v>
      </c>
      <c r="M141" s="141">
        <v>3</v>
      </c>
      <c r="N141" s="141">
        <v>283</v>
      </c>
      <c r="O141" s="141">
        <v>16</v>
      </c>
      <c r="P141" s="141">
        <v>0</v>
      </c>
      <c r="Q141" s="141">
        <v>310</v>
      </c>
      <c r="R141" s="141">
        <v>22</v>
      </c>
      <c r="S141" s="141">
        <v>327</v>
      </c>
      <c r="T141" s="141">
        <v>636</v>
      </c>
      <c r="U141" s="142">
        <v>0.99843014128728402</v>
      </c>
      <c r="V141" s="141">
        <v>1</v>
      </c>
      <c r="W141" s="142">
        <v>1.56985871271586E-3</v>
      </c>
      <c r="X141" s="141">
        <v>0</v>
      </c>
      <c r="Y141" s="141">
        <v>0</v>
      </c>
      <c r="Z141" s="143" t="s">
        <v>1869</v>
      </c>
      <c r="AA141" s="141">
        <v>64</v>
      </c>
      <c r="AB141" s="141">
        <v>62</v>
      </c>
      <c r="AC141" s="141">
        <v>73</v>
      </c>
      <c r="AD141" s="141">
        <v>59</v>
      </c>
      <c r="AE141" s="141">
        <v>69</v>
      </c>
      <c r="AF141" s="141">
        <v>72</v>
      </c>
      <c r="AG141" s="141">
        <v>58</v>
      </c>
      <c r="AH141" s="141">
        <v>60</v>
      </c>
      <c r="AI141" s="141">
        <v>17</v>
      </c>
      <c r="AJ141" s="141">
        <v>26</v>
      </c>
      <c r="AK141" s="141">
        <v>0</v>
      </c>
      <c r="AL141" s="141">
        <v>31</v>
      </c>
      <c r="AM141" s="141">
        <v>16</v>
      </c>
      <c r="AN141" s="141">
        <v>30</v>
      </c>
      <c r="AO141" s="141">
        <v>580</v>
      </c>
      <c r="AP141" s="144">
        <v>580</v>
      </c>
      <c r="AQ141" s="89">
        <f>'MFP by LEA_kbs'!$AO141/'MFP by LEA_kbs'!$G141</f>
        <v>0.9105180533751962</v>
      </c>
    </row>
    <row r="142" spans="2:43" x14ac:dyDescent="0.25">
      <c r="B142" s="134">
        <v>2016</v>
      </c>
      <c r="C142" s="134" t="s">
        <v>269</v>
      </c>
      <c r="D142" s="134" t="s">
        <v>270</v>
      </c>
      <c r="E142" s="134" t="str">
        <f>VLOOKUP($C142,'MFP by Site_kbs'!$C$15:$AU$1439,3,FALSE)</f>
        <v>W6B001</v>
      </c>
      <c r="F142" s="134" t="str">
        <f>VLOOKUP($C142,'MFP by Site_kbs'!$C$15:$AU$1439,4,FALSE)</f>
        <v>Acadiana Renaissance Charter Academy</v>
      </c>
      <c r="G142" s="135">
        <v>885</v>
      </c>
      <c r="H142" s="135">
        <v>463</v>
      </c>
      <c r="I142" s="136">
        <v>0.52316384180790998</v>
      </c>
      <c r="J142" s="135">
        <v>422</v>
      </c>
      <c r="K142" s="136">
        <v>0.47683615819209002</v>
      </c>
      <c r="L142" s="135">
        <v>4</v>
      </c>
      <c r="M142" s="135">
        <v>9</v>
      </c>
      <c r="N142" s="135">
        <v>86</v>
      </c>
      <c r="O142" s="135">
        <v>35</v>
      </c>
      <c r="P142" s="135">
        <v>0</v>
      </c>
      <c r="Q142" s="135">
        <v>750</v>
      </c>
      <c r="R142" s="135">
        <v>1</v>
      </c>
      <c r="S142" s="135">
        <v>135</v>
      </c>
      <c r="T142" s="135">
        <v>884</v>
      </c>
      <c r="U142" s="136">
        <v>0.99887005649717497</v>
      </c>
      <c r="V142" s="135">
        <v>1</v>
      </c>
      <c r="W142" s="136">
        <v>1.1299435028248601E-3</v>
      </c>
      <c r="X142" s="135">
        <v>0</v>
      </c>
      <c r="Y142" s="135">
        <v>0</v>
      </c>
      <c r="Z142" s="137" t="s">
        <v>1869</v>
      </c>
      <c r="AA142" s="135">
        <v>100</v>
      </c>
      <c r="AB142" s="135">
        <v>100</v>
      </c>
      <c r="AC142" s="135">
        <v>98</v>
      </c>
      <c r="AD142" s="135">
        <v>100</v>
      </c>
      <c r="AE142" s="135">
        <v>100</v>
      </c>
      <c r="AF142" s="135">
        <v>99</v>
      </c>
      <c r="AG142" s="135">
        <v>100</v>
      </c>
      <c r="AH142" s="135">
        <v>96</v>
      </c>
      <c r="AI142" s="135">
        <v>92</v>
      </c>
      <c r="AJ142" s="135">
        <v>0</v>
      </c>
      <c r="AK142" s="135">
        <v>0</v>
      </c>
      <c r="AL142" s="135">
        <v>0</v>
      </c>
      <c r="AM142" s="135">
        <v>0</v>
      </c>
      <c r="AN142" s="135">
        <v>0</v>
      </c>
      <c r="AO142" s="135">
        <v>400</v>
      </c>
      <c r="AP142" s="138">
        <v>401</v>
      </c>
      <c r="AQ142" s="145">
        <f>'MFP by LEA_kbs'!$AO142/'MFP by LEA_kbs'!$G142</f>
        <v>0.4519774011299435</v>
      </c>
    </row>
    <row r="143" spans="2:43" x14ac:dyDescent="0.25">
      <c r="B143" s="140">
        <v>2016</v>
      </c>
      <c r="C143" s="140" t="s">
        <v>330</v>
      </c>
      <c r="D143" s="140" t="s">
        <v>331</v>
      </c>
      <c r="E143" s="140" t="str">
        <f>VLOOKUP($C143,'MFP by Site_kbs'!$C$15:$AU$1439,3,FALSE)</f>
        <v>W71001</v>
      </c>
      <c r="F143" s="140" t="str">
        <f>VLOOKUP($C143,'MFP by Site_kbs'!$C$15:$AU$1439,4,FALSE)</f>
        <v>Sophie B. Wright Institute of Academic Excellence</v>
      </c>
      <c r="G143" s="141">
        <v>494</v>
      </c>
      <c r="H143" s="141">
        <v>256</v>
      </c>
      <c r="I143" s="142">
        <v>0.51821862348178105</v>
      </c>
      <c r="J143" s="141">
        <v>238</v>
      </c>
      <c r="K143" s="142">
        <v>0.48178137651821901</v>
      </c>
      <c r="L143" s="141">
        <v>0</v>
      </c>
      <c r="M143" s="141">
        <v>2</v>
      </c>
      <c r="N143" s="141">
        <v>446</v>
      </c>
      <c r="O143" s="141">
        <v>38</v>
      </c>
      <c r="P143" s="141">
        <v>0</v>
      </c>
      <c r="Q143" s="141">
        <v>4</v>
      </c>
      <c r="R143" s="141">
        <v>4</v>
      </c>
      <c r="S143" s="141">
        <v>490</v>
      </c>
      <c r="T143" s="141">
        <v>472</v>
      </c>
      <c r="U143" s="142">
        <v>0.95546558704453399</v>
      </c>
      <c r="V143" s="141">
        <v>22</v>
      </c>
      <c r="W143" s="142">
        <v>4.4534412955465598E-2</v>
      </c>
      <c r="X143" s="141">
        <v>0</v>
      </c>
      <c r="Y143" s="141">
        <v>0</v>
      </c>
      <c r="Z143" s="143" t="s">
        <v>1869</v>
      </c>
      <c r="AA143" s="141">
        <v>0</v>
      </c>
      <c r="AB143" s="141">
        <v>0</v>
      </c>
      <c r="AC143" s="141">
        <v>0</v>
      </c>
      <c r="AD143" s="141">
        <v>0</v>
      </c>
      <c r="AE143" s="141">
        <v>0</v>
      </c>
      <c r="AF143" s="141">
        <v>0</v>
      </c>
      <c r="AG143" s="141">
        <v>0</v>
      </c>
      <c r="AH143" s="141">
        <v>0</v>
      </c>
      <c r="AI143" s="141">
        <v>23</v>
      </c>
      <c r="AJ143" s="141">
        <v>151</v>
      </c>
      <c r="AK143" s="141">
        <v>0</v>
      </c>
      <c r="AL143" s="141">
        <v>132</v>
      </c>
      <c r="AM143" s="141">
        <v>113</v>
      </c>
      <c r="AN143" s="141">
        <v>75</v>
      </c>
      <c r="AO143" s="141">
        <v>476</v>
      </c>
      <c r="AP143" s="144">
        <v>476</v>
      </c>
      <c r="AQ143" s="89">
        <f>'MFP by LEA_kbs'!$AO143/'MFP by LEA_kbs'!$G143</f>
        <v>0.96356275303643724</v>
      </c>
    </row>
    <row r="144" spans="2:43" x14ac:dyDescent="0.25">
      <c r="B144" s="134">
        <v>2016</v>
      </c>
      <c r="C144" s="134" t="s">
        <v>271</v>
      </c>
      <c r="D144" s="134" t="s">
        <v>272</v>
      </c>
      <c r="E144" s="134" t="str">
        <f>VLOOKUP($C144,'MFP by Site_kbs'!$C$15:$AU$1439,3,FALSE)</f>
        <v>W7A001</v>
      </c>
      <c r="F144" s="134" t="str">
        <f>VLOOKUP($C144,'MFP by Site_kbs'!$C$15:$AU$1439,4,FALSE)</f>
        <v>Louisiana Key Academy</v>
      </c>
      <c r="G144" s="135">
        <v>303</v>
      </c>
      <c r="H144" s="135">
        <v>113</v>
      </c>
      <c r="I144" s="136">
        <v>0.37293729372937301</v>
      </c>
      <c r="J144" s="135">
        <v>190</v>
      </c>
      <c r="K144" s="136">
        <v>0.62706270627062699</v>
      </c>
      <c r="L144" s="135">
        <v>0</v>
      </c>
      <c r="M144" s="135">
        <v>0</v>
      </c>
      <c r="N144" s="135">
        <v>181</v>
      </c>
      <c r="O144" s="135">
        <v>9</v>
      </c>
      <c r="P144" s="135">
        <v>0</v>
      </c>
      <c r="Q144" s="135">
        <v>111</v>
      </c>
      <c r="R144" s="135">
        <v>2</v>
      </c>
      <c r="S144" s="135">
        <v>192</v>
      </c>
      <c r="T144" s="135">
        <v>303</v>
      </c>
      <c r="U144" s="136">
        <v>1</v>
      </c>
      <c r="V144" s="135">
        <v>0</v>
      </c>
      <c r="W144" s="136">
        <v>0</v>
      </c>
      <c r="X144" s="135">
        <v>0</v>
      </c>
      <c r="Y144" s="135">
        <v>0</v>
      </c>
      <c r="Z144" s="137" t="s">
        <v>1869</v>
      </c>
      <c r="AA144" s="135">
        <v>0</v>
      </c>
      <c r="AB144" s="135">
        <v>30</v>
      </c>
      <c r="AC144" s="135">
        <v>41</v>
      </c>
      <c r="AD144" s="135">
        <v>68</v>
      </c>
      <c r="AE144" s="135">
        <v>92</v>
      </c>
      <c r="AF144" s="135">
        <v>72</v>
      </c>
      <c r="AG144" s="135">
        <v>0</v>
      </c>
      <c r="AH144" s="135">
        <v>0</v>
      </c>
      <c r="AI144" s="135">
        <v>0</v>
      </c>
      <c r="AJ144" s="135">
        <v>0</v>
      </c>
      <c r="AK144" s="135">
        <v>0</v>
      </c>
      <c r="AL144" s="135">
        <v>0</v>
      </c>
      <c r="AM144" s="135">
        <v>0</v>
      </c>
      <c r="AN144" s="135">
        <v>0</v>
      </c>
      <c r="AO144" s="135">
        <v>235</v>
      </c>
      <c r="AP144" s="138">
        <v>235</v>
      </c>
      <c r="AQ144" s="145">
        <f>'MFP by LEA_kbs'!$AO144/'MFP by LEA_kbs'!$G144</f>
        <v>0.77557755775577553</v>
      </c>
    </row>
    <row r="145" spans="2:43" x14ac:dyDescent="0.25">
      <c r="B145" s="140">
        <v>2016</v>
      </c>
      <c r="C145" s="140" t="s">
        <v>273</v>
      </c>
      <c r="D145" s="140" t="s">
        <v>274</v>
      </c>
      <c r="E145" s="140" t="str">
        <f>VLOOKUP($C145,'MFP by Site_kbs'!$C$15:$AU$1439,3,FALSE)</f>
        <v>W7B001</v>
      </c>
      <c r="F145" s="140" t="str">
        <f>VLOOKUP($C145,'MFP by Site_kbs'!$C$15:$AU$1439,4,FALSE)</f>
        <v>Lafayette Renaissance Charter Academy</v>
      </c>
      <c r="G145" s="141">
        <v>777</v>
      </c>
      <c r="H145" s="141">
        <v>370</v>
      </c>
      <c r="I145" s="142">
        <v>0.476190476190476</v>
      </c>
      <c r="J145" s="141">
        <v>407</v>
      </c>
      <c r="K145" s="142">
        <v>0.52380952380952395</v>
      </c>
      <c r="L145" s="141">
        <v>3</v>
      </c>
      <c r="M145" s="141">
        <v>9</v>
      </c>
      <c r="N145" s="141">
        <v>461</v>
      </c>
      <c r="O145" s="141">
        <v>11</v>
      </c>
      <c r="P145" s="141">
        <v>0</v>
      </c>
      <c r="Q145" s="141">
        <v>293</v>
      </c>
      <c r="R145" s="141">
        <v>0</v>
      </c>
      <c r="S145" s="141">
        <v>484</v>
      </c>
      <c r="T145" s="141">
        <v>777</v>
      </c>
      <c r="U145" s="142">
        <v>1</v>
      </c>
      <c r="V145" s="141">
        <v>0</v>
      </c>
      <c r="W145" s="142">
        <v>0</v>
      </c>
      <c r="X145" s="141">
        <v>0</v>
      </c>
      <c r="Y145" s="141">
        <v>0</v>
      </c>
      <c r="Z145" s="143" t="s">
        <v>1869</v>
      </c>
      <c r="AA145" s="141">
        <v>82</v>
      </c>
      <c r="AB145" s="141">
        <v>95</v>
      </c>
      <c r="AC145" s="141">
        <v>94</v>
      </c>
      <c r="AD145" s="141">
        <v>96</v>
      </c>
      <c r="AE145" s="141">
        <v>88</v>
      </c>
      <c r="AF145" s="141">
        <v>89</v>
      </c>
      <c r="AG145" s="141">
        <v>85</v>
      </c>
      <c r="AH145" s="141">
        <v>87</v>
      </c>
      <c r="AI145" s="141">
        <v>61</v>
      </c>
      <c r="AJ145" s="141">
        <v>0</v>
      </c>
      <c r="AK145" s="141">
        <v>0</v>
      </c>
      <c r="AL145" s="141">
        <v>0</v>
      </c>
      <c r="AM145" s="141">
        <v>0</v>
      </c>
      <c r="AN145" s="141">
        <v>0</v>
      </c>
      <c r="AO145" s="141">
        <v>605</v>
      </c>
      <c r="AP145" s="144">
        <v>605</v>
      </c>
      <c r="AQ145" s="89">
        <f>'MFP by LEA_kbs'!$AO145/'MFP by LEA_kbs'!$G145</f>
        <v>0.7786357786357786</v>
      </c>
    </row>
    <row r="146" spans="2:43" x14ac:dyDescent="0.25">
      <c r="B146" s="134">
        <v>2016</v>
      </c>
      <c r="C146" s="134" t="s">
        <v>332</v>
      </c>
      <c r="D146" s="134" t="s">
        <v>333</v>
      </c>
      <c r="E146" s="134" t="str">
        <f>VLOOKUP($C146,'MFP by Site_kbs'!$C$15:$AU$1439,3,FALSE)</f>
        <v>W81001</v>
      </c>
      <c r="F146" s="134" t="str">
        <f>VLOOKUP($C146,'MFP by Site_kbs'!$C$15:$AU$1439,4,FALSE)</f>
        <v>KIPP McDonogh 15 School for the Creative Arts</v>
      </c>
      <c r="G146" s="135">
        <v>837</v>
      </c>
      <c r="H146" s="135">
        <v>396</v>
      </c>
      <c r="I146" s="136">
        <v>0.473118279569893</v>
      </c>
      <c r="J146" s="135">
        <v>441</v>
      </c>
      <c r="K146" s="136">
        <v>0.52688172043010795</v>
      </c>
      <c r="L146" s="135">
        <v>6</v>
      </c>
      <c r="M146" s="135">
        <v>4</v>
      </c>
      <c r="N146" s="135">
        <v>789</v>
      </c>
      <c r="O146" s="135">
        <v>20</v>
      </c>
      <c r="P146" s="135">
        <v>0</v>
      </c>
      <c r="Q146" s="135">
        <v>13</v>
      </c>
      <c r="R146" s="135">
        <v>5</v>
      </c>
      <c r="S146" s="135">
        <v>824</v>
      </c>
      <c r="T146" s="135">
        <v>830</v>
      </c>
      <c r="U146" s="136">
        <v>0.99163679808841099</v>
      </c>
      <c r="V146" s="135">
        <v>7</v>
      </c>
      <c r="W146" s="136">
        <v>8.3632019115890098E-3</v>
      </c>
      <c r="X146" s="135">
        <v>0</v>
      </c>
      <c r="Y146" s="135">
        <v>0</v>
      </c>
      <c r="Z146" s="137" t="s">
        <v>1869</v>
      </c>
      <c r="AA146" s="135">
        <v>59</v>
      </c>
      <c r="AB146" s="135">
        <v>84</v>
      </c>
      <c r="AC146" s="135">
        <v>103</v>
      </c>
      <c r="AD146" s="135">
        <v>108</v>
      </c>
      <c r="AE146" s="135">
        <v>109</v>
      </c>
      <c r="AF146" s="135">
        <v>84</v>
      </c>
      <c r="AG146" s="135">
        <v>102</v>
      </c>
      <c r="AH146" s="135">
        <v>89</v>
      </c>
      <c r="AI146" s="135">
        <v>99</v>
      </c>
      <c r="AJ146" s="135">
        <v>0</v>
      </c>
      <c r="AK146" s="135">
        <v>0</v>
      </c>
      <c r="AL146" s="135">
        <v>0</v>
      </c>
      <c r="AM146" s="135">
        <v>0</v>
      </c>
      <c r="AN146" s="135">
        <v>0</v>
      </c>
      <c r="AO146" s="135">
        <v>789</v>
      </c>
      <c r="AP146" s="138">
        <v>789</v>
      </c>
      <c r="AQ146" s="145">
        <f>'MFP by LEA_kbs'!$AO146/'MFP by LEA_kbs'!$G146</f>
        <v>0.94265232974910396</v>
      </c>
    </row>
    <row r="147" spans="2:43" x14ac:dyDescent="0.25">
      <c r="B147" s="140">
        <v>2016</v>
      </c>
      <c r="C147" s="140" t="s">
        <v>334</v>
      </c>
      <c r="D147" s="140" t="s">
        <v>335</v>
      </c>
      <c r="E147" s="140" t="str">
        <f>VLOOKUP($C147,'MFP by Site_kbs'!$C$15:$AU$1439,3,FALSE)</f>
        <v>W82001</v>
      </c>
      <c r="F147" s="140" t="str">
        <f>VLOOKUP($C147,'MFP by Site_kbs'!$C$15:$AU$1439,4,FALSE)</f>
        <v>KIPP Believe College Prep</v>
      </c>
      <c r="G147" s="141">
        <v>887</v>
      </c>
      <c r="H147" s="141">
        <v>441</v>
      </c>
      <c r="I147" s="142">
        <v>0.49718151071025901</v>
      </c>
      <c r="J147" s="141">
        <v>446</v>
      </c>
      <c r="K147" s="142">
        <v>0.50281848928974104</v>
      </c>
      <c r="L147" s="141">
        <v>1</v>
      </c>
      <c r="M147" s="141">
        <v>1</v>
      </c>
      <c r="N147" s="141">
        <v>846</v>
      </c>
      <c r="O147" s="141">
        <v>24</v>
      </c>
      <c r="P147" s="141">
        <v>1</v>
      </c>
      <c r="Q147" s="141">
        <v>13</v>
      </c>
      <c r="R147" s="141">
        <v>1</v>
      </c>
      <c r="S147" s="141">
        <v>874</v>
      </c>
      <c r="T147" s="141">
        <v>865</v>
      </c>
      <c r="U147" s="142">
        <v>0.97519729425028201</v>
      </c>
      <c r="V147" s="141">
        <v>22</v>
      </c>
      <c r="W147" s="142">
        <v>2.4802705749718199E-2</v>
      </c>
      <c r="X147" s="141">
        <v>0</v>
      </c>
      <c r="Y147" s="141">
        <v>0</v>
      </c>
      <c r="Z147" s="143" t="s">
        <v>1869</v>
      </c>
      <c r="AA147" s="141">
        <v>85</v>
      </c>
      <c r="AB147" s="141">
        <v>92</v>
      </c>
      <c r="AC147" s="141">
        <v>100</v>
      </c>
      <c r="AD147" s="141">
        <v>111</v>
      </c>
      <c r="AE147" s="141">
        <v>102</v>
      </c>
      <c r="AF147" s="141">
        <v>111</v>
      </c>
      <c r="AG147" s="141">
        <v>82</v>
      </c>
      <c r="AH147" s="141">
        <v>95</v>
      </c>
      <c r="AI147" s="141">
        <v>109</v>
      </c>
      <c r="AJ147" s="141">
        <v>0</v>
      </c>
      <c r="AK147" s="141">
        <v>0</v>
      </c>
      <c r="AL147" s="141">
        <v>0</v>
      </c>
      <c r="AM147" s="141">
        <v>0</v>
      </c>
      <c r="AN147" s="141">
        <v>0</v>
      </c>
      <c r="AO147" s="141">
        <v>831</v>
      </c>
      <c r="AP147" s="144">
        <v>831</v>
      </c>
      <c r="AQ147" s="89">
        <f>'MFP by LEA_kbs'!$AO147/'MFP by LEA_kbs'!$G147</f>
        <v>0.93686583990980832</v>
      </c>
    </row>
    <row r="148" spans="2:43" x14ac:dyDescent="0.25">
      <c r="B148" s="134">
        <v>2016</v>
      </c>
      <c r="C148" s="134" t="s">
        <v>336</v>
      </c>
      <c r="D148" s="134" t="s">
        <v>337</v>
      </c>
      <c r="E148" s="134" t="str">
        <f>VLOOKUP($C148,'MFP by Site_kbs'!$C$15:$AU$1439,3,FALSE)</f>
        <v>W83001</v>
      </c>
      <c r="F148" s="134" t="str">
        <f>VLOOKUP($C148,'MFP by Site_kbs'!$C$15:$AU$1439,4,FALSE)</f>
        <v>KIPP Central City Academy</v>
      </c>
      <c r="G148" s="135">
        <v>416</v>
      </c>
      <c r="H148" s="135">
        <v>206</v>
      </c>
      <c r="I148" s="136">
        <v>0.49519230769230799</v>
      </c>
      <c r="J148" s="135">
        <v>210</v>
      </c>
      <c r="K148" s="136">
        <v>0.50480769230769196</v>
      </c>
      <c r="L148" s="135">
        <v>1</v>
      </c>
      <c r="M148" s="135">
        <v>0</v>
      </c>
      <c r="N148" s="135">
        <v>407</v>
      </c>
      <c r="O148" s="135">
        <v>6</v>
      </c>
      <c r="P148" s="135">
        <v>0</v>
      </c>
      <c r="Q148" s="135">
        <v>1</v>
      </c>
      <c r="R148" s="135">
        <v>1</v>
      </c>
      <c r="S148" s="135">
        <v>415</v>
      </c>
      <c r="T148" s="135">
        <v>413</v>
      </c>
      <c r="U148" s="136">
        <v>0.99278846153846201</v>
      </c>
      <c r="V148" s="135">
        <v>3</v>
      </c>
      <c r="W148" s="136">
        <v>7.2115384615384602E-3</v>
      </c>
      <c r="X148" s="135">
        <v>0</v>
      </c>
      <c r="Y148" s="135">
        <v>0</v>
      </c>
      <c r="Z148" s="137" t="s">
        <v>1869</v>
      </c>
      <c r="AA148" s="135">
        <v>0</v>
      </c>
      <c r="AB148" s="135">
        <v>0</v>
      </c>
      <c r="AC148" s="135">
        <v>0</v>
      </c>
      <c r="AD148" s="135">
        <v>0</v>
      </c>
      <c r="AE148" s="135">
        <v>0</v>
      </c>
      <c r="AF148" s="135">
        <v>106</v>
      </c>
      <c r="AG148" s="135">
        <v>102</v>
      </c>
      <c r="AH148" s="135">
        <v>110</v>
      </c>
      <c r="AI148" s="135">
        <v>98</v>
      </c>
      <c r="AJ148" s="135">
        <v>0</v>
      </c>
      <c r="AK148" s="135">
        <v>0</v>
      </c>
      <c r="AL148" s="135">
        <v>0</v>
      </c>
      <c r="AM148" s="135">
        <v>0</v>
      </c>
      <c r="AN148" s="135">
        <v>0</v>
      </c>
      <c r="AO148" s="135">
        <v>405</v>
      </c>
      <c r="AP148" s="138">
        <v>405</v>
      </c>
      <c r="AQ148" s="145">
        <f>'MFP by LEA_kbs'!$AO148/'MFP by LEA_kbs'!$G148</f>
        <v>0.97355769230769229</v>
      </c>
    </row>
    <row r="149" spans="2:43" x14ac:dyDescent="0.25">
      <c r="B149" s="140">
        <v>2016</v>
      </c>
      <c r="C149" s="140" t="s">
        <v>338</v>
      </c>
      <c r="D149" s="140" t="s">
        <v>339</v>
      </c>
      <c r="E149" s="140" t="str">
        <f>VLOOKUP($C149,'MFP by Site_kbs'!$C$15:$AU$1439,3,FALSE)</f>
        <v>W84001</v>
      </c>
      <c r="F149" s="140" t="str">
        <f>VLOOKUP($C149,'MFP by Site_kbs'!$C$15:$AU$1439,4,FALSE)</f>
        <v>KIPP Renaissance High School</v>
      </c>
      <c r="G149" s="141">
        <v>497</v>
      </c>
      <c r="H149" s="141">
        <v>255</v>
      </c>
      <c r="I149" s="142">
        <v>0.51307847082494995</v>
      </c>
      <c r="J149" s="141">
        <v>242</v>
      </c>
      <c r="K149" s="142">
        <v>0.48692152917504999</v>
      </c>
      <c r="L149" s="141">
        <v>1</v>
      </c>
      <c r="M149" s="141">
        <v>5</v>
      </c>
      <c r="N149" s="141">
        <v>474</v>
      </c>
      <c r="O149" s="141">
        <v>15</v>
      </c>
      <c r="P149" s="141">
        <v>0</v>
      </c>
      <c r="Q149" s="141">
        <v>2</v>
      </c>
      <c r="R149" s="141">
        <v>0</v>
      </c>
      <c r="S149" s="141">
        <v>495</v>
      </c>
      <c r="T149" s="141">
        <v>481</v>
      </c>
      <c r="U149" s="142">
        <v>0.96780684104627801</v>
      </c>
      <c r="V149" s="141">
        <v>16</v>
      </c>
      <c r="W149" s="142">
        <v>3.2193158953722302E-2</v>
      </c>
      <c r="X149" s="141">
        <v>0</v>
      </c>
      <c r="Y149" s="141">
        <v>0</v>
      </c>
      <c r="Z149" s="143" t="s">
        <v>1869</v>
      </c>
      <c r="AA149" s="141">
        <v>0</v>
      </c>
      <c r="AB149" s="141">
        <v>0</v>
      </c>
      <c r="AC149" s="141">
        <v>0</v>
      </c>
      <c r="AD149" s="141">
        <v>0</v>
      </c>
      <c r="AE149" s="141">
        <v>0</v>
      </c>
      <c r="AF149" s="141">
        <v>0</v>
      </c>
      <c r="AG149" s="141">
        <v>0</v>
      </c>
      <c r="AH149" s="141">
        <v>0</v>
      </c>
      <c r="AI149" s="141">
        <v>0</v>
      </c>
      <c r="AJ149" s="141">
        <v>136</v>
      </c>
      <c r="AK149" s="141">
        <v>1</v>
      </c>
      <c r="AL149" s="141">
        <v>119</v>
      </c>
      <c r="AM149" s="141">
        <v>128</v>
      </c>
      <c r="AN149" s="141">
        <v>113</v>
      </c>
      <c r="AO149" s="141">
        <v>466</v>
      </c>
      <c r="AP149" s="144">
        <v>466</v>
      </c>
      <c r="AQ149" s="89">
        <f>'MFP by LEA_kbs'!$AO149/'MFP by LEA_kbs'!$G149</f>
        <v>0.93762575452716301</v>
      </c>
    </row>
    <row r="150" spans="2:43" x14ac:dyDescent="0.25">
      <c r="B150" s="134">
        <v>2016</v>
      </c>
      <c r="C150" s="134" t="s">
        <v>340</v>
      </c>
      <c r="D150" s="134" t="s">
        <v>341</v>
      </c>
      <c r="E150" s="134" t="str">
        <f>VLOOKUP($C150,'MFP by Site_kbs'!$C$15:$AU$1439,3,FALSE)</f>
        <v>W85001</v>
      </c>
      <c r="F150" s="134" t="str">
        <f>VLOOKUP($C150,'MFP by Site_kbs'!$C$15:$AU$1439,4,FALSE)</f>
        <v>KIPP New Orleans Leadership Academy</v>
      </c>
      <c r="G150" s="135">
        <v>845</v>
      </c>
      <c r="H150" s="135">
        <v>392</v>
      </c>
      <c r="I150" s="136">
        <v>0.46390532544378699</v>
      </c>
      <c r="J150" s="135">
        <v>453</v>
      </c>
      <c r="K150" s="136">
        <v>0.53609467455621296</v>
      </c>
      <c r="L150" s="135">
        <v>1</v>
      </c>
      <c r="M150" s="135">
        <v>0</v>
      </c>
      <c r="N150" s="135">
        <v>817</v>
      </c>
      <c r="O150" s="135">
        <v>16</v>
      </c>
      <c r="P150" s="135">
        <v>0</v>
      </c>
      <c r="Q150" s="135">
        <v>7</v>
      </c>
      <c r="R150" s="135">
        <v>4</v>
      </c>
      <c r="S150" s="135">
        <v>838</v>
      </c>
      <c r="T150" s="135">
        <v>823</v>
      </c>
      <c r="U150" s="136">
        <v>0.97396449704141996</v>
      </c>
      <c r="V150" s="135">
        <v>22</v>
      </c>
      <c r="W150" s="136">
        <v>2.6035502958579902E-2</v>
      </c>
      <c r="X150" s="135">
        <v>0</v>
      </c>
      <c r="Y150" s="135">
        <v>0</v>
      </c>
      <c r="Z150" s="137" t="s">
        <v>1869</v>
      </c>
      <c r="AA150" s="135">
        <v>71</v>
      </c>
      <c r="AB150" s="135">
        <v>90</v>
      </c>
      <c r="AC150" s="135">
        <v>104</v>
      </c>
      <c r="AD150" s="135">
        <v>107</v>
      </c>
      <c r="AE150" s="135">
        <v>107</v>
      </c>
      <c r="AF150" s="135">
        <v>104</v>
      </c>
      <c r="AG150" s="135">
        <v>73</v>
      </c>
      <c r="AH150" s="135">
        <v>92</v>
      </c>
      <c r="AI150" s="135">
        <v>97</v>
      </c>
      <c r="AJ150" s="135">
        <v>0</v>
      </c>
      <c r="AK150" s="135">
        <v>0</v>
      </c>
      <c r="AL150" s="135">
        <v>0</v>
      </c>
      <c r="AM150" s="135">
        <v>0</v>
      </c>
      <c r="AN150" s="135">
        <v>0</v>
      </c>
      <c r="AO150" s="135">
        <v>804</v>
      </c>
      <c r="AP150" s="138">
        <v>804</v>
      </c>
      <c r="AQ150" s="145">
        <f>'MFP by LEA_kbs'!$AO150/'MFP by LEA_kbs'!$G150</f>
        <v>0.95147928994082842</v>
      </c>
    </row>
    <row r="151" spans="2:43" x14ac:dyDescent="0.25">
      <c r="B151" s="140">
        <v>2016</v>
      </c>
      <c r="C151" s="140" t="s">
        <v>342</v>
      </c>
      <c r="D151" s="140" t="s">
        <v>343</v>
      </c>
      <c r="E151" s="140" t="str">
        <f>VLOOKUP($C151,'MFP by Site_kbs'!$C$15:$AU$1439,3,FALSE)</f>
        <v>W86001</v>
      </c>
      <c r="F151" s="140" t="str">
        <f>VLOOKUP($C151,'MFP by Site_kbs'!$C$15:$AU$1439,4,FALSE)</f>
        <v>KIPP East Community Primary</v>
      </c>
      <c r="G151" s="141">
        <v>242</v>
      </c>
      <c r="H151" s="141">
        <v>121</v>
      </c>
      <c r="I151" s="142">
        <v>0.5</v>
      </c>
      <c r="J151" s="141">
        <v>121</v>
      </c>
      <c r="K151" s="142">
        <v>0.5</v>
      </c>
      <c r="L151" s="141">
        <v>0</v>
      </c>
      <c r="M151" s="141">
        <v>0</v>
      </c>
      <c r="N151" s="141">
        <v>222</v>
      </c>
      <c r="O151" s="141">
        <v>13</v>
      </c>
      <c r="P151" s="141">
        <v>0</v>
      </c>
      <c r="Q151" s="141">
        <v>4</v>
      </c>
      <c r="R151" s="141">
        <v>3</v>
      </c>
      <c r="S151" s="141">
        <v>238</v>
      </c>
      <c r="T151" s="141">
        <v>228</v>
      </c>
      <c r="U151" s="142">
        <v>0.94214876033057804</v>
      </c>
      <c r="V151" s="141">
        <v>14</v>
      </c>
      <c r="W151" s="142">
        <v>5.7851239669421503E-2</v>
      </c>
      <c r="X151" s="141">
        <v>0</v>
      </c>
      <c r="Y151" s="141">
        <v>0</v>
      </c>
      <c r="Z151" s="143" t="s">
        <v>1869</v>
      </c>
      <c r="AA151" s="141">
        <v>64</v>
      </c>
      <c r="AB151" s="141">
        <v>74</v>
      </c>
      <c r="AC151" s="141">
        <v>104</v>
      </c>
      <c r="AD151" s="141">
        <v>0</v>
      </c>
      <c r="AE151" s="141">
        <v>0</v>
      </c>
      <c r="AF151" s="141">
        <v>0</v>
      </c>
      <c r="AG151" s="141">
        <v>0</v>
      </c>
      <c r="AH151" s="141">
        <v>0</v>
      </c>
      <c r="AI151" s="141">
        <v>0</v>
      </c>
      <c r="AJ151" s="141">
        <v>0</v>
      </c>
      <c r="AK151" s="141">
        <v>0</v>
      </c>
      <c r="AL151" s="141">
        <v>0</v>
      </c>
      <c r="AM151" s="141">
        <v>0</v>
      </c>
      <c r="AN151" s="141">
        <v>0</v>
      </c>
      <c r="AO151" s="141">
        <v>213</v>
      </c>
      <c r="AP151" s="144">
        <v>213</v>
      </c>
      <c r="AQ151" s="89">
        <f>'MFP by LEA_kbs'!$AO151/'MFP by LEA_kbs'!$G151</f>
        <v>0.8801652892561983</v>
      </c>
    </row>
    <row r="152" spans="2:43" x14ac:dyDescent="0.25">
      <c r="B152" s="134">
        <v>2016</v>
      </c>
      <c r="C152" s="134" t="s">
        <v>1821</v>
      </c>
      <c r="D152" s="134" t="s">
        <v>1822</v>
      </c>
      <c r="E152" s="134" t="str">
        <f>VLOOKUP($C152,'MFP by Site_kbs'!$C$15:$AU$1439,3,FALSE)</f>
        <v>W87001</v>
      </c>
      <c r="F152" s="134" t="str">
        <f>VLOOKUP($C152,'MFP by Site_kbs'!$C$15:$AU$1439,4,FALSE)</f>
        <v>KIPP Booker T. Washington High School</v>
      </c>
      <c r="G152" s="135">
        <v>113</v>
      </c>
      <c r="H152" s="135">
        <v>56</v>
      </c>
      <c r="I152" s="136">
        <v>0.49557522123893799</v>
      </c>
      <c r="J152" s="135">
        <v>57</v>
      </c>
      <c r="K152" s="136">
        <v>0.50442477876106195</v>
      </c>
      <c r="L152" s="135">
        <v>2</v>
      </c>
      <c r="M152" s="135">
        <v>0</v>
      </c>
      <c r="N152" s="135">
        <v>105</v>
      </c>
      <c r="O152" s="135">
        <v>6</v>
      </c>
      <c r="P152" s="135">
        <v>0</v>
      </c>
      <c r="Q152" s="135">
        <v>0</v>
      </c>
      <c r="R152" s="135">
        <v>0</v>
      </c>
      <c r="S152" s="135">
        <v>113</v>
      </c>
      <c r="T152" s="135">
        <v>108</v>
      </c>
      <c r="U152" s="136">
        <v>0.95575221238938102</v>
      </c>
      <c r="V152" s="135">
        <v>5</v>
      </c>
      <c r="W152" s="136">
        <v>4.4247787610619503E-2</v>
      </c>
      <c r="X152" s="135">
        <v>0</v>
      </c>
      <c r="Y152" s="135">
        <v>0</v>
      </c>
      <c r="Z152" s="137" t="s">
        <v>1869</v>
      </c>
      <c r="AA152" s="135">
        <v>0</v>
      </c>
      <c r="AB152" s="135">
        <v>0</v>
      </c>
      <c r="AC152" s="135">
        <v>0</v>
      </c>
      <c r="AD152" s="135">
        <v>0</v>
      </c>
      <c r="AE152" s="135">
        <v>0</v>
      </c>
      <c r="AF152" s="135">
        <v>0</v>
      </c>
      <c r="AG152" s="135">
        <v>0</v>
      </c>
      <c r="AH152" s="135">
        <v>0</v>
      </c>
      <c r="AI152" s="135">
        <v>0</v>
      </c>
      <c r="AJ152" s="135">
        <v>111</v>
      </c>
      <c r="AK152" s="135">
        <v>2</v>
      </c>
      <c r="AL152" s="135">
        <v>0</v>
      </c>
      <c r="AM152" s="135">
        <v>0</v>
      </c>
      <c r="AN152" s="135">
        <v>0</v>
      </c>
      <c r="AO152" s="135">
        <v>109</v>
      </c>
      <c r="AP152" s="138">
        <v>109</v>
      </c>
      <c r="AQ152" s="145">
        <f>'MFP by LEA_kbs'!$AO152/'MFP by LEA_kbs'!$G152</f>
        <v>0.96460176991150437</v>
      </c>
    </row>
    <row r="153" spans="2:43" x14ac:dyDescent="0.25">
      <c r="B153" s="140">
        <v>2016</v>
      </c>
      <c r="C153" s="140" t="s">
        <v>275</v>
      </c>
      <c r="D153" s="140" t="s">
        <v>276</v>
      </c>
      <c r="E153" s="140" t="str">
        <f>VLOOKUP($C153,'MFP by Site_kbs'!$C$15:$AU$1439,3,FALSE)</f>
        <v>W8A001</v>
      </c>
      <c r="F153" s="140" t="str">
        <f>VLOOKUP($C153,'MFP by Site_kbs'!$C$15:$AU$1439,4,FALSE)</f>
        <v>Impact Charter Elementary</v>
      </c>
      <c r="G153" s="141">
        <v>313</v>
      </c>
      <c r="H153" s="141">
        <v>162</v>
      </c>
      <c r="I153" s="142">
        <v>0.51757188498402595</v>
      </c>
      <c r="J153" s="141">
        <v>151</v>
      </c>
      <c r="K153" s="142">
        <v>0.48242811501597399</v>
      </c>
      <c r="L153" s="141">
        <v>2</v>
      </c>
      <c r="M153" s="141">
        <v>0</v>
      </c>
      <c r="N153" s="141">
        <v>300</v>
      </c>
      <c r="O153" s="141">
        <v>4</v>
      </c>
      <c r="P153" s="141">
        <v>0</v>
      </c>
      <c r="Q153" s="141">
        <v>7</v>
      </c>
      <c r="R153" s="141">
        <v>0</v>
      </c>
      <c r="S153" s="141">
        <v>306</v>
      </c>
      <c r="T153" s="141">
        <v>313</v>
      </c>
      <c r="U153" s="142">
        <v>1</v>
      </c>
      <c r="V153" s="141">
        <v>0</v>
      </c>
      <c r="W153" s="142">
        <v>0</v>
      </c>
      <c r="X153" s="141">
        <v>0</v>
      </c>
      <c r="Y153" s="141">
        <v>1</v>
      </c>
      <c r="Z153" s="143" t="s">
        <v>1869</v>
      </c>
      <c r="AA153" s="141">
        <v>47</v>
      </c>
      <c r="AB153" s="141">
        <v>61</v>
      </c>
      <c r="AC153" s="141">
        <v>63</v>
      </c>
      <c r="AD153" s="141">
        <v>50</v>
      </c>
      <c r="AE153" s="141">
        <v>47</v>
      </c>
      <c r="AF153" s="141">
        <v>44</v>
      </c>
      <c r="AG153" s="141">
        <v>0</v>
      </c>
      <c r="AH153" s="141">
        <v>0</v>
      </c>
      <c r="AI153" s="141">
        <v>0</v>
      </c>
      <c r="AJ153" s="141">
        <v>0</v>
      </c>
      <c r="AK153" s="141">
        <v>0</v>
      </c>
      <c r="AL153" s="141">
        <v>0</v>
      </c>
      <c r="AM153" s="141">
        <v>0</v>
      </c>
      <c r="AN153" s="141">
        <v>0</v>
      </c>
      <c r="AO153" s="141">
        <v>259</v>
      </c>
      <c r="AP153" s="144">
        <v>259</v>
      </c>
      <c r="AQ153" s="89">
        <f>'MFP by LEA_kbs'!$AO153/'MFP by LEA_kbs'!$G153</f>
        <v>0.82747603833865813</v>
      </c>
    </row>
    <row r="154" spans="2:43" x14ac:dyDescent="0.25">
      <c r="B154" s="134">
        <v>2016</v>
      </c>
      <c r="C154" s="134" t="s">
        <v>344</v>
      </c>
      <c r="D154" s="134" t="s">
        <v>345</v>
      </c>
      <c r="E154" s="134" t="str">
        <f>VLOOKUP($C154,'MFP by Site_kbs'!$C$15:$AU$1439,3,FALSE)</f>
        <v>W8B001</v>
      </c>
      <c r="F154" s="134" t="str">
        <f>VLOOKUP($C154,'MFP by Site_kbs'!$C$15:$AU$1439,4,FALSE)</f>
        <v>Celerity Crestworth Charter School</v>
      </c>
      <c r="G154" s="135">
        <v>149</v>
      </c>
      <c r="H154" s="135">
        <v>73</v>
      </c>
      <c r="I154" s="136">
        <v>0.48993288590604001</v>
      </c>
      <c r="J154" s="135">
        <v>76</v>
      </c>
      <c r="K154" s="136">
        <v>0.51006711409395999</v>
      </c>
      <c r="L154" s="135">
        <v>0</v>
      </c>
      <c r="M154" s="135">
        <v>0</v>
      </c>
      <c r="N154" s="135">
        <v>149</v>
      </c>
      <c r="O154" s="135">
        <v>0</v>
      </c>
      <c r="P154" s="135">
        <v>0</v>
      </c>
      <c r="Q154" s="135">
        <v>0</v>
      </c>
      <c r="R154" s="135">
        <v>0</v>
      </c>
      <c r="S154" s="135">
        <v>149</v>
      </c>
      <c r="T154" s="135">
        <v>149</v>
      </c>
      <c r="U154" s="136">
        <v>1</v>
      </c>
      <c r="V154" s="135">
        <v>0</v>
      </c>
      <c r="W154" s="136">
        <v>0</v>
      </c>
      <c r="X154" s="135">
        <v>0</v>
      </c>
      <c r="Y154" s="135">
        <v>0</v>
      </c>
      <c r="Z154" s="137" t="s">
        <v>1869</v>
      </c>
      <c r="AA154" s="135">
        <v>21</v>
      </c>
      <c r="AB154" s="135">
        <v>15</v>
      </c>
      <c r="AC154" s="135">
        <v>18</v>
      </c>
      <c r="AD154" s="135">
        <v>16</v>
      </c>
      <c r="AE154" s="135">
        <v>13</v>
      </c>
      <c r="AF154" s="135">
        <v>17</v>
      </c>
      <c r="AG154" s="135">
        <v>10</v>
      </c>
      <c r="AH154" s="135">
        <v>14</v>
      </c>
      <c r="AI154" s="135">
        <v>25</v>
      </c>
      <c r="AJ154" s="135">
        <v>0</v>
      </c>
      <c r="AK154" s="135">
        <v>0</v>
      </c>
      <c r="AL154" s="135">
        <v>0</v>
      </c>
      <c r="AM154" s="135">
        <v>0</v>
      </c>
      <c r="AN154" s="135">
        <v>0</v>
      </c>
      <c r="AO154" s="135">
        <v>149</v>
      </c>
      <c r="AP154" s="138">
        <v>149</v>
      </c>
      <c r="AQ154" s="145">
        <f>'MFP by LEA_kbs'!$AO154/'MFP by LEA_kbs'!$G154</f>
        <v>1</v>
      </c>
    </row>
    <row r="155" spans="2:43" x14ac:dyDescent="0.25">
      <c r="B155" s="140">
        <v>2016</v>
      </c>
      <c r="C155" s="140" t="s">
        <v>346</v>
      </c>
      <c r="D155" s="140" t="s">
        <v>347</v>
      </c>
      <c r="E155" s="140" t="str">
        <f>VLOOKUP($C155,'MFP by Site_kbs'!$C$15:$AU$1439,3,FALSE)</f>
        <v>W91001</v>
      </c>
      <c r="F155" s="140" t="str">
        <f>VLOOKUP($C155,'MFP by Site_kbs'!$C$15:$AU$1439,4,FALSE)</f>
        <v>Samuel J. Green Charter School</v>
      </c>
      <c r="G155" s="141">
        <v>493</v>
      </c>
      <c r="H155" s="141">
        <v>226</v>
      </c>
      <c r="I155" s="142">
        <v>0.45841784989857998</v>
      </c>
      <c r="J155" s="141">
        <v>267</v>
      </c>
      <c r="K155" s="142">
        <v>0.54158215010141997</v>
      </c>
      <c r="L155" s="141">
        <v>0</v>
      </c>
      <c r="M155" s="141">
        <v>0</v>
      </c>
      <c r="N155" s="141">
        <v>459</v>
      </c>
      <c r="O155" s="141">
        <v>19</v>
      </c>
      <c r="P155" s="141">
        <v>0</v>
      </c>
      <c r="Q155" s="141">
        <v>14</v>
      </c>
      <c r="R155" s="141">
        <v>1</v>
      </c>
      <c r="S155" s="141">
        <v>479</v>
      </c>
      <c r="T155" s="141">
        <v>488</v>
      </c>
      <c r="U155" s="142">
        <v>0.98985801217038505</v>
      </c>
      <c r="V155" s="141">
        <v>5</v>
      </c>
      <c r="W155" s="142">
        <v>1.0141987829614601E-2</v>
      </c>
      <c r="X155" s="141">
        <v>0</v>
      </c>
      <c r="Y155" s="141">
        <v>0</v>
      </c>
      <c r="Z155" s="143" t="s">
        <v>1869</v>
      </c>
      <c r="AA155" s="141">
        <v>36</v>
      </c>
      <c r="AB155" s="141">
        <v>51</v>
      </c>
      <c r="AC155" s="141">
        <v>60</v>
      </c>
      <c r="AD155" s="141">
        <v>59</v>
      </c>
      <c r="AE155" s="141">
        <v>60</v>
      </c>
      <c r="AF155" s="141">
        <v>60</v>
      </c>
      <c r="AG155" s="141">
        <v>61</v>
      </c>
      <c r="AH155" s="141">
        <v>54</v>
      </c>
      <c r="AI155" s="141">
        <v>52</v>
      </c>
      <c r="AJ155" s="141">
        <v>0</v>
      </c>
      <c r="AK155" s="141">
        <v>0</v>
      </c>
      <c r="AL155" s="141">
        <v>0</v>
      </c>
      <c r="AM155" s="141">
        <v>0</v>
      </c>
      <c r="AN155" s="141">
        <v>0</v>
      </c>
      <c r="AO155" s="141">
        <v>468</v>
      </c>
      <c r="AP155" s="144">
        <v>468</v>
      </c>
      <c r="AQ155" s="89">
        <f>'MFP by LEA_kbs'!$AO155/'MFP by LEA_kbs'!$G155</f>
        <v>0.94929006085192702</v>
      </c>
    </row>
    <row r="156" spans="2:43" x14ac:dyDescent="0.25">
      <c r="B156" s="134">
        <v>2016</v>
      </c>
      <c r="C156" s="134" t="s">
        <v>348</v>
      </c>
      <c r="D156" s="134" t="s">
        <v>349</v>
      </c>
      <c r="E156" s="134" t="str">
        <f>VLOOKUP($C156,'MFP by Site_kbs'!$C$15:$AU$1439,3,FALSE)</f>
        <v>W92001</v>
      </c>
      <c r="F156" s="134" t="str">
        <f>VLOOKUP($C156,'MFP by Site_kbs'!$C$15:$AU$1439,4,FALSE)</f>
        <v>Arthur Ashe Charter School</v>
      </c>
      <c r="G156" s="135">
        <v>747</v>
      </c>
      <c r="H156" s="135">
        <v>359</v>
      </c>
      <c r="I156" s="136">
        <v>0.48058902275769699</v>
      </c>
      <c r="J156" s="135">
        <v>388</v>
      </c>
      <c r="K156" s="136">
        <v>0.51941097724230301</v>
      </c>
      <c r="L156" s="135">
        <v>2</v>
      </c>
      <c r="M156" s="135">
        <v>1</v>
      </c>
      <c r="N156" s="135">
        <v>719</v>
      </c>
      <c r="O156" s="135">
        <v>20</v>
      </c>
      <c r="P156" s="135">
        <v>0</v>
      </c>
      <c r="Q156" s="135">
        <v>5</v>
      </c>
      <c r="R156" s="135">
        <v>0</v>
      </c>
      <c r="S156" s="135">
        <v>742</v>
      </c>
      <c r="T156" s="135">
        <v>735</v>
      </c>
      <c r="U156" s="136">
        <v>0.98393574297188802</v>
      </c>
      <c r="V156" s="135">
        <v>12</v>
      </c>
      <c r="W156" s="136">
        <v>1.60642570281124E-2</v>
      </c>
      <c r="X156" s="135">
        <v>0</v>
      </c>
      <c r="Y156" s="135">
        <v>0</v>
      </c>
      <c r="Z156" s="137" t="s">
        <v>1869</v>
      </c>
      <c r="AA156" s="135">
        <v>77</v>
      </c>
      <c r="AB156" s="135">
        <v>82</v>
      </c>
      <c r="AC156" s="135">
        <v>88</v>
      </c>
      <c r="AD156" s="135">
        <v>90</v>
      </c>
      <c r="AE156" s="135">
        <v>60</v>
      </c>
      <c r="AF156" s="135">
        <v>86</v>
      </c>
      <c r="AG156" s="135">
        <v>87</v>
      </c>
      <c r="AH156" s="135">
        <v>90</v>
      </c>
      <c r="AI156" s="135">
        <v>87</v>
      </c>
      <c r="AJ156" s="135">
        <v>0</v>
      </c>
      <c r="AK156" s="135">
        <v>0</v>
      </c>
      <c r="AL156" s="135">
        <v>0</v>
      </c>
      <c r="AM156" s="135">
        <v>0</v>
      </c>
      <c r="AN156" s="135">
        <v>0</v>
      </c>
      <c r="AO156" s="135">
        <v>716</v>
      </c>
      <c r="AP156" s="138">
        <v>716</v>
      </c>
      <c r="AQ156" s="145">
        <f>'MFP by LEA_kbs'!$AO156/'MFP by LEA_kbs'!$G156</f>
        <v>0.95850066934404288</v>
      </c>
    </row>
    <row r="157" spans="2:43" x14ac:dyDescent="0.25">
      <c r="B157" s="140">
        <v>2016</v>
      </c>
      <c r="C157" s="140" t="s">
        <v>350</v>
      </c>
      <c r="D157" s="140" t="s">
        <v>351</v>
      </c>
      <c r="E157" s="140" t="str">
        <f>VLOOKUP($C157,'MFP by Site_kbs'!$C$15:$AU$1439,3,FALSE)</f>
        <v>W93001</v>
      </c>
      <c r="F157" s="140" t="str">
        <f>VLOOKUP($C157,'MFP by Site_kbs'!$C$15:$AU$1439,4,FALSE)</f>
        <v>Joseph S. Clark Preparatory High School</v>
      </c>
      <c r="G157" s="141">
        <v>201</v>
      </c>
      <c r="H157" s="141">
        <v>93</v>
      </c>
      <c r="I157" s="142">
        <v>0.462686567164179</v>
      </c>
      <c r="J157" s="141">
        <v>108</v>
      </c>
      <c r="K157" s="142">
        <v>0.537313432835821</v>
      </c>
      <c r="L157" s="141">
        <v>1</v>
      </c>
      <c r="M157" s="141">
        <v>0</v>
      </c>
      <c r="N157" s="141">
        <v>184</v>
      </c>
      <c r="O157" s="141">
        <v>15</v>
      </c>
      <c r="P157" s="141">
        <v>0</v>
      </c>
      <c r="Q157" s="141">
        <v>1</v>
      </c>
      <c r="R157" s="141">
        <v>0</v>
      </c>
      <c r="S157" s="141">
        <v>200</v>
      </c>
      <c r="T157" s="141">
        <v>188</v>
      </c>
      <c r="U157" s="142">
        <v>0.93532338308457696</v>
      </c>
      <c r="V157" s="141">
        <v>13</v>
      </c>
      <c r="W157" s="142">
        <v>6.4676616915422896E-2</v>
      </c>
      <c r="X157" s="141">
        <v>0</v>
      </c>
      <c r="Y157" s="141">
        <v>0</v>
      </c>
      <c r="Z157" s="143" t="s">
        <v>1869</v>
      </c>
      <c r="AA157" s="141">
        <v>0</v>
      </c>
      <c r="AB157" s="141">
        <v>0</v>
      </c>
      <c r="AC157" s="141">
        <v>0</v>
      </c>
      <c r="AD157" s="141">
        <v>0</v>
      </c>
      <c r="AE157" s="141">
        <v>0</v>
      </c>
      <c r="AF157" s="141">
        <v>0</v>
      </c>
      <c r="AG157" s="141">
        <v>0</v>
      </c>
      <c r="AH157" s="141">
        <v>0</v>
      </c>
      <c r="AI157" s="141">
        <v>0</v>
      </c>
      <c r="AJ157" s="141">
        <v>17</v>
      </c>
      <c r="AK157" s="141">
        <v>0</v>
      </c>
      <c r="AL157" s="141">
        <v>63</v>
      </c>
      <c r="AM157" s="141">
        <v>49</v>
      </c>
      <c r="AN157" s="141">
        <v>72</v>
      </c>
      <c r="AO157" s="141">
        <v>187</v>
      </c>
      <c r="AP157" s="144">
        <v>187</v>
      </c>
      <c r="AQ157" s="89">
        <f>'MFP by LEA_kbs'!$AO157/'MFP by LEA_kbs'!$G157</f>
        <v>0.93034825870646765</v>
      </c>
    </row>
    <row r="158" spans="2:43" x14ac:dyDescent="0.25">
      <c r="B158" s="134">
        <v>2016</v>
      </c>
      <c r="C158" s="134" t="s">
        <v>352</v>
      </c>
      <c r="D158" s="134" t="s">
        <v>1762</v>
      </c>
      <c r="E158" s="134" t="str">
        <f>VLOOKUP($C158,'MFP by Site_kbs'!$C$15:$AU$1439,3,FALSE)</f>
        <v>W94001</v>
      </c>
      <c r="F158" s="134" t="str">
        <f>VLOOKUP($C158,'MFP by Site_kbs'!$C$15:$AU$1439,4,FALSE)</f>
        <v>Phillis Wheatley Community School</v>
      </c>
      <c r="G158" s="135">
        <v>697</v>
      </c>
      <c r="H158" s="135">
        <v>341</v>
      </c>
      <c r="I158" s="136">
        <v>0.48923959827833602</v>
      </c>
      <c r="J158" s="135">
        <v>356</v>
      </c>
      <c r="K158" s="136">
        <v>0.51076040172166404</v>
      </c>
      <c r="L158" s="135">
        <v>0</v>
      </c>
      <c r="M158" s="135">
        <v>0</v>
      </c>
      <c r="N158" s="135">
        <v>615</v>
      </c>
      <c r="O158" s="135">
        <v>75</v>
      </c>
      <c r="P158" s="135">
        <v>0</v>
      </c>
      <c r="Q158" s="135">
        <v>6</v>
      </c>
      <c r="R158" s="135">
        <v>1</v>
      </c>
      <c r="S158" s="135">
        <v>691</v>
      </c>
      <c r="T158" s="135">
        <v>643</v>
      </c>
      <c r="U158" s="136">
        <v>0.92252510760401696</v>
      </c>
      <c r="V158" s="135">
        <v>54</v>
      </c>
      <c r="W158" s="136">
        <v>7.7474892395982806E-2</v>
      </c>
      <c r="X158" s="135">
        <v>0</v>
      </c>
      <c r="Y158" s="135">
        <v>5</v>
      </c>
      <c r="Z158" s="137" t="s">
        <v>1869</v>
      </c>
      <c r="AA158" s="135">
        <v>76</v>
      </c>
      <c r="AB158" s="135">
        <v>86</v>
      </c>
      <c r="AC158" s="135">
        <v>87</v>
      </c>
      <c r="AD158" s="135">
        <v>87</v>
      </c>
      <c r="AE158" s="135">
        <v>60</v>
      </c>
      <c r="AF158" s="135">
        <v>78</v>
      </c>
      <c r="AG158" s="135">
        <v>81</v>
      </c>
      <c r="AH158" s="135">
        <v>78</v>
      </c>
      <c r="AI158" s="135">
        <v>59</v>
      </c>
      <c r="AJ158" s="135">
        <v>0</v>
      </c>
      <c r="AK158" s="135">
        <v>0</v>
      </c>
      <c r="AL158" s="135">
        <v>0</v>
      </c>
      <c r="AM158" s="135">
        <v>0</v>
      </c>
      <c r="AN158" s="135">
        <v>0</v>
      </c>
      <c r="AO158" s="135">
        <v>660</v>
      </c>
      <c r="AP158" s="138">
        <v>660</v>
      </c>
      <c r="AQ158" s="145">
        <f>'MFP by LEA_kbs'!$AO158/'MFP by LEA_kbs'!$G158</f>
        <v>0.94691535150645623</v>
      </c>
    </row>
    <row r="159" spans="2:43" x14ac:dyDescent="0.25">
      <c r="B159" s="140">
        <v>2016</v>
      </c>
      <c r="C159" s="140" t="s">
        <v>353</v>
      </c>
      <c r="D159" s="140" t="s">
        <v>354</v>
      </c>
      <c r="E159" s="140" t="str">
        <f>VLOOKUP($C159,'MFP by Site_kbs'!$C$15:$AU$1439,3,FALSE)</f>
        <v>W95001</v>
      </c>
      <c r="F159" s="140" t="str">
        <f>VLOOKUP($C159,'MFP by Site_kbs'!$C$15:$AU$1439,4,FALSE)</f>
        <v>Langston Hughes Charter Academy</v>
      </c>
      <c r="G159" s="141">
        <v>760</v>
      </c>
      <c r="H159" s="141">
        <v>350</v>
      </c>
      <c r="I159" s="142">
        <v>0.46052631578947401</v>
      </c>
      <c r="J159" s="141">
        <v>410</v>
      </c>
      <c r="K159" s="142">
        <v>0.53947368421052599</v>
      </c>
      <c r="L159" s="141">
        <v>3</v>
      </c>
      <c r="M159" s="141">
        <v>0</v>
      </c>
      <c r="N159" s="141">
        <v>737</v>
      </c>
      <c r="O159" s="141">
        <v>17</v>
      </c>
      <c r="P159" s="141">
        <v>0</v>
      </c>
      <c r="Q159" s="141">
        <v>1</v>
      </c>
      <c r="R159" s="141">
        <v>2</v>
      </c>
      <c r="S159" s="141">
        <v>759</v>
      </c>
      <c r="T159" s="141">
        <v>749</v>
      </c>
      <c r="U159" s="142">
        <v>0.98552631578947403</v>
      </c>
      <c r="V159" s="141">
        <v>11</v>
      </c>
      <c r="W159" s="142">
        <v>1.44736842105263E-2</v>
      </c>
      <c r="X159" s="141">
        <v>0</v>
      </c>
      <c r="Y159" s="141">
        <v>2</v>
      </c>
      <c r="Z159" s="143" t="s">
        <v>1869</v>
      </c>
      <c r="AA159" s="141">
        <v>82</v>
      </c>
      <c r="AB159" s="141">
        <v>76</v>
      </c>
      <c r="AC159" s="141">
        <v>87</v>
      </c>
      <c r="AD159" s="141">
        <v>85</v>
      </c>
      <c r="AE159" s="141">
        <v>84</v>
      </c>
      <c r="AF159" s="141">
        <v>86</v>
      </c>
      <c r="AG159" s="141">
        <v>84</v>
      </c>
      <c r="AH159" s="141">
        <v>88</v>
      </c>
      <c r="AI159" s="141">
        <v>86</v>
      </c>
      <c r="AJ159" s="141">
        <v>0</v>
      </c>
      <c r="AK159" s="141">
        <v>0</v>
      </c>
      <c r="AL159" s="141">
        <v>0</v>
      </c>
      <c r="AM159" s="141">
        <v>0</v>
      </c>
      <c r="AN159" s="141">
        <v>0</v>
      </c>
      <c r="AO159" s="141">
        <v>738</v>
      </c>
      <c r="AP159" s="144">
        <v>738</v>
      </c>
      <c r="AQ159" s="89">
        <f>'MFP by LEA_kbs'!$AO159/'MFP by LEA_kbs'!$G159</f>
        <v>0.97105263157894739</v>
      </c>
    </row>
    <row r="160" spans="2:43" x14ac:dyDescent="0.25">
      <c r="B160" s="134">
        <v>2016</v>
      </c>
      <c r="C160" s="134" t="s">
        <v>277</v>
      </c>
      <c r="D160" s="134" t="s">
        <v>278</v>
      </c>
      <c r="E160" s="134" t="str">
        <f>VLOOKUP($C160,'MFP by Site_kbs'!$C$15:$AU$1439,3,FALSE)</f>
        <v>W9A001</v>
      </c>
      <c r="F160" s="134" t="str">
        <f>VLOOKUP($C160,'MFP by Site_kbs'!$C$15:$AU$1439,4,FALSE)</f>
        <v>Vision Academy</v>
      </c>
      <c r="G160" s="135">
        <v>160</v>
      </c>
      <c r="H160" s="135">
        <v>76</v>
      </c>
      <c r="I160" s="136">
        <v>0.47499999999999998</v>
      </c>
      <c r="J160" s="135">
        <v>84</v>
      </c>
      <c r="K160" s="136">
        <v>0.52500000000000002</v>
      </c>
      <c r="L160" s="135">
        <v>2</v>
      </c>
      <c r="M160" s="135">
        <v>0</v>
      </c>
      <c r="N160" s="135">
        <v>154</v>
      </c>
      <c r="O160" s="135">
        <v>0</v>
      </c>
      <c r="P160" s="135">
        <v>0</v>
      </c>
      <c r="Q160" s="135">
        <v>4</v>
      </c>
      <c r="R160" s="135">
        <v>0</v>
      </c>
      <c r="S160" s="135">
        <v>156</v>
      </c>
      <c r="T160" s="135">
        <v>160</v>
      </c>
      <c r="U160" s="136">
        <v>1</v>
      </c>
      <c r="V160" s="135">
        <v>0</v>
      </c>
      <c r="W160" s="136">
        <v>0</v>
      </c>
      <c r="X160" s="135">
        <v>0</v>
      </c>
      <c r="Y160" s="135">
        <v>0</v>
      </c>
      <c r="Z160" s="137" t="s">
        <v>1869</v>
      </c>
      <c r="AA160" s="135">
        <v>0</v>
      </c>
      <c r="AB160" s="135">
        <v>0</v>
      </c>
      <c r="AC160" s="135">
        <v>0</v>
      </c>
      <c r="AD160" s="135">
        <v>0</v>
      </c>
      <c r="AE160" s="135">
        <v>0</v>
      </c>
      <c r="AF160" s="135">
        <v>0</v>
      </c>
      <c r="AG160" s="135">
        <v>0</v>
      </c>
      <c r="AH160" s="135">
        <v>0</v>
      </c>
      <c r="AI160" s="135">
        <v>0</v>
      </c>
      <c r="AJ160" s="135">
        <v>54</v>
      </c>
      <c r="AK160" s="135">
        <v>0</v>
      </c>
      <c r="AL160" s="135">
        <v>29</v>
      </c>
      <c r="AM160" s="135">
        <v>50</v>
      </c>
      <c r="AN160" s="135">
        <v>27</v>
      </c>
      <c r="AO160" s="135">
        <v>122</v>
      </c>
      <c r="AP160" s="138">
        <v>122</v>
      </c>
      <c r="AQ160" s="145">
        <f>'MFP by LEA_kbs'!$AO160/'MFP by LEA_kbs'!$G160</f>
        <v>0.76249999999999996</v>
      </c>
    </row>
    <row r="161" spans="2:43" x14ac:dyDescent="0.25">
      <c r="B161" s="140">
        <v>2016</v>
      </c>
      <c r="C161" s="140" t="s">
        <v>355</v>
      </c>
      <c r="D161" s="140" t="s">
        <v>356</v>
      </c>
      <c r="E161" s="140" t="str">
        <f>VLOOKUP($C161,'MFP by Site_kbs'!$C$15:$AU$1439,3,FALSE)</f>
        <v>W9B001</v>
      </c>
      <c r="F161" s="140" t="str">
        <f>VLOOKUP($C161,'MFP by Site_kbs'!$C$15:$AU$1439,4,FALSE)</f>
        <v>Capitol High School</v>
      </c>
      <c r="G161" s="141">
        <v>410</v>
      </c>
      <c r="H161" s="141">
        <v>189</v>
      </c>
      <c r="I161" s="142">
        <v>0.46097560975609803</v>
      </c>
      <c r="J161" s="141">
        <v>221</v>
      </c>
      <c r="K161" s="142">
        <v>0.53902439024390203</v>
      </c>
      <c r="L161" s="141">
        <v>0</v>
      </c>
      <c r="M161" s="141">
        <v>0</v>
      </c>
      <c r="N161" s="141">
        <v>407</v>
      </c>
      <c r="O161" s="141">
        <v>2</v>
      </c>
      <c r="P161" s="141">
        <v>0</v>
      </c>
      <c r="Q161" s="141">
        <v>1</v>
      </c>
      <c r="R161" s="141">
        <v>0</v>
      </c>
      <c r="S161" s="141">
        <v>409</v>
      </c>
      <c r="T161" s="141">
        <v>410</v>
      </c>
      <c r="U161" s="142">
        <v>1</v>
      </c>
      <c r="V161" s="141">
        <v>0</v>
      </c>
      <c r="W161" s="142">
        <v>0</v>
      </c>
      <c r="X161" s="141">
        <v>0</v>
      </c>
      <c r="Y161" s="141">
        <v>0</v>
      </c>
      <c r="Z161" s="143" t="s">
        <v>1869</v>
      </c>
      <c r="AA161" s="141">
        <v>0</v>
      </c>
      <c r="AB161" s="141">
        <v>0</v>
      </c>
      <c r="AC161" s="141">
        <v>0</v>
      </c>
      <c r="AD161" s="141">
        <v>0</v>
      </c>
      <c r="AE161" s="141">
        <v>0</v>
      </c>
      <c r="AF161" s="141">
        <v>0</v>
      </c>
      <c r="AG161" s="141">
        <v>0</v>
      </c>
      <c r="AH161" s="141">
        <v>0</v>
      </c>
      <c r="AI161" s="141">
        <v>0</v>
      </c>
      <c r="AJ161" s="141">
        <v>82</v>
      </c>
      <c r="AK161" s="141">
        <v>17</v>
      </c>
      <c r="AL161" s="141">
        <v>114</v>
      </c>
      <c r="AM161" s="141">
        <v>120</v>
      </c>
      <c r="AN161" s="141">
        <v>77</v>
      </c>
      <c r="AO161" s="141">
        <v>291</v>
      </c>
      <c r="AP161" s="144">
        <v>291</v>
      </c>
      <c r="AQ161" s="89">
        <f>'MFP by LEA_kbs'!$AO161/'MFP by LEA_kbs'!$G161</f>
        <v>0.70975609756097557</v>
      </c>
    </row>
    <row r="162" spans="2:43" x14ac:dyDescent="0.25">
      <c r="B162" s="134">
        <v>2016</v>
      </c>
      <c r="C162" s="134" t="s">
        <v>357</v>
      </c>
      <c r="D162" s="134" t="s">
        <v>358</v>
      </c>
      <c r="E162" s="134" t="str">
        <f>VLOOKUP($C162,'MFP by Site_kbs'!$C$15:$AU$1439,3,FALSE)</f>
        <v>WAA001</v>
      </c>
      <c r="F162" s="134" t="str">
        <f>VLOOKUP($C162,'MFP by Site_kbs'!$C$15:$AU$1439,4,FALSE)</f>
        <v>Morris Jeff Community School</v>
      </c>
      <c r="G162" s="135">
        <v>675</v>
      </c>
      <c r="H162" s="135">
        <v>295</v>
      </c>
      <c r="I162" s="136">
        <v>0.437037037037037</v>
      </c>
      <c r="J162" s="135">
        <v>380</v>
      </c>
      <c r="K162" s="136">
        <v>0.562962962962963</v>
      </c>
      <c r="L162" s="135">
        <v>0</v>
      </c>
      <c r="M162" s="135">
        <v>7</v>
      </c>
      <c r="N162" s="135">
        <v>349</v>
      </c>
      <c r="O162" s="135">
        <v>72</v>
      </c>
      <c r="P162" s="135">
        <v>0</v>
      </c>
      <c r="Q162" s="135">
        <v>219</v>
      </c>
      <c r="R162" s="135">
        <v>28</v>
      </c>
      <c r="S162" s="135">
        <v>456</v>
      </c>
      <c r="T162" s="135">
        <v>634</v>
      </c>
      <c r="U162" s="136">
        <v>0.93925925925925902</v>
      </c>
      <c r="V162" s="135">
        <v>41</v>
      </c>
      <c r="W162" s="136">
        <v>6.0740740740740699E-2</v>
      </c>
      <c r="X162" s="135">
        <v>0</v>
      </c>
      <c r="Y162" s="135">
        <v>13</v>
      </c>
      <c r="Z162" s="137" t="s">
        <v>1869</v>
      </c>
      <c r="AA162" s="135">
        <v>82</v>
      </c>
      <c r="AB162" s="135">
        <v>79</v>
      </c>
      <c r="AC162" s="135">
        <v>77</v>
      </c>
      <c r="AD162" s="135">
        <v>80</v>
      </c>
      <c r="AE162" s="135">
        <v>81</v>
      </c>
      <c r="AF162" s="135">
        <v>80</v>
      </c>
      <c r="AG162" s="135">
        <v>75</v>
      </c>
      <c r="AH162" s="135">
        <v>59</v>
      </c>
      <c r="AI162" s="135">
        <v>49</v>
      </c>
      <c r="AJ162" s="135">
        <v>0</v>
      </c>
      <c r="AK162" s="135">
        <v>0</v>
      </c>
      <c r="AL162" s="135">
        <v>0</v>
      </c>
      <c r="AM162" s="135">
        <v>0</v>
      </c>
      <c r="AN162" s="135">
        <v>0</v>
      </c>
      <c r="AO162" s="135">
        <v>396</v>
      </c>
      <c r="AP162" s="138">
        <v>400</v>
      </c>
      <c r="AQ162" s="145">
        <f>'MFP by LEA_kbs'!$AO162/'MFP by LEA_kbs'!$G162</f>
        <v>0.58666666666666667</v>
      </c>
    </row>
    <row r="163" spans="2:43" x14ac:dyDescent="0.25">
      <c r="B163" s="140">
        <v>2016</v>
      </c>
      <c r="C163" s="140" t="s">
        <v>359</v>
      </c>
      <c r="D163" s="140" t="s">
        <v>360</v>
      </c>
      <c r="E163" s="140" t="str">
        <f>VLOOKUP($C163,'MFP by Site_kbs'!$C$15:$AU$1439,3,FALSE)</f>
        <v>WAB001</v>
      </c>
      <c r="F163" s="140" t="str">
        <f>VLOOKUP($C163,'MFP by Site_kbs'!$C$15:$AU$1439,4,FALSE)</f>
        <v>Edgar P. Harney Spirit of Excellence Academy</v>
      </c>
      <c r="G163" s="141">
        <v>316</v>
      </c>
      <c r="H163" s="141">
        <v>158</v>
      </c>
      <c r="I163" s="142">
        <v>0.5</v>
      </c>
      <c r="J163" s="141">
        <v>158</v>
      </c>
      <c r="K163" s="142">
        <v>0.5</v>
      </c>
      <c r="L163" s="141">
        <v>0</v>
      </c>
      <c r="M163" s="141">
        <v>0</v>
      </c>
      <c r="N163" s="141">
        <v>289</v>
      </c>
      <c r="O163" s="141">
        <v>24</v>
      </c>
      <c r="P163" s="141">
        <v>0</v>
      </c>
      <c r="Q163" s="141">
        <v>2</v>
      </c>
      <c r="R163" s="141">
        <v>1</v>
      </c>
      <c r="S163" s="141">
        <v>314</v>
      </c>
      <c r="T163" s="141">
        <v>293</v>
      </c>
      <c r="U163" s="142">
        <v>0.927215189873418</v>
      </c>
      <c r="V163" s="141">
        <v>23</v>
      </c>
      <c r="W163" s="142">
        <v>7.2784810126582306E-2</v>
      </c>
      <c r="X163" s="141">
        <v>0</v>
      </c>
      <c r="Y163" s="141">
        <v>0</v>
      </c>
      <c r="Z163" s="143" t="s">
        <v>1869</v>
      </c>
      <c r="AA163" s="141">
        <v>22</v>
      </c>
      <c r="AB163" s="141">
        <v>43</v>
      </c>
      <c r="AC163" s="141">
        <v>34</v>
      </c>
      <c r="AD163" s="141">
        <v>47</v>
      </c>
      <c r="AE163" s="141">
        <v>45</v>
      </c>
      <c r="AF163" s="141">
        <v>40</v>
      </c>
      <c r="AG163" s="141">
        <v>38</v>
      </c>
      <c r="AH163" s="141">
        <v>20</v>
      </c>
      <c r="AI163" s="141">
        <v>27</v>
      </c>
      <c r="AJ163" s="141">
        <v>0</v>
      </c>
      <c r="AK163" s="141">
        <v>0</v>
      </c>
      <c r="AL163" s="141">
        <v>0</v>
      </c>
      <c r="AM163" s="141">
        <v>0</v>
      </c>
      <c r="AN163" s="141">
        <v>0</v>
      </c>
      <c r="AO163" s="141">
        <v>316</v>
      </c>
      <c r="AP163" s="144">
        <v>316</v>
      </c>
      <c r="AQ163" s="89">
        <f>'MFP by LEA_kbs'!$AO163/'MFP by LEA_kbs'!$G163</f>
        <v>1</v>
      </c>
    </row>
    <row r="164" spans="2:43" x14ac:dyDescent="0.25">
      <c r="B164" s="134">
        <v>2016</v>
      </c>
      <c r="C164" s="134" t="s">
        <v>361</v>
      </c>
      <c r="D164" s="134" t="s">
        <v>362</v>
      </c>
      <c r="E164" s="134" t="str">
        <f>VLOOKUP($C164,'MFP by Site_kbs'!$C$15:$AU$1439,3,FALSE)</f>
        <v>WAE001</v>
      </c>
      <c r="F164" s="134" t="str">
        <f>VLOOKUP($C164,'MFP by Site_kbs'!$C$15:$AU$1439,4,FALSE)</f>
        <v>Fannie C. Williams Charter School</v>
      </c>
      <c r="G164" s="135">
        <v>562</v>
      </c>
      <c r="H164" s="135">
        <v>268</v>
      </c>
      <c r="I164" s="136">
        <v>0.47686832740213497</v>
      </c>
      <c r="J164" s="135">
        <v>294</v>
      </c>
      <c r="K164" s="136">
        <v>0.52313167259786497</v>
      </c>
      <c r="L164" s="135">
        <v>1</v>
      </c>
      <c r="M164" s="135">
        <v>3</v>
      </c>
      <c r="N164" s="135">
        <v>529</v>
      </c>
      <c r="O164" s="135">
        <v>26</v>
      </c>
      <c r="P164" s="135">
        <v>0</v>
      </c>
      <c r="Q164" s="135">
        <v>1</v>
      </c>
      <c r="R164" s="135">
        <v>2</v>
      </c>
      <c r="S164" s="135">
        <v>561</v>
      </c>
      <c r="T164" s="135">
        <v>556</v>
      </c>
      <c r="U164" s="136">
        <v>0.98932384341637003</v>
      </c>
      <c r="V164" s="135">
        <v>6</v>
      </c>
      <c r="W164" s="136">
        <v>1.06761565836299E-2</v>
      </c>
      <c r="X164" s="135">
        <v>0</v>
      </c>
      <c r="Y164" s="135">
        <v>2</v>
      </c>
      <c r="Z164" s="137" t="s">
        <v>1869</v>
      </c>
      <c r="AA164" s="135">
        <v>67</v>
      </c>
      <c r="AB164" s="135">
        <v>72</v>
      </c>
      <c r="AC164" s="135">
        <v>71</v>
      </c>
      <c r="AD164" s="135">
        <v>72</v>
      </c>
      <c r="AE164" s="135">
        <v>72</v>
      </c>
      <c r="AF164" s="135">
        <v>57</v>
      </c>
      <c r="AG164" s="135">
        <v>56</v>
      </c>
      <c r="AH164" s="135">
        <v>48</v>
      </c>
      <c r="AI164" s="135">
        <v>45</v>
      </c>
      <c r="AJ164" s="135">
        <v>0</v>
      </c>
      <c r="AK164" s="135">
        <v>0</v>
      </c>
      <c r="AL164" s="135">
        <v>0</v>
      </c>
      <c r="AM164" s="135">
        <v>0</v>
      </c>
      <c r="AN164" s="135">
        <v>0</v>
      </c>
      <c r="AO164" s="135">
        <v>552</v>
      </c>
      <c r="AP164" s="138">
        <v>552</v>
      </c>
      <c r="AQ164" s="145">
        <f>'MFP by LEA_kbs'!$AO164/'MFP by LEA_kbs'!$G164</f>
        <v>0.98220640569395012</v>
      </c>
    </row>
    <row r="165" spans="2:43" x14ac:dyDescent="0.25">
      <c r="B165" s="140">
        <v>2016</v>
      </c>
      <c r="C165" s="140" t="s">
        <v>363</v>
      </c>
      <c r="D165" s="140" t="s">
        <v>364</v>
      </c>
      <c r="E165" s="140" t="str">
        <f>VLOOKUP($C165,'MFP by Site_kbs'!$C$15:$AU$1439,3,FALSE)</f>
        <v>WAF001</v>
      </c>
      <c r="F165" s="140" t="str">
        <f>VLOOKUP($C165,'MFP by Site_kbs'!$C$15:$AU$1439,4,FALSE)</f>
        <v>Harriet Tubman Charter School</v>
      </c>
      <c r="G165" s="141">
        <v>553</v>
      </c>
      <c r="H165" s="141">
        <v>284</v>
      </c>
      <c r="I165" s="142">
        <v>0.51356238698010803</v>
      </c>
      <c r="J165" s="141">
        <v>269</v>
      </c>
      <c r="K165" s="142">
        <v>0.48643761301989202</v>
      </c>
      <c r="L165" s="141">
        <v>0</v>
      </c>
      <c r="M165" s="141">
        <v>1</v>
      </c>
      <c r="N165" s="141">
        <v>494</v>
      </c>
      <c r="O165" s="141">
        <v>46</v>
      </c>
      <c r="P165" s="141">
        <v>0</v>
      </c>
      <c r="Q165" s="141">
        <v>8</v>
      </c>
      <c r="R165" s="141">
        <v>4</v>
      </c>
      <c r="S165" s="141">
        <v>545</v>
      </c>
      <c r="T165" s="141">
        <v>514</v>
      </c>
      <c r="U165" s="142">
        <v>0.92947558770343597</v>
      </c>
      <c r="V165" s="141">
        <v>39</v>
      </c>
      <c r="W165" s="142">
        <v>7.0524412296564198E-2</v>
      </c>
      <c r="X165" s="141">
        <v>0</v>
      </c>
      <c r="Y165" s="141">
        <v>0</v>
      </c>
      <c r="Z165" s="143" t="s">
        <v>1869</v>
      </c>
      <c r="AA165" s="141">
        <v>60</v>
      </c>
      <c r="AB165" s="141">
        <v>58</v>
      </c>
      <c r="AC165" s="141">
        <v>64</v>
      </c>
      <c r="AD165" s="141">
        <v>65</v>
      </c>
      <c r="AE165" s="141">
        <v>62</v>
      </c>
      <c r="AF165" s="141">
        <v>60</v>
      </c>
      <c r="AG165" s="141">
        <v>64</v>
      </c>
      <c r="AH165" s="141">
        <v>59</v>
      </c>
      <c r="AI165" s="141">
        <v>61</v>
      </c>
      <c r="AJ165" s="141">
        <v>0</v>
      </c>
      <c r="AK165" s="141">
        <v>0</v>
      </c>
      <c r="AL165" s="141">
        <v>0</v>
      </c>
      <c r="AM165" s="141">
        <v>0</v>
      </c>
      <c r="AN165" s="141">
        <v>0</v>
      </c>
      <c r="AO165" s="141">
        <v>536</v>
      </c>
      <c r="AP165" s="144">
        <v>536</v>
      </c>
      <c r="AQ165" s="89">
        <f>'MFP by LEA_kbs'!$AO165/'MFP by LEA_kbs'!$G165</f>
        <v>0.96925858951175403</v>
      </c>
    </row>
    <row r="166" spans="2:43" x14ac:dyDescent="0.25">
      <c r="B166" s="134">
        <v>2016</v>
      </c>
      <c r="C166" s="134" t="s">
        <v>279</v>
      </c>
      <c r="D166" s="134" t="s">
        <v>280</v>
      </c>
      <c r="E166" s="134" t="str">
        <f>VLOOKUP($C166,'MFP by Site_kbs'!$C$15:$AU$1439,3,FALSE)</f>
        <v>WAG001</v>
      </c>
      <c r="F166" s="134" t="str">
        <f>VLOOKUP($C166,'MFP by Site_kbs'!$C$15:$AU$1439,4,FALSE)</f>
        <v>Louisiana Virtual Charter Academy</v>
      </c>
      <c r="G166" s="135">
        <v>1823</v>
      </c>
      <c r="H166" s="135">
        <v>883</v>
      </c>
      <c r="I166" s="136">
        <v>0.484366428963247</v>
      </c>
      <c r="J166" s="135">
        <v>940</v>
      </c>
      <c r="K166" s="136">
        <v>0.515633571036753</v>
      </c>
      <c r="L166" s="135">
        <v>29</v>
      </c>
      <c r="M166" s="135">
        <v>13</v>
      </c>
      <c r="N166" s="135">
        <v>419</v>
      </c>
      <c r="O166" s="135">
        <v>43</v>
      </c>
      <c r="P166" s="135">
        <v>2</v>
      </c>
      <c r="Q166" s="135">
        <v>1297</v>
      </c>
      <c r="R166" s="135">
        <v>20</v>
      </c>
      <c r="S166" s="135">
        <v>526</v>
      </c>
      <c r="T166" s="135">
        <v>1822</v>
      </c>
      <c r="U166" s="136">
        <v>0.99945145364783305</v>
      </c>
      <c r="V166" s="135">
        <v>1</v>
      </c>
      <c r="W166" s="136">
        <v>5.4854635216675801E-4</v>
      </c>
      <c r="X166" s="135">
        <v>0</v>
      </c>
      <c r="Y166" s="135">
        <v>0</v>
      </c>
      <c r="Z166" s="137" t="s">
        <v>1869</v>
      </c>
      <c r="AA166" s="135">
        <v>83</v>
      </c>
      <c r="AB166" s="135">
        <v>88</v>
      </c>
      <c r="AC166" s="135">
        <v>92</v>
      </c>
      <c r="AD166" s="135">
        <v>146</v>
      </c>
      <c r="AE166" s="135">
        <v>136</v>
      </c>
      <c r="AF166" s="135">
        <v>155</v>
      </c>
      <c r="AG166" s="135">
        <v>157</v>
      </c>
      <c r="AH166" s="135">
        <v>212</v>
      </c>
      <c r="AI166" s="135">
        <v>217</v>
      </c>
      <c r="AJ166" s="135">
        <v>184</v>
      </c>
      <c r="AK166" s="135">
        <v>5</v>
      </c>
      <c r="AL166" s="135">
        <v>208</v>
      </c>
      <c r="AM166" s="135">
        <v>78</v>
      </c>
      <c r="AN166" s="135">
        <v>62</v>
      </c>
      <c r="AO166" s="135">
        <v>1430</v>
      </c>
      <c r="AP166" s="138">
        <v>1430</v>
      </c>
      <c r="AQ166" s="145">
        <f>'MFP by LEA_kbs'!$AO166/'MFP by LEA_kbs'!$G166</f>
        <v>0.78442128359846408</v>
      </c>
    </row>
    <row r="167" spans="2:43" x14ac:dyDescent="0.25">
      <c r="B167" s="140">
        <v>2016</v>
      </c>
      <c r="C167" s="140" t="s">
        <v>365</v>
      </c>
      <c r="D167" s="140" t="s">
        <v>366</v>
      </c>
      <c r="E167" s="140" t="str">
        <f>VLOOKUP($C167,'MFP by Site_kbs'!$C$15:$AU$1439,3,FALSE)</f>
        <v>WAH001</v>
      </c>
      <c r="F167" s="140" t="str">
        <f>VLOOKUP($C167,'MFP by Site_kbs'!$C$15:$AU$1439,4,FALSE)</f>
        <v>The NET Charter High School</v>
      </c>
      <c r="G167" s="141">
        <v>164</v>
      </c>
      <c r="H167" s="141">
        <v>82</v>
      </c>
      <c r="I167" s="142">
        <v>0.496932515337423</v>
      </c>
      <c r="J167" s="141">
        <v>82</v>
      </c>
      <c r="K167" s="142">
        <v>0.503067484662577</v>
      </c>
      <c r="L167" s="141">
        <v>0</v>
      </c>
      <c r="M167" s="141">
        <v>0</v>
      </c>
      <c r="N167" s="141">
        <v>150</v>
      </c>
      <c r="O167" s="141">
        <v>13</v>
      </c>
      <c r="P167" s="141">
        <v>0</v>
      </c>
      <c r="Q167" s="141">
        <v>1</v>
      </c>
      <c r="R167" s="141">
        <v>0</v>
      </c>
      <c r="S167" s="141">
        <v>163</v>
      </c>
      <c r="T167" s="141">
        <v>156</v>
      </c>
      <c r="U167" s="142">
        <v>0.95092024539877296</v>
      </c>
      <c r="V167" s="141">
        <v>8</v>
      </c>
      <c r="W167" s="142">
        <v>4.9079754601227002E-2</v>
      </c>
      <c r="X167" s="141">
        <v>0</v>
      </c>
      <c r="Y167" s="141">
        <v>0</v>
      </c>
      <c r="Z167" s="143" t="s">
        <v>1869</v>
      </c>
      <c r="AA167" s="141">
        <v>0</v>
      </c>
      <c r="AB167" s="141">
        <v>0</v>
      </c>
      <c r="AC167" s="141">
        <v>0</v>
      </c>
      <c r="AD167" s="141">
        <v>0</v>
      </c>
      <c r="AE167" s="141">
        <v>0</v>
      </c>
      <c r="AF167" s="141">
        <v>0</v>
      </c>
      <c r="AG167" s="141">
        <v>0</v>
      </c>
      <c r="AH167" s="141">
        <v>0</v>
      </c>
      <c r="AI167" s="141">
        <v>0</v>
      </c>
      <c r="AJ167" s="141">
        <v>45</v>
      </c>
      <c r="AK167" s="141">
        <v>0</v>
      </c>
      <c r="AL167" s="141">
        <v>33</v>
      </c>
      <c r="AM167" s="141">
        <v>40</v>
      </c>
      <c r="AN167" s="141">
        <v>46</v>
      </c>
      <c r="AO167" s="141">
        <v>150</v>
      </c>
      <c r="AP167" s="144">
        <v>150</v>
      </c>
      <c r="AQ167" s="89">
        <f>'MFP by LEA_kbs'!$AO167/'MFP by LEA_kbs'!$G167</f>
        <v>0.91463414634146345</v>
      </c>
    </row>
    <row r="168" spans="2:43" x14ac:dyDescent="0.25">
      <c r="B168" s="134">
        <v>2016</v>
      </c>
      <c r="C168" s="134" t="s">
        <v>367</v>
      </c>
      <c r="D168" s="134" t="s">
        <v>368</v>
      </c>
      <c r="E168" s="134" t="str">
        <f>VLOOKUP($C168,'MFP by Site_kbs'!$C$15:$AU$1439,3,FALSE)</f>
        <v>WAI001</v>
      </c>
      <c r="F168" s="134" t="str">
        <f>VLOOKUP($C168,'MFP by Site_kbs'!$C$15:$AU$1439,4,FALSE)</f>
        <v>Crescent Leadership Academy</v>
      </c>
      <c r="G168" s="135">
        <v>86</v>
      </c>
      <c r="H168" s="135">
        <v>26</v>
      </c>
      <c r="I168" s="136">
        <v>0.30232558139534899</v>
      </c>
      <c r="J168" s="135">
        <v>60</v>
      </c>
      <c r="K168" s="136">
        <v>0.69767441860465096</v>
      </c>
      <c r="L168" s="135">
        <v>0</v>
      </c>
      <c r="M168" s="135">
        <v>0</v>
      </c>
      <c r="N168" s="135">
        <v>84</v>
      </c>
      <c r="O168" s="135">
        <v>1</v>
      </c>
      <c r="P168" s="135">
        <v>0</v>
      </c>
      <c r="Q168" s="135">
        <v>1</v>
      </c>
      <c r="R168" s="135">
        <v>0</v>
      </c>
      <c r="S168" s="135">
        <v>85</v>
      </c>
      <c r="T168" s="135">
        <v>86</v>
      </c>
      <c r="U168" s="136">
        <v>1</v>
      </c>
      <c r="V168" s="135">
        <v>0</v>
      </c>
      <c r="W168" s="136">
        <v>0</v>
      </c>
      <c r="X168" s="135">
        <v>0</v>
      </c>
      <c r="Y168" s="135">
        <v>0</v>
      </c>
      <c r="Z168" s="137" t="s">
        <v>1869</v>
      </c>
      <c r="AA168" s="135">
        <v>0</v>
      </c>
      <c r="AB168" s="135">
        <v>0</v>
      </c>
      <c r="AC168" s="135">
        <v>0</v>
      </c>
      <c r="AD168" s="135">
        <v>0</v>
      </c>
      <c r="AE168" s="135">
        <v>0</v>
      </c>
      <c r="AF168" s="135">
        <v>0</v>
      </c>
      <c r="AG168" s="135">
        <v>0</v>
      </c>
      <c r="AH168" s="135">
        <v>4</v>
      </c>
      <c r="AI168" s="135">
        <v>11</v>
      </c>
      <c r="AJ168" s="135">
        <v>23</v>
      </c>
      <c r="AK168" s="135">
        <v>0</v>
      </c>
      <c r="AL168" s="135">
        <v>30</v>
      </c>
      <c r="AM168" s="135">
        <v>13</v>
      </c>
      <c r="AN168" s="135">
        <v>5</v>
      </c>
      <c r="AO168" s="135">
        <v>54</v>
      </c>
      <c r="AP168" s="138">
        <v>54</v>
      </c>
      <c r="AQ168" s="145">
        <f>'MFP by LEA_kbs'!$AO168/'MFP by LEA_kbs'!$G168</f>
        <v>0.62790697674418605</v>
      </c>
    </row>
    <row r="169" spans="2:43" x14ac:dyDescent="0.25">
      <c r="B169" s="140">
        <v>2016</v>
      </c>
      <c r="C169" s="140" t="s">
        <v>281</v>
      </c>
      <c r="D169" s="140" t="s">
        <v>282</v>
      </c>
      <c r="E169" s="140" t="str">
        <f>VLOOKUP($C169,'MFP by Site_kbs'!$C$15:$AU$1439,3,FALSE)</f>
        <v>WAK001</v>
      </c>
      <c r="F169" s="140" t="str">
        <f>VLOOKUP($C169,'MFP by Site_kbs'!$C$15:$AU$1439,4,FALSE)</f>
        <v>Southwest Louisiana Charter Academy</v>
      </c>
      <c r="G169" s="141">
        <v>613</v>
      </c>
      <c r="H169" s="141">
        <v>316</v>
      </c>
      <c r="I169" s="142">
        <v>0.51549755301794498</v>
      </c>
      <c r="J169" s="141">
        <v>297</v>
      </c>
      <c r="K169" s="142">
        <v>0.48450244698205502</v>
      </c>
      <c r="L169" s="141">
        <v>0</v>
      </c>
      <c r="M169" s="141">
        <v>7</v>
      </c>
      <c r="N169" s="141">
        <v>546</v>
      </c>
      <c r="O169" s="141">
        <v>21</v>
      </c>
      <c r="P169" s="141">
        <v>0</v>
      </c>
      <c r="Q169" s="141">
        <v>39</v>
      </c>
      <c r="R169" s="141">
        <v>0</v>
      </c>
      <c r="S169" s="141">
        <v>574</v>
      </c>
      <c r="T169" s="141">
        <v>588</v>
      </c>
      <c r="U169" s="142">
        <v>0.95921696574225102</v>
      </c>
      <c r="V169" s="141">
        <v>25</v>
      </c>
      <c r="W169" s="142">
        <v>4.0783034257748797E-2</v>
      </c>
      <c r="X169" s="141">
        <v>0</v>
      </c>
      <c r="Y169" s="141">
        <v>0</v>
      </c>
      <c r="Z169" s="143" t="s">
        <v>1869</v>
      </c>
      <c r="AA169" s="141">
        <v>41</v>
      </c>
      <c r="AB169" s="141">
        <v>61</v>
      </c>
      <c r="AC169" s="141">
        <v>53</v>
      </c>
      <c r="AD169" s="141">
        <v>78</v>
      </c>
      <c r="AE169" s="141">
        <v>77</v>
      </c>
      <c r="AF169" s="141">
        <v>83</v>
      </c>
      <c r="AG169" s="141">
        <v>69</v>
      </c>
      <c r="AH169" s="141">
        <v>75</v>
      </c>
      <c r="AI169" s="141">
        <v>76</v>
      </c>
      <c r="AJ169" s="141">
        <v>0</v>
      </c>
      <c r="AK169" s="141">
        <v>0</v>
      </c>
      <c r="AL169" s="141">
        <v>0</v>
      </c>
      <c r="AM169" s="141">
        <v>0</v>
      </c>
      <c r="AN169" s="141">
        <v>0</v>
      </c>
      <c r="AO169" s="141">
        <v>361</v>
      </c>
      <c r="AP169" s="144">
        <v>361</v>
      </c>
      <c r="AQ169" s="89">
        <f>'MFP by LEA_kbs'!$AO169/'MFP by LEA_kbs'!$G169</f>
        <v>0.58890701468189233</v>
      </c>
    </row>
    <row r="170" spans="2:43" x14ac:dyDescent="0.25">
      <c r="B170" s="134">
        <v>2016</v>
      </c>
      <c r="C170" s="134" t="s">
        <v>283</v>
      </c>
      <c r="D170" s="134" t="s">
        <v>284</v>
      </c>
      <c r="E170" s="134" t="str">
        <f>VLOOKUP($C170,'MFP by Site_kbs'!$C$15:$AU$1439,3,FALSE)</f>
        <v>WAL001</v>
      </c>
      <c r="F170" s="134" t="str">
        <f>VLOOKUP($C170,'MFP by Site_kbs'!$C$15:$AU$1439,4,FALSE)</f>
        <v>JS Clark Leadership Academy</v>
      </c>
      <c r="G170" s="135">
        <v>282</v>
      </c>
      <c r="H170" s="135">
        <v>154</v>
      </c>
      <c r="I170" s="136">
        <v>0.54609929078014197</v>
      </c>
      <c r="J170" s="135">
        <v>128</v>
      </c>
      <c r="K170" s="136">
        <v>0.45390070921985798</v>
      </c>
      <c r="L170" s="135">
        <v>0</v>
      </c>
      <c r="M170" s="135">
        <v>0</v>
      </c>
      <c r="N170" s="135">
        <v>280</v>
      </c>
      <c r="O170" s="135">
        <v>0</v>
      </c>
      <c r="P170" s="135">
        <v>0</v>
      </c>
      <c r="Q170" s="135">
        <v>2</v>
      </c>
      <c r="R170" s="135">
        <v>0</v>
      </c>
      <c r="S170" s="135">
        <v>280</v>
      </c>
      <c r="T170" s="135">
        <v>282</v>
      </c>
      <c r="U170" s="136">
        <v>1</v>
      </c>
      <c r="V170" s="135">
        <v>0</v>
      </c>
      <c r="W170" s="136">
        <v>0</v>
      </c>
      <c r="X170" s="135">
        <v>0</v>
      </c>
      <c r="Y170" s="135">
        <v>0</v>
      </c>
      <c r="Z170" s="137" t="s">
        <v>1869</v>
      </c>
      <c r="AA170" s="135">
        <v>0</v>
      </c>
      <c r="AB170" s="135">
        <v>0</v>
      </c>
      <c r="AC170" s="135">
        <v>0</v>
      </c>
      <c r="AD170" s="135">
        <v>0</v>
      </c>
      <c r="AE170" s="135">
        <v>0</v>
      </c>
      <c r="AF170" s="135">
        <v>23</v>
      </c>
      <c r="AG170" s="135">
        <v>36</v>
      </c>
      <c r="AH170" s="135">
        <v>51</v>
      </c>
      <c r="AI170" s="135">
        <v>60</v>
      </c>
      <c r="AJ170" s="135">
        <v>49</v>
      </c>
      <c r="AK170" s="135">
        <v>0</v>
      </c>
      <c r="AL170" s="135">
        <v>37</v>
      </c>
      <c r="AM170" s="135">
        <v>26</v>
      </c>
      <c r="AN170" s="135">
        <v>0</v>
      </c>
      <c r="AO170" s="135">
        <v>224</v>
      </c>
      <c r="AP170" s="138">
        <v>224</v>
      </c>
      <c r="AQ170" s="145">
        <f>'MFP by LEA_kbs'!$AO170/'MFP by LEA_kbs'!$G170</f>
        <v>0.79432624113475181</v>
      </c>
    </row>
    <row r="171" spans="2:43" x14ac:dyDescent="0.25">
      <c r="B171" s="140">
        <v>2016</v>
      </c>
      <c r="C171" s="140" t="s">
        <v>369</v>
      </c>
      <c r="D171" s="140" t="s">
        <v>370</v>
      </c>
      <c r="E171" s="140" t="str">
        <f>VLOOKUP($C171,'MFP by Site_kbs'!$C$15:$AU$1439,3,FALSE)</f>
        <v>WAM001</v>
      </c>
      <c r="F171" s="140" t="str">
        <f>VLOOKUP($C171,'MFP by Site_kbs'!$C$15:$AU$1439,4,FALSE)</f>
        <v>Paul Habans Charter School</v>
      </c>
      <c r="G171" s="141">
        <v>533</v>
      </c>
      <c r="H171" s="141">
        <v>250</v>
      </c>
      <c r="I171" s="142">
        <v>0.46904315196998098</v>
      </c>
      <c r="J171" s="141">
        <v>283</v>
      </c>
      <c r="K171" s="142">
        <v>0.53095684803001897</v>
      </c>
      <c r="L171" s="141">
        <v>0</v>
      </c>
      <c r="M171" s="141">
        <v>0</v>
      </c>
      <c r="N171" s="141">
        <v>473</v>
      </c>
      <c r="O171" s="141">
        <v>52</v>
      </c>
      <c r="P171" s="141">
        <v>1</v>
      </c>
      <c r="Q171" s="141">
        <v>7</v>
      </c>
      <c r="R171" s="141">
        <v>0</v>
      </c>
      <c r="S171" s="141">
        <v>526</v>
      </c>
      <c r="T171" s="141">
        <v>479</v>
      </c>
      <c r="U171" s="142">
        <v>0.89868667917448397</v>
      </c>
      <c r="V171" s="141">
        <v>54</v>
      </c>
      <c r="W171" s="142">
        <v>0.101313320825516</v>
      </c>
      <c r="X171" s="141">
        <v>0</v>
      </c>
      <c r="Y171" s="141">
        <v>0</v>
      </c>
      <c r="Z171" s="143" t="s">
        <v>1869</v>
      </c>
      <c r="AA171" s="141">
        <v>59</v>
      </c>
      <c r="AB171" s="141">
        <v>58</v>
      </c>
      <c r="AC171" s="141">
        <v>60</v>
      </c>
      <c r="AD171" s="141">
        <v>58</v>
      </c>
      <c r="AE171" s="141">
        <v>60</v>
      </c>
      <c r="AF171" s="141">
        <v>61</v>
      </c>
      <c r="AG171" s="141">
        <v>60</v>
      </c>
      <c r="AH171" s="141">
        <v>62</v>
      </c>
      <c r="AI171" s="141">
        <v>55</v>
      </c>
      <c r="AJ171" s="141">
        <v>0</v>
      </c>
      <c r="AK171" s="141">
        <v>0</v>
      </c>
      <c r="AL171" s="141">
        <v>0</v>
      </c>
      <c r="AM171" s="141">
        <v>0</v>
      </c>
      <c r="AN171" s="141">
        <v>0</v>
      </c>
      <c r="AO171" s="141">
        <v>524</v>
      </c>
      <c r="AP171" s="144">
        <v>524</v>
      </c>
      <c r="AQ171" s="89">
        <f>'MFP by LEA_kbs'!$AO171/'MFP by LEA_kbs'!$G171</f>
        <v>0.98311444652908064</v>
      </c>
    </row>
    <row r="172" spans="2:43" x14ac:dyDescent="0.25">
      <c r="B172" s="134">
        <v>2016</v>
      </c>
      <c r="C172" s="134" t="s">
        <v>371</v>
      </c>
      <c r="D172" s="134" t="s">
        <v>372</v>
      </c>
      <c r="E172" s="134" t="str">
        <f>VLOOKUP($C172,'MFP by Site_kbs'!$C$15:$AU$1439,3,FALSE)</f>
        <v>WAO001</v>
      </c>
      <c r="F172" s="134" t="str">
        <f>VLOOKUP($C172,'MFP by Site_kbs'!$C$15:$AU$1439,4,FALSE)</f>
        <v>Celerity Dalton Charter School</v>
      </c>
      <c r="G172" s="135">
        <v>429</v>
      </c>
      <c r="H172" s="135">
        <v>186</v>
      </c>
      <c r="I172" s="136">
        <v>0.43356643356643398</v>
      </c>
      <c r="J172" s="135">
        <v>243</v>
      </c>
      <c r="K172" s="136">
        <v>0.56643356643356602</v>
      </c>
      <c r="L172" s="135">
        <v>0</v>
      </c>
      <c r="M172" s="135">
        <v>0</v>
      </c>
      <c r="N172" s="135">
        <v>429</v>
      </c>
      <c r="O172" s="135">
        <v>0</v>
      </c>
      <c r="P172" s="135">
        <v>0</v>
      </c>
      <c r="Q172" s="135">
        <v>0</v>
      </c>
      <c r="R172" s="135">
        <v>0</v>
      </c>
      <c r="S172" s="135">
        <v>429</v>
      </c>
      <c r="T172" s="135">
        <v>429</v>
      </c>
      <c r="U172" s="136">
        <v>1</v>
      </c>
      <c r="V172" s="135">
        <v>0</v>
      </c>
      <c r="W172" s="136">
        <v>0</v>
      </c>
      <c r="X172" s="135">
        <v>0</v>
      </c>
      <c r="Y172" s="135">
        <v>0</v>
      </c>
      <c r="Z172" s="137" t="s">
        <v>1869</v>
      </c>
      <c r="AA172" s="135">
        <v>63</v>
      </c>
      <c r="AB172" s="135">
        <v>81</v>
      </c>
      <c r="AC172" s="135">
        <v>79</v>
      </c>
      <c r="AD172" s="135">
        <v>59</v>
      </c>
      <c r="AE172" s="135">
        <v>58</v>
      </c>
      <c r="AF172" s="135">
        <v>34</v>
      </c>
      <c r="AG172" s="135">
        <v>28</v>
      </c>
      <c r="AH172" s="135">
        <v>27</v>
      </c>
      <c r="AI172" s="135">
        <v>0</v>
      </c>
      <c r="AJ172" s="135">
        <v>0</v>
      </c>
      <c r="AK172" s="135">
        <v>0</v>
      </c>
      <c r="AL172" s="135">
        <v>0</v>
      </c>
      <c r="AM172" s="135">
        <v>0</v>
      </c>
      <c r="AN172" s="135">
        <v>0</v>
      </c>
      <c r="AO172" s="135">
        <v>429</v>
      </c>
      <c r="AP172" s="138">
        <v>429</v>
      </c>
      <c r="AQ172" s="145">
        <f>'MFP by LEA_kbs'!$AO172/'MFP by LEA_kbs'!$G172</f>
        <v>1</v>
      </c>
    </row>
    <row r="173" spans="2:43" x14ac:dyDescent="0.25">
      <c r="B173" s="140">
        <v>2016</v>
      </c>
      <c r="C173" s="140" t="s">
        <v>373</v>
      </c>
      <c r="D173" s="140" t="s">
        <v>374</v>
      </c>
      <c r="E173" s="140" t="str">
        <f>VLOOKUP($C173,'MFP by Site_kbs'!$C$15:$AU$1439,3,FALSE)</f>
        <v>WAP001</v>
      </c>
      <c r="F173" s="140" t="str">
        <f>VLOOKUP($C173,'MFP by Site_kbs'!$C$15:$AU$1439,4,FALSE)</f>
        <v>Celerity Lanier Charter School</v>
      </c>
      <c r="G173" s="141">
        <v>339</v>
      </c>
      <c r="H173" s="141">
        <v>173</v>
      </c>
      <c r="I173" s="142">
        <v>0.51032448377581097</v>
      </c>
      <c r="J173" s="141">
        <v>166</v>
      </c>
      <c r="K173" s="142">
        <v>0.48967551622418898</v>
      </c>
      <c r="L173" s="141">
        <v>0</v>
      </c>
      <c r="M173" s="141">
        <v>0</v>
      </c>
      <c r="N173" s="141">
        <v>332</v>
      </c>
      <c r="O173" s="141">
        <v>7</v>
      </c>
      <c r="P173" s="141">
        <v>0</v>
      </c>
      <c r="Q173" s="141">
        <v>0</v>
      </c>
      <c r="R173" s="141">
        <v>0</v>
      </c>
      <c r="S173" s="141">
        <v>339</v>
      </c>
      <c r="T173" s="141">
        <v>334</v>
      </c>
      <c r="U173" s="142">
        <v>0.98525073746312697</v>
      </c>
      <c r="V173" s="141">
        <v>5</v>
      </c>
      <c r="W173" s="142">
        <v>1.47492625368732E-2</v>
      </c>
      <c r="X173" s="141">
        <v>0</v>
      </c>
      <c r="Y173" s="141">
        <v>0</v>
      </c>
      <c r="Z173" s="143" t="s">
        <v>1869</v>
      </c>
      <c r="AA173" s="141">
        <v>54</v>
      </c>
      <c r="AB173" s="141">
        <v>66</v>
      </c>
      <c r="AC173" s="141">
        <v>66</v>
      </c>
      <c r="AD173" s="141">
        <v>36</v>
      </c>
      <c r="AE173" s="141">
        <v>40</v>
      </c>
      <c r="AF173" s="141">
        <v>36</v>
      </c>
      <c r="AG173" s="141">
        <v>23</v>
      </c>
      <c r="AH173" s="141">
        <v>18</v>
      </c>
      <c r="AI173" s="141">
        <v>0</v>
      </c>
      <c r="AJ173" s="141">
        <v>0</v>
      </c>
      <c r="AK173" s="141">
        <v>0</v>
      </c>
      <c r="AL173" s="141">
        <v>0</v>
      </c>
      <c r="AM173" s="141">
        <v>0</v>
      </c>
      <c r="AN173" s="141">
        <v>0</v>
      </c>
      <c r="AO173" s="141">
        <v>339</v>
      </c>
      <c r="AP173" s="144">
        <v>339</v>
      </c>
      <c r="AQ173" s="89">
        <f>'MFP by LEA_kbs'!$AO173/'MFP by LEA_kbs'!$G173</f>
        <v>1</v>
      </c>
    </row>
    <row r="174" spans="2:43" x14ac:dyDescent="0.25">
      <c r="B174" s="134">
        <v>2016</v>
      </c>
      <c r="C174" s="134" t="s">
        <v>375</v>
      </c>
      <c r="D174" s="134" t="s">
        <v>376</v>
      </c>
      <c r="E174" s="134" t="str">
        <f>VLOOKUP($C174,'MFP by Site_kbs'!$C$15:$AU$1439,3,FALSE)</f>
        <v>WAQ001</v>
      </c>
      <c r="F174" s="134" t="str">
        <f>VLOOKUP($C174,'MFP by Site_kbs'!$C$15:$AU$1439,4,FALSE)</f>
        <v>Baton Rouge University Preparatory Elementary</v>
      </c>
      <c r="G174" s="135">
        <v>248</v>
      </c>
      <c r="H174" s="135">
        <v>106</v>
      </c>
      <c r="I174" s="136">
        <v>0.42741935483871002</v>
      </c>
      <c r="J174" s="135">
        <v>142</v>
      </c>
      <c r="K174" s="136">
        <v>0.57258064516129004</v>
      </c>
      <c r="L174" s="135">
        <v>0</v>
      </c>
      <c r="M174" s="135">
        <v>0</v>
      </c>
      <c r="N174" s="135">
        <v>237</v>
      </c>
      <c r="O174" s="135">
        <v>10</v>
      </c>
      <c r="P174" s="135">
        <v>0</v>
      </c>
      <c r="Q174" s="135">
        <v>1</v>
      </c>
      <c r="R174" s="135">
        <v>0</v>
      </c>
      <c r="S174" s="135">
        <v>247</v>
      </c>
      <c r="T174" s="135">
        <v>248</v>
      </c>
      <c r="U174" s="136">
        <v>1</v>
      </c>
      <c r="V174" s="135">
        <v>0</v>
      </c>
      <c r="W174" s="136">
        <v>0</v>
      </c>
      <c r="X174" s="135">
        <v>0</v>
      </c>
      <c r="Y174" s="135">
        <v>0</v>
      </c>
      <c r="Z174" s="137" t="s">
        <v>1869</v>
      </c>
      <c r="AA174" s="135">
        <v>66</v>
      </c>
      <c r="AB174" s="135">
        <v>68</v>
      </c>
      <c r="AC174" s="135">
        <v>114</v>
      </c>
      <c r="AD174" s="135">
        <v>0</v>
      </c>
      <c r="AE174" s="135">
        <v>0</v>
      </c>
      <c r="AF174" s="135">
        <v>0</v>
      </c>
      <c r="AG174" s="135">
        <v>0</v>
      </c>
      <c r="AH174" s="135">
        <v>0</v>
      </c>
      <c r="AI174" s="135">
        <v>0</v>
      </c>
      <c r="AJ174" s="135">
        <v>0</v>
      </c>
      <c r="AK174" s="135">
        <v>0</v>
      </c>
      <c r="AL174" s="135">
        <v>0</v>
      </c>
      <c r="AM174" s="135">
        <v>0</v>
      </c>
      <c r="AN174" s="135">
        <v>0</v>
      </c>
      <c r="AO174" s="135">
        <v>241</v>
      </c>
      <c r="AP174" s="138">
        <v>241</v>
      </c>
      <c r="AQ174" s="145">
        <f>'MFP by LEA_kbs'!$AO174/'MFP by LEA_kbs'!$G174</f>
        <v>0.97177419354838712</v>
      </c>
    </row>
    <row r="175" spans="2:43" x14ac:dyDescent="0.25">
      <c r="B175" s="140">
        <v>2016</v>
      </c>
      <c r="C175" s="140" t="s">
        <v>285</v>
      </c>
      <c r="D175" s="140" t="s">
        <v>286</v>
      </c>
      <c r="E175" s="140" t="str">
        <f>VLOOKUP($C175,'MFP by Site_kbs'!$C$15:$AU$1439,3,FALSE)</f>
        <v>WAR001</v>
      </c>
      <c r="F175" s="140" t="str">
        <f>VLOOKUP($C175,'MFP by Site_kbs'!$C$15:$AU$1439,4,FALSE)</f>
        <v>Tangi Academy</v>
      </c>
      <c r="G175" s="141">
        <v>250</v>
      </c>
      <c r="H175" s="141">
        <v>133</v>
      </c>
      <c r="I175" s="142">
        <v>0.53200000000000003</v>
      </c>
      <c r="J175" s="141">
        <v>117</v>
      </c>
      <c r="K175" s="142">
        <v>0.46800000000000003</v>
      </c>
      <c r="L175" s="141">
        <v>3</v>
      </c>
      <c r="M175" s="141">
        <v>1</v>
      </c>
      <c r="N175" s="141">
        <v>119</v>
      </c>
      <c r="O175" s="141">
        <v>15</v>
      </c>
      <c r="P175" s="141">
        <v>0</v>
      </c>
      <c r="Q175" s="141">
        <v>108</v>
      </c>
      <c r="R175" s="141">
        <v>4</v>
      </c>
      <c r="S175" s="141">
        <v>142</v>
      </c>
      <c r="T175" s="141">
        <v>249</v>
      </c>
      <c r="U175" s="142">
        <v>0.996</v>
      </c>
      <c r="V175" s="141">
        <v>1</v>
      </c>
      <c r="W175" s="142">
        <v>4.0000000000000001E-3</v>
      </c>
      <c r="X175" s="141">
        <v>0</v>
      </c>
      <c r="Y175" s="141">
        <v>0</v>
      </c>
      <c r="Z175" s="143" t="s">
        <v>1869</v>
      </c>
      <c r="AA175" s="141">
        <v>43</v>
      </c>
      <c r="AB175" s="141">
        <v>49</v>
      </c>
      <c r="AC175" s="141">
        <v>26</v>
      </c>
      <c r="AD175" s="141">
        <v>51</v>
      </c>
      <c r="AE175" s="141">
        <v>28</v>
      </c>
      <c r="AF175" s="141">
        <v>29</v>
      </c>
      <c r="AG175" s="141">
        <v>24</v>
      </c>
      <c r="AH175" s="141">
        <v>0</v>
      </c>
      <c r="AI175" s="141">
        <v>0</v>
      </c>
      <c r="AJ175" s="141">
        <v>0</v>
      </c>
      <c r="AK175" s="141">
        <v>0</v>
      </c>
      <c r="AL175" s="141">
        <v>0</v>
      </c>
      <c r="AM175" s="141">
        <v>0</v>
      </c>
      <c r="AN175" s="141">
        <v>0</v>
      </c>
      <c r="AO175" s="141">
        <v>147</v>
      </c>
      <c r="AP175" s="144">
        <v>147</v>
      </c>
      <c r="AQ175" s="89">
        <f>'MFP by LEA_kbs'!$AO175/'MFP by LEA_kbs'!$G175</f>
        <v>0.58799999999999997</v>
      </c>
    </row>
    <row r="176" spans="2:43" x14ac:dyDescent="0.25">
      <c r="B176" s="134">
        <v>2016</v>
      </c>
      <c r="C176" s="134" t="s">
        <v>287</v>
      </c>
      <c r="D176" s="134" t="s">
        <v>1758</v>
      </c>
      <c r="E176" s="134" t="str">
        <f>VLOOKUP($C176,'MFP by Site_kbs'!$C$15:$AU$1439,3,FALSE)</f>
        <v>WAU001</v>
      </c>
      <c r="F176" s="134" t="str">
        <f>VLOOKUP($C176,'MFP by Site_kbs'!$C$15:$AU$1439,4,FALSE)</f>
        <v>GEO Prep Academy of Greater Baton Rouge</v>
      </c>
      <c r="G176" s="135">
        <v>246</v>
      </c>
      <c r="H176" s="135">
        <v>99</v>
      </c>
      <c r="I176" s="136">
        <v>0.40243902439024398</v>
      </c>
      <c r="J176" s="135">
        <v>147</v>
      </c>
      <c r="K176" s="136">
        <v>0.59756097560975596</v>
      </c>
      <c r="L176" s="135">
        <v>0</v>
      </c>
      <c r="M176" s="135">
        <v>0</v>
      </c>
      <c r="N176" s="135">
        <v>237</v>
      </c>
      <c r="O176" s="135">
        <v>6</v>
      </c>
      <c r="P176" s="135">
        <v>0</v>
      </c>
      <c r="Q176" s="135">
        <v>3</v>
      </c>
      <c r="R176" s="135">
        <v>0</v>
      </c>
      <c r="S176" s="135">
        <v>243</v>
      </c>
      <c r="T176" s="135">
        <v>246</v>
      </c>
      <c r="U176" s="136">
        <v>1</v>
      </c>
      <c r="V176" s="135">
        <v>0</v>
      </c>
      <c r="W176" s="136">
        <v>0</v>
      </c>
      <c r="X176" s="135">
        <v>0</v>
      </c>
      <c r="Y176" s="135">
        <v>0</v>
      </c>
      <c r="Z176" s="137" t="s">
        <v>1869</v>
      </c>
      <c r="AA176" s="135">
        <v>42</v>
      </c>
      <c r="AB176" s="135">
        <v>72</v>
      </c>
      <c r="AC176" s="135">
        <v>43</v>
      </c>
      <c r="AD176" s="135">
        <v>47</v>
      </c>
      <c r="AE176" s="135">
        <v>42</v>
      </c>
      <c r="AF176" s="135">
        <v>0</v>
      </c>
      <c r="AG176" s="135">
        <v>0</v>
      </c>
      <c r="AH176" s="135">
        <v>0</v>
      </c>
      <c r="AI176" s="135">
        <v>0</v>
      </c>
      <c r="AJ176" s="135">
        <v>0</v>
      </c>
      <c r="AK176" s="135">
        <v>0</v>
      </c>
      <c r="AL176" s="135">
        <v>0</v>
      </c>
      <c r="AM176" s="135">
        <v>0</v>
      </c>
      <c r="AN176" s="135">
        <v>0</v>
      </c>
      <c r="AO176" s="135">
        <v>205</v>
      </c>
      <c r="AP176" s="138">
        <v>205</v>
      </c>
      <c r="AQ176" s="145">
        <f>'MFP by LEA_kbs'!$AO176/'MFP by LEA_kbs'!$G176</f>
        <v>0.83333333333333337</v>
      </c>
    </row>
    <row r="177" spans="2:43" x14ac:dyDescent="0.25">
      <c r="B177" s="140">
        <v>2016</v>
      </c>
      <c r="C177" s="140" t="s">
        <v>377</v>
      </c>
      <c r="D177" s="140" t="s">
        <v>378</v>
      </c>
      <c r="E177" s="140" t="str">
        <f>VLOOKUP($C177,'MFP by Site_kbs'!$C$15:$AU$1439,3,FALSE)</f>
        <v>WAV001</v>
      </c>
      <c r="F177" s="140" t="str">
        <f>VLOOKUP($C177,'MFP by Site_kbs'!$C$15:$AU$1439,4,FALSE)</f>
        <v>Democracy Prep Louisiana Charter School</v>
      </c>
      <c r="G177" s="141">
        <v>264</v>
      </c>
      <c r="H177" s="141">
        <v>137</v>
      </c>
      <c r="I177" s="142">
        <v>0.51893939393939403</v>
      </c>
      <c r="J177" s="141">
        <v>127</v>
      </c>
      <c r="K177" s="142">
        <v>0.48106060606060602</v>
      </c>
      <c r="L177" s="141">
        <v>0</v>
      </c>
      <c r="M177" s="141">
        <v>0</v>
      </c>
      <c r="N177" s="141">
        <v>257</v>
      </c>
      <c r="O177" s="141">
        <v>3</v>
      </c>
      <c r="P177" s="141">
        <v>0</v>
      </c>
      <c r="Q177" s="141">
        <v>3</v>
      </c>
      <c r="R177" s="141">
        <v>1</v>
      </c>
      <c r="S177" s="141">
        <v>261</v>
      </c>
      <c r="T177" s="141">
        <v>262</v>
      </c>
      <c r="U177" s="142">
        <v>0.99242424242424199</v>
      </c>
      <c r="V177" s="141">
        <v>2</v>
      </c>
      <c r="W177" s="142">
        <v>7.5757575757575803E-3</v>
      </c>
      <c r="X177" s="141">
        <v>0</v>
      </c>
      <c r="Y177" s="141">
        <v>0</v>
      </c>
      <c r="Z177" s="143" t="s">
        <v>1869</v>
      </c>
      <c r="AA177" s="141">
        <v>46</v>
      </c>
      <c r="AB177" s="141">
        <v>55</v>
      </c>
      <c r="AC177" s="141">
        <v>0</v>
      </c>
      <c r="AD177" s="141">
        <v>0</v>
      </c>
      <c r="AE177" s="141">
        <v>0</v>
      </c>
      <c r="AF177" s="141">
        <v>30</v>
      </c>
      <c r="AG177" s="141">
        <v>57</v>
      </c>
      <c r="AH177" s="141">
        <v>76</v>
      </c>
      <c r="AI177" s="141">
        <v>0</v>
      </c>
      <c r="AJ177" s="141">
        <v>0</v>
      </c>
      <c r="AK177" s="141">
        <v>0</v>
      </c>
      <c r="AL177" s="141">
        <v>0</v>
      </c>
      <c r="AM177" s="141">
        <v>0</v>
      </c>
      <c r="AN177" s="141">
        <v>0</v>
      </c>
      <c r="AO177" s="141">
        <v>260</v>
      </c>
      <c r="AP177" s="144">
        <v>260</v>
      </c>
      <c r="AQ177" s="89">
        <f>'MFP by LEA_kbs'!$AO177/'MFP by LEA_kbs'!$G177</f>
        <v>0.98484848484848486</v>
      </c>
    </row>
    <row r="178" spans="2:43" x14ac:dyDescent="0.25">
      <c r="B178" s="134">
        <v>2016</v>
      </c>
      <c r="C178" s="134" t="s">
        <v>379</v>
      </c>
      <c r="D178" s="134" t="s">
        <v>1823</v>
      </c>
      <c r="E178" s="134" t="str">
        <f>VLOOKUP($C178,'MFP by Site_kbs'!$C$15:$AU$1439,3,FALSE)</f>
        <v>WAW001</v>
      </c>
      <c r="F178" s="134" t="str">
        <f>VLOOKUP($C178,'MFP by Site_kbs'!$C$15:$AU$1439,4,FALSE)</f>
        <v>Baton Rouge Bridge Academy Inc.</v>
      </c>
      <c r="G178" s="135">
        <v>141</v>
      </c>
      <c r="H178" s="135">
        <v>79</v>
      </c>
      <c r="I178" s="136">
        <v>0.560283687943262</v>
      </c>
      <c r="J178" s="135">
        <v>62</v>
      </c>
      <c r="K178" s="136">
        <v>0.439716312056738</v>
      </c>
      <c r="L178" s="135">
        <v>0</v>
      </c>
      <c r="M178" s="135">
        <v>0</v>
      </c>
      <c r="N178" s="135">
        <v>138</v>
      </c>
      <c r="O178" s="135">
        <v>1</v>
      </c>
      <c r="P178" s="135">
        <v>0</v>
      </c>
      <c r="Q178" s="135">
        <v>1</v>
      </c>
      <c r="R178" s="135">
        <v>1</v>
      </c>
      <c r="S178" s="135">
        <v>140</v>
      </c>
      <c r="T178" s="135">
        <v>141</v>
      </c>
      <c r="U178" s="136">
        <v>1</v>
      </c>
      <c r="V178" s="135">
        <v>0</v>
      </c>
      <c r="W178" s="136">
        <v>0</v>
      </c>
      <c r="X178" s="135">
        <v>0</v>
      </c>
      <c r="Y178" s="135">
        <v>0</v>
      </c>
      <c r="Z178" s="137" t="s">
        <v>1869</v>
      </c>
      <c r="AA178" s="135">
        <v>60</v>
      </c>
      <c r="AB178" s="135">
        <v>81</v>
      </c>
      <c r="AC178" s="135">
        <v>0</v>
      </c>
      <c r="AD178" s="135">
        <v>0</v>
      </c>
      <c r="AE178" s="135">
        <v>0</v>
      </c>
      <c r="AF178" s="135">
        <v>0</v>
      </c>
      <c r="AG178" s="135">
        <v>0</v>
      </c>
      <c r="AH178" s="135">
        <v>0</v>
      </c>
      <c r="AI178" s="135">
        <v>0</v>
      </c>
      <c r="AJ178" s="135">
        <v>0</v>
      </c>
      <c r="AK178" s="135">
        <v>0</v>
      </c>
      <c r="AL178" s="135">
        <v>0</v>
      </c>
      <c r="AM178" s="135">
        <v>0</v>
      </c>
      <c r="AN178" s="135">
        <v>0</v>
      </c>
      <c r="AO178" s="135">
        <v>139</v>
      </c>
      <c r="AP178" s="138">
        <v>139</v>
      </c>
      <c r="AQ178" s="145">
        <f>'MFP by LEA_kbs'!$AO178/'MFP by LEA_kbs'!$G178</f>
        <v>0.98581560283687941</v>
      </c>
    </row>
    <row r="179" spans="2:43" x14ac:dyDescent="0.25">
      <c r="B179" s="140">
        <v>2016</v>
      </c>
      <c r="C179" s="140" t="s">
        <v>380</v>
      </c>
      <c r="D179" s="140" t="s">
        <v>381</v>
      </c>
      <c r="E179" s="140" t="str">
        <f>VLOOKUP($C179,'MFP by Site_kbs'!$C$15:$AU$1439,3,FALSE)</f>
        <v>WAX001</v>
      </c>
      <c r="F179" s="140" t="str">
        <f>VLOOKUP($C179,'MFP by Site_kbs'!$C$15:$AU$1439,4,FALSE)</f>
        <v>Baton Rouge College Prep</v>
      </c>
      <c r="G179" s="141">
        <v>173</v>
      </c>
      <c r="H179" s="141">
        <v>91</v>
      </c>
      <c r="I179" s="142">
        <v>0.52601156069364197</v>
      </c>
      <c r="J179" s="141">
        <v>82</v>
      </c>
      <c r="K179" s="142">
        <v>0.47398843930635798</v>
      </c>
      <c r="L179" s="141">
        <v>0</v>
      </c>
      <c r="M179" s="141">
        <v>0</v>
      </c>
      <c r="N179" s="141">
        <v>165</v>
      </c>
      <c r="O179" s="141">
        <v>7</v>
      </c>
      <c r="P179" s="141">
        <v>0</v>
      </c>
      <c r="Q179" s="141">
        <v>1</v>
      </c>
      <c r="R179" s="141">
        <v>0</v>
      </c>
      <c r="S179" s="141">
        <v>172</v>
      </c>
      <c r="T179" s="141">
        <v>172</v>
      </c>
      <c r="U179" s="142">
        <v>0.99421965317919103</v>
      </c>
      <c r="V179" s="141">
        <v>1</v>
      </c>
      <c r="W179" s="142">
        <v>5.78034682080925E-3</v>
      </c>
      <c r="X179" s="141">
        <v>0</v>
      </c>
      <c r="Y179" s="141">
        <v>0</v>
      </c>
      <c r="Z179" s="143" t="s">
        <v>1869</v>
      </c>
      <c r="AA179" s="141">
        <v>0</v>
      </c>
      <c r="AB179" s="141">
        <v>0</v>
      </c>
      <c r="AC179" s="141">
        <v>0</v>
      </c>
      <c r="AD179" s="141">
        <v>0</v>
      </c>
      <c r="AE179" s="141">
        <v>0</v>
      </c>
      <c r="AF179" s="141">
        <v>25</v>
      </c>
      <c r="AG179" s="141">
        <v>73</v>
      </c>
      <c r="AH179" s="141">
        <v>75</v>
      </c>
      <c r="AI179" s="141">
        <v>0</v>
      </c>
      <c r="AJ179" s="141">
        <v>0</v>
      </c>
      <c r="AK179" s="141">
        <v>0</v>
      </c>
      <c r="AL179" s="141">
        <v>0</v>
      </c>
      <c r="AM179" s="141">
        <v>0</v>
      </c>
      <c r="AN179" s="141">
        <v>0</v>
      </c>
      <c r="AO179" s="141">
        <v>164</v>
      </c>
      <c r="AP179" s="144">
        <v>164</v>
      </c>
      <c r="AQ179" s="89">
        <f>'MFP by LEA_kbs'!$AO179/'MFP by LEA_kbs'!$G179</f>
        <v>0.94797687861271673</v>
      </c>
    </row>
    <row r="180" spans="2:43" x14ac:dyDescent="0.25">
      <c r="B180" s="134">
        <v>2016</v>
      </c>
      <c r="C180" s="134" t="s">
        <v>382</v>
      </c>
      <c r="D180" s="134" t="s">
        <v>383</v>
      </c>
      <c r="E180" s="134" t="str">
        <f>VLOOKUP($C180,'MFP by Site_kbs'!$C$15:$AU$1439,3,FALSE)</f>
        <v>WB2001</v>
      </c>
      <c r="F180" s="134" t="str">
        <f>VLOOKUP($C180,'MFP by Site_kbs'!$C$15:$AU$1439,4,FALSE)</f>
        <v>Kenilworth Science and Technology Charter School</v>
      </c>
      <c r="G180" s="135">
        <v>538</v>
      </c>
      <c r="H180" s="135">
        <v>238</v>
      </c>
      <c r="I180" s="136">
        <v>0.44237918215613398</v>
      </c>
      <c r="J180" s="135">
        <v>300</v>
      </c>
      <c r="K180" s="136">
        <v>0.55762081784386597</v>
      </c>
      <c r="L180" s="135">
        <v>4</v>
      </c>
      <c r="M180" s="135">
        <v>1</v>
      </c>
      <c r="N180" s="135">
        <v>460</v>
      </c>
      <c r="O180" s="135">
        <v>49</v>
      </c>
      <c r="P180" s="135">
        <v>1</v>
      </c>
      <c r="Q180" s="135">
        <v>16</v>
      </c>
      <c r="R180" s="135">
        <v>7</v>
      </c>
      <c r="S180" s="135">
        <v>522</v>
      </c>
      <c r="T180" s="135">
        <v>502</v>
      </c>
      <c r="U180" s="136">
        <v>0.93308550185873596</v>
      </c>
      <c r="V180" s="135">
        <v>36</v>
      </c>
      <c r="W180" s="136">
        <v>6.6914498141263906E-2</v>
      </c>
      <c r="X180" s="135">
        <v>0</v>
      </c>
      <c r="Y180" s="135">
        <v>0</v>
      </c>
      <c r="Z180" s="137" t="s">
        <v>1869</v>
      </c>
      <c r="AA180" s="135">
        <v>0</v>
      </c>
      <c r="AB180" s="135">
        <v>0</v>
      </c>
      <c r="AC180" s="135">
        <v>0</v>
      </c>
      <c r="AD180" s="135">
        <v>0</v>
      </c>
      <c r="AE180" s="135">
        <v>0</v>
      </c>
      <c r="AF180" s="135">
        <v>0</v>
      </c>
      <c r="AG180" s="135">
        <v>158</v>
      </c>
      <c r="AH180" s="135">
        <v>198</v>
      </c>
      <c r="AI180" s="135">
        <v>182</v>
      </c>
      <c r="AJ180" s="135">
        <v>0</v>
      </c>
      <c r="AK180" s="135">
        <v>0</v>
      </c>
      <c r="AL180" s="135">
        <v>0</v>
      </c>
      <c r="AM180" s="135">
        <v>0</v>
      </c>
      <c r="AN180" s="135">
        <v>0</v>
      </c>
      <c r="AO180" s="135">
        <v>506</v>
      </c>
      <c r="AP180" s="138">
        <v>506</v>
      </c>
      <c r="AQ180" s="145">
        <f>'MFP by LEA_kbs'!$AO180/'MFP by LEA_kbs'!$G180</f>
        <v>0.94052044609665431</v>
      </c>
    </row>
    <row r="181" spans="2:43" x14ac:dyDescent="0.25">
      <c r="B181" s="140">
        <v>2016</v>
      </c>
      <c r="C181" s="140" t="s">
        <v>384</v>
      </c>
      <c r="D181" s="140" t="s">
        <v>385</v>
      </c>
      <c r="E181" s="140" t="str">
        <f>VLOOKUP($C181,'MFP by Site_kbs'!$C$15:$AU$1439,3,FALSE)</f>
        <v>WE1001</v>
      </c>
      <c r="F181" s="140" t="str">
        <f>VLOOKUP($C181,'MFP by Site_kbs'!$C$15:$AU$1439,4,FALSE)</f>
        <v>Sylvanie Williams College Prep</v>
      </c>
      <c r="G181" s="141">
        <v>384</v>
      </c>
      <c r="H181" s="141">
        <v>170</v>
      </c>
      <c r="I181" s="142">
        <v>0.44270833333333298</v>
      </c>
      <c r="J181" s="141">
        <v>214</v>
      </c>
      <c r="K181" s="142">
        <v>0.55729166666666696</v>
      </c>
      <c r="L181" s="141">
        <v>0</v>
      </c>
      <c r="M181" s="141">
        <v>0</v>
      </c>
      <c r="N181" s="141">
        <v>378</v>
      </c>
      <c r="O181" s="141">
        <v>4</v>
      </c>
      <c r="P181" s="141">
        <v>0</v>
      </c>
      <c r="Q181" s="141">
        <v>2</v>
      </c>
      <c r="R181" s="141">
        <v>0</v>
      </c>
      <c r="S181" s="141">
        <v>382</v>
      </c>
      <c r="T181" s="141">
        <v>382</v>
      </c>
      <c r="U181" s="142">
        <v>0.99479166666666696</v>
      </c>
      <c r="V181" s="141">
        <v>2</v>
      </c>
      <c r="W181" s="142">
        <v>5.2083333333333296E-3</v>
      </c>
      <c r="X181" s="141">
        <v>0</v>
      </c>
      <c r="Y181" s="141">
        <v>3</v>
      </c>
      <c r="Z181" s="143" t="s">
        <v>1869</v>
      </c>
      <c r="AA181" s="141">
        <v>55</v>
      </c>
      <c r="AB181" s="141">
        <v>46</v>
      </c>
      <c r="AC181" s="141">
        <v>54</v>
      </c>
      <c r="AD181" s="141">
        <v>47</v>
      </c>
      <c r="AE181" s="141">
        <v>56</v>
      </c>
      <c r="AF181" s="141">
        <v>42</v>
      </c>
      <c r="AG181" s="141">
        <v>45</v>
      </c>
      <c r="AH181" s="141">
        <v>36</v>
      </c>
      <c r="AI181" s="141">
        <v>0</v>
      </c>
      <c r="AJ181" s="141">
        <v>0</v>
      </c>
      <c r="AK181" s="141">
        <v>0</v>
      </c>
      <c r="AL181" s="141">
        <v>0</v>
      </c>
      <c r="AM181" s="141">
        <v>0</v>
      </c>
      <c r="AN181" s="141">
        <v>0</v>
      </c>
      <c r="AO181" s="141">
        <v>374</v>
      </c>
      <c r="AP181" s="144">
        <v>374</v>
      </c>
      <c r="AQ181" s="89">
        <f>'MFP by LEA_kbs'!$AO181/'MFP by LEA_kbs'!$G181</f>
        <v>0.97395833333333337</v>
      </c>
    </row>
    <row r="182" spans="2:43" x14ac:dyDescent="0.25">
      <c r="B182" s="134">
        <v>2016</v>
      </c>
      <c r="C182" s="134" t="s">
        <v>386</v>
      </c>
      <c r="D182" s="134" t="s">
        <v>1824</v>
      </c>
      <c r="E182" s="134" t="str">
        <f>VLOOKUP($C182,'MFP by Site_kbs'!$C$15:$AU$1439,3,FALSE)</f>
        <v>WE2001</v>
      </c>
      <c r="F182" s="134" t="str">
        <f>VLOOKUP($C182,'MFP by Site_kbs'!$C$15:$AU$1439,4,FALSE)</f>
        <v>Walter L. Cohen College Prep</v>
      </c>
      <c r="G182" s="135">
        <v>418</v>
      </c>
      <c r="H182" s="135">
        <v>192</v>
      </c>
      <c r="I182" s="136">
        <v>0.45933014354066998</v>
      </c>
      <c r="J182" s="135">
        <v>226</v>
      </c>
      <c r="K182" s="136">
        <v>0.54066985645932997</v>
      </c>
      <c r="L182" s="135">
        <v>4</v>
      </c>
      <c r="M182" s="135">
        <v>0</v>
      </c>
      <c r="N182" s="135">
        <v>328</v>
      </c>
      <c r="O182" s="135">
        <v>75</v>
      </c>
      <c r="P182" s="135">
        <v>0</v>
      </c>
      <c r="Q182" s="135">
        <v>11</v>
      </c>
      <c r="R182" s="135">
        <v>0</v>
      </c>
      <c r="S182" s="135">
        <v>407</v>
      </c>
      <c r="T182" s="135">
        <v>351</v>
      </c>
      <c r="U182" s="136">
        <v>0.83971291866028697</v>
      </c>
      <c r="V182" s="135">
        <v>67</v>
      </c>
      <c r="W182" s="136">
        <v>0.16028708133971301</v>
      </c>
      <c r="X182" s="135">
        <v>0</v>
      </c>
      <c r="Y182" s="135">
        <v>0</v>
      </c>
      <c r="Z182" s="137" t="s">
        <v>1869</v>
      </c>
      <c r="AA182" s="135">
        <v>0</v>
      </c>
      <c r="AB182" s="135">
        <v>0</v>
      </c>
      <c r="AC182" s="135">
        <v>0</v>
      </c>
      <c r="AD182" s="135">
        <v>0</v>
      </c>
      <c r="AE182" s="135">
        <v>0</v>
      </c>
      <c r="AF182" s="135">
        <v>0</v>
      </c>
      <c r="AG182" s="135">
        <v>0</v>
      </c>
      <c r="AH182" s="135">
        <v>0</v>
      </c>
      <c r="AI182" s="135">
        <v>0</v>
      </c>
      <c r="AJ182" s="135">
        <v>140</v>
      </c>
      <c r="AK182" s="135">
        <v>3</v>
      </c>
      <c r="AL182" s="135">
        <v>110</v>
      </c>
      <c r="AM182" s="135">
        <v>91</v>
      </c>
      <c r="AN182" s="135">
        <v>74</v>
      </c>
      <c r="AO182" s="135">
        <v>404</v>
      </c>
      <c r="AP182" s="138">
        <v>404</v>
      </c>
      <c r="AQ182" s="145">
        <f>'MFP by LEA_kbs'!$AO182/'MFP by LEA_kbs'!$G182</f>
        <v>0.96650717703349287</v>
      </c>
    </row>
    <row r="183" spans="2:43" x14ac:dyDescent="0.25">
      <c r="B183" s="140">
        <v>2016</v>
      </c>
      <c r="C183" s="140" t="s">
        <v>387</v>
      </c>
      <c r="D183" s="140" t="s">
        <v>388</v>
      </c>
      <c r="E183" s="140" t="str">
        <f>VLOOKUP($C183,'MFP by Site_kbs'!$C$15:$AU$1439,3,FALSE)</f>
        <v>WE3001</v>
      </c>
      <c r="F183" s="140" t="str">
        <f>VLOOKUP($C183,'MFP by Site_kbs'!$C$15:$AU$1439,4,FALSE)</f>
        <v>Lawrence D. Crocker College Prep</v>
      </c>
      <c r="G183" s="141">
        <v>507</v>
      </c>
      <c r="H183" s="141">
        <v>253</v>
      </c>
      <c r="I183" s="142">
        <v>0.499013806706114</v>
      </c>
      <c r="J183" s="141">
        <v>254</v>
      </c>
      <c r="K183" s="142">
        <v>0.50098619329388605</v>
      </c>
      <c r="L183" s="141">
        <v>0</v>
      </c>
      <c r="M183" s="141">
        <v>0</v>
      </c>
      <c r="N183" s="141">
        <v>484</v>
      </c>
      <c r="O183" s="141">
        <v>21</v>
      </c>
      <c r="P183" s="141">
        <v>0</v>
      </c>
      <c r="Q183" s="141">
        <v>2</v>
      </c>
      <c r="R183" s="141">
        <v>0</v>
      </c>
      <c r="S183" s="141">
        <v>505</v>
      </c>
      <c r="T183" s="141">
        <v>491</v>
      </c>
      <c r="U183" s="142">
        <v>0.96844181459566103</v>
      </c>
      <c r="V183" s="141">
        <v>16</v>
      </c>
      <c r="W183" s="142">
        <v>3.1558185404339301E-2</v>
      </c>
      <c r="X183" s="141">
        <v>0</v>
      </c>
      <c r="Y183" s="141">
        <v>4</v>
      </c>
      <c r="Z183" s="143" t="s">
        <v>1869</v>
      </c>
      <c r="AA183" s="141">
        <v>55</v>
      </c>
      <c r="AB183" s="141">
        <v>54</v>
      </c>
      <c r="AC183" s="141">
        <v>75</v>
      </c>
      <c r="AD183" s="141">
        <v>57</v>
      </c>
      <c r="AE183" s="141">
        <v>56</v>
      </c>
      <c r="AF183" s="141">
        <v>46</v>
      </c>
      <c r="AG183" s="141">
        <v>54</v>
      </c>
      <c r="AH183" s="141">
        <v>50</v>
      </c>
      <c r="AI183" s="141">
        <v>56</v>
      </c>
      <c r="AJ183" s="141">
        <v>0</v>
      </c>
      <c r="AK183" s="141">
        <v>0</v>
      </c>
      <c r="AL183" s="141">
        <v>0</v>
      </c>
      <c r="AM183" s="141">
        <v>0</v>
      </c>
      <c r="AN183" s="141">
        <v>0</v>
      </c>
      <c r="AO183" s="141">
        <v>483</v>
      </c>
      <c r="AP183" s="144">
        <v>483</v>
      </c>
      <c r="AQ183" s="89">
        <f>'MFP by LEA_kbs'!$AO183/'MFP by LEA_kbs'!$G183</f>
        <v>0.9526627218934911</v>
      </c>
    </row>
    <row r="184" spans="2:43" x14ac:dyDescent="0.25">
      <c r="B184" s="134">
        <v>2016</v>
      </c>
      <c r="C184" s="134" t="s">
        <v>389</v>
      </c>
      <c r="D184" s="134" t="s">
        <v>390</v>
      </c>
      <c r="E184" s="134" t="str">
        <f>VLOOKUP($C184,'MFP by Site_kbs'!$C$15:$AU$1439,3,FALSE)</f>
        <v>WI1001</v>
      </c>
      <c r="F184" s="134" t="str">
        <f>VLOOKUP($C184,'MFP by Site_kbs'!$C$15:$AU$1439,4,FALSE)</f>
        <v>Akili Academy of New Orleans</v>
      </c>
      <c r="G184" s="135">
        <v>552</v>
      </c>
      <c r="H184" s="135">
        <v>272</v>
      </c>
      <c r="I184" s="136">
        <v>0.49275362318840599</v>
      </c>
      <c r="J184" s="135">
        <v>280</v>
      </c>
      <c r="K184" s="136">
        <v>0.50724637681159401</v>
      </c>
      <c r="L184" s="135">
        <v>1</v>
      </c>
      <c r="M184" s="135">
        <v>0</v>
      </c>
      <c r="N184" s="135">
        <v>543</v>
      </c>
      <c r="O184" s="135">
        <v>6</v>
      </c>
      <c r="P184" s="135">
        <v>0</v>
      </c>
      <c r="Q184" s="135">
        <v>1</v>
      </c>
      <c r="R184" s="135">
        <v>1</v>
      </c>
      <c r="S184" s="135">
        <v>551</v>
      </c>
      <c r="T184" s="135">
        <v>546</v>
      </c>
      <c r="U184" s="136">
        <v>0.98913043478260898</v>
      </c>
      <c r="V184" s="135">
        <v>6</v>
      </c>
      <c r="W184" s="136">
        <v>1.0869565217391301E-2</v>
      </c>
      <c r="X184" s="135">
        <v>0</v>
      </c>
      <c r="Y184" s="135">
        <v>0</v>
      </c>
      <c r="Z184" s="137" t="s">
        <v>1869</v>
      </c>
      <c r="AA184" s="135">
        <v>40</v>
      </c>
      <c r="AB184" s="135">
        <v>61</v>
      </c>
      <c r="AC184" s="135">
        <v>72</v>
      </c>
      <c r="AD184" s="135">
        <v>68</v>
      </c>
      <c r="AE184" s="135">
        <v>67</v>
      </c>
      <c r="AF184" s="135">
        <v>63</v>
      </c>
      <c r="AG184" s="135">
        <v>64</v>
      </c>
      <c r="AH184" s="135">
        <v>55</v>
      </c>
      <c r="AI184" s="135">
        <v>62</v>
      </c>
      <c r="AJ184" s="135">
        <v>0</v>
      </c>
      <c r="AK184" s="135">
        <v>0</v>
      </c>
      <c r="AL184" s="135">
        <v>0</v>
      </c>
      <c r="AM184" s="135">
        <v>0</v>
      </c>
      <c r="AN184" s="135">
        <v>0</v>
      </c>
      <c r="AO184" s="135">
        <v>525</v>
      </c>
      <c r="AP184" s="138">
        <v>525</v>
      </c>
      <c r="AQ184" s="145">
        <f>'MFP by LEA_kbs'!$AO184/'MFP by LEA_kbs'!$G184</f>
        <v>0.95108695652173914</v>
      </c>
    </row>
    <row r="185" spans="2:43" x14ac:dyDescent="0.25">
      <c r="B185" s="140">
        <v>2016</v>
      </c>
      <c r="C185" s="140" t="s">
        <v>391</v>
      </c>
      <c r="D185" s="140" t="s">
        <v>392</v>
      </c>
      <c r="E185" s="140" t="str">
        <f>VLOOKUP($C185,'MFP by Site_kbs'!$C$15:$AU$1439,3,FALSE)</f>
        <v>WJ1001</v>
      </c>
      <c r="F185" s="140" t="str">
        <f>VLOOKUP($C185,'MFP by Site_kbs'!$C$15:$AU$1439,4,FALSE)</f>
        <v>Sci Academy</v>
      </c>
      <c r="G185" s="141">
        <v>558</v>
      </c>
      <c r="H185" s="141">
        <v>251</v>
      </c>
      <c r="I185" s="142">
        <v>0.44982078853046598</v>
      </c>
      <c r="J185" s="141">
        <v>307</v>
      </c>
      <c r="K185" s="142">
        <v>0.55017921146953397</v>
      </c>
      <c r="L185" s="141">
        <v>1</v>
      </c>
      <c r="M185" s="141">
        <v>42</v>
      </c>
      <c r="N185" s="141">
        <v>486</v>
      </c>
      <c r="O185" s="141">
        <v>8</v>
      </c>
      <c r="P185" s="141">
        <v>2</v>
      </c>
      <c r="Q185" s="141">
        <v>13</v>
      </c>
      <c r="R185" s="141">
        <v>6</v>
      </c>
      <c r="S185" s="141">
        <v>545</v>
      </c>
      <c r="T185" s="141">
        <v>493</v>
      </c>
      <c r="U185" s="142">
        <v>0.88351254480286701</v>
      </c>
      <c r="V185" s="141">
        <v>65</v>
      </c>
      <c r="W185" s="142">
        <v>0.11648745519713299</v>
      </c>
      <c r="X185" s="141">
        <v>0</v>
      </c>
      <c r="Y185" s="141">
        <v>0</v>
      </c>
      <c r="Z185" s="143" t="s">
        <v>1869</v>
      </c>
      <c r="AA185" s="141">
        <v>0</v>
      </c>
      <c r="AB185" s="141">
        <v>0</v>
      </c>
      <c r="AC185" s="141">
        <v>0</v>
      </c>
      <c r="AD185" s="141">
        <v>0</v>
      </c>
      <c r="AE185" s="141">
        <v>0</v>
      </c>
      <c r="AF185" s="141">
        <v>0</v>
      </c>
      <c r="AG185" s="141">
        <v>0</v>
      </c>
      <c r="AH185" s="141">
        <v>0</v>
      </c>
      <c r="AI185" s="141">
        <v>0</v>
      </c>
      <c r="AJ185" s="141">
        <v>191</v>
      </c>
      <c r="AK185" s="141">
        <v>1</v>
      </c>
      <c r="AL185" s="141">
        <v>132</v>
      </c>
      <c r="AM185" s="141">
        <v>119</v>
      </c>
      <c r="AN185" s="141">
        <v>115</v>
      </c>
      <c r="AO185" s="141">
        <v>518</v>
      </c>
      <c r="AP185" s="144">
        <v>518</v>
      </c>
      <c r="AQ185" s="89">
        <f>'MFP by LEA_kbs'!$AO185/'MFP by LEA_kbs'!$G185</f>
        <v>0.92831541218637992</v>
      </c>
    </row>
    <row r="186" spans="2:43" x14ac:dyDescent="0.25">
      <c r="B186" s="134">
        <v>2016</v>
      </c>
      <c r="C186" s="134" t="s">
        <v>393</v>
      </c>
      <c r="D186" s="134" t="s">
        <v>394</v>
      </c>
      <c r="E186" s="134" t="str">
        <f>VLOOKUP($C186,'MFP by Site_kbs'!$C$15:$AU$1439,3,FALSE)</f>
        <v>WJ2001</v>
      </c>
      <c r="F186" s="134" t="str">
        <f>VLOOKUP($C186,'MFP by Site_kbs'!$C$15:$AU$1439,4,FALSE)</f>
        <v>G. W. Carver Collegiate Academy</v>
      </c>
      <c r="G186" s="135">
        <v>754</v>
      </c>
      <c r="H186" s="135">
        <v>331</v>
      </c>
      <c r="I186" s="136">
        <v>0.43899204244031798</v>
      </c>
      <c r="J186" s="135">
        <v>423</v>
      </c>
      <c r="K186" s="136">
        <v>0.56100795755968202</v>
      </c>
      <c r="L186" s="135">
        <v>1</v>
      </c>
      <c r="M186" s="135">
        <v>16</v>
      </c>
      <c r="N186" s="135">
        <v>664</v>
      </c>
      <c r="O186" s="135">
        <v>56</v>
      </c>
      <c r="P186" s="135">
        <v>0</v>
      </c>
      <c r="Q186" s="135">
        <v>15</v>
      </c>
      <c r="R186" s="135">
        <v>2</v>
      </c>
      <c r="S186" s="135">
        <v>739</v>
      </c>
      <c r="T186" s="135">
        <v>678</v>
      </c>
      <c r="U186" s="136">
        <v>0.89920424403182997</v>
      </c>
      <c r="V186" s="135">
        <v>76</v>
      </c>
      <c r="W186" s="136">
        <v>0.10079575596817</v>
      </c>
      <c r="X186" s="135">
        <v>0</v>
      </c>
      <c r="Y186" s="135">
        <v>0</v>
      </c>
      <c r="Z186" s="137" t="s">
        <v>1869</v>
      </c>
      <c r="AA186" s="135">
        <v>0</v>
      </c>
      <c r="AB186" s="135">
        <v>0</v>
      </c>
      <c r="AC186" s="135">
        <v>0</v>
      </c>
      <c r="AD186" s="135">
        <v>0</v>
      </c>
      <c r="AE186" s="135">
        <v>0</v>
      </c>
      <c r="AF186" s="135">
        <v>0</v>
      </c>
      <c r="AG186" s="135">
        <v>0</v>
      </c>
      <c r="AH186" s="135">
        <v>0</v>
      </c>
      <c r="AI186" s="135">
        <v>0</v>
      </c>
      <c r="AJ186" s="135">
        <v>162</v>
      </c>
      <c r="AK186" s="135">
        <v>0</v>
      </c>
      <c r="AL186" s="135">
        <v>243</v>
      </c>
      <c r="AM186" s="135">
        <v>189</v>
      </c>
      <c r="AN186" s="135">
        <v>160</v>
      </c>
      <c r="AO186" s="135">
        <v>687</v>
      </c>
      <c r="AP186" s="138">
        <v>687</v>
      </c>
      <c r="AQ186" s="145">
        <f>'MFP by LEA_kbs'!$AO186/'MFP by LEA_kbs'!$G186</f>
        <v>0.91114058355437666</v>
      </c>
    </row>
    <row r="187" spans="2:43" x14ac:dyDescent="0.25">
      <c r="B187" s="140">
        <v>2016</v>
      </c>
      <c r="C187" s="140" t="s">
        <v>1825</v>
      </c>
      <c r="D187" s="140" t="s">
        <v>1826</v>
      </c>
      <c r="E187" s="140" t="str">
        <f>VLOOKUP($C187,'MFP by Site_kbs'!$C$15:$AU$1439,3,FALSE)</f>
        <v>WJ4001</v>
      </c>
      <c r="F187" s="140" t="str">
        <f>VLOOKUP($C187,'MFP by Site_kbs'!$C$15:$AU$1439,4,FALSE)</f>
        <v>Livingston Collegiate Academy</v>
      </c>
      <c r="G187" s="141">
        <v>157</v>
      </c>
      <c r="H187" s="141">
        <v>80</v>
      </c>
      <c r="I187" s="142">
        <v>0.50955414012738898</v>
      </c>
      <c r="J187" s="141">
        <v>77</v>
      </c>
      <c r="K187" s="142">
        <v>0.49044585987261102</v>
      </c>
      <c r="L187" s="141">
        <v>0</v>
      </c>
      <c r="M187" s="141">
        <v>0</v>
      </c>
      <c r="N187" s="141">
        <v>149</v>
      </c>
      <c r="O187" s="141">
        <v>1</v>
      </c>
      <c r="P187" s="141">
        <v>0</v>
      </c>
      <c r="Q187" s="141">
        <v>6</v>
      </c>
      <c r="R187" s="141">
        <v>1</v>
      </c>
      <c r="S187" s="141">
        <v>151</v>
      </c>
      <c r="T187" s="141">
        <v>152</v>
      </c>
      <c r="U187" s="142">
        <v>0.968152866242038</v>
      </c>
      <c r="V187" s="141">
        <v>5</v>
      </c>
      <c r="W187" s="142">
        <v>3.1847133757961797E-2</v>
      </c>
      <c r="X187" s="141">
        <v>0</v>
      </c>
      <c r="Y187" s="141">
        <v>0</v>
      </c>
      <c r="Z187" s="143" t="s">
        <v>1869</v>
      </c>
      <c r="AA187" s="141">
        <v>0</v>
      </c>
      <c r="AB187" s="141">
        <v>0</v>
      </c>
      <c r="AC187" s="141">
        <v>0</v>
      </c>
      <c r="AD187" s="141">
        <v>0</v>
      </c>
      <c r="AE187" s="141">
        <v>0</v>
      </c>
      <c r="AF187" s="141">
        <v>0</v>
      </c>
      <c r="AG187" s="141">
        <v>0</v>
      </c>
      <c r="AH187" s="141">
        <v>0</v>
      </c>
      <c r="AI187" s="141">
        <v>0</v>
      </c>
      <c r="AJ187" s="141">
        <v>157</v>
      </c>
      <c r="AK187" s="141">
        <v>0</v>
      </c>
      <c r="AL187" s="141">
        <v>0</v>
      </c>
      <c r="AM187" s="141">
        <v>0</v>
      </c>
      <c r="AN187" s="141">
        <v>0</v>
      </c>
      <c r="AO187" s="141">
        <v>0</v>
      </c>
      <c r="AP187" s="144">
        <v>125</v>
      </c>
      <c r="AQ187" s="89">
        <f>'MFP by LEA_kbs'!$AO187/'MFP by LEA_kbs'!$G187</f>
        <v>0</v>
      </c>
    </row>
    <row r="188" spans="2:43" x14ac:dyDescent="0.25">
      <c r="B188" s="134">
        <v>2016</v>
      </c>
      <c r="C188" s="134" t="s">
        <v>395</v>
      </c>
      <c r="D188" s="134" t="s">
        <v>396</v>
      </c>
      <c r="E188" s="134" t="str">
        <f>VLOOKUP($C188,'MFP by Site_kbs'!$C$15:$AU$1439,3,FALSE)</f>
        <v>WL1001</v>
      </c>
      <c r="F188" s="134" t="str">
        <f>VLOOKUP($C188,'MFP by Site_kbs'!$C$15:$AU$1439,4,FALSE)</f>
        <v>KIPP Central City Primary</v>
      </c>
      <c r="G188" s="135">
        <v>497</v>
      </c>
      <c r="H188" s="135">
        <v>249</v>
      </c>
      <c r="I188" s="136">
        <v>0.501006036217304</v>
      </c>
      <c r="J188" s="135">
        <v>248</v>
      </c>
      <c r="K188" s="136">
        <v>0.498993963782696</v>
      </c>
      <c r="L188" s="135">
        <v>0</v>
      </c>
      <c r="M188" s="135">
        <v>1</v>
      </c>
      <c r="N188" s="135">
        <v>482</v>
      </c>
      <c r="O188" s="135">
        <v>9</v>
      </c>
      <c r="P188" s="135">
        <v>0</v>
      </c>
      <c r="Q188" s="135">
        <v>3</v>
      </c>
      <c r="R188" s="135">
        <v>2</v>
      </c>
      <c r="S188" s="135">
        <v>494</v>
      </c>
      <c r="T188" s="135">
        <v>492</v>
      </c>
      <c r="U188" s="136">
        <v>0.98993963782696204</v>
      </c>
      <c r="V188" s="135">
        <v>5</v>
      </c>
      <c r="W188" s="136">
        <v>1.00603621730382E-2</v>
      </c>
      <c r="X188" s="135">
        <v>0</v>
      </c>
      <c r="Y188" s="135">
        <v>0</v>
      </c>
      <c r="Z188" s="137" t="s">
        <v>1869</v>
      </c>
      <c r="AA188" s="135">
        <v>97</v>
      </c>
      <c r="AB188" s="135">
        <v>76</v>
      </c>
      <c r="AC188" s="135">
        <v>104</v>
      </c>
      <c r="AD188" s="135">
        <v>116</v>
      </c>
      <c r="AE188" s="135">
        <v>104</v>
      </c>
      <c r="AF188" s="135">
        <v>0</v>
      </c>
      <c r="AG188" s="135">
        <v>0</v>
      </c>
      <c r="AH188" s="135">
        <v>0</v>
      </c>
      <c r="AI188" s="135">
        <v>0</v>
      </c>
      <c r="AJ188" s="135">
        <v>0</v>
      </c>
      <c r="AK188" s="135">
        <v>0</v>
      </c>
      <c r="AL188" s="135">
        <v>0</v>
      </c>
      <c r="AM188" s="135">
        <v>0</v>
      </c>
      <c r="AN188" s="135">
        <v>0</v>
      </c>
      <c r="AO188" s="135">
        <v>488</v>
      </c>
      <c r="AP188" s="138">
        <v>488</v>
      </c>
      <c r="AQ188" s="145">
        <f>'MFP by LEA_kbs'!$AO188/'MFP by LEA_kbs'!$G188</f>
        <v>0.98189134808853118</v>
      </c>
    </row>
    <row r="189" spans="2:43" x14ac:dyDescent="0.25">
      <c r="B189" s="140">
        <v>2016</v>
      </c>
      <c r="C189" s="140" t="s">
        <v>397</v>
      </c>
      <c r="D189" s="140" t="s">
        <v>398</v>
      </c>
      <c r="E189" s="140" t="str">
        <f>VLOOKUP($C189,'MFP by Site_kbs'!$C$15:$AU$1439,3,FALSE)</f>
        <v>WU1001</v>
      </c>
      <c r="F189" s="140" t="str">
        <f>VLOOKUP($C189,'MFP by Site_kbs'!$C$15:$AU$1439,4,FALSE)</f>
        <v>Success Preparatory Academy</v>
      </c>
      <c r="G189" s="141">
        <v>471</v>
      </c>
      <c r="H189" s="141">
        <v>230</v>
      </c>
      <c r="I189" s="142">
        <v>0.48832271762208102</v>
      </c>
      <c r="J189" s="141">
        <v>241</v>
      </c>
      <c r="K189" s="142">
        <v>0.51167728237791898</v>
      </c>
      <c r="L189" s="141">
        <v>0</v>
      </c>
      <c r="M189" s="141">
        <v>1</v>
      </c>
      <c r="N189" s="141">
        <v>395</v>
      </c>
      <c r="O189" s="141">
        <v>69</v>
      </c>
      <c r="P189" s="141">
        <v>0</v>
      </c>
      <c r="Q189" s="141">
        <v>5</v>
      </c>
      <c r="R189" s="141">
        <v>1</v>
      </c>
      <c r="S189" s="141">
        <v>466</v>
      </c>
      <c r="T189" s="141">
        <v>400</v>
      </c>
      <c r="U189" s="142">
        <v>0.84925690021231404</v>
      </c>
      <c r="V189" s="141">
        <v>71</v>
      </c>
      <c r="W189" s="142">
        <v>0.15074309978768599</v>
      </c>
      <c r="X189" s="141">
        <v>0</v>
      </c>
      <c r="Y189" s="141">
        <v>0</v>
      </c>
      <c r="Z189" s="143" t="s">
        <v>1869</v>
      </c>
      <c r="AA189" s="141">
        <v>31</v>
      </c>
      <c r="AB189" s="141">
        <v>43</v>
      </c>
      <c r="AC189" s="141">
        <v>40</v>
      </c>
      <c r="AD189" s="141">
        <v>66</v>
      </c>
      <c r="AE189" s="141">
        <v>66</v>
      </c>
      <c r="AF189" s="141">
        <v>62</v>
      </c>
      <c r="AG189" s="141">
        <v>57</v>
      </c>
      <c r="AH189" s="141">
        <v>62</v>
      </c>
      <c r="AI189" s="141">
        <v>44</v>
      </c>
      <c r="AJ189" s="141">
        <v>0</v>
      </c>
      <c r="AK189" s="141">
        <v>0</v>
      </c>
      <c r="AL189" s="141">
        <v>0</v>
      </c>
      <c r="AM189" s="141">
        <v>0</v>
      </c>
      <c r="AN189" s="141">
        <v>0</v>
      </c>
      <c r="AO189" s="141">
        <v>447</v>
      </c>
      <c r="AP189" s="144">
        <v>447</v>
      </c>
      <c r="AQ189" s="89">
        <f>'MFP by LEA_kbs'!$AO189/'MFP by LEA_kbs'!$G189</f>
        <v>0.94904458598726116</v>
      </c>
    </row>
    <row r="190" spans="2:43" x14ac:dyDescent="0.25">
      <c r="B190" s="134">
        <v>2016</v>
      </c>
      <c r="C190" s="134" t="s">
        <v>399</v>
      </c>
      <c r="D190" s="134" t="s">
        <v>400</v>
      </c>
      <c r="E190" s="134" t="str">
        <f>VLOOKUP($C190,'MFP by Site_kbs'!$C$15:$AU$1439,3,FALSE)</f>
        <v>WV1001</v>
      </c>
      <c r="F190" s="134" t="str">
        <f>VLOOKUP($C190,'MFP by Site_kbs'!$C$15:$AU$1439,4,FALSE)</f>
        <v>Arise Academy</v>
      </c>
      <c r="G190" s="135">
        <v>497</v>
      </c>
      <c r="H190" s="135">
        <v>227</v>
      </c>
      <c r="I190" s="136">
        <v>0.456740442655936</v>
      </c>
      <c r="J190" s="135">
        <v>270</v>
      </c>
      <c r="K190" s="136">
        <v>0.54325955734406395</v>
      </c>
      <c r="L190" s="135">
        <v>0</v>
      </c>
      <c r="M190" s="135">
        <v>0</v>
      </c>
      <c r="N190" s="135">
        <v>486</v>
      </c>
      <c r="O190" s="135">
        <v>9</v>
      </c>
      <c r="P190" s="135">
        <v>0</v>
      </c>
      <c r="Q190" s="135">
        <v>1</v>
      </c>
      <c r="R190" s="135">
        <v>1</v>
      </c>
      <c r="S190" s="135">
        <v>496</v>
      </c>
      <c r="T190" s="135">
        <v>492</v>
      </c>
      <c r="U190" s="136">
        <v>0.98993963782696204</v>
      </c>
      <c r="V190" s="135">
        <v>5</v>
      </c>
      <c r="W190" s="136">
        <v>1.00603621730382E-2</v>
      </c>
      <c r="X190" s="135">
        <v>0</v>
      </c>
      <c r="Y190" s="135">
        <v>0</v>
      </c>
      <c r="Z190" s="137" t="s">
        <v>1869</v>
      </c>
      <c r="AA190" s="135">
        <v>37</v>
      </c>
      <c r="AB190" s="135">
        <v>48</v>
      </c>
      <c r="AC190" s="135">
        <v>51</v>
      </c>
      <c r="AD190" s="135">
        <v>53</v>
      </c>
      <c r="AE190" s="135">
        <v>64</v>
      </c>
      <c r="AF190" s="135">
        <v>66</v>
      </c>
      <c r="AG190" s="135">
        <v>64</v>
      </c>
      <c r="AH190" s="135">
        <v>51</v>
      </c>
      <c r="AI190" s="135">
        <v>63</v>
      </c>
      <c r="AJ190" s="135">
        <v>0</v>
      </c>
      <c r="AK190" s="135">
        <v>0</v>
      </c>
      <c r="AL190" s="135">
        <v>0</v>
      </c>
      <c r="AM190" s="135">
        <v>0</v>
      </c>
      <c r="AN190" s="135">
        <v>0</v>
      </c>
      <c r="AO190" s="135">
        <v>484</v>
      </c>
      <c r="AP190" s="138">
        <v>484</v>
      </c>
      <c r="AQ190" s="145">
        <f>'MFP by LEA_kbs'!$AO190/'MFP by LEA_kbs'!$G190</f>
        <v>0.97384305835010065</v>
      </c>
    </row>
    <row r="191" spans="2:43" x14ac:dyDescent="0.25">
      <c r="B191" s="140">
        <v>2016</v>
      </c>
      <c r="C191" s="140" t="s">
        <v>401</v>
      </c>
      <c r="D191" s="140" t="s">
        <v>402</v>
      </c>
      <c r="E191" s="140" t="str">
        <f>VLOOKUP($C191,'MFP by Site_kbs'!$C$15:$AU$1439,3,FALSE)</f>
        <v>WV2001</v>
      </c>
      <c r="F191" s="140" t="str">
        <f>VLOOKUP($C191,'MFP by Site_kbs'!$C$15:$AU$1439,4,FALSE)</f>
        <v>Mildred Osborne Charter School</v>
      </c>
      <c r="G191" s="141">
        <v>481</v>
      </c>
      <c r="H191" s="141">
        <v>217</v>
      </c>
      <c r="I191" s="142">
        <v>0.451143451143451</v>
      </c>
      <c r="J191" s="141">
        <v>264</v>
      </c>
      <c r="K191" s="142">
        <v>0.548856548856549</v>
      </c>
      <c r="L191" s="141">
        <v>0</v>
      </c>
      <c r="M191" s="141">
        <v>0</v>
      </c>
      <c r="N191" s="141">
        <v>467</v>
      </c>
      <c r="O191" s="141">
        <v>11</v>
      </c>
      <c r="P191" s="141">
        <v>0</v>
      </c>
      <c r="Q191" s="141">
        <v>3</v>
      </c>
      <c r="R191" s="141">
        <v>0</v>
      </c>
      <c r="S191" s="141">
        <v>478</v>
      </c>
      <c r="T191" s="141">
        <v>477</v>
      </c>
      <c r="U191" s="142">
        <v>0.99168399168399202</v>
      </c>
      <c r="V191" s="141">
        <v>4</v>
      </c>
      <c r="W191" s="142">
        <v>8.3160083160083199E-3</v>
      </c>
      <c r="X191" s="141">
        <v>0</v>
      </c>
      <c r="Y191" s="141">
        <v>0</v>
      </c>
      <c r="Z191" s="143" t="s">
        <v>1869</v>
      </c>
      <c r="AA191" s="141">
        <v>42</v>
      </c>
      <c r="AB191" s="141">
        <v>47</v>
      </c>
      <c r="AC191" s="141">
        <v>52</v>
      </c>
      <c r="AD191" s="141">
        <v>52</v>
      </c>
      <c r="AE191" s="141">
        <v>56</v>
      </c>
      <c r="AF191" s="141">
        <v>62</v>
      </c>
      <c r="AG191" s="141">
        <v>59</v>
      </c>
      <c r="AH191" s="141">
        <v>56</v>
      </c>
      <c r="AI191" s="141">
        <v>55</v>
      </c>
      <c r="AJ191" s="141">
        <v>0</v>
      </c>
      <c r="AK191" s="141">
        <v>0</v>
      </c>
      <c r="AL191" s="141">
        <v>0</v>
      </c>
      <c r="AM191" s="141">
        <v>0</v>
      </c>
      <c r="AN191" s="141">
        <v>0</v>
      </c>
      <c r="AO191" s="141">
        <v>467</v>
      </c>
      <c r="AP191" s="144">
        <v>467</v>
      </c>
      <c r="AQ191" s="89">
        <f>'MFP by LEA_kbs'!$AO191/'MFP by LEA_kbs'!$G191</f>
        <v>0.97089397089397089</v>
      </c>
    </row>
    <row r="192" spans="2:43" x14ac:dyDescent="0.25">
      <c r="B192" s="134">
        <v>2016</v>
      </c>
      <c r="C192" s="134" t="s">
        <v>403</v>
      </c>
      <c r="D192" s="134" t="s">
        <v>404</v>
      </c>
      <c r="E192" s="134" t="str">
        <f>VLOOKUP($C192,'MFP by Site_kbs'!$C$15:$AU$1439,3,FALSE)</f>
        <v>WX1001</v>
      </c>
      <c r="F192" s="134" t="str">
        <f>VLOOKUP($C192,'MFP by Site_kbs'!$C$15:$AU$1439,4,FALSE)</f>
        <v>Linwood Public Charter School</v>
      </c>
      <c r="G192" s="135">
        <v>669</v>
      </c>
      <c r="H192" s="135">
        <v>365</v>
      </c>
      <c r="I192" s="136">
        <v>0.54559043348281</v>
      </c>
      <c r="J192" s="135">
        <v>304</v>
      </c>
      <c r="K192" s="136">
        <v>0.45440956651719</v>
      </c>
      <c r="L192" s="135">
        <v>0</v>
      </c>
      <c r="M192" s="135">
        <v>0</v>
      </c>
      <c r="N192" s="135">
        <v>664</v>
      </c>
      <c r="O192" s="135">
        <v>3</v>
      </c>
      <c r="P192" s="135">
        <v>0</v>
      </c>
      <c r="Q192" s="135">
        <v>2</v>
      </c>
      <c r="R192" s="135">
        <v>0</v>
      </c>
      <c r="S192" s="135">
        <v>667</v>
      </c>
      <c r="T192" s="135">
        <v>669</v>
      </c>
      <c r="U192" s="136">
        <v>1</v>
      </c>
      <c r="V192" s="135">
        <v>0</v>
      </c>
      <c r="W192" s="136">
        <v>0</v>
      </c>
      <c r="X192" s="135">
        <v>0</v>
      </c>
      <c r="Y192" s="135">
        <v>0</v>
      </c>
      <c r="Z192" s="137" t="s">
        <v>1869</v>
      </c>
      <c r="AA192" s="135">
        <v>116</v>
      </c>
      <c r="AB192" s="135">
        <v>131</v>
      </c>
      <c r="AC192" s="135">
        <v>101</v>
      </c>
      <c r="AD192" s="135">
        <v>47</v>
      </c>
      <c r="AE192" s="135">
        <v>0</v>
      </c>
      <c r="AF192" s="135">
        <v>0</v>
      </c>
      <c r="AG192" s="135">
        <v>78</v>
      </c>
      <c r="AH192" s="135">
        <v>88</v>
      </c>
      <c r="AI192" s="135">
        <v>108</v>
      </c>
      <c r="AJ192" s="135">
        <v>0</v>
      </c>
      <c r="AK192" s="135">
        <v>0</v>
      </c>
      <c r="AL192" s="135">
        <v>0</v>
      </c>
      <c r="AM192" s="135">
        <v>0</v>
      </c>
      <c r="AN192" s="135">
        <v>0</v>
      </c>
      <c r="AO192" s="135">
        <v>636</v>
      </c>
      <c r="AP192" s="138">
        <v>636</v>
      </c>
      <c r="AQ192" s="145">
        <f>'MFP by LEA_kbs'!$AO192/'MFP by LEA_kbs'!$G192</f>
        <v>0.95067264573991028</v>
      </c>
    </row>
    <row r="193" spans="2:43" x14ac:dyDescent="0.25">
      <c r="B193" s="140">
        <v>2016</v>
      </c>
      <c r="C193" s="140" t="s">
        <v>405</v>
      </c>
      <c r="D193" s="140" t="s">
        <v>406</v>
      </c>
      <c r="E193" s="140" t="str">
        <f>VLOOKUP($C193,'MFP by Site_kbs'!$C$15:$AU$1439,3,FALSE)</f>
        <v>WZ1001</v>
      </c>
      <c r="F193" s="140" t="str">
        <f>VLOOKUP($C193,'MFP by Site_kbs'!$C$15:$AU$1439,4,FALSE)</f>
        <v>ReNEW Cultural Arts Academy at Live Oak Elementary</v>
      </c>
      <c r="G193" s="141">
        <v>658</v>
      </c>
      <c r="H193" s="141">
        <v>325</v>
      </c>
      <c r="I193" s="142">
        <v>0.49392097264437701</v>
      </c>
      <c r="J193" s="141">
        <v>333</v>
      </c>
      <c r="K193" s="142">
        <v>0.50607902735562305</v>
      </c>
      <c r="L193" s="141">
        <v>2</v>
      </c>
      <c r="M193" s="141">
        <v>0</v>
      </c>
      <c r="N193" s="141">
        <v>545</v>
      </c>
      <c r="O193" s="141">
        <v>93</v>
      </c>
      <c r="P193" s="141">
        <v>0</v>
      </c>
      <c r="Q193" s="141">
        <v>13</v>
      </c>
      <c r="R193" s="141">
        <v>5</v>
      </c>
      <c r="S193" s="141">
        <v>645</v>
      </c>
      <c r="T193" s="141">
        <v>581</v>
      </c>
      <c r="U193" s="142">
        <v>0.88297872340425498</v>
      </c>
      <c r="V193" s="141">
        <v>77</v>
      </c>
      <c r="W193" s="142">
        <v>0.117021276595745</v>
      </c>
      <c r="X193" s="141">
        <v>0</v>
      </c>
      <c r="Y193" s="141">
        <v>38</v>
      </c>
      <c r="Z193" s="143" t="s">
        <v>1869</v>
      </c>
      <c r="AA193" s="141">
        <v>62</v>
      </c>
      <c r="AB193" s="141">
        <v>57</v>
      </c>
      <c r="AC193" s="141">
        <v>62</v>
      </c>
      <c r="AD193" s="141">
        <v>65</v>
      </c>
      <c r="AE193" s="141">
        <v>64</v>
      </c>
      <c r="AF193" s="141">
        <v>62</v>
      </c>
      <c r="AG193" s="141">
        <v>83</v>
      </c>
      <c r="AH193" s="141">
        <v>81</v>
      </c>
      <c r="AI193" s="141">
        <v>84</v>
      </c>
      <c r="AJ193" s="141">
        <v>0</v>
      </c>
      <c r="AK193" s="141">
        <v>0</v>
      </c>
      <c r="AL193" s="141">
        <v>0</v>
      </c>
      <c r="AM193" s="141">
        <v>0</v>
      </c>
      <c r="AN193" s="141">
        <v>0</v>
      </c>
      <c r="AO193" s="141">
        <v>642</v>
      </c>
      <c r="AP193" s="144">
        <v>642</v>
      </c>
      <c r="AQ193" s="89">
        <f>'MFP by LEA_kbs'!$AO193/'MFP by LEA_kbs'!$G193</f>
        <v>0.9756838905775076</v>
      </c>
    </row>
    <row r="194" spans="2:43" x14ac:dyDescent="0.25">
      <c r="B194" s="134">
        <v>2016</v>
      </c>
      <c r="C194" s="134" t="s">
        <v>407</v>
      </c>
      <c r="D194" s="134" t="s">
        <v>408</v>
      </c>
      <c r="E194" s="134" t="str">
        <f>VLOOKUP($C194,'MFP by Site_kbs'!$C$15:$AU$1439,3,FALSE)</f>
        <v>WZ2001</v>
      </c>
      <c r="F194" s="134" t="str">
        <f>VLOOKUP($C194,'MFP by Site_kbs'!$C$15:$AU$1439,4,FALSE)</f>
        <v>ReNEW SciTech Academy at Laurel</v>
      </c>
      <c r="G194" s="135">
        <v>690</v>
      </c>
      <c r="H194" s="135">
        <v>325</v>
      </c>
      <c r="I194" s="136">
        <v>0.471014492753623</v>
      </c>
      <c r="J194" s="135">
        <v>365</v>
      </c>
      <c r="K194" s="136">
        <v>0.52898550724637705</v>
      </c>
      <c r="L194" s="135">
        <v>0</v>
      </c>
      <c r="M194" s="135">
        <v>3</v>
      </c>
      <c r="N194" s="135">
        <v>657</v>
      </c>
      <c r="O194" s="135">
        <v>20</v>
      </c>
      <c r="P194" s="135">
        <v>0</v>
      </c>
      <c r="Q194" s="135">
        <v>5</v>
      </c>
      <c r="R194" s="135">
        <v>5</v>
      </c>
      <c r="S194" s="135">
        <v>685</v>
      </c>
      <c r="T194" s="135">
        <v>674</v>
      </c>
      <c r="U194" s="136">
        <v>0.97681159420289898</v>
      </c>
      <c r="V194" s="135">
        <v>16</v>
      </c>
      <c r="W194" s="136">
        <v>2.3188405797101502E-2</v>
      </c>
      <c r="X194" s="135">
        <v>0</v>
      </c>
      <c r="Y194" s="135">
        <v>4</v>
      </c>
      <c r="Z194" s="137" t="s">
        <v>1869</v>
      </c>
      <c r="AA194" s="135">
        <v>56</v>
      </c>
      <c r="AB194" s="135">
        <v>59</v>
      </c>
      <c r="AC194" s="135">
        <v>81</v>
      </c>
      <c r="AD194" s="135">
        <v>86</v>
      </c>
      <c r="AE194" s="135">
        <v>90</v>
      </c>
      <c r="AF194" s="135">
        <v>80</v>
      </c>
      <c r="AG194" s="135">
        <v>86</v>
      </c>
      <c r="AH194" s="135">
        <v>75</v>
      </c>
      <c r="AI194" s="135">
        <v>73</v>
      </c>
      <c r="AJ194" s="135">
        <v>0</v>
      </c>
      <c r="AK194" s="135">
        <v>0</v>
      </c>
      <c r="AL194" s="135">
        <v>0</v>
      </c>
      <c r="AM194" s="135">
        <v>0</v>
      </c>
      <c r="AN194" s="135">
        <v>0</v>
      </c>
      <c r="AO194" s="135">
        <v>674</v>
      </c>
      <c r="AP194" s="138">
        <v>674</v>
      </c>
      <c r="AQ194" s="145">
        <f>'MFP by LEA_kbs'!$AO194/'MFP by LEA_kbs'!$G194</f>
        <v>0.97681159420289854</v>
      </c>
    </row>
    <row r="195" spans="2:43" x14ac:dyDescent="0.25">
      <c r="B195" s="147">
        <v>2016</v>
      </c>
      <c r="C195" s="147" t="s">
        <v>409</v>
      </c>
      <c r="D195" s="147" t="s">
        <v>410</v>
      </c>
      <c r="E195" s="147" t="str">
        <f>VLOOKUP($C195,'MFP by Site_kbs'!$C$15:$AU$1439,3,FALSE)</f>
        <v>WZ3001</v>
      </c>
      <c r="F195" s="147" t="str">
        <f>VLOOKUP($C195,'MFP by Site_kbs'!$C$15:$AU$1439,4,FALSE)</f>
        <v>ReNEW Dolores T. Aaron Elementary</v>
      </c>
      <c r="G195" s="141">
        <v>790</v>
      </c>
      <c r="H195" s="141">
        <v>383</v>
      </c>
      <c r="I195" s="142">
        <v>0.48481012658227801</v>
      </c>
      <c r="J195" s="141">
        <v>407</v>
      </c>
      <c r="K195" s="142">
        <v>0.51518987341772104</v>
      </c>
      <c r="L195" s="141">
        <v>0</v>
      </c>
      <c r="M195" s="141">
        <v>2</v>
      </c>
      <c r="N195" s="141">
        <v>760</v>
      </c>
      <c r="O195" s="141">
        <v>25</v>
      </c>
      <c r="P195" s="141">
        <v>0</v>
      </c>
      <c r="Q195" s="141">
        <v>2</v>
      </c>
      <c r="R195" s="141">
        <v>1</v>
      </c>
      <c r="S195" s="141">
        <v>788</v>
      </c>
      <c r="T195" s="141">
        <v>764</v>
      </c>
      <c r="U195" s="142">
        <v>0.96708860759493698</v>
      </c>
      <c r="V195" s="141">
        <v>26</v>
      </c>
      <c r="W195" s="142">
        <v>3.29113924050633E-2</v>
      </c>
      <c r="X195" s="141">
        <v>0</v>
      </c>
      <c r="Y195" s="141">
        <v>8</v>
      </c>
      <c r="Z195" s="143" t="s">
        <v>1869</v>
      </c>
      <c r="AA195" s="141">
        <v>86</v>
      </c>
      <c r="AB195" s="141">
        <v>95</v>
      </c>
      <c r="AC195" s="141">
        <v>91</v>
      </c>
      <c r="AD195" s="141">
        <v>96</v>
      </c>
      <c r="AE195" s="141">
        <v>100</v>
      </c>
      <c r="AF195" s="141">
        <v>92</v>
      </c>
      <c r="AG195" s="141">
        <v>65</v>
      </c>
      <c r="AH195" s="141">
        <v>93</v>
      </c>
      <c r="AI195" s="141">
        <v>64</v>
      </c>
      <c r="AJ195" s="141">
        <v>0</v>
      </c>
      <c r="AK195" s="141">
        <v>0</v>
      </c>
      <c r="AL195" s="141">
        <v>0</v>
      </c>
      <c r="AM195" s="141">
        <v>0</v>
      </c>
      <c r="AN195" s="141">
        <v>0</v>
      </c>
      <c r="AO195" s="141">
        <v>775</v>
      </c>
      <c r="AP195" s="141">
        <v>775</v>
      </c>
      <c r="AQ195" s="89">
        <f>'MFP by LEA_kbs'!$AO195/'MFP by LEA_kbs'!$G195</f>
        <v>0.98101265822784811</v>
      </c>
    </row>
    <row r="196" spans="2:43" x14ac:dyDescent="0.25">
      <c r="B196" s="148">
        <v>2016</v>
      </c>
      <c r="C196" s="148" t="s">
        <v>411</v>
      </c>
      <c r="D196" s="148" t="s">
        <v>3229</v>
      </c>
      <c r="E196" s="148" t="str">
        <f>VLOOKUP($C196,'MFP by Site_kbs'!$C$15:$AU$1439,3,FALSE)</f>
        <v>WZ5001</v>
      </c>
      <c r="F196" s="148" t="str">
        <f>VLOOKUP($C196,'MFP by Site_kbs'!$C$15:$AU$1439,4,FALSE)</f>
        <v>ReNEW Accelerated High School</v>
      </c>
      <c r="G196" s="135">
        <v>251</v>
      </c>
      <c r="H196" s="135">
        <v>128</v>
      </c>
      <c r="I196" s="136">
        <v>0.50996015936255001</v>
      </c>
      <c r="J196" s="135">
        <v>123</v>
      </c>
      <c r="K196" s="136">
        <v>0.49003984063744999</v>
      </c>
      <c r="L196" s="135">
        <v>1</v>
      </c>
      <c r="M196" s="135">
        <v>0</v>
      </c>
      <c r="N196" s="135">
        <v>230</v>
      </c>
      <c r="O196" s="135">
        <v>18</v>
      </c>
      <c r="P196" s="135">
        <v>0</v>
      </c>
      <c r="Q196" s="135">
        <v>2</v>
      </c>
      <c r="R196" s="135">
        <v>0</v>
      </c>
      <c r="S196" s="135">
        <v>249</v>
      </c>
      <c r="T196" s="135">
        <v>225</v>
      </c>
      <c r="U196" s="136">
        <v>0.89641434262948205</v>
      </c>
      <c r="V196" s="135">
        <v>26</v>
      </c>
      <c r="W196" s="136">
        <v>0.103585657370518</v>
      </c>
      <c r="X196" s="135">
        <v>0</v>
      </c>
      <c r="Y196" s="135">
        <v>0</v>
      </c>
      <c r="Z196" s="137" t="s">
        <v>1869</v>
      </c>
      <c r="AA196" s="135">
        <v>0</v>
      </c>
      <c r="AB196" s="135">
        <v>0</v>
      </c>
      <c r="AC196" s="135">
        <v>0</v>
      </c>
      <c r="AD196" s="135">
        <v>0</v>
      </c>
      <c r="AE196" s="135">
        <v>0</v>
      </c>
      <c r="AF196" s="135">
        <v>0</v>
      </c>
      <c r="AG196" s="135">
        <v>0</v>
      </c>
      <c r="AH196" s="135">
        <v>0</v>
      </c>
      <c r="AI196" s="135">
        <v>0</v>
      </c>
      <c r="AJ196" s="135">
        <v>42</v>
      </c>
      <c r="AK196" s="135">
        <v>0</v>
      </c>
      <c r="AL196" s="135">
        <v>72</v>
      </c>
      <c r="AM196" s="135">
        <v>64</v>
      </c>
      <c r="AN196" s="135">
        <v>73</v>
      </c>
      <c r="AO196" s="135">
        <v>199</v>
      </c>
      <c r="AP196" s="135">
        <v>199</v>
      </c>
      <c r="AQ196" s="145">
        <f>'MFP by LEA_kbs'!$AO196/'MFP by LEA_kbs'!$G196</f>
        <v>0.79282868525896411</v>
      </c>
    </row>
    <row r="197" spans="2:43" x14ac:dyDescent="0.25">
      <c r="B197" s="147">
        <v>2016</v>
      </c>
      <c r="C197" s="147" t="s">
        <v>412</v>
      </c>
      <c r="D197" s="147" t="s">
        <v>1764</v>
      </c>
      <c r="E197" s="147" t="str">
        <f>VLOOKUP($C197,'MFP by Site_kbs'!$C$15:$AU$1439,3,FALSE)</f>
        <v>WZ6001</v>
      </c>
      <c r="F197" s="147" t="str">
        <f>VLOOKUP($C197,'MFP by Site_kbs'!$C$15:$AU$1439,4,FALSE)</f>
        <v>ReNEW Schaumburg Elementary</v>
      </c>
      <c r="G197" s="141">
        <v>804</v>
      </c>
      <c r="H197" s="141">
        <v>376</v>
      </c>
      <c r="I197" s="142">
        <v>0.46766169154228898</v>
      </c>
      <c r="J197" s="141">
        <v>428</v>
      </c>
      <c r="K197" s="142">
        <v>0.53233830845771102</v>
      </c>
      <c r="L197" s="141">
        <v>1</v>
      </c>
      <c r="M197" s="141">
        <v>8</v>
      </c>
      <c r="N197" s="141">
        <v>767</v>
      </c>
      <c r="O197" s="141">
        <v>26</v>
      </c>
      <c r="P197" s="141">
        <v>0</v>
      </c>
      <c r="Q197" s="141">
        <v>1</v>
      </c>
      <c r="R197" s="141">
        <v>1</v>
      </c>
      <c r="S197" s="141">
        <v>803</v>
      </c>
      <c r="T197" s="141">
        <v>787</v>
      </c>
      <c r="U197" s="142">
        <v>0.97885572139303501</v>
      </c>
      <c r="V197" s="141">
        <v>17</v>
      </c>
      <c r="W197" s="142">
        <v>2.1144278606965199E-2</v>
      </c>
      <c r="X197" s="141">
        <v>0</v>
      </c>
      <c r="Y197" s="141">
        <v>2</v>
      </c>
      <c r="Z197" s="143" t="s">
        <v>1869</v>
      </c>
      <c r="AA197" s="141">
        <v>84</v>
      </c>
      <c r="AB197" s="141">
        <v>88</v>
      </c>
      <c r="AC197" s="141">
        <v>90</v>
      </c>
      <c r="AD197" s="141">
        <v>92</v>
      </c>
      <c r="AE197" s="141">
        <v>92</v>
      </c>
      <c r="AF197" s="141">
        <v>87</v>
      </c>
      <c r="AG197" s="141">
        <v>89</v>
      </c>
      <c r="AH197" s="141">
        <v>86</v>
      </c>
      <c r="AI197" s="141">
        <v>94</v>
      </c>
      <c r="AJ197" s="141">
        <v>0</v>
      </c>
      <c r="AK197" s="141">
        <v>0</v>
      </c>
      <c r="AL197" s="141">
        <v>0</v>
      </c>
      <c r="AM197" s="141">
        <v>0</v>
      </c>
      <c r="AN197" s="141">
        <v>0</v>
      </c>
      <c r="AO197" s="141">
        <v>771</v>
      </c>
      <c r="AP197" s="141">
        <v>771</v>
      </c>
      <c r="AQ197" s="89">
        <f>'MFP by LEA_kbs'!$AO197/'MFP by LEA_kbs'!$G197</f>
        <v>0.95895522388059706</v>
      </c>
    </row>
    <row r="198" spans="2:43" x14ac:dyDescent="0.25">
      <c r="B198" s="149">
        <v>2016</v>
      </c>
      <c r="C198" s="149" t="s">
        <v>413</v>
      </c>
      <c r="D198" s="149" t="s">
        <v>414</v>
      </c>
      <c r="E198" s="149" t="str">
        <f>VLOOKUP($C198,'MFP by Site_kbs'!$C$15:$AU$1439,3,FALSE)</f>
        <v>WZ7001</v>
      </c>
      <c r="F198" s="149" t="str">
        <f>VLOOKUP($C198,'MFP by Site_kbs'!$C$15:$AU$1439,4,FALSE)</f>
        <v>ReNew McDonogh City Park Academy</v>
      </c>
      <c r="G198" s="150">
        <v>645</v>
      </c>
      <c r="H198" s="150">
        <v>285</v>
      </c>
      <c r="I198" s="151">
        <v>0.44186046511627902</v>
      </c>
      <c r="J198" s="150">
        <v>360</v>
      </c>
      <c r="K198" s="151">
        <v>0.55813953488372103</v>
      </c>
      <c r="L198" s="150">
        <v>0</v>
      </c>
      <c r="M198" s="150">
        <v>1</v>
      </c>
      <c r="N198" s="150">
        <v>578</v>
      </c>
      <c r="O198" s="150">
        <v>35</v>
      </c>
      <c r="P198" s="150">
        <v>2</v>
      </c>
      <c r="Q198" s="150">
        <v>26</v>
      </c>
      <c r="R198" s="150">
        <v>3</v>
      </c>
      <c r="S198" s="150">
        <v>619</v>
      </c>
      <c r="T198" s="150">
        <v>635</v>
      </c>
      <c r="U198" s="151">
        <v>0.98449612403100795</v>
      </c>
      <c r="V198" s="150">
        <v>10</v>
      </c>
      <c r="W198" s="151">
        <v>1.5503875968992199E-2</v>
      </c>
      <c r="X198" s="150">
        <v>0</v>
      </c>
      <c r="Y198" s="150">
        <v>197</v>
      </c>
      <c r="Z198" s="152" t="s">
        <v>1869</v>
      </c>
      <c r="AA198" s="150">
        <v>55</v>
      </c>
      <c r="AB198" s="150">
        <v>38</v>
      </c>
      <c r="AC198" s="150">
        <v>43</v>
      </c>
      <c r="AD198" s="150">
        <v>60</v>
      </c>
      <c r="AE198" s="150">
        <v>60</v>
      </c>
      <c r="AF198" s="150">
        <v>52</v>
      </c>
      <c r="AG198" s="150">
        <v>49</v>
      </c>
      <c r="AH198" s="150">
        <v>39</v>
      </c>
      <c r="AI198" s="150">
        <v>52</v>
      </c>
      <c r="AJ198" s="150">
        <v>0</v>
      </c>
      <c r="AK198" s="150">
        <v>0</v>
      </c>
      <c r="AL198" s="150">
        <v>0</v>
      </c>
      <c r="AM198" s="150">
        <v>0</v>
      </c>
      <c r="AN198" s="150">
        <v>0</v>
      </c>
      <c r="AO198" s="150">
        <v>538</v>
      </c>
      <c r="AP198" s="150">
        <v>538</v>
      </c>
      <c r="AQ198" s="96">
        <f>'MFP by LEA_kbs'!$AO198/'MFP by LEA_kbs'!$G198</f>
        <v>0.83410852713178296</v>
      </c>
    </row>
    <row r="199" spans="2:43" x14ac:dyDescent="0.25">
      <c r="D199" s="90" t="s">
        <v>78</v>
      </c>
      <c r="E199" s="91"/>
      <c r="F199" s="91"/>
      <c r="G199" s="92">
        <v>692554</v>
      </c>
      <c r="H199" s="92">
        <v>336602</v>
      </c>
      <c r="I199" s="93">
        <v>0.48602997022614841</v>
      </c>
      <c r="J199" s="92">
        <v>355952</v>
      </c>
      <c r="K199" s="93">
        <v>0.51397002977385153</v>
      </c>
      <c r="L199" s="92">
        <v>4581</v>
      </c>
      <c r="M199" s="92">
        <v>10919</v>
      </c>
      <c r="N199" s="92">
        <v>302669</v>
      </c>
      <c r="O199" s="92">
        <v>44756</v>
      </c>
      <c r="P199" s="92">
        <v>630</v>
      </c>
      <c r="Q199" s="92">
        <v>313441</v>
      </c>
      <c r="R199" s="92">
        <v>15558</v>
      </c>
      <c r="S199" s="92">
        <v>379113</v>
      </c>
      <c r="T199" s="92">
        <v>669316</v>
      </c>
      <c r="U199" s="93">
        <v>0.96644593778968857</v>
      </c>
      <c r="V199" s="92">
        <v>23238</v>
      </c>
      <c r="W199" s="93">
        <v>3.3554062210311396E-2</v>
      </c>
      <c r="X199" s="92">
        <v>320</v>
      </c>
      <c r="Y199" s="92">
        <v>7926</v>
      </c>
      <c r="Z199" s="45" t="s">
        <v>1869</v>
      </c>
      <c r="AA199" s="92">
        <v>53316</v>
      </c>
      <c r="AB199" s="92">
        <v>55112</v>
      </c>
      <c r="AC199" s="92">
        <v>56086</v>
      </c>
      <c r="AD199" s="92">
        <v>56565</v>
      </c>
      <c r="AE199" s="92">
        <v>56200</v>
      </c>
      <c r="AF199" s="92">
        <v>53605</v>
      </c>
      <c r="AG199" s="92">
        <v>52953</v>
      </c>
      <c r="AH199" s="92">
        <v>52737</v>
      </c>
      <c r="AI199" s="92">
        <v>51618</v>
      </c>
      <c r="AJ199" s="92">
        <v>54444</v>
      </c>
      <c r="AK199" s="92">
        <v>2668</v>
      </c>
      <c r="AL199" s="92">
        <v>50736</v>
      </c>
      <c r="AM199" s="92">
        <v>46749</v>
      </c>
      <c r="AN199" s="92">
        <v>41519</v>
      </c>
      <c r="AO199" s="92"/>
      <c r="AP199" s="92">
        <v>475873</v>
      </c>
    </row>
    <row r="200" spans="2:43" x14ac:dyDescent="0.25">
      <c r="I200" s="94"/>
    </row>
    <row r="201" spans="2:43" x14ac:dyDescent="0.25">
      <c r="B201" s="95" t="s">
        <v>3245</v>
      </c>
    </row>
  </sheetData>
  <mergeCells count="21">
    <mergeCell ref="AP11:AP12"/>
    <mergeCell ref="H12:I12"/>
    <mergeCell ref="J12:K12"/>
    <mergeCell ref="L12:L13"/>
    <mergeCell ref="M12:M13"/>
    <mergeCell ref="N12:N13"/>
    <mergeCell ref="O12:O13"/>
    <mergeCell ref="T12:U12"/>
    <mergeCell ref="V12:W12"/>
    <mergeCell ref="T11:W11"/>
    <mergeCell ref="X11:AN11"/>
    <mergeCell ref="AO11:AO12"/>
    <mergeCell ref="B11:B13"/>
    <mergeCell ref="C11:C13"/>
    <mergeCell ref="D11:D13"/>
    <mergeCell ref="H11:K11"/>
    <mergeCell ref="L11:S11"/>
    <mergeCell ref="P12:P13"/>
    <mergeCell ref="Q12:Q13"/>
    <mergeCell ref="R12:R13"/>
    <mergeCell ref="S12:S13"/>
  </mergeCells>
  <pageMargins left="0.7" right="0.7" top="0.75" bottom="0.75" header="0.3" footer="0.3"/>
  <pageSetup paperSize="5" scale="5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42"/>
  <sheetViews>
    <sheetView showGridLines="0" view="pageBreakPreview" zoomScale="60" zoomScaleNormal="100" workbookViewId="0">
      <pane xSplit="6" ySplit="14" topLeftCell="G15" activePane="bottomRight" state="frozen"/>
      <selection pane="topRight" activeCell="G1" sqref="G1"/>
      <selection pane="bottomLeft" activeCell="A15" sqref="A15"/>
      <selection pane="bottomRight" activeCell="AW8" sqref="AW8"/>
    </sheetView>
  </sheetViews>
  <sheetFormatPr defaultRowHeight="15" x14ac:dyDescent="0.25"/>
  <cols>
    <col min="1" max="1" width="1.85546875" style="49" customWidth="1"/>
    <col min="2" max="3" width="9.140625" style="49"/>
    <col min="4" max="4" width="23.28515625" style="49" customWidth="1"/>
    <col min="5" max="5" width="9.140625" style="49"/>
    <col min="6" max="6" width="34.140625" style="49" customWidth="1"/>
    <col min="7" max="7" width="14.5703125" style="49" customWidth="1"/>
    <col min="8" max="8" width="0" style="49" hidden="1" customWidth="1"/>
    <col min="9" max="9" width="10.140625" style="19" hidden="1" customWidth="1"/>
    <col min="10" max="10" width="0" style="49" hidden="1" customWidth="1"/>
    <col min="11" max="11" width="12.5703125" style="19" hidden="1" customWidth="1"/>
    <col min="12" max="14" width="0" style="49" hidden="1" customWidth="1"/>
    <col min="15" max="15" width="9.7109375" style="49" hidden="1" customWidth="1"/>
    <col min="16" max="17" width="0" style="49" hidden="1" customWidth="1"/>
    <col min="18" max="18" width="9.42578125" style="49" hidden="1" customWidth="1"/>
    <col min="19" max="19" width="9.5703125" style="49" hidden="1" customWidth="1"/>
    <col min="20" max="20" width="0" style="49" hidden="1" customWidth="1"/>
    <col min="21" max="21" width="10.42578125" style="19" hidden="1" customWidth="1"/>
    <col min="22" max="22" width="0" style="49" hidden="1" customWidth="1"/>
    <col min="23" max="23" width="0" style="19" hidden="1" customWidth="1"/>
    <col min="24" max="24" width="12.85546875" style="49" hidden="1" customWidth="1"/>
    <col min="25" max="25" width="15.42578125" style="49" hidden="1" customWidth="1"/>
    <col min="26" max="26" width="0" style="49" hidden="1" customWidth="1"/>
    <col min="27" max="27" width="13.42578125" style="49" hidden="1" customWidth="1"/>
    <col min="28" max="36" width="0" style="49" hidden="1" customWidth="1"/>
    <col min="37" max="37" width="9.7109375" style="49" hidden="1" customWidth="1"/>
    <col min="38" max="40" width="9.5703125" style="49" hidden="1" customWidth="1"/>
    <col min="41" max="42" width="9.5703125" style="49" customWidth="1"/>
    <col min="43" max="43" width="0" style="49" hidden="1" customWidth="1"/>
    <col min="44" max="44" width="9.140625" style="49" hidden="1" customWidth="1"/>
    <col min="45" max="45" width="16" style="49" hidden="1" customWidth="1"/>
    <col min="46" max="46" width="12.7109375" style="49" hidden="1" customWidth="1"/>
    <col min="47" max="47" width="0" style="49" hidden="1" customWidth="1"/>
    <col min="48" max="16384" width="9.140625" style="49"/>
  </cols>
  <sheetData>
    <row r="1" spans="2:47" ht="58.5" customHeight="1" x14ac:dyDescent="0.25">
      <c r="H1" s="19"/>
      <c r="J1" s="19"/>
      <c r="T1" s="19"/>
      <c r="V1" s="19"/>
    </row>
    <row r="2" spans="2:47" ht="18" x14ac:dyDescent="0.25">
      <c r="B2" s="35" t="s">
        <v>3240</v>
      </c>
      <c r="C2" s="17"/>
      <c r="D2" s="13"/>
      <c r="E2" s="13"/>
      <c r="F2" s="13"/>
      <c r="G2" s="13"/>
      <c r="H2" s="27"/>
      <c r="I2" s="27"/>
      <c r="J2" s="27"/>
      <c r="K2" s="27"/>
      <c r="L2" s="26"/>
      <c r="M2" s="26"/>
      <c r="N2" s="26"/>
      <c r="O2" s="26"/>
      <c r="P2" s="26"/>
      <c r="Q2" s="26"/>
      <c r="T2" s="19"/>
      <c r="V2" s="19"/>
    </row>
    <row r="3" spans="2:47" x14ac:dyDescent="0.25">
      <c r="B3" s="11" t="s">
        <v>0</v>
      </c>
      <c r="C3" s="18"/>
      <c r="D3" s="10"/>
      <c r="E3" s="10"/>
      <c r="F3" s="10"/>
      <c r="G3" s="10"/>
      <c r="H3" s="27"/>
      <c r="I3" s="27"/>
      <c r="J3" s="27"/>
      <c r="K3" s="27"/>
      <c r="L3" s="26"/>
      <c r="M3" s="26"/>
      <c r="N3" s="26"/>
      <c r="O3" s="26"/>
      <c r="P3" s="26"/>
      <c r="Q3" s="26"/>
      <c r="T3" s="19"/>
      <c r="V3" s="19"/>
    </row>
    <row r="4" spans="2:47" x14ac:dyDescent="0.25">
      <c r="B4" s="12" t="s">
        <v>1</v>
      </c>
      <c r="C4" s="18"/>
      <c r="D4" s="10"/>
      <c r="E4" s="10"/>
      <c r="F4" s="10"/>
      <c r="G4" s="10"/>
      <c r="H4" s="19"/>
      <c r="J4" s="19"/>
      <c r="T4" s="19"/>
      <c r="V4" s="19"/>
    </row>
    <row r="5" spans="2:47" x14ac:dyDescent="0.25">
      <c r="B5" s="12" t="s">
        <v>2</v>
      </c>
      <c r="C5" s="18"/>
      <c r="D5" s="10"/>
      <c r="E5" s="10"/>
      <c r="F5" s="10"/>
      <c r="G5" s="10"/>
      <c r="H5" s="19"/>
      <c r="J5" s="19"/>
      <c r="T5" s="19"/>
      <c r="V5" s="19"/>
    </row>
    <row r="6" spans="2:47" x14ac:dyDescent="0.25">
      <c r="B6" s="12" t="s">
        <v>3</v>
      </c>
      <c r="C6" s="18"/>
      <c r="D6" s="10"/>
      <c r="E6" s="10"/>
      <c r="F6" s="10"/>
      <c r="G6" s="10"/>
      <c r="H6" s="19"/>
      <c r="J6" s="19"/>
      <c r="T6" s="19"/>
      <c r="V6" s="19"/>
    </row>
    <row r="7" spans="2:47" x14ac:dyDescent="0.25">
      <c r="B7" s="12" t="s">
        <v>4</v>
      </c>
      <c r="C7" s="18"/>
      <c r="D7" s="10"/>
      <c r="E7" s="10"/>
      <c r="F7" s="10"/>
      <c r="G7" s="10"/>
      <c r="H7" s="19"/>
      <c r="J7" s="19"/>
      <c r="T7" s="19"/>
      <c r="V7" s="19"/>
    </row>
    <row r="8" spans="2:47" x14ac:dyDescent="0.25">
      <c r="B8" s="12" t="s">
        <v>5</v>
      </c>
      <c r="C8" s="18"/>
      <c r="D8" s="10"/>
      <c r="E8" s="10"/>
      <c r="F8" s="10"/>
      <c r="G8" s="10"/>
      <c r="H8" s="19"/>
      <c r="J8" s="19"/>
      <c r="T8" s="19"/>
      <c r="V8" s="19"/>
    </row>
    <row r="9" spans="2:47" x14ac:dyDescent="0.25">
      <c r="B9" s="12" t="s">
        <v>6</v>
      </c>
      <c r="C9" s="18"/>
      <c r="D9" s="10"/>
      <c r="E9" s="10"/>
      <c r="F9" s="10"/>
      <c r="G9" s="10"/>
      <c r="H9" s="19"/>
      <c r="J9" s="19"/>
      <c r="T9" s="19"/>
      <c r="V9" s="19"/>
    </row>
    <row r="10" spans="2:47" ht="15.75" thickBot="1" x14ac:dyDescent="0.3">
      <c r="X10" s="19"/>
    </row>
    <row r="11" spans="2:47" ht="15.75" thickBot="1" x14ac:dyDescent="0.3">
      <c r="B11" s="293" t="s">
        <v>7</v>
      </c>
      <c r="C11" s="286" t="s">
        <v>8</v>
      </c>
      <c r="D11" s="290" t="s">
        <v>9</v>
      </c>
      <c r="E11" s="293" t="s">
        <v>420</v>
      </c>
      <c r="F11" s="290" t="s">
        <v>421</v>
      </c>
      <c r="G11" s="291" t="s">
        <v>10</v>
      </c>
      <c r="H11" s="287" t="s">
        <v>11</v>
      </c>
      <c r="I11" s="287"/>
      <c r="J11" s="287"/>
      <c r="K11" s="287"/>
      <c r="L11" s="287" t="s">
        <v>12</v>
      </c>
      <c r="M11" s="287"/>
      <c r="N11" s="287"/>
      <c r="O11" s="287"/>
      <c r="P11" s="287"/>
      <c r="Q11" s="287"/>
      <c r="R11" s="287"/>
      <c r="S11" s="287"/>
      <c r="T11" s="287" t="s">
        <v>13</v>
      </c>
      <c r="U11" s="287"/>
      <c r="V11" s="287"/>
      <c r="W11" s="287"/>
      <c r="X11" s="290" t="s">
        <v>14</v>
      </c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6" t="s">
        <v>3242</v>
      </c>
      <c r="AP11" s="297"/>
      <c r="AQ11" s="296" t="s">
        <v>419</v>
      </c>
      <c r="AR11" s="297"/>
      <c r="AS11" s="300" t="s">
        <v>15</v>
      </c>
      <c r="AT11" s="301" t="s">
        <v>48</v>
      </c>
      <c r="AU11" s="301" t="s">
        <v>3249</v>
      </c>
    </row>
    <row r="12" spans="2:47" ht="26.25" thickBot="1" x14ac:dyDescent="0.3">
      <c r="B12" s="294"/>
      <c r="C12" s="286"/>
      <c r="D12" s="290"/>
      <c r="E12" s="294"/>
      <c r="F12" s="290"/>
      <c r="G12" s="292"/>
      <c r="H12" s="287" t="s">
        <v>17</v>
      </c>
      <c r="I12" s="287"/>
      <c r="J12" s="287" t="s">
        <v>18</v>
      </c>
      <c r="K12" s="287"/>
      <c r="L12" s="300" t="s">
        <v>19</v>
      </c>
      <c r="M12" s="300" t="s">
        <v>20</v>
      </c>
      <c r="N12" s="300" t="s">
        <v>21</v>
      </c>
      <c r="O12" s="300" t="s">
        <v>22</v>
      </c>
      <c r="P12" s="300" t="s">
        <v>23</v>
      </c>
      <c r="Q12" s="300" t="s">
        <v>24</v>
      </c>
      <c r="R12" s="300" t="s">
        <v>25</v>
      </c>
      <c r="S12" s="300" t="s">
        <v>26</v>
      </c>
      <c r="T12" s="287" t="s">
        <v>27</v>
      </c>
      <c r="U12" s="287"/>
      <c r="V12" s="287" t="s">
        <v>28</v>
      </c>
      <c r="W12" s="287"/>
      <c r="X12" s="41" t="s">
        <v>29</v>
      </c>
      <c r="Y12" s="5" t="s">
        <v>30</v>
      </c>
      <c r="Z12" s="64" t="s">
        <v>31</v>
      </c>
      <c r="AA12" s="62" t="s">
        <v>32</v>
      </c>
      <c r="AB12" s="62" t="s">
        <v>33</v>
      </c>
      <c r="AC12" s="62" t="s">
        <v>34</v>
      </c>
      <c r="AD12" s="62" t="s">
        <v>35</v>
      </c>
      <c r="AE12" s="62" t="s">
        <v>36</v>
      </c>
      <c r="AF12" s="62" t="s">
        <v>37</v>
      </c>
      <c r="AG12" s="62" t="s">
        <v>38</v>
      </c>
      <c r="AH12" s="62" t="s">
        <v>39</v>
      </c>
      <c r="AI12" s="62" t="s">
        <v>40</v>
      </c>
      <c r="AJ12" s="62" t="s">
        <v>41</v>
      </c>
      <c r="AK12" s="62" t="s">
        <v>422</v>
      </c>
      <c r="AL12" s="62" t="s">
        <v>43</v>
      </c>
      <c r="AM12" s="62" t="s">
        <v>44</v>
      </c>
      <c r="AN12" s="62" t="s">
        <v>45</v>
      </c>
      <c r="AO12" s="298"/>
      <c r="AP12" s="299"/>
      <c r="AQ12" s="298"/>
      <c r="AR12" s="299"/>
      <c r="AS12" s="300"/>
      <c r="AT12" s="301"/>
      <c r="AU12" s="301"/>
    </row>
    <row r="13" spans="2:47" ht="15.75" thickBot="1" x14ac:dyDescent="0.3">
      <c r="B13" s="294"/>
      <c r="C13" s="295"/>
      <c r="D13" s="283"/>
      <c r="E13" s="294"/>
      <c r="F13" s="283"/>
      <c r="G13" s="292"/>
      <c r="H13" s="38" t="s">
        <v>46</v>
      </c>
      <c r="I13" s="39" t="s">
        <v>47</v>
      </c>
      <c r="J13" s="38" t="s">
        <v>46</v>
      </c>
      <c r="K13" s="39" t="s">
        <v>47</v>
      </c>
      <c r="L13" s="291"/>
      <c r="M13" s="291"/>
      <c r="N13" s="291"/>
      <c r="O13" s="291"/>
      <c r="P13" s="291"/>
      <c r="Q13" s="291"/>
      <c r="R13" s="291"/>
      <c r="S13" s="291"/>
      <c r="T13" s="38" t="s">
        <v>46</v>
      </c>
      <c r="U13" s="39" t="s">
        <v>47</v>
      </c>
      <c r="V13" s="38" t="s">
        <v>46</v>
      </c>
      <c r="W13" s="39" t="s">
        <v>47</v>
      </c>
      <c r="X13" s="42" t="s">
        <v>46</v>
      </c>
      <c r="Y13" s="66" t="s">
        <v>46</v>
      </c>
      <c r="Z13" s="66" t="s">
        <v>46</v>
      </c>
      <c r="AA13" s="66" t="s">
        <v>46</v>
      </c>
      <c r="AB13" s="66" t="s">
        <v>46</v>
      </c>
      <c r="AC13" s="66" t="s">
        <v>46</v>
      </c>
      <c r="AD13" s="66" t="s">
        <v>46</v>
      </c>
      <c r="AE13" s="66" t="s">
        <v>46</v>
      </c>
      <c r="AF13" s="66" t="s">
        <v>46</v>
      </c>
      <c r="AG13" s="66" t="s">
        <v>46</v>
      </c>
      <c r="AH13" s="66" t="s">
        <v>46</v>
      </c>
      <c r="AI13" s="66" t="s">
        <v>46</v>
      </c>
      <c r="AJ13" s="66" t="s">
        <v>46</v>
      </c>
      <c r="AK13" s="66" t="s">
        <v>46</v>
      </c>
      <c r="AL13" s="66" t="s">
        <v>46</v>
      </c>
      <c r="AM13" s="66" t="s">
        <v>46</v>
      </c>
      <c r="AN13" s="66" t="s">
        <v>46</v>
      </c>
      <c r="AO13" s="38" t="s">
        <v>46</v>
      </c>
      <c r="AP13" s="38" t="s">
        <v>47</v>
      </c>
      <c r="AQ13" s="38" t="s">
        <v>46</v>
      </c>
      <c r="AR13" s="38" t="s">
        <v>47</v>
      </c>
      <c r="AS13" s="66" t="s">
        <v>46</v>
      </c>
      <c r="AT13" s="65" t="s">
        <v>46</v>
      </c>
      <c r="AU13" s="65" t="s">
        <v>3250</v>
      </c>
    </row>
    <row r="14" spans="2:47" x14ac:dyDescent="0.25">
      <c r="B14" s="97" t="s">
        <v>49</v>
      </c>
      <c r="C14" s="98" t="s">
        <v>8</v>
      </c>
      <c r="D14" s="97" t="s">
        <v>50</v>
      </c>
      <c r="E14" s="97" t="s">
        <v>424</v>
      </c>
      <c r="F14" s="97" t="s">
        <v>423</v>
      </c>
      <c r="G14" s="99" t="s">
        <v>51</v>
      </c>
      <c r="H14" s="99" t="s">
        <v>17</v>
      </c>
      <c r="I14" s="100" t="s">
        <v>53</v>
      </c>
      <c r="J14" s="99" t="s">
        <v>18</v>
      </c>
      <c r="K14" s="100" t="s">
        <v>54</v>
      </c>
      <c r="L14" s="99" t="s">
        <v>55</v>
      </c>
      <c r="M14" s="99" t="s">
        <v>20</v>
      </c>
      <c r="N14" s="99" t="s">
        <v>21</v>
      </c>
      <c r="O14" s="99" t="s">
        <v>22</v>
      </c>
      <c r="P14" s="99" t="s">
        <v>56</v>
      </c>
      <c r="Q14" s="99" t="s">
        <v>24</v>
      </c>
      <c r="R14" s="99" t="s">
        <v>57</v>
      </c>
      <c r="S14" s="99" t="s">
        <v>26</v>
      </c>
      <c r="T14" s="99" t="s">
        <v>58</v>
      </c>
      <c r="U14" s="100" t="s">
        <v>59</v>
      </c>
      <c r="V14" s="99" t="s">
        <v>60</v>
      </c>
      <c r="W14" s="100" t="s">
        <v>61</v>
      </c>
      <c r="X14" s="101" t="s">
        <v>62</v>
      </c>
      <c r="Y14" s="97" t="s">
        <v>63</v>
      </c>
      <c r="Z14" s="99" t="s">
        <v>64</v>
      </c>
      <c r="AA14" s="99" t="s">
        <v>32</v>
      </c>
      <c r="AB14" s="99" t="s">
        <v>65</v>
      </c>
      <c r="AC14" s="99" t="s">
        <v>66</v>
      </c>
      <c r="AD14" s="99" t="s">
        <v>67</v>
      </c>
      <c r="AE14" s="99" t="s">
        <v>68</v>
      </c>
      <c r="AF14" s="99" t="s">
        <v>69</v>
      </c>
      <c r="AG14" s="99" t="s">
        <v>70</v>
      </c>
      <c r="AH14" s="99" t="s">
        <v>71</v>
      </c>
      <c r="AI14" s="99" t="s">
        <v>72</v>
      </c>
      <c r="AJ14" s="99" t="s">
        <v>73</v>
      </c>
      <c r="AK14" s="99" t="s">
        <v>74</v>
      </c>
      <c r="AL14" s="99" t="s">
        <v>75</v>
      </c>
      <c r="AM14" s="99" t="s">
        <v>76</v>
      </c>
      <c r="AN14" s="99" t="s">
        <v>77</v>
      </c>
      <c r="AO14" s="99" t="s">
        <v>3243</v>
      </c>
      <c r="AP14" s="99" t="s">
        <v>3244</v>
      </c>
      <c r="AQ14" s="99" t="s">
        <v>419</v>
      </c>
      <c r="AR14" s="99" t="s">
        <v>3241</v>
      </c>
      <c r="AS14" s="99" t="s">
        <v>15</v>
      </c>
      <c r="AT14" s="98" t="s">
        <v>48</v>
      </c>
      <c r="AU14" s="102" t="s">
        <v>3248</v>
      </c>
    </row>
    <row r="15" spans="2:47" hidden="1" x14ac:dyDescent="0.25">
      <c r="B15" s="103" t="s">
        <v>1808</v>
      </c>
      <c r="C15" s="103">
        <v>1</v>
      </c>
      <c r="D15" s="103" t="s">
        <v>80</v>
      </c>
      <c r="E15" s="103">
        <v>1001</v>
      </c>
      <c r="F15" s="103" t="s">
        <v>441</v>
      </c>
      <c r="G15" s="104">
        <v>363</v>
      </c>
      <c r="H15" s="104">
        <v>155</v>
      </c>
      <c r="I15" s="105">
        <v>0.42699724517906301</v>
      </c>
      <c r="J15" s="104">
        <v>208</v>
      </c>
      <c r="K15" s="105">
        <v>0.57300275482093699</v>
      </c>
      <c r="L15" s="104">
        <v>0</v>
      </c>
      <c r="M15" s="104">
        <v>0</v>
      </c>
      <c r="N15" s="104">
        <v>167</v>
      </c>
      <c r="O15" s="104">
        <v>10</v>
      </c>
      <c r="P15" s="104">
        <v>0</v>
      </c>
      <c r="Q15" s="104">
        <v>170</v>
      </c>
      <c r="R15" s="104">
        <v>16</v>
      </c>
      <c r="S15" s="104">
        <f>SUM('MFP by Site_kbs'!$L15:$P15,'MFP by Site_kbs'!$R15)</f>
        <v>193</v>
      </c>
      <c r="T15" s="104">
        <v>362</v>
      </c>
      <c r="U15" s="105">
        <v>0.99724517906336096</v>
      </c>
      <c r="V15" s="104">
        <v>1</v>
      </c>
      <c r="W15" s="105">
        <v>2.7548209366391198E-3</v>
      </c>
      <c r="X15" s="104">
        <v>0</v>
      </c>
      <c r="Y15" s="104">
        <v>0</v>
      </c>
      <c r="Z15" s="104" t="s">
        <v>1869</v>
      </c>
      <c r="AA15" s="104">
        <v>0</v>
      </c>
      <c r="AB15" s="104">
        <v>0</v>
      </c>
      <c r="AC15" s="104">
        <v>0</v>
      </c>
      <c r="AD15" s="103">
        <v>0</v>
      </c>
      <c r="AE15" s="104">
        <v>0</v>
      </c>
      <c r="AF15" s="104">
        <v>0</v>
      </c>
      <c r="AG15" s="104">
        <v>115</v>
      </c>
      <c r="AH15" s="104">
        <v>132</v>
      </c>
      <c r="AI15" s="104">
        <v>116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286</v>
      </c>
      <c r="AP15" s="106">
        <f>'MFP by Site_kbs'!$AO15/'MFP by Site_kbs'!$G15</f>
        <v>0.78787878787878785</v>
      </c>
      <c r="AQ15" s="104">
        <v>286</v>
      </c>
      <c r="AR15" s="107">
        <f>'MFP by Site_kbs'!$AQ15/'MFP by Site_kbs'!$G15</f>
        <v>0.78787878787878785</v>
      </c>
      <c r="AS15" s="104" t="s">
        <v>1767</v>
      </c>
      <c r="AT15" s="104" t="s">
        <v>2981</v>
      </c>
      <c r="AU15" s="108" t="s">
        <v>3246</v>
      </c>
    </row>
    <row r="16" spans="2:47" hidden="1" x14ac:dyDescent="0.25">
      <c r="B16" s="109" t="s">
        <v>1808</v>
      </c>
      <c r="C16" s="109">
        <v>1</v>
      </c>
      <c r="D16" s="109" t="s">
        <v>80</v>
      </c>
      <c r="E16" s="109">
        <v>1002</v>
      </c>
      <c r="F16" s="109" t="s">
        <v>442</v>
      </c>
      <c r="G16" s="110">
        <v>271</v>
      </c>
      <c r="H16" s="110">
        <v>144</v>
      </c>
      <c r="I16" s="111">
        <v>0.53136531365313699</v>
      </c>
      <c r="J16" s="110">
        <v>127</v>
      </c>
      <c r="K16" s="111">
        <v>0.46863468634686301</v>
      </c>
      <c r="L16" s="110">
        <v>0</v>
      </c>
      <c r="M16" s="110">
        <v>0</v>
      </c>
      <c r="N16" s="110">
        <v>19</v>
      </c>
      <c r="O16" s="110">
        <v>7</v>
      </c>
      <c r="P16" s="110">
        <v>0</v>
      </c>
      <c r="Q16" s="110">
        <v>235</v>
      </c>
      <c r="R16" s="110">
        <v>10</v>
      </c>
      <c r="S16" s="110">
        <f>SUM('MFP by Site_kbs'!$L16:$P16,'MFP by Site_kbs'!$R16)</f>
        <v>36</v>
      </c>
      <c r="T16" s="110">
        <v>267</v>
      </c>
      <c r="U16" s="111">
        <v>0.98523985239852396</v>
      </c>
      <c r="V16" s="110">
        <v>4</v>
      </c>
      <c r="W16" s="111">
        <v>1.4760147601476E-2</v>
      </c>
      <c r="X16" s="110">
        <v>0</v>
      </c>
      <c r="Y16" s="110">
        <v>2</v>
      </c>
      <c r="Z16" s="110" t="s">
        <v>1869</v>
      </c>
      <c r="AA16" s="110">
        <v>30</v>
      </c>
      <c r="AB16" s="110">
        <v>38</v>
      </c>
      <c r="AC16" s="110">
        <v>35</v>
      </c>
      <c r="AD16" s="109">
        <v>25</v>
      </c>
      <c r="AE16" s="110">
        <v>29</v>
      </c>
      <c r="AF16" s="110">
        <v>27</v>
      </c>
      <c r="AG16" s="110">
        <v>29</v>
      </c>
      <c r="AH16" s="110">
        <v>34</v>
      </c>
      <c r="AI16" s="110">
        <v>22</v>
      </c>
      <c r="AJ16" s="110">
        <v>0</v>
      </c>
      <c r="AK16" s="110">
        <v>0</v>
      </c>
      <c r="AL16" s="110">
        <v>0</v>
      </c>
      <c r="AM16" s="110">
        <v>0</v>
      </c>
      <c r="AN16" s="110">
        <v>0</v>
      </c>
      <c r="AO16" s="110">
        <v>155</v>
      </c>
      <c r="AP16" s="112">
        <f>'MFP by Site_kbs'!$AO16/'MFP by Site_kbs'!$G16</f>
        <v>0.5719557195571956</v>
      </c>
      <c r="AQ16" s="110">
        <v>155</v>
      </c>
      <c r="AR16" s="113">
        <f>'MFP by Site_kbs'!$AQ16/'MFP by Site_kbs'!$G16</f>
        <v>0.5719557195571956</v>
      </c>
      <c r="AS16" s="110" t="s">
        <v>1767</v>
      </c>
      <c r="AT16" s="110" t="s">
        <v>2981</v>
      </c>
      <c r="AU16" s="114" t="s">
        <v>3246</v>
      </c>
    </row>
    <row r="17" spans="2:47" hidden="1" x14ac:dyDescent="0.25">
      <c r="B17" s="103" t="s">
        <v>1808</v>
      </c>
      <c r="C17" s="103">
        <v>1</v>
      </c>
      <c r="D17" s="103" t="s">
        <v>80</v>
      </c>
      <c r="E17" s="103">
        <v>1003</v>
      </c>
      <c r="F17" s="103" t="s">
        <v>443</v>
      </c>
      <c r="G17" s="104">
        <v>139</v>
      </c>
      <c r="H17" s="104">
        <v>62</v>
      </c>
      <c r="I17" s="105">
        <v>0.44604316546762601</v>
      </c>
      <c r="J17" s="104">
        <v>77</v>
      </c>
      <c r="K17" s="105">
        <v>0.55395683453237399</v>
      </c>
      <c r="L17" s="104">
        <v>1</v>
      </c>
      <c r="M17" s="104">
        <v>0</v>
      </c>
      <c r="N17" s="104">
        <v>53</v>
      </c>
      <c r="O17" s="104">
        <v>4</v>
      </c>
      <c r="P17" s="104">
        <v>0</v>
      </c>
      <c r="Q17" s="104">
        <v>72</v>
      </c>
      <c r="R17" s="104">
        <v>9</v>
      </c>
      <c r="S17" s="104">
        <f>SUM('MFP by Site_kbs'!$L17:$P17,'MFP by Site_kbs'!$R17)</f>
        <v>67</v>
      </c>
      <c r="T17" s="104">
        <v>138</v>
      </c>
      <c r="U17" s="105">
        <v>0.99280575539568405</v>
      </c>
      <c r="V17" s="104">
        <v>1</v>
      </c>
      <c r="W17" s="105">
        <v>7.1942446043165497E-3</v>
      </c>
      <c r="X17" s="104">
        <v>0</v>
      </c>
      <c r="Y17" s="104">
        <v>8</v>
      </c>
      <c r="Z17" s="104" t="s">
        <v>1869</v>
      </c>
      <c r="AA17" s="104">
        <v>131</v>
      </c>
      <c r="AB17" s="104">
        <v>0</v>
      </c>
      <c r="AC17" s="104">
        <v>0</v>
      </c>
      <c r="AD17" s="103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113</v>
      </c>
      <c r="AP17" s="106">
        <f>'MFP by Site_kbs'!$AO17/'MFP by Site_kbs'!$G17</f>
        <v>0.81294964028776984</v>
      </c>
      <c r="AQ17" s="104">
        <v>113</v>
      </c>
      <c r="AR17" s="107">
        <f>'MFP by Site_kbs'!$AQ17/'MFP by Site_kbs'!$G17</f>
        <v>0.81294964028776984</v>
      </c>
      <c r="AS17" s="104" t="s">
        <v>1767</v>
      </c>
      <c r="AT17" s="104" t="s">
        <v>2981</v>
      </c>
      <c r="AU17" s="115" t="s">
        <v>3246</v>
      </c>
    </row>
    <row r="18" spans="2:47" hidden="1" x14ac:dyDescent="0.25">
      <c r="B18" s="109" t="s">
        <v>1808</v>
      </c>
      <c r="C18" s="109">
        <v>1</v>
      </c>
      <c r="D18" s="109" t="s">
        <v>80</v>
      </c>
      <c r="E18" s="109">
        <v>1004</v>
      </c>
      <c r="F18" s="109" t="s">
        <v>444</v>
      </c>
      <c r="G18" s="110">
        <v>581</v>
      </c>
      <c r="H18" s="110">
        <v>283</v>
      </c>
      <c r="I18" s="111">
        <v>0.48709122203098099</v>
      </c>
      <c r="J18" s="110">
        <v>298</v>
      </c>
      <c r="K18" s="111">
        <v>0.51290877796901901</v>
      </c>
      <c r="L18" s="110">
        <v>2</v>
      </c>
      <c r="M18" s="110">
        <v>0</v>
      </c>
      <c r="N18" s="110">
        <v>255</v>
      </c>
      <c r="O18" s="110">
        <v>39</v>
      </c>
      <c r="P18" s="110">
        <v>0</v>
      </c>
      <c r="Q18" s="110">
        <v>242</v>
      </c>
      <c r="R18" s="110">
        <v>43</v>
      </c>
      <c r="S18" s="110">
        <f>SUM('MFP by Site_kbs'!$L18:$P18,'MFP by Site_kbs'!$R18)</f>
        <v>339</v>
      </c>
      <c r="T18" s="110">
        <v>576</v>
      </c>
      <c r="U18" s="111">
        <v>0.99139414802065395</v>
      </c>
      <c r="V18" s="110">
        <v>5</v>
      </c>
      <c r="W18" s="111">
        <v>8.6058519793459493E-3</v>
      </c>
      <c r="X18" s="110">
        <v>0</v>
      </c>
      <c r="Y18" s="110">
        <v>1</v>
      </c>
      <c r="Z18" s="110" t="s">
        <v>1869</v>
      </c>
      <c r="AA18" s="110">
        <v>93</v>
      </c>
      <c r="AB18" s="110">
        <v>102</v>
      </c>
      <c r="AC18" s="110">
        <v>98</v>
      </c>
      <c r="AD18" s="109">
        <v>98</v>
      </c>
      <c r="AE18" s="110">
        <v>90</v>
      </c>
      <c r="AF18" s="110">
        <v>99</v>
      </c>
      <c r="AG18" s="110">
        <v>0</v>
      </c>
      <c r="AH18" s="110">
        <v>0</v>
      </c>
      <c r="AI18" s="110">
        <v>0</v>
      </c>
      <c r="AJ18" s="110">
        <v>0</v>
      </c>
      <c r="AK18" s="110">
        <v>0</v>
      </c>
      <c r="AL18" s="110">
        <v>0</v>
      </c>
      <c r="AM18" s="110">
        <v>0</v>
      </c>
      <c r="AN18" s="110">
        <v>0</v>
      </c>
      <c r="AO18" s="110">
        <v>522</v>
      </c>
      <c r="AP18" s="112">
        <f>'MFP by Site_kbs'!$AO18/'MFP by Site_kbs'!$G18</f>
        <v>0.89845094664371772</v>
      </c>
      <c r="AQ18" s="110">
        <v>522</v>
      </c>
      <c r="AR18" s="113">
        <f>'MFP by Site_kbs'!$AQ18/'MFP by Site_kbs'!$G18</f>
        <v>0.89845094664371772</v>
      </c>
      <c r="AS18" s="110" t="s">
        <v>1767</v>
      </c>
      <c r="AT18" s="110" t="s">
        <v>2981</v>
      </c>
      <c r="AU18" s="114" t="s">
        <v>3246</v>
      </c>
    </row>
    <row r="19" spans="2:47" hidden="1" x14ac:dyDescent="0.25">
      <c r="B19" s="103" t="s">
        <v>1808</v>
      </c>
      <c r="C19" s="103">
        <v>1</v>
      </c>
      <c r="D19" s="103" t="s">
        <v>80</v>
      </c>
      <c r="E19" s="103">
        <v>1005</v>
      </c>
      <c r="F19" s="103" t="s">
        <v>445</v>
      </c>
      <c r="G19" s="104">
        <v>520</v>
      </c>
      <c r="H19" s="104">
        <v>250</v>
      </c>
      <c r="I19" s="105">
        <v>0.480769230769231</v>
      </c>
      <c r="J19" s="104">
        <v>270</v>
      </c>
      <c r="K19" s="105">
        <v>0.51923076923076905</v>
      </c>
      <c r="L19" s="104">
        <v>2</v>
      </c>
      <c r="M19" s="104">
        <v>1</v>
      </c>
      <c r="N19" s="104">
        <v>145</v>
      </c>
      <c r="O19" s="104">
        <v>22</v>
      </c>
      <c r="P19" s="104">
        <v>0</v>
      </c>
      <c r="Q19" s="104">
        <v>339</v>
      </c>
      <c r="R19" s="104">
        <v>11</v>
      </c>
      <c r="S19" s="104">
        <f>SUM('MFP by Site_kbs'!$L19:$P19,'MFP by Site_kbs'!$R19)</f>
        <v>181</v>
      </c>
      <c r="T19" s="104">
        <v>514</v>
      </c>
      <c r="U19" s="105">
        <v>0.98846153846153895</v>
      </c>
      <c r="V19" s="104">
        <v>6</v>
      </c>
      <c r="W19" s="105">
        <v>1.1538461538461499E-2</v>
      </c>
      <c r="X19" s="104">
        <v>0</v>
      </c>
      <c r="Y19" s="104">
        <v>0</v>
      </c>
      <c r="Z19" s="104" t="s">
        <v>1869</v>
      </c>
      <c r="AA19" s="104">
        <v>0</v>
      </c>
      <c r="AB19" s="104">
        <v>0</v>
      </c>
      <c r="AC19" s="104">
        <v>0</v>
      </c>
      <c r="AD19" s="103">
        <v>0</v>
      </c>
      <c r="AE19" s="104">
        <v>0</v>
      </c>
      <c r="AF19" s="104">
        <v>0</v>
      </c>
      <c r="AG19" s="104">
        <v>0</v>
      </c>
      <c r="AH19" s="104">
        <v>0</v>
      </c>
      <c r="AI19" s="104">
        <v>0</v>
      </c>
      <c r="AJ19" s="104">
        <v>184</v>
      </c>
      <c r="AK19" s="104">
        <v>5</v>
      </c>
      <c r="AL19" s="104">
        <v>115</v>
      </c>
      <c r="AM19" s="104">
        <v>111</v>
      </c>
      <c r="AN19" s="104">
        <v>105</v>
      </c>
      <c r="AO19" s="104">
        <v>316</v>
      </c>
      <c r="AP19" s="106">
        <f>'MFP by Site_kbs'!$AO19/'MFP by Site_kbs'!$G19</f>
        <v>0.60769230769230764</v>
      </c>
      <c r="AQ19" s="104">
        <v>316</v>
      </c>
      <c r="AR19" s="107">
        <f>'MFP by Site_kbs'!$AQ19/'MFP by Site_kbs'!$G19</f>
        <v>0.60769230769230764</v>
      </c>
      <c r="AS19" s="104" t="s">
        <v>1767</v>
      </c>
      <c r="AT19" s="104" t="s">
        <v>2981</v>
      </c>
      <c r="AU19" s="115" t="s">
        <v>3246</v>
      </c>
    </row>
    <row r="20" spans="2:47" hidden="1" x14ac:dyDescent="0.25">
      <c r="B20" s="109" t="s">
        <v>1808</v>
      </c>
      <c r="C20" s="109">
        <v>1</v>
      </c>
      <c r="D20" s="109" t="s">
        <v>80</v>
      </c>
      <c r="E20" s="109">
        <v>1006</v>
      </c>
      <c r="F20" s="109" t="s">
        <v>446</v>
      </c>
      <c r="G20" s="110">
        <v>261</v>
      </c>
      <c r="H20" s="110">
        <v>121</v>
      </c>
      <c r="I20" s="111">
        <v>0.46360153256705</v>
      </c>
      <c r="J20" s="110">
        <v>140</v>
      </c>
      <c r="K20" s="111">
        <v>0.53639846743295005</v>
      </c>
      <c r="L20" s="110">
        <v>0</v>
      </c>
      <c r="M20" s="110">
        <v>0</v>
      </c>
      <c r="N20" s="110">
        <v>119</v>
      </c>
      <c r="O20" s="110">
        <v>10</v>
      </c>
      <c r="P20" s="110">
        <v>0</v>
      </c>
      <c r="Q20" s="110">
        <v>118</v>
      </c>
      <c r="R20" s="110">
        <v>14</v>
      </c>
      <c r="S20" s="110">
        <f>SUM('MFP by Site_kbs'!$L20:$P20,'MFP by Site_kbs'!$R20)</f>
        <v>143</v>
      </c>
      <c r="T20" s="110">
        <v>260</v>
      </c>
      <c r="U20" s="111">
        <v>0.99616858237547901</v>
      </c>
      <c r="V20" s="110">
        <v>1</v>
      </c>
      <c r="W20" s="111">
        <v>3.83141762452107E-3</v>
      </c>
      <c r="X20" s="110">
        <v>0</v>
      </c>
      <c r="Y20" s="110">
        <v>0</v>
      </c>
      <c r="Z20" s="110" t="s">
        <v>1869</v>
      </c>
      <c r="AA20" s="110">
        <v>0</v>
      </c>
      <c r="AB20" s="110">
        <v>0</v>
      </c>
      <c r="AC20" s="110">
        <v>0</v>
      </c>
      <c r="AD20" s="109">
        <v>0</v>
      </c>
      <c r="AE20" s="110">
        <v>0</v>
      </c>
      <c r="AF20" s="110">
        <v>0</v>
      </c>
      <c r="AG20" s="110">
        <v>95</v>
      </c>
      <c r="AH20" s="110">
        <v>78</v>
      </c>
      <c r="AI20" s="110">
        <v>88</v>
      </c>
      <c r="AJ20" s="110">
        <v>0</v>
      </c>
      <c r="AK20" s="110">
        <v>0</v>
      </c>
      <c r="AL20" s="110">
        <v>0</v>
      </c>
      <c r="AM20" s="110">
        <v>0</v>
      </c>
      <c r="AN20" s="110">
        <v>0</v>
      </c>
      <c r="AO20" s="110">
        <v>216</v>
      </c>
      <c r="AP20" s="112">
        <f>'MFP by Site_kbs'!$AO20/'MFP by Site_kbs'!$G20</f>
        <v>0.82758620689655171</v>
      </c>
      <c r="AQ20" s="110">
        <v>216</v>
      </c>
      <c r="AR20" s="113">
        <f>'MFP by Site_kbs'!$AQ20/'MFP by Site_kbs'!$G20</f>
        <v>0.82758620689655171</v>
      </c>
      <c r="AS20" s="110" t="s">
        <v>1767</v>
      </c>
      <c r="AT20" s="110" t="s">
        <v>2981</v>
      </c>
      <c r="AU20" s="114" t="s">
        <v>3246</v>
      </c>
    </row>
    <row r="21" spans="2:47" hidden="1" x14ac:dyDescent="0.25">
      <c r="B21" s="103" t="s">
        <v>1808</v>
      </c>
      <c r="C21" s="103">
        <v>1</v>
      </c>
      <c r="D21" s="103" t="s">
        <v>80</v>
      </c>
      <c r="E21" s="103">
        <v>1007</v>
      </c>
      <c r="F21" s="103" t="s">
        <v>447</v>
      </c>
      <c r="G21" s="104">
        <v>642</v>
      </c>
      <c r="H21" s="104">
        <v>341</v>
      </c>
      <c r="I21" s="105">
        <v>0.531152647975078</v>
      </c>
      <c r="J21" s="104">
        <v>301</v>
      </c>
      <c r="K21" s="105">
        <v>0.468847352024922</v>
      </c>
      <c r="L21" s="104">
        <v>1</v>
      </c>
      <c r="M21" s="104">
        <v>1</v>
      </c>
      <c r="N21" s="104">
        <v>270</v>
      </c>
      <c r="O21" s="104">
        <v>16</v>
      </c>
      <c r="P21" s="104">
        <v>0</v>
      </c>
      <c r="Q21" s="104">
        <v>342</v>
      </c>
      <c r="R21" s="104">
        <v>12</v>
      </c>
      <c r="S21" s="104">
        <f>SUM('MFP by Site_kbs'!$L21:$P21,'MFP by Site_kbs'!$R21)</f>
        <v>300</v>
      </c>
      <c r="T21" s="104">
        <v>635</v>
      </c>
      <c r="U21" s="105">
        <v>0.98909657320872302</v>
      </c>
      <c r="V21" s="104">
        <v>7</v>
      </c>
      <c r="W21" s="105">
        <v>1.09034267912773E-2</v>
      </c>
      <c r="X21" s="104">
        <v>0</v>
      </c>
      <c r="Y21" s="104">
        <v>0</v>
      </c>
      <c r="Z21" s="104" t="s">
        <v>1869</v>
      </c>
      <c r="AA21" s="104">
        <v>0</v>
      </c>
      <c r="AB21" s="104">
        <v>0</v>
      </c>
      <c r="AC21" s="104">
        <v>0</v>
      </c>
      <c r="AD21" s="103">
        <v>0</v>
      </c>
      <c r="AE21" s="104">
        <v>0</v>
      </c>
      <c r="AF21" s="104">
        <v>0</v>
      </c>
      <c r="AG21" s="104">
        <v>0</v>
      </c>
      <c r="AH21" s="104">
        <v>0</v>
      </c>
      <c r="AI21" s="104">
        <v>0</v>
      </c>
      <c r="AJ21" s="104">
        <v>180</v>
      </c>
      <c r="AK21" s="104">
        <v>24</v>
      </c>
      <c r="AL21" s="104">
        <v>155</v>
      </c>
      <c r="AM21" s="104">
        <v>156</v>
      </c>
      <c r="AN21" s="104">
        <v>127</v>
      </c>
      <c r="AO21" s="104">
        <v>432</v>
      </c>
      <c r="AP21" s="106">
        <f>'MFP by Site_kbs'!$AO21/'MFP by Site_kbs'!$G21</f>
        <v>0.67289719626168221</v>
      </c>
      <c r="AQ21" s="104">
        <v>432</v>
      </c>
      <c r="AR21" s="107">
        <f>'MFP by Site_kbs'!$AQ21/'MFP by Site_kbs'!$G21</f>
        <v>0.67289719626168221</v>
      </c>
      <c r="AS21" s="104" t="s">
        <v>1767</v>
      </c>
      <c r="AT21" s="104" t="s">
        <v>2981</v>
      </c>
      <c r="AU21" s="115" t="s">
        <v>3246</v>
      </c>
    </row>
    <row r="22" spans="2:47" hidden="1" x14ac:dyDescent="0.25">
      <c r="B22" s="109" t="s">
        <v>1808</v>
      </c>
      <c r="C22" s="109">
        <v>1</v>
      </c>
      <c r="D22" s="109" t="s">
        <v>80</v>
      </c>
      <c r="E22" s="109">
        <v>1008</v>
      </c>
      <c r="F22" s="109" t="s">
        <v>448</v>
      </c>
      <c r="G22" s="110">
        <v>481</v>
      </c>
      <c r="H22" s="110">
        <v>212</v>
      </c>
      <c r="I22" s="111">
        <v>0.44074844074844099</v>
      </c>
      <c r="J22" s="110">
        <v>269</v>
      </c>
      <c r="K22" s="111">
        <v>0.55925155925155901</v>
      </c>
      <c r="L22" s="110">
        <v>0</v>
      </c>
      <c r="M22" s="110">
        <v>2</v>
      </c>
      <c r="N22" s="110">
        <v>217</v>
      </c>
      <c r="O22" s="110">
        <v>13</v>
      </c>
      <c r="P22" s="110">
        <v>0</v>
      </c>
      <c r="Q22" s="110">
        <v>212</v>
      </c>
      <c r="R22" s="110">
        <v>37</v>
      </c>
      <c r="S22" s="110">
        <f>SUM('MFP by Site_kbs'!$L22:$P22,'MFP by Site_kbs'!$R22)</f>
        <v>269</v>
      </c>
      <c r="T22" s="110">
        <v>477</v>
      </c>
      <c r="U22" s="111">
        <v>0.99168399168399202</v>
      </c>
      <c r="V22" s="110">
        <v>4</v>
      </c>
      <c r="W22" s="111">
        <v>8.3160083160083199E-3</v>
      </c>
      <c r="X22" s="110">
        <v>0</v>
      </c>
      <c r="Y22" s="110">
        <v>0</v>
      </c>
      <c r="Z22" s="110" t="s">
        <v>1869</v>
      </c>
      <c r="AA22" s="110">
        <v>0</v>
      </c>
      <c r="AB22" s="110">
        <v>0</v>
      </c>
      <c r="AC22" s="110">
        <v>0</v>
      </c>
      <c r="AD22" s="109">
        <v>0</v>
      </c>
      <c r="AE22" s="110">
        <v>0</v>
      </c>
      <c r="AF22" s="110">
        <v>0</v>
      </c>
      <c r="AG22" s="110">
        <v>172</v>
      </c>
      <c r="AH22" s="110">
        <v>166</v>
      </c>
      <c r="AI22" s="110">
        <v>143</v>
      </c>
      <c r="AJ22" s="110">
        <v>0</v>
      </c>
      <c r="AK22" s="110">
        <v>0</v>
      </c>
      <c r="AL22" s="110">
        <v>0</v>
      </c>
      <c r="AM22" s="110">
        <v>0</v>
      </c>
      <c r="AN22" s="110">
        <v>0</v>
      </c>
      <c r="AO22" s="110">
        <v>414</v>
      </c>
      <c r="AP22" s="112">
        <f>'MFP by Site_kbs'!$AO22/'MFP by Site_kbs'!$G22</f>
        <v>0.86070686070686075</v>
      </c>
      <c r="AQ22" s="110">
        <v>414</v>
      </c>
      <c r="AR22" s="113">
        <f>'MFP by Site_kbs'!$AQ22/'MFP by Site_kbs'!$G22</f>
        <v>0.86070686070686075</v>
      </c>
      <c r="AS22" s="110" t="s">
        <v>1767</v>
      </c>
      <c r="AT22" s="110" t="s">
        <v>2981</v>
      </c>
      <c r="AU22" s="114" t="s">
        <v>3246</v>
      </c>
    </row>
    <row r="23" spans="2:47" hidden="1" x14ac:dyDescent="0.25">
      <c r="B23" s="103" t="s">
        <v>1808</v>
      </c>
      <c r="C23" s="103">
        <v>1</v>
      </c>
      <c r="D23" s="103" t="s">
        <v>80</v>
      </c>
      <c r="E23" s="103">
        <v>1009</v>
      </c>
      <c r="F23" s="103" t="s">
        <v>449</v>
      </c>
      <c r="G23" s="104">
        <v>197</v>
      </c>
      <c r="H23" s="104">
        <v>97</v>
      </c>
      <c r="I23" s="105">
        <v>0.49238578680202999</v>
      </c>
      <c r="J23" s="104">
        <v>100</v>
      </c>
      <c r="K23" s="105">
        <v>0.50761421319796995</v>
      </c>
      <c r="L23" s="104">
        <v>0</v>
      </c>
      <c r="M23" s="104">
        <v>0</v>
      </c>
      <c r="N23" s="104">
        <v>82</v>
      </c>
      <c r="O23" s="104">
        <v>9</v>
      </c>
      <c r="P23" s="104">
        <v>0</v>
      </c>
      <c r="Q23" s="104">
        <v>92</v>
      </c>
      <c r="R23" s="104">
        <v>14</v>
      </c>
      <c r="S23" s="104">
        <f>SUM('MFP by Site_kbs'!$L23:$P23,'MFP by Site_kbs'!$R23)</f>
        <v>105</v>
      </c>
      <c r="T23" s="104">
        <v>192</v>
      </c>
      <c r="U23" s="105">
        <v>0.974619289340102</v>
      </c>
      <c r="V23" s="104">
        <v>5</v>
      </c>
      <c r="W23" s="105">
        <v>2.5380710659898501E-2</v>
      </c>
      <c r="X23" s="104">
        <v>0</v>
      </c>
      <c r="Y23" s="104">
        <v>9</v>
      </c>
      <c r="Z23" s="104" t="s">
        <v>1869</v>
      </c>
      <c r="AA23" s="104">
        <v>188</v>
      </c>
      <c r="AB23" s="104">
        <v>0</v>
      </c>
      <c r="AC23" s="104">
        <v>0</v>
      </c>
      <c r="AD23" s="103">
        <v>0</v>
      </c>
      <c r="AE23" s="104">
        <v>0</v>
      </c>
      <c r="AF23" s="104">
        <v>0</v>
      </c>
      <c r="AG23" s="104">
        <v>0</v>
      </c>
      <c r="AH23" s="104">
        <v>0</v>
      </c>
      <c r="AI23" s="104">
        <v>0</v>
      </c>
      <c r="AJ23" s="104">
        <v>0</v>
      </c>
      <c r="AK23" s="104">
        <v>0</v>
      </c>
      <c r="AL23" s="104">
        <v>0</v>
      </c>
      <c r="AM23" s="104">
        <v>0</v>
      </c>
      <c r="AN23" s="104">
        <v>0</v>
      </c>
      <c r="AO23" s="104">
        <v>174</v>
      </c>
      <c r="AP23" s="106">
        <f>'MFP by Site_kbs'!$AO23/'MFP by Site_kbs'!$G23</f>
        <v>0.88324873096446699</v>
      </c>
      <c r="AQ23" s="104">
        <v>174</v>
      </c>
      <c r="AR23" s="107">
        <f>'MFP by Site_kbs'!$AQ23/'MFP by Site_kbs'!$G23</f>
        <v>0.88324873096446699</v>
      </c>
      <c r="AS23" s="104" t="s">
        <v>1767</v>
      </c>
      <c r="AT23" s="104" t="s">
        <v>2981</v>
      </c>
      <c r="AU23" s="115" t="s">
        <v>3246</v>
      </c>
    </row>
    <row r="24" spans="2:47" hidden="1" x14ac:dyDescent="0.25">
      <c r="B24" s="109" t="s">
        <v>1808</v>
      </c>
      <c r="C24" s="109">
        <v>1</v>
      </c>
      <c r="D24" s="109" t="s">
        <v>80</v>
      </c>
      <c r="E24" s="109">
        <v>1010</v>
      </c>
      <c r="F24" s="109" t="s">
        <v>450</v>
      </c>
      <c r="G24" s="110">
        <v>330</v>
      </c>
      <c r="H24" s="110">
        <v>156</v>
      </c>
      <c r="I24" s="111">
        <v>0.472727272727273</v>
      </c>
      <c r="J24" s="110">
        <v>174</v>
      </c>
      <c r="K24" s="111">
        <v>0.527272727272727</v>
      </c>
      <c r="L24" s="110">
        <v>0</v>
      </c>
      <c r="M24" s="110">
        <v>1</v>
      </c>
      <c r="N24" s="110">
        <v>161</v>
      </c>
      <c r="O24" s="110">
        <v>15</v>
      </c>
      <c r="P24" s="110">
        <v>0</v>
      </c>
      <c r="Q24" s="110">
        <v>139</v>
      </c>
      <c r="R24" s="110">
        <v>14</v>
      </c>
      <c r="S24" s="110">
        <f>SUM('MFP by Site_kbs'!$L24:$P24,'MFP by Site_kbs'!$R24)</f>
        <v>191</v>
      </c>
      <c r="T24" s="110">
        <v>320</v>
      </c>
      <c r="U24" s="111">
        <v>0.96969696969696995</v>
      </c>
      <c r="V24" s="110">
        <v>10</v>
      </c>
      <c r="W24" s="111">
        <v>3.03030303030303E-2</v>
      </c>
      <c r="X24" s="110">
        <v>0</v>
      </c>
      <c r="Y24" s="110">
        <v>0</v>
      </c>
      <c r="Z24" s="110" t="s">
        <v>1869</v>
      </c>
      <c r="AA24" s="110">
        <v>0</v>
      </c>
      <c r="AB24" s="110">
        <v>84</v>
      </c>
      <c r="AC24" s="110">
        <v>58</v>
      </c>
      <c r="AD24" s="109">
        <v>76</v>
      </c>
      <c r="AE24" s="110">
        <v>66</v>
      </c>
      <c r="AF24" s="110">
        <v>46</v>
      </c>
      <c r="AG24" s="110">
        <v>0</v>
      </c>
      <c r="AH24" s="110">
        <v>0</v>
      </c>
      <c r="AI24" s="110">
        <v>0</v>
      </c>
      <c r="AJ24" s="110">
        <v>0</v>
      </c>
      <c r="AK24" s="110">
        <v>0</v>
      </c>
      <c r="AL24" s="110">
        <v>0</v>
      </c>
      <c r="AM24" s="110">
        <v>0</v>
      </c>
      <c r="AN24" s="110">
        <v>0</v>
      </c>
      <c r="AO24" s="110">
        <v>289</v>
      </c>
      <c r="AP24" s="112">
        <f>'MFP by Site_kbs'!$AO24/'MFP by Site_kbs'!$G24</f>
        <v>0.87575757575757573</v>
      </c>
      <c r="AQ24" s="110">
        <v>289</v>
      </c>
      <c r="AR24" s="113">
        <f>'MFP by Site_kbs'!$AQ24/'MFP by Site_kbs'!$G24</f>
        <v>0.87575757575757573</v>
      </c>
      <c r="AS24" s="110" t="s">
        <v>1767</v>
      </c>
      <c r="AT24" s="110" t="s">
        <v>2981</v>
      </c>
      <c r="AU24" s="114" t="s">
        <v>3246</v>
      </c>
    </row>
    <row r="25" spans="2:47" hidden="1" x14ac:dyDescent="0.25">
      <c r="B25" s="103" t="s">
        <v>1808</v>
      </c>
      <c r="C25" s="103">
        <v>1</v>
      </c>
      <c r="D25" s="103" t="s">
        <v>80</v>
      </c>
      <c r="E25" s="103">
        <v>1011</v>
      </c>
      <c r="F25" s="103" t="s">
        <v>451</v>
      </c>
      <c r="G25" s="104">
        <v>227</v>
      </c>
      <c r="H25" s="104">
        <v>98</v>
      </c>
      <c r="I25" s="105">
        <v>0.431718061674009</v>
      </c>
      <c r="J25" s="104">
        <v>129</v>
      </c>
      <c r="K25" s="105">
        <v>0.56828193832599105</v>
      </c>
      <c r="L25" s="104">
        <v>0</v>
      </c>
      <c r="M25" s="104">
        <v>0</v>
      </c>
      <c r="N25" s="104">
        <v>5</v>
      </c>
      <c r="O25" s="104">
        <v>1</v>
      </c>
      <c r="P25" s="104">
        <v>0</v>
      </c>
      <c r="Q25" s="104">
        <v>218</v>
      </c>
      <c r="R25" s="104">
        <v>3</v>
      </c>
      <c r="S25" s="104">
        <f>SUM('MFP by Site_kbs'!$L25:$P25,'MFP by Site_kbs'!$R25)</f>
        <v>9</v>
      </c>
      <c r="T25" s="104">
        <v>226</v>
      </c>
      <c r="U25" s="105">
        <v>0.99559471365638796</v>
      </c>
      <c r="V25" s="104">
        <v>1</v>
      </c>
      <c r="W25" s="105">
        <v>4.4052863436123404E-3</v>
      </c>
      <c r="X25" s="104">
        <v>0</v>
      </c>
      <c r="Y25" s="104">
        <v>0</v>
      </c>
      <c r="Z25" s="104" t="s">
        <v>1869</v>
      </c>
      <c r="AA25" s="104">
        <v>19</v>
      </c>
      <c r="AB25" s="104">
        <v>24</v>
      </c>
      <c r="AC25" s="104">
        <v>24</v>
      </c>
      <c r="AD25" s="103">
        <v>28</v>
      </c>
      <c r="AE25" s="104">
        <v>25</v>
      </c>
      <c r="AF25" s="104">
        <v>27</v>
      </c>
      <c r="AG25" s="104">
        <v>23</v>
      </c>
      <c r="AH25" s="104">
        <v>24</v>
      </c>
      <c r="AI25" s="104">
        <v>33</v>
      </c>
      <c r="AJ25" s="104">
        <v>0</v>
      </c>
      <c r="AK25" s="104">
        <v>0</v>
      </c>
      <c r="AL25" s="104">
        <v>0</v>
      </c>
      <c r="AM25" s="104">
        <v>0</v>
      </c>
      <c r="AN25" s="104">
        <v>0</v>
      </c>
      <c r="AO25" s="104">
        <v>141</v>
      </c>
      <c r="AP25" s="106">
        <f>'MFP by Site_kbs'!$AO25/'MFP by Site_kbs'!$G25</f>
        <v>0.62114537444933926</v>
      </c>
      <c r="AQ25" s="104">
        <v>141</v>
      </c>
      <c r="AR25" s="107">
        <f>'MFP by Site_kbs'!$AQ25/'MFP by Site_kbs'!$G25</f>
        <v>0.62114537444933926</v>
      </c>
      <c r="AS25" s="104" t="s">
        <v>1767</v>
      </c>
      <c r="AT25" s="104" t="s">
        <v>2981</v>
      </c>
      <c r="AU25" s="115" t="s">
        <v>3247</v>
      </c>
    </row>
    <row r="26" spans="2:47" hidden="1" x14ac:dyDescent="0.25">
      <c r="B26" s="109" t="s">
        <v>1808</v>
      </c>
      <c r="C26" s="109">
        <v>1</v>
      </c>
      <c r="D26" s="109" t="s">
        <v>80</v>
      </c>
      <c r="E26" s="109">
        <v>1012</v>
      </c>
      <c r="F26" s="109" t="s">
        <v>452</v>
      </c>
      <c r="G26" s="110">
        <v>244</v>
      </c>
      <c r="H26" s="110">
        <v>124</v>
      </c>
      <c r="I26" s="111">
        <v>0.50819672131147497</v>
      </c>
      <c r="J26" s="110">
        <v>120</v>
      </c>
      <c r="K26" s="111">
        <v>0.49180327868852503</v>
      </c>
      <c r="L26" s="110">
        <v>0</v>
      </c>
      <c r="M26" s="110">
        <v>0</v>
      </c>
      <c r="N26" s="110">
        <v>6</v>
      </c>
      <c r="O26" s="110">
        <v>2</v>
      </c>
      <c r="P26" s="110">
        <v>0</v>
      </c>
      <c r="Q26" s="110">
        <v>231</v>
      </c>
      <c r="R26" s="110">
        <v>5</v>
      </c>
      <c r="S26" s="110">
        <f>SUM('MFP by Site_kbs'!$L26:$P26,'MFP by Site_kbs'!$R26)</f>
        <v>13</v>
      </c>
      <c r="T26" s="110">
        <v>244</v>
      </c>
      <c r="U26" s="111">
        <v>1</v>
      </c>
      <c r="V26" s="110">
        <v>0</v>
      </c>
      <c r="W26" s="111">
        <v>0</v>
      </c>
      <c r="X26" s="110">
        <v>0</v>
      </c>
      <c r="Y26" s="110">
        <v>1</v>
      </c>
      <c r="Z26" s="110" t="s">
        <v>1869</v>
      </c>
      <c r="AA26" s="110">
        <v>36</v>
      </c>
      <c r="AB26" s="110">
        <v>28</v>
      </c>
      <c r="AC26" s="110">
        <v>22</v>
      </c>
      <c r="AD26" s="109">
        <v>34</v>
      </c>
      <c r="AE26" s="110">
        <v>31</v>
      </c>
      <c r="AF26" s="110">
        <v>29</v>
      </c>
      <c r="AG26" s="110">
        <v>32</v>
      </c>
      <c r="AH26" s="110">
        <v>31</v>
      </c>
      <c r="AI26" s="110">
        <v>0</v>
      </c>
      <c r="AJ26" s="110">
        <v>0</v>
      </c>
      <c r="AK26" s="110">
        <v>0</v>
      </c>
      <c r="AL26" s="110">
        <v>0</v>
      </c>
      <c r="AM26" s="110">
        <v>0</v>
      </c>
      <c r="AN26" s="110">
        <v>0</v>
      </c>
      <c r="AO26" s="110">
        <v>164</v>
      </c>
      <c r="AP26" s="112">
        <f>'MFP by Site_kbs'!$AO26/'MFP by Site_kbs'!$G26</f>
        <v>0.67213114754098358</v>
      </c>
      <c r="AQ26" s="110">
        <v>164</v>
      </c>
      <c r="AR26" s="113">
        <f>'MFP by Site_kbs'!$AQ26/'MFP by Site_kbs'!$G26</f>
        <v>0.67213114754098358</v>
      </c>
      <c r="AS26" s="110" t="s">
        <v>1767</v>
      </c>
      <c r="AT26" s="110" t="s">
        <v>2981</v>
      </c>
      <c r="AU26" s="114" t="s">
        <v>3246</v>
      </c>
    </row>
    <row r="27" spans="2:47" hidden="1" x14ac:dyDescent="0.25">
      <c r="B27" s="103" t="s">
        <v>1808</v>
      </c>
      <c r="C27" s="103">
        <v>1</v>
      </c>
      <c r="D27" s="103" t="s">
        <v>80</v>
      </c>
      <c r="E27" s="103">
        <v>1013</v>
      </c>
      <c r="F27" s="103" t="s">
        <v>453</v>
      </c>
      <c r="G27" s="104">
        <v>221</v>
      </c>
      <c r="H27" s="104">
        <v>101</v>
      </c>
      <c r="I27" s="105">
        <v>0.45701357466063303</v>
      </c>
      <c r="J27" s="104">
        <v>120</v>
      </c>
      <c r="K27" s="105">
        <v>0.54298642533936603</v>
      </c>
      <c r="L27" s="104">
        <v>3</v>
      </c>
      <c r="M27" s="104">
        <v>0</v>
      </c>
      <c r="N27" s="104">
        <v>0</v>
      </c>
      <c r="O27" s="104">
        <v>8</v>
      </c>
      <c r="P27" s="104">
        <v>0</v>
      </c>
      <c r="Q27" s="104">
        <v>203</v>
      </c>
      <c r="R27" s="104">
        <v>7</v>
      </c>
      <c r="S27" s="104">
        <f>SUM('MFP by Site_kbs'!$L27:$P27,'MFP by Site_kbs'!$R27)</f>
        <v>18</v>
      </c>
      <c r="T27" s="104">
        <v>221</v>
      </c>
      <c r="U27" s="105">
        <v>1</v>
      </c>
      <c r="V27" s="104">
        <v>0</v>
      </c>
      <c r="W27" s="105">
        <v>0</v>
      </c>
      <c r="X27" s="104">
        <v>0</v>
      </c>
      <c r="Y27" s="104">
        <v>1</v>
      </c>
      <c r="Z27" s="104" t="s">
        <v>1869</v>
      </c>
      <c r="AA27" s="104">
        <v>24</v>
      </c>
      <c r="AB27" s="104">
        <v>17</v>
      </c>
      <c r="AC27" s="104">
        <v>23</v>
      </c>
      <c r="AD27" s="103">
        <v>25</v>
      </c>
      <c r="AE27" s="104">
        <v>26</v>
      </c>
      <c r="AF27" s="104">
        <v>31</v>
      </c>
      <c r="AG27" s="104">
        <v>21</v>
      </c>
      <c r="AH27" s="104">
        <v>25</v>
      </c>
      <c r="AI27" s="104">
        <v>28</v>
      </c>
      <c r="AJ27" s="104">
        <v>0</v>
      </c>
      <c r="AK27" s="104">
        <v>0</v>
      </c>
      <c r="AL27" s="104">
        <v>0</v>
      </c>
      <c r="AM27" s="104">
        <v>0</v>
      </c>
      <c r="AN27" s="104">
        <v>0</v>
      </c>
      <c r="AO27" s="104">
        <v>149</v>
      </c>
      <c r="AP27" s="106">
        <f>'MFP by Site_kbs'!$AO27/'MFP by Site_kbs'!$G27</f>
        <v>0.67420814479638014</v>
      </c>
      <c r="AQ27" s="104">
        <v>149</v>
      </c>
      <c r="AR27" s="107">
        <f>'MFP by Site_kbs'!$AQ27/'MFP by Site_kbs'!$G27</f>
        <v>0.67420814479638014</v>
      </c>
      <c r="AS27" s="104" t="s">
        <v>1767</v>
      </c>
      <c r="AT27" s="104" t="s">
        <v>2981</v>
      </c>
      <c r="AU27" s="115" t="s">
        <v>3246</v>
      </c>
    </row>
    <row r="28" spans="2:47" hidden="1" x14ac:dyDescent="0.25">
      <c r="B28" s="109" t="s">
        <v>1808</v>
      </c>
      <c r="C28" s="109">
        <v>1</v>
      </c>
      <c r="D28" s="109" t="s">
        <v>80</v>
      </c>
      <c r="E28" s="109">
        <v>1014</v>
      </c>
      <c r="F28" s="109" t="s">
        <v>454</v>
      </c>
      <c r="G28" s="110">
        <v>544</v>
      </c>
      <c r="H28" s="110">
        <v>268</v>
      </c>
      <c r="I28" s="111">
        <v>0.49264705882352899</v>
      </c>
      <c r="J28" s="110">
        <v>276</v>
      </c>
      <c r="K28" s="111">
        <v>0.50735294117647101</v>
      </c>
      <c r="L28" s="110">
        <v>0</v>
      </c>
      <c r="M28" s="110">
        <v>0</v>
      </c>
      <c r="N28" s="110">
        <v>14</v>
      </c>
      <c r="O28" s="110">
        <v>9</v>
      </c>
      <c r="P28" s="110">
        <v>0</v>
      </c>
      <c r="Q28" s="110">
        <v>502</v>
      </c>
      <c r="R28" s="110">
        <v>19</v>
      </c>
      <c r="S28" s="110">
        <f>SUM('MFP by Site_kbs'!$L28:$P28,'MFP by Site_kbs'!$R28)</f>
        <v>42</v>
      </c>
      <c r="T28" s="110">
        <v>541</v>
      </c>
      <c r="U28" s="111">
        <v>0.99448529411764697</v>
      </c>
      <c r="V28" s="110">
        <v>3</v>
      </c>
      <c r="W28" s="111">
        <v>5.5147058823529398E-3</v>
      </c>
      <c r="X28" s="110">
        <v>0</v>
      </c>
      <c r="Y28" s="110">
        <v>9</v>
      </c>
      <c r="Z28" s="110" t="s">
        <v>1869</v>
      </c>
      <c r="AA28" s="110">
        <v>81</v>
      </c>
      <c r="AB28" s="110">
        <v>94</v>
      </c>
      <c r="AC28" s="110">
        <v>95</v>
      </c>
      <c r="AD28" s="109">
        <v>87</v>
      </c>
      <c r="AE28" s="110">
        <v>92</v>
      </c>
      <c r="AF28" s="110">
        <v>86</v>
      </c>
      <c r="AG28" s="110">
        <v>0</v>
      </c>
      <c r="AH28" s="110">
        <v>0</v>
      </c>
      <c r="AI28" s="110">
        <v>0</v>
      </c>
      <c r="AJ28" s="110">
        <v>0</v>
      </c>
      <c r="AK28" s="110">
        <v>0</v>
      </c>
      <c r="AL28" s="110">
        <v>0</v>
      </c>
      <c r="AM28" s="110">
        <v>0</v>
      </c>
      <c r="AN28" s="110">
        <v>0</v>
      </c>
      <c r="AO28" s="110">
        <v>297</v>
      </c>
      <c r="AP28" s="112">
        <f>'MFP by Site_kbs'!$AO28/'MFP by Site_kbs'!$G28</f>
        <v>0.54595588235294112</v>
      </c>
      <c r="AQ28" s="110">
        <v>297</v>
      </c>
      <c r="AR28" s="113">
        <f>'MFP by Site_kbs'!$AQ28/'MFP by Site_kbs'!$G28</f>
        <v>0.54595588235294112</v>
      </c>
      <c r="AS28" s="110" t="s">
        <v>1767</v>
      </c>
      <c r="AT28" s="110" t="s">
        <v>2981</v>
      </c>
      <c r="AU28" s="114" t="s">
        <v>3246</v>
      </c>
    </row>
    <row r="29" spans="2:47" hidden="1" x14ac:dyDescent="0.25">
      <c r="B29" s="103" t="s">
        <v>1808</v>
      </c>
      <c r="C29" s="103">
        <v>1</v>
      </c>
      <c r="D29" s="103" t="s">
        <v>80</v>
      </c>
      <c r="E29" s="103">
        <v>1015</v>
      </c>
      <c r="F29" s="103" t="s">
        <v>455</v>
      </c>
      <c r="G29" s="104">
        <v>311</v>
      </c>
      <c r="H29" s="104">
        <v>154</v>
      </c>
      <c r="I29" s="105">
        <v>0.49517684887459801</v>
      </c>
      <c r="J29" s="104">
        <v>157</v>
      </c>
      <c r="K29" s="105">
        <v>0.50482315112540199</v>
      </c>
      <c r="L29" s="104">
        <v>1</v>
      </c>
      <c r="M29" s="104">
        <v>0</v>
      </c>
      <c r="N29" s="104">
        <v>5</v>
      </c>
      <c r="O29" s="104">
        <v>10</v>
      </c>
      <c r="P29" s="104">
        <v>0</v>
      </c>
      <c r="Q29" s="104">
        <v>279</v>
      </c>
      <c r="R29" s="104">
        <v>16</v>
      </c>
      <c r="S29" s="104">
        <f>SUM('MFP by Site_kbs'!$L29:$P29,'MFP by Site_kbs'!$R29)</f>
        <v>32</v>
      </c>
      <c r="T29" s="104">
        <v>307</v>
      </c>
      <c r="U29" s="105">
        <v>0.98713826366559498</v>
      </c>
      <c r="V29" s="104">
        <v>4</v>
      </c>
      <c r="W29" s="105">
        <v>1.2861736334405099E-2</v>
      </c>
      <c r="X29" s="104">
        <v>0</v>
      </c>
      <c r="Y29" s="104">
        <v>0</v>
      </c>
      <c r="Z29" s="104" t="s">
        <v>1869</v>
      </c>
      <c r="AA29" s="104">
        <v>0</v>
      </c>
      <c r="AB29" s="104">
        <v>0</v>
      </c>
      <c r="AC29" s="104">
        <v>0</v>
      </c>
      <c r="AD29" s="103">
        <v>0</v>
      </c>
      <c r="AE29" s="104">
        <v>0</v>
      </c>
      <c r="AF29" s="104">
        <v>0</v>
      </c>
      <c r="AG29" s="104">
        <v>99</v>
      </c>
      <c r="AH29" s="104">
        <v>118</v>
      </c>
      <c r="AI29" s="104">
        <v>94</v>
      </c>
      <c r="AJ29" s="104">
        <v>0</v>
      </c>
      <c r="AK29" s="104">
        <v>0</v>
      </c>
      <c r="AL29" s="104">
        <v>0</v>
      </c>
      <c r="AM29" s="104">
        <v>0</v>
      </c>
      <c r="AN29" s="104">
        <v>0</v>
      </c>
      <c r="AO29" s="104">
        <v>177</v>
      </c>
      <c r="AP29" s="106">
        <f>'MFP by Site_kbs'!$AO29/'MFP by Site_kbs'!$G29</f>
        <v>0.56913183279742763</v>
      </c>
      <c r="AQ29" s="104">
        <v>177</v>
      </c>
      <c r="AR29" s="107">
        <f>'MFP by Site_kbs'!$AQ29/'MFP by Site_kbs'!$G29</f>
        <v>0.56913183279742763</v>
      </c>
      <c r="AS29" s="104" t="s">
        <v>1767</v>
      </c>
      <c r="AT29" s="104" t="s">
        <v>2981</v>
      </c>
      <c r="AU29" s="115" t="s">
        <v>3247</v>
      </c>
    </row>
    <row r="30" spans="2:47" hidden="1" x14ac:dyDescent="0.25">
      <c r="B30" s="109" t="s">
        <v>1808</v>
      </c>
      <c r="C30" s="109">
        <v>1</v>
      </c>
      <c r="D30" s="109" t="s">
        <v>80</v>
      </c>
      <c r="E30" s="109">
        <v>1016</v>
      </c>
      <c r="F30" s="109" t="s">
        <v>456</v>
      </c>
      <c r="G30" s="110">
        <v>139</v>
      </c>
      <c r="H30" s="110">
        <v>64</v>
      </c>
      <c r="I30" s="111">
        <v>0.46043165467625902</v>
      </c>
      <c r="J30" s="110">
        <v>75</v>
      </c>
      <c r="K30" s="111">
        <v>0.53956834532374098</v>
      </c>
      <c r="L30" s="110">
        <v>0</v>
      </c>
      <c r="M30" s="110">
        <v>0</v>
      </c>
      <c r="N30" s="110">
        <v>16</v>
      </c>
      <c r="O30" s="110">
        <v>0</v>
      </c>
      <c r="P30" s="110">
        <v>0</v>
      </c>
      <c r="Q30" s="110">
        <v>121</v>
      </c>
      <c r="R30" s="110">
        <v>2</v>
      </c>
      <c r="S30" s="110">
        <f>SUM('MFP by Site_kbs'!$L30:$P30,'MFP by Site_kbs'!$R30)</f>
        <v>18</v>
      </c>
      <c r="T30" s="110">
        <v>139</v>
      </c>
      <c r="U30" s="111">
        <v>1</v>
      </c>
      <c r="V30" s="110">
        <v>0</v>
      </c>
      <c r="W30" s="111">
        <v>0</v>
      </c>
      <c r="X30" s="110">
        <v>0</v>
      </c>
      <c r="Y30" s="110">
        <v>2</v>
      </c>
      <c r="Z30" s="110" t="s">
        <v>1869</v>
      </c>
      <c r="AA30" s="110">
        <v>13</v>
      </c>
      <c r="AB30" s="110">
        <v>21</v>
      </c>
      <c r="AC30" s="110">
        <v>13</v>
      </c>
      <c r="AD30" s="109">
        <v>25</v>
      </c>
      <c r="AE30" s="110">
        <v>20</v>
      </c>
      <c r="AF30" s="110">
        <v>11</v>
      </c>
      <c r="AG30" s="110">
        <v>15</v>
      </c>
      <c r="AH30" s="110">
        <v>19</v>
      </c>
      <c r="AI30" s="110">
        <v>0</v>
      </c>
      <c r="AJ30" s="110">
        <v>0</v>
      </c>
      <c r="AK30" s="110">
        <v>0</v>
      </c>
      <c r="AL30" s="110">
        <v>0</v>
      </c>
      <c r="AM30" s="110">
        <v>0</v>
      </c>
      <c r="AN30" s="110">
        <v>0</v>
      </c>
      <c r="AO30" s="110">
        <v>92</v>
      </c>
      <c r="AP30" s="112">
        <f>'MFP by Site_kbs'!$AO30/'MFP by Site_kbs'!$G30</f>
        <v>0.66187050359712229</v>
      </c>
      <c r="AQ30" s="110">
        <v>92</v>
      </c>
      <c r="AR30" s="113">
        <f>'MFP by Site_kbs'!$AQ30/'MFP by Site_kbs'!$G30</f>
        <v>0.66187050359712229</v>
      </c>
      <c r="AS30" s="110" t="s">
        <v>1767</v>
      </c>
      <c r="AT30" s="110" t="s">
        <v>2981</v>
      </c>
      <c r="AU30" s="114" t="s">
        <v>3246</v>
      </c>
    </row>
    <row r="31" spans="2:47" hidden="1" x14ac:dyDescent="0.25">
      <c r="B31" s="103" t="s">
        <v>1808</v>
      </c>
      <c r="C31" s="103">
        <v>1</v>
      </c>
      <c r="D31" s="103" t="s">
        <v>80</v>
      </c>
      <c r="E31" s="103">
        <v>1017</v>
      </c>
      <c r="F31" s="103" t="s">
        <v>457</v>
      </c>
      <c r="G31" s="104">
        <v>271</v>
      </c>
      <c r="H31" s="104">
        <v>136</v>
      </c>
      <c r="I31" s="105">
        <v>0.50184501845018403</v>
      </c>
      <c r="J31" s="104">
        <v>135</v>
      </c>
      <c r="K31" s="105">
        <v>0.49815498154981602</v>
      </c>
      <c r="L31" s="104">
        <v>0</v>
      </c>
      <c r="M31" s="104">
        <v>0</v>
      </c>
      <c r="N31" s="104">
        <v>14</v>
      </c>
      <c r="O31" s="104">
        <v>2</v>
      </c>
      <c r="P31" s="104">
        <v>0</v>
      </c>
      <c r="Q31" s="104">
        <v>250</v>
      </c>
      <c r="R31" s="104">
        <v>5</v>
      </c>
      <c r="S31" s="104">
        <f>SUM('MFP by Site_kbs'!$L31:$P31,'MFP by Site_kbs'!$R31)</f>
        <v>21</v>
      </c>
      <c r="T31" s="104">
        <v>271</v>
      </c>
      <c r="U31" s="105">
        <v>1</v>
      </c>
      <c r="V31" s="104">
        <v>0</v>
      </c>
      <c r="W31" s="105">
        <v>0</v>
      </c>
      <c r="X31" s="104">
        <v>0</v>
      </c>
      <c r="Y31" s="104">
        <v>0</v>
      </c>
      <c r="Z31" s="104" t="s">
        <v>1869</v>
      </c>
      <c r="AA31" s="104">
        <v>0</v>
      </c>
      <c r="AB31" s="104">
        <v>0</v>
      </c>
      <c r="AC31" s="104">
        <v>0</v>
      </c>
      <c r="AD31" s="103">
        <v>0</v>
      </c>
      <c r="AE31" s="104">
        <v>0</v>
      </c>
      <c r="AF31" s="104">
        <v>0</v>
      </c>
      <c r="AG31" s="104">
        <v>0</v>
      </c>
      <c r="AH31" s="104">
        <v>0</v>
      </c>
      <c r="AI31" s="104">
        <v>53</v>
      </c>
      <c r="AJ31" s="104">
        <v>60</v>
      </c>
      <c r="AK31" s="104">
        <v>2</v>
      </c>
      <c r="AL31" s="104">
        <v>57</v>
      </c>
      <c r="AM31" s="104">
        <v>56</v>
      </c>
      <c r="AN31" s="104">
        <v>43</v>
      </c>
      <c r="AO31" s="104">
        <v>161</v>
      </c>
      <c r="AP31" s="106">
        <f>'MFP by Site_kbs'!$AO31/'MFP by Site_kbs'!$G31</f>
        <v>0.59409594095940954</v>
      </c>
      <c r="AQ31" s="104">
        <v>161</v>
      </c>
      <c r="AR31" s="107">
        <f>'MFP by Site_kbs'!$AQ31/'MFP by Site_kbs'!$G31</f>
        <v>0.59409594095940954</v>
      </c>
      <c r="AS31" s="104" t="s">
        <v>1767</v>
      </c>
      <c r="AT31" s="104" t="s">
        <v>2981</v>
      </c>
      <c r="AU31" s="115" t="s">
        <v>3246</v>
      </c>
    </row>
    <row r="32" spans="2:47" hidden="1" x14ac:dyDescent="0.25">
      <c r="B32" s="109" t="s">
        <v>1808</v>
      </c>
      <c r="C32" s="109">
        <v>1</v>
      </c>
      <c r="D32" s="109" t="s">
        <v>80</v>
      </c>
      <c r="E32" s="109">
        <v>1018</v>
      </c>
      <c r="F32" s="109" t="s">
        <v>458</v>
      </c>
      <c r="G32" s="110">
        <v>552</v>
      </c>
      <c r="H32" s="110">
        <v>281</v>
      </c>
      <c r="I32" s="111">
        <v>0.50905797101449302</v>
      </c>
      <c r="J32" s="110">
        <v>271</v>
      </c>
      <c r="K32" s="111">
        <v>0.49094202898550698</v>
      </c>
      <c r="L32" s="110">
        <v>0</v>
      </c>
      <c r="M32" s="110">
        <v>1</v>
      </c>
      <c r="N32" s="110">
        <v>53</v>
      </c>
      <c r="O32" s="110">
        <v>18</v>
      </c>
      <c r="P32" s="110">
        <v>0</v>
      </c>
      <c r="Q32" s="110">
        <v>453</v>
      </c>
      <c r="R32" s="110">
        <v>27</v>
      </c>
      <c r="S32" s="110">
        <f>SUM('MFP by Site_kbs'!$L32:$P32,'MFP by Site_kbs'!$R32)</f>
        <v>99</v>
      </c>
      <c r="T32" s="110">
        <v>547</v>
      </c>
      <c r="U32" s="111">
        <v>0.99094202898550698</v>
      </c>
      <c r="V32" s="110">
        <v>5</v>
      </c>
      <c r="W32" s="111">
        <v>9.0579710144927505E-3</v>
      </c>
      <c r="X32" s="110">
        <v>0</v>
      </c>
      <c r="Y32" s="110">
        <v>2</v>
      </c>
      <c r="Z32" s="110" t="s">
        <v>1869</v>
      </c>
      <c r="AA32" s="110">
        <v>59</v>
      </c>
      <c r="AB32" s="110">
        <v>64</v>
      </c>
      <c r="AC32" s="110">
        <v>65</v>
      </c>
      <c r="AD32" s="109">
        <v>59</v>
      </c>
      <c r="AE32" s="110">
        <v>70</v>
      </c>
      <c r="AF32" s="110">
        <v>64</v>
      </c>
      <c r="AG32" s="110">
        <v>65</v>
      </c>
      <c r="AH32" s="110">
        <v>57</v>
      </c>
      <c r="AI32" s="110">
        <v>47</v>
      </c>
      <c r="AJ32" s="110">
        <v>0</v>
      </c>
      <c r="AK32" s="110">
        <v>0</v>
      </c>
      <c r="AL32" s="110">
        <v>0</v>
      </c>
      <c r="AM32" s="110">
        <v>0</v>
      </c>
      <c r="AN32" s="110">
        <v>0</v>
      </c>
      <c r="AO32" s="110">
        <v>318</v>
      </c>
      <c r="AP32" s="112">
        <f>'MFP by Site_kbs'!$AO32/'MFP by Site_kbs'!$G32</f>
        <v>0.57608695652173914</v>
      </c>
      <c r="AQ32" s="110">
        <v>318</v>
      </c>
      <c r="AR32" s="113">
        <f>'MFP by Site_kbs'!$AQ32/'MFP by Site_kbs'!$G32</f>
        <v>0.57608695652173914</v>
      </c>
      <c r="AS32" s="110" t="s">
        <v>1767</v>
      </c>
      <c r="AT32" s="110" t="s">
        <v>2981</v>
      </c>
      <c r="AU32" s="114" t="s">
        <v>3246</v>
      </c>
    </row>
    <row r="33" spans="2:47" hidden="1" x14ac:dyDescent="0.25">
      <c r="B33" s="103" t="s">
        <v>1808</v>
      </c>
      <c r="C33" s="103">
        <v>1</v>
      </c>
      <c r="D33" s="103" t="s">
        <v>80</v>
      </c>
      <c r="E33" s="103">
        <v>1019</v>
      </c>
      <c r="F33" s="103" t="s">
        <v>459</v>
      </c>
      <c r="G33" s="104">
        <v>186</v>
      </c>
      <c r="H33" s="104">
        <v>90</v>
      </c>
      <c r="I33" s="105">
        <v>0.483870967741936</v>
      </c>
      <c r="J33" s="104">
        <v>96</v>
      </c>
      <c r="K33" s="105">
        <v>0.51612903225806495</v>
      </c>
      <c r="L33" s="104">
        <v>0</v>
      </c>
      <c r="M33" s="104">
        <v>0</v>
      </c>
      <c r="N33" s="104">
        <v>3</v>
      </c>
      <c r="O33" s="104">
        <v>1</v>
      </c>
      <c r="P33" s="104">
        <v>0</v>
      </c>
      <c r="Q33" s="104">
        <v>178</v>
      </c>
      <c r="R33" s="104">
        <v>4</v>
      </c>
      <c r="S33" s="104">
        <f>SUM('MFP by Site_kbs'!$L33:$P33,'MFP by Site_kbs'!$R33)</f>
        <v>8</v>
      </c>
      <c r="T33" s="104">
        <v>186</v>
      </c>
      <c r="U33" s="105">
        <v>1</v>
      </c>
      <c r="V33" s="104">
        <v>0</v>
      </c>
      <c r="W33" s="105">
        <v>0</v>
      </c>
      <c r="X33" s="104">
        <v>0</v>
      </c>
      <c r="Y33" s="104">
        <v>3</v>
      </c>
      <c r="Z33" s="104" t="s">
        <v>1869</v>
      </c>
      <c r="AA33" s="104">
        <v>20</v>
      </c>
      <c r="AB33" s="104">
        <v>19</v>
      </c>
      <c r="AC33" s="104">
        <v>15</v>
      </c>
      <c r="AD33" s="103">
        <v>25</v>
      </c>
      <c r="AE33" s="104">
        <v>20</v>
      </c>
      <c r="AF33" s="104">
        <v>26</v>
      </c>
      <c r="AG33" s="104">
        <v>30</v>
      </c>
      <c r="AH33" s="104">
        <v>28</v>
      </c>
      <c r="AI33" s="104">
        <v>0</v>
      </c>
      <c r="AJ33" s="104">
        <v>0</v>
      </c>
      <c r="AK33" s="104">
        <v>0</v>
      </c>
      <c r="AL33" s="104">
        <v>0</v>
      </c>
      <c r="AM33" s="104">
        <v>0</v>
      </c>
      <c r="AN33" s="104">
        <v>0</v>
      </c>
      <c r="AO33" s="104">
        <v>108</v>
      </c>
      <c r="AP33" s="106">
        <f>'MFP by Site_kbs'!$AO33/'MFP by Site_kbs'!$G33</f>
        <v>0.58064516129032262</v>
      </c>
      <c r="AQ33" s="104">
        <v>108</v>
      </c>
      <c r="AR33" s="107">
        <f>'MFP by Site_kbs'!$AQ33/'MFP by Site_kbs'!$G33</f>
        <v>0.58064516129032262</v>
      </c>
      <c r="AS33" s="104" t="s">
        <v>1767</v>
      </c>
      <c r="AT33" s="104" t="s">
        <v>2981</v>
      </c>
      <c r="AU33" s="115" t="s">
        <v>3246</v>
      </c>
    </row>
    <row r="34" spans="2:47" hidden="1" x14ac:dyDescent="0.25">
      <c r="B34" s="109" t="s">
        <v>1808</v>
      </c>
      <c r="C34" s="109">
        <v>1</v>
      </c>
      <c r="D34" s="109" t="s">
        <v>80</v>
      </c>
      <c r="E34" s="109">
        <v>1020</v>
      </c>
      <c r="F34" s="109" t="s">
        <v>460</v>
      </c>
      <c r="G34" s="110">
        <v>383</v>
      </c>
      <c r="H34" s="110">
        <v>199</v>
      </c>
      <c r="I34" s="111">
        <v>0.519582245430809</v>
      </c>
      <c r="J34" s="110">
        <v>184</v>
      </c>
      <c r="K34" s="111">
        <v>0.480417754569191</v>
      </c>
      <c r="L34" s="110">
        <v>2</v>
      </c>
      <c r="M34" s="110">
        <v>1</v>
      </c>
      <c r="N34" s="110">
        <v>175</v>
      </c>
      <c r="O34" s="110">
        <v>7</v>
      </c>
      <c r="P34" s="110">
        <v>0</v>
      </c>
      <c r="Q34" s="110">
        <v>168</v>
      </c>
      <c r="R34" s="110">
        <v>30</v>
      </c>
      <c r="S34" s="110">
        <f>SUM('MFP by Site_kbs'!$L34:$P34,'MFP by Site_kbs'!$R34)</f>
        <v>215</v>
      </c>
      <c r="T34" s="110">
        <v>379</v>
      </c>
      <c r="U34" s="111">
        <v>0.98955613577023505</v>
      </c>
      <c r="V34" s="110">
        <v>4</v>
      </c>
      <c r="W34" s="111">
        <v>1.0443864229764999E-2</v>
      </c>
      <c r="X34" s="110">
        <v>0</v>
      </c>
      <c r="Y34" s="110">
        <v>0</v>
      </c>
      <c r="Z34" s="110" t="s">
        <v>1869</v>
      </c>
      <c r="AA34" s="110">
        <v>0</v>
      </c>
      <c r="AB34" s="110">
        <v>145</v>
      </c>
      <c r="AC34" s="110">
        <v>120</v>
      </c>
      <c r="AD34" s="109">
        <v>118</v>
      </c>
      <c r="AE34" s="110">
        <v>0</v>
      </c>
      <c r="AF34" s="110">
        <v>0</v>
      </c>
      <c r="AG34" s="110">
        <v>0</v>
      </c>
      <c r="AH34" s="110">
        <v>0</v>
      </c>
      <c r="AI34" s="110">
        <v>0</v>
      </c>
      <c r="AJ34" s="110">
        <v>0</v>
      </c>
      <c r="AK34" s="110">
        <v>0</v>
      </c>
      <c r="AL34" s="110">
        <v>0</v>
      </c>
      <c r="AM34" s="110">
        <v>0</v>
      </c>
      <c r="AN34" s="110">
        <v>0</v>
      </c>
      <c r="AO34" s="110">
        <v>310</v>
      </c>
      <c r="AP34" s="112">
        <f>'MFP by Site_kbs'!$AO34/'MFP by Site_kbs'!$G34</f>
        <v>0.80939947780678856</v>
      </c>
      <c r="AQ34" s="110">
        <v>310</v>
      </c>
      <c r="AR34" s="113">
        <f>'MFP by Site_kbs'!$AQ34/'MFP by Site_kbs'!$G34</f>
        <v>0.80939947780678856</v>
      </c>
      <c r="AS34" s="110" t="s">
        <v>1767</v>
      </c>
      <c r="AT34" s="110" t="s">
        <v>2981</v>
      </c>
      <c r="AU34" s="114" t="s">
        <v>3246</v>
      </c>
    </row>
    <row r="35" spans="2:47" hidden="1" x14ac:dyDescent="0.25">
      <c r="B35" s="103" t="s">
        <v>1808</v>
      </c>
      <c r="C35" s="103">
        <v>1</v>
      </c>
      <c r="D35" s="103" t="s">
        <v>80</v>
      </c>
      <c r="E35" s="103">
        <v>1021</v>
      </c>
      <c r="F35" s="103" t="s">
        <v>461</v>
      </c>
      <c r="G35" s="104">
        <v>687</v>
      </c>
      <c r="H35" s="104">
        <v>361</v>
      </c>
      <c r="I35" s="105">
        <v>0.52547307132459997</v>
      </c>
      <c r="J35" s="104">
        <v>326</v>
      </c>
      <c r="K35" s="105">
        <v>0.47452692867539997</v>
      </c>
      <c r="L35" s="104">
        <v>1</v>
      </c>
      <c r="M35" s="104">
        <v>0</v>
      </c>
      <c r="N35" s="104">
        <v>208</v>
      </c>
      <c r="O35" s="104">
        <v>10</v>
      </c>
      <c r="P35" s="104">
        <v>0</v>
      </c>
      <c r="Q35" s="104">
        <v>458</v>
      </c>
      <c r="R35" s="104">
        <v>10</v>
      </c>
      <c r="S35" s="104">
        <f>SUM('MFP by Site_kbs'!$L35:$P35,'MFP by Site_kbs'!$R35)</f>
        <v>229</v>
      </c>
      <c r="T35" s="104">
        <v>684</v>
      </c>
      <c r="U35" s="105">
        <v>0.99563318777292598</v>
      </c>
      <c r="V35" s="104">
        <v>3</v>
      </c>
      <c r="W35" s="105">
        <v>4.3668122270742399E-3</v>
      </c>
      <c r="X35" s="104">
        <v>0</v>
      </c>
      <c r="Y35" s="104">
        <v>0</v>
      </c>
      <c r="Z35" s="104" t="s">
        <v>1869</v>
      </c>
      <c r="AA35" s="104">
        <v>0</v>
      </c>
      <c r="AB35" s="104">
        <v>0</v>
      </c>
      <c r="AC35" s="104">
        <v>0</v>
      </c>
      <c r="AD35" s="103">
        <v>0</v>
      </c>
      <c r="AE35" s="104">
        <v>0</v>
      </c>
      <c r="AF35" s="104">
        <v>0</v>
      </c>
      <c r="AG35" s="104">
        <v>0</v>
      </c>
      <c r="AH35" s="104">
        <v>0</v>
      </c>
      <c r="AI35" s="104">
        <v>0</v>
      </c>
      <c r="AJ35" s="104">
        <v>216</v>
      </c>
      <c r="AK35" s="104">
        <v>11</v>
      </c>
      <c r="AL35" s="104">
        <v>164</v>
      </c>
      <c r="AM35" s="104">
        <v>150</v>
      </c>
      <c r="AN35" s="104">
        <v>146</v>
      </c>
      <c r="AO35" s="104">
        <v>394</v>
      </c>
      <c r="AP35" s="106">
        <f>'MFP by Site_kbs'!$AO35/'MFP by Site_kbs'!$G35</f>
        <v>0.57350800582241634</v>
      </c>
      <c r="AQ35" s="104">
        <v>394</v>
      </c>
      <c r="AR35" s="107">
        <f>'MFP by Site_kbs'!$AQ35/'MFP by Site_kbs'!$G35</f>
        <v>0.57350800582241634</v>
      </c>
      <c r="AS35" s="104" t="s">
        <v>1767</v>
      </c>
      <c r="AT35" s="104" t="s">
        <v>2981</v>
      </c>
      <c r="AU35" s="115" t="s">
        <v>3246</v>
      </c>
    </row>
    <row r="36" spans="2:47" hidden="1" x14ac:dyDescent="0.25">
      <c r="B36" s="109" t="s">
        <v>1808</v>
      </c>
      <c r="C36" s="109">
        <v>1</v>
      </c>
      <c r="D36" s="109" t="s">
        <v>80</v>
      </c>
      <c r="E36" s="109">
        <v>1022</v>
      </c>
      <c r="F36" s="109" t="s">
        <v>462</v>
      </c>
      <c r="G36" s="110">
        <v>422</v>
      </c>
      <c r="H36" s="110">
        <v>208</v>
      </c>
      <c r="I36" s="111">
        <v>0.49289099526066299</v>
      </c>
      <c r="J36" s="110">
        <v>214</v>
      </c>
      <c r="K36" s="111">
        <v>0.50710900473933695</v>
      </c>
      <c r="L36" s="110">
        <v>0</v>
      </c>
      <c r="M36" s="110">
        <v>1</v>
      </c>
      <c r="N36" s="110">
        <v>14</v>
      </c>
      <c r="O36" s="110">
        <v>16</v>
      </c>
      <c r="P36" s="110">
        <v>0</v>
      </c>
      <c r="Q36" s="110">
        <v>380</v>
      </c>
      <c r="R36" s="110">
        <v>11</v>
      </c>
      <c r="S36" s="110">
        <f>SUM('MFP by Site_kbs'!$L36:$P36,'MFP by Site_kbs'!$R36)</f>
        <v>42</v>
      </c>
      <c r="T36" s="110">
        <v>418</v>
      </c>
      <c r="U36" s="111">
        <v>0.99052132701421802</v>
      </c>
      <c r="V36" s="110">
        <v>4</v>
      </c>
      <c r="W36" s="111">
        <v>9.4786729857819895E-3</v>
      </c>
      <c r="X36" s="110">
        <v>0</v>
      </c>
      <c r="Y36" s="110">
        <v>3</v>
      </c>
      <c r="Z36" s="110" t="s">
        <v>1869</v>
      </c>
      <c r="AA36" s="110">
        <v>39</v>
      </c>
      <c r="AB36" s="110">
        <v>43</v>
      </c>
      <c r="AC36" s="110">
        <v>55</v>
      </c>
      <c r="AD36" s="109">
        <v>47</v>
      </c>
      <c r="AE36" s="110">
        <v>44</v>
      </c>
      <c r="AF36" s="110">
        <v>42</v>
      </c>
      <c r="AG36" s="110">
        <v>48</v>
      </c>
      <c r="AH36" s="110">
        <v>53</v>
      </c>
      <c r="AI36" s="110">
        <v>48</v>
      </c>
      <c r="AJ36" s="110">
        <v>0</v>
      </c>
      <c r="AK36" s="110">
        <v>0</v>
      </c>
      <c r="AL36" s="110">
        <v>0</v>
      </c>
      <c r="AM36" s="110">
        <v>0</v>
      </c>
      <c r="AN36" s="110">
        <v>0</v>
      </c>
      <c r="AO36" s="110">
        <v>236</v>
      </c>
      <c r="AP36" s="112">
        <f>'MFP by Site_kbs'!$AO36/'MFP by Site_kbs'!$G36</f>
        <v>0.55924170616113744</v>
      </c>
      <c r="AQ36" s="110">
        <v>236</v>
      </c>
      <c r="AR36" s="113">
        <f>'MFP by Site_kbs'!$AQ36/'MFP by Site_kbs'!$G36</f>
        <v>0.55924170616113744</v>
      </c>
      <c r="AS36" s="110" t="s">
        <v>1767</v>
      </c>
      <c r="AT36" s="110" t="s">
        <v>2981</v>
      </c>
      <c r="AU36" s="114" t="s">
        <v>3246</v>
      </c>
    </row>
    <row r="37" spans="2:47" hidden="1" x14ac:dyDescent="0.25">
      <c r="B37" s="103" t="s">
        <v>1808</v>
      </c>
      <c r="C37" s="103">
        <v>1</v>
      </c>
      <c r="D37" s="103" t="s">
        <v>80</v>
      </c>
      <c r="E37" s="103">
        <v>1023</v>
      </c>
      <c r="F37" s="103" t="s">
        <v>463</v>
      </c>
      <c r="G37" s="104">
        <v>286</v>
      </c>
      <c r="H37" s="104">
        <v>151</v>
      </c>
      <c r="I37" s="105">
        <v>0.52797202797202802</v>
      </c>
      <c r="J37" s="104">
        <v>135</v>
      </c>
      <c r="K37" s="105">
        <v>0.47202797202797198</v>
      </c>
      <c r="L37" s="104">
        <v>0</v>
      </c>
      <c r="M37" s="104">
        <v>3</v>
      </c>
      <c r="N37" s="104">
        <v>180</v>
      </c>
      <c r="O37" s="104">
        <v>8</v>
      </c>
      <c r="P37" s="104">
        <v>0</v>
      </c>
      <c r="Q37" s="104">
        <v>81</v>
      </c>
      <c r="R37" s="104">
        <v>14</v>
      </c>
      <c r="S37" s="104">
        <f>SUM('MFP by Site_kbs'!$L37:$P37,'MFP by Site_kbs'!$R37)</f>
        <v>205</v>
      </c>
      <c r="T37" s="104">
        <v>284</v>
      </c>
      <c r="U37" s="105">
        <v>0.99300699300699302</v>
      </c>
      <c r="V37" s="104">
        <v>2</v>
      </c>
      <c r="W37" s="105">
        <v>6.9930069930069904E-3</v>
      </c>
      <c r="X37" s="104">
        <v>0</v>
      </c>
      <c r="Y37" s="104">
        <v>0</v>
      </c>
      <c r="Z37" s="104" t="s">
        <v>1869</v>
      </c>
      <c r="AA37" s="104">
        <v>0</v>
      </c>
      <c r="AB37" s="104">
        <v>72</v>
      </c>
      <c r="AC37" s="104">
        <v>50</v>
      </c>
      <c r="AD37" s="103">
        <v>59</v>
      </c>
      <c r="AE37" s="104">
        <v>55</v>
      </c>
      <c r="AF37" s="104">
        <v>50</v>
      </c>
      <c r="AG37" s="104">
        <v>0</v>
      </c>
      <c r="AH37" s="104">
        <v>0</v>
      </c>
      <c r="AI37" s="104">
        <v>0</v>
      </c>
      <c r="AJ37" s="104">
        <v>0</v>
      </c>
      <c r="AK37" s="104">
        <v>0</v>
      </c>
      <c r="AL37" s="104">
        <v>0</v>
      </c>
      <c r="AM37" s="104">
        <v>0</v>
      </c>
      <c r="AN37" s="104">
        <v>0</v>
      </c>
      <c r="AO37" s="104">
        <v>270</v>
      </c>
      <c r="AP37" s="106">
        <f>'MFP by Site_kbs'!$AO37/'MFP by Site_kbs'!$G37</f>
        <v>0.94405594405594406</v>
      </c>
      <c r="AQ37" s="104">
        <v>270</v>
      </c>
      <c r="AR37" s="107">
        <f>'MFP by Site_kbs'!$AQ37/'MFP by Site_kbs'!$G37</f>
        <v>0.94405594405594406</v>
      </c>
      <c r="AS37" s="104" t="s">
        <v>1767</v>
      </c>
      <c r="AT37" s="104" t="s">
        <v>2981</v>
      </c>
      <c r="AU37" s="115" t="s">
        <v>3246</v>
      </c>
    </row>
    <row r="38" spans="2:47" hidden="1" x14ac:dyDescent="0.25">
      <c r="B38" s="109" t="s">
        <v>1808</v>
      </c>
      <c r="C38" s="109">
        <v>1</v>
      </c>
      <c r="D38" s="109" t="s">
        <v>80</v>
      </c>
      <c r="E38" s="109">
        <v>1024</v>
      </c>
      <c r="F38" s="109" t="s">
        <v>464</v>
      </c>
      <c r="G38" s="110">
        <v>350</v>
      </c>
      <c r="H38" s="110">
        <v>162</v>
      </c>
      <c r="I38" s="111">
        <v>0.46285714285714302</v>
      </c>
      <c r="J38" s="110">
        <v>188</v>
      </c>
      <c r="K38" s="111">
        <v>0.53714285714285703</v>
      </c>
      <c r="L38" s="110">
        <v>0</v>
      </c>
      <c r="M38" s="110">
        <v>2</v>
      </c>
      <c r="N38" s="110">
        <v>94</v>
      </c>
      <c r="O38" s="110">
        <v>12</v>
      </c>
      <c r="P38" s="110">
        <v>0</v>
      </c>
      <c r="Q38" s="110">
        <v>219</v>
      </c>
      <c r="R38" s="110">
        <v>23</v>
      </c>
      <c r="S38" s="110">
        <f>SUM('MFP by Site_kbs'!$L38:$P38,'MFP by Site_kbs'!$R38)</f>
        <v>131</v>
      </c>
      <c r="T38" s="110">
        <v>345</v>
      </c>
      <c r="U38" s="111">
        <v>0.98571428571428599</v>
      </c>
      <c r="V38" s="110">
        <v>5</v>
      </c>
      <c r="W38" s="111">
        <v>1.4285714285714299E-2</v>
      </c>
      <c r="X38" s="110">
        <v>0</v>
      </c>
      <c r="Y38" s="110">
        <v>0</v>
      </c>
      <c r="Z38" s="110" t="s">
        <v>1869</v>
      </c>
      <c r="AA38" s="110">
        <v>0</v>
      </c>
      <c r="AB38" s="110">
        <v>85</v>
      </c>
      <c r="AC38" s="110">
        <v>75</v>
      </c>
      <c r="AD38" s="109">
        <v>73</v>
      </c>
      <c r="AE38" s="110">
        <v>66</v>
      </c>
      <c r="AF38" s="110">
        <v>51</v>
      </c>
      <c r="AG38" s="110">
        <v>0</v>
      </c>
      <c r="AH38" s="110">
        <v>0</v>
      </c>
      <c r="AI38" s="110">
        <v>0</v>
      </c>
      <c r="AJ38" s="110">
        <v>0</v>
      </c>
      <c r="AK38" s="110">
        <v>0</v>
      </c>
      <c r="AL38" s="110">
        <v>0</v>
      </c>
      <c r="AM38" s="110">
        <v>0</v>
      </c>
      <c r="AN38" s="110">
        <v>0</v>
      </c>
      <c r="AO38" s="110">
        <v>318</v>
      </c>
      <c r="AP38" s="112">
        <f>'MFP by Site_kbs'!$AO38/'MFP by Site_kbs'!$G38</f>
        <v>0.90857142857142859</v>
      </c>
      <c r="AQ38" s="110">
        <v>318</v>
      </c>
      <c r="AR38" s="113">
        <f>'MFP by Site_kbs'!$AQ38/'MFP by Site_kbs'!$G38</f>
        <v>0.90857142857142859</v>
      </c>
      <c r="AS38" s="110" t="s">
        <v>1767</v>
      </c>
      <c r="AT38" s="110" t="s">
        <v>2981</v>
      </c>
      <c r="AU38" s="114" t="s">
        <v>3246</v>
      </c>
    </row>
    <row r="39" spans="2:47" hidden="1" x14ac:dyDescent="0.25">
      <c r="B39" s="103" t="s">
        <v>1808</v>
      </c>
      <c r="C39" s="103">
        <v>1</v>
      </c>
      <c r="D39" s="103" t="s">
        <v>80</v>
      </c>
      <c r="E39" s="103">
        <v>1025</v>
      </c>
      <c r="F39" s="103" t="s">
        <v>465</v>
      </c>
      <c r="G39" s="104">
        <v>255</v>
      </c>
      <c r="H39" s="104">
        <v>123</v>
      </c>
      <c r="I39" s="105">
        <v>0.48235294117647098</v>
      </c>
      <c r="J39" s="104">
        <v>132</v>
      </c>
      <c r="K39" s="105">
        <v>0.51764705882352902</v>
      </c>
      <c r="L39" s="104">
        <v>0</v>
      </c>
      <c r="M39" s="104">
        <v>0</v>
      </c>
      <c r="N39" s="104">
        <v>117</v>
      </c>
      <c r="O39" s="104">
        <v>8</v>
      </c>
      <c r="P39" s="104">
        <v>0</v>
      </c>
      <c r="Q39" s="104">
        <v>112</v>
      </c>
      <c r="R39" s="104">
        <v>18</v>
      </c>
      <c r="S39" s="104">
        <f>SUM('MFP by Site_kbs'!$L39:$P39,'MFP by Site_kbs'!$R39)</f>
        <v>143</v>
      </c>
      <c r="T39" s="104">
        <v>253</v>
      </c>
      <c r="U39" s="105">
        <v>0.99215686274509796</v>
      </c>
      <c r="V39" s="104">
        <v>2</v>
      </c>
      <c r="W39" s="105">
        <v>7.8431372549019607E-3</v>
      </c>
      <c r="X39" s="104">
        <v>0</v>
      </c>
      <c r="Y39" s="104">
        <v>0</v>
      </c>
      <c r="Z39" s="104" t="s">
        <v>1869</v>
      </c>
      <c r="AA39" s="104">
        <v>0</v>
      </c>
      <c r="AB39" s="104">
        <v>0</v>
      </c>
      <c r="AC39" s="104">
        <v>0</v>
      </c>
      <c r="AD39" s="103">
        <v>0</v>
      </c>
      <c r="AE39" s="104">
        <v>138</v>
      </c>
      <c r="AF39" s="104">
        <v>117</v>
      </c>
      <c r="AG39" s="104">
        <v>0</v>
      </c>
      <c r="AH39" s="104">
        <v>0</v>
      </c>
      <c r="AI39" s="104">
        <v>0</v>
      </c>
      <c r="AJ39" s="104">
        <v>0</v>
      </c>
      <c r="AK39" s="104">
        <v>0</v>
      </c>
      <c r="AL39" s="104">
        <v>0</v>
      </c>
      <c r="AM39" s="104">
        <v>0</v>
      </c>
      <c r="AN39" s="104">
        <v>0</v>
      </c>
      <c r="AO39" s="104">
        <v>220</v>
      </c>
      <c r="AP39" s="106">
        <f>'MFP by Site_kbs'!$AO39/'MFP by Site_kbs'!$G39</f>
        <v>0.86274509803921573</v>
      </c>
      <c r="AQ39" s="104">
        <v>220</v>
      </c>
      <c r="AR39" s="107">
        <f>'MFP by Site_kbs'!$AQ39/'MFP by Site_kbs'!$G39</f>
        <v>0.86274509803921573</v>
      </c>
      <c r="AS39" s="104" t="s">
        <v>1767</v>
      </c>
      <c r="AT39" s="104" t="s">
        <v>2981</v>
      </c>
      <c r="AU39" s="115" t="s">
        <v>3246</v>
      </c>
    </row>
    <row r="40" spans="2:47" hidden="1" x14ac:dyDescent="0.25">
      <c r="B40" s="109" t="s">
        <v>1808</v>
      </c>
      <c r="C40" s="109">
        <v>1</v>
      </c>
      <c r="D40" s="109" t="s">
        <v>80</v>
      </c>
      <c r="E40" s="109">
        <v>1030</v>
      </c>
      <c r="F40" s="109" t="s">
        <v>466</v>
      </c>
      <c r="G40" s="110">
        <v>2</v>
      </c>
      <c r="H40" s="110">
        <v>2</v>
      </c>
      <c r="I40" s="111">
        <v>1</v>
      </c>
      <c r="J40" s="110">
        <v>0</v>
      </c>
      <c r="K40" s="111">
        <v>0</v>
      </c>
      <c r="L40" s="110">
        <v>0</v>
      </c>
      <c r="M40" s="110">
        <v>0</v>
      </c>
      <c r="N40" s="110">
        <v>1</v>
      </c>
      <c r="O40" s="110">
        <v>0</v>
      </c>
      <c r="P40" s="110">
        <v>0</v>
      </c>
      <c r="Q40" s="110">
        <v>1</v>
      </c>
      <c r="R40" s="110">
        <v>0</v>
      </c>
      <c r="S40" s="110">
        <f>SUM('MFP by Site_kbs'!$L40:$P40,'MFP by Site_kbs'!$R40)</f>
        <v>1</v>
      </c>
      <c r="T40" s="110">
        <v>2</v>
      </c>
      <c r="U40" s="111">
        <v>1</v>
      </c>
      <c r="V40" s="110">
        <v>0</v>
      </c>
      <c r="W40" s="111">
        <v>0</v>
      </c>
      <c r="X40" s="110">
        <v>0</v>
      </c>
      <c r="Y40" s="110">
        <v>2</v>
      </c>
      <c r="Z40" s="110" t="s">
        <v>1869</v>
      </c>
      <c r="AA40" s="110">
        <v>0</v>
      </c>
      <c r="AB40" s="110">
        <v>0</v>
      </c>
      <c r="AC40" s="110">
        <v>0</v>
      </c>
      <c r="AD40" s="109">
        <v>0</v>
      </c>
      <c r="AE40" s="110">
        <v>0</v>
      </c>
      <c r="AF40" s="110">
        <v>0</v>
      </c>
      <c r="AG40" s="110">
        <v>0</v>
      </c>
      <c r="AH40" s="110">
        <v>0</v>
      </c>
      <c r="AI40" s="110">
        <v>0</v>
      </c>
      <c r="AJ40" s="110">
        <v>0</v>
      </c>
      <c r="AK40" s="110">
        <v>0</v>
      </c>
      <c r="AL40" s="110">
        <v>0</v>
      </c>
      <c r="AM40" s="110">
        <v>0</v>
      </c>
      <c r="AN40" s="110">
        <v>0</v>
      </c>
      <c r="AO40" s="110">
        <v>2</v>
      </c>
      <c r="AP40" s="112">
        <f>'MFP by Site_kbs'!$AO40/'MFP by Site_kbs'!$G40</f>
        <v>1</v>
      </c>
      <c r="AQ40" s="110">
        <v>2</v>
      </c>
      <c r="AR40" s="113">
        <f>'MFP by Site_kbs'!$AQ40/'MFP by Site_kbs'!$G40</f>
        <v>1</v>
      </c>
      <c r="AS40" s="110" t="s">
        <v>1767</v>
      </c>
      <c r="AT40" s="110" t="s">
        <v>2981</v>
      </c>
      <c r="AU40" s="114" t="s">
        <v>3247</v>
      </c>
    </row>
    <row r="41" spans="2:47" hidden="1" x14ac:dyDescent="0.25">
      <c r="B41" s="103" t="s">
        <v>1808</v>
      </c>
      <c r="C41" s="103">
        <v>1</v>
      </c>
      <c r="D41" s="103" t="s">
        <v>80</v>
      </c>
      <c r="E41" s="103">
        <v>1031</v>
      </c>
      <c r="F41" s="103" t="s">
        <v>467</v>
      </c>
      <c r="G41" s="104">
        <v>12</v>
      </c>
      <c r="H41" s="104">
        <v>5</v>
      </c>
      <c r="I41" s="105">
        <v>0.41666666666666702</v>
      </c>
      <c r="J41" s="104">
        <v>7</v>
      </c>
      <c r="K41" s="105">
        <v>0.58333333333333304</v>
      </c>
      <c r="L41" s="104">
        <v>0</v>
      </c>
      <c r="M41" s="104">
        <v>0</v>
      </c>
      <c r="N41" s="104">
        <v>6</v>
      </c>
      <c r="O41" s="104">
        <v>0</v>
      </c>
      <c r="P41" s="104">
        <v>0</v>
      </c>
      <c r="Q41" s="104">
        <v>6</v>
      </c>
      <c r="R41" s="104">
        <v>0</v>
      </c>
      <c r="S41" s="104">
        <f>SUM('MFP by Site_kbs'!$L41:$P41,'MFP by Site_kbs'!$R41)</f>
        <v>6</v>
      </c>
      <c r="T41" s="104">
        <v>12</v>
      </c>
      <c r="U41" s="105">
        <v>1</v>
      </c>
      <c r="V41" s="104">
        <v>0</v>
      </c>
      <c r="W41" s="105">
        <v>0</v>
      </c>
      <c r="X41" s="104">
        <v>0</v>
      </c>
      <c r="Y41" s="104">
        <v>12</v>
      </c>
      <c r="Z41" s="104" t="s">
        <v>1869</v>
      </c>
      <c r="AA41" s="104">
        <v>0</v>
      </c>
      <c r="AB41" s="104">
        <v>0</v>
      </c>
      <c r="AC41" s="104">
        <v>0</v>
      </c>
      <c r="AD41" s="103">
        <v>0</v>
      </c>
      <c r="AE41" s="104">
        <v>0</v>
      </c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4">
        <v>0</v>
      </c>
      <c r="AO41" s="104">
        <v>11</v>
      </c>
      <c r="AP41" s="106">
        <f>'MFP by Site_kbs'!$AO41/'MFP by Site_kbs'!$G41</f>
        <v>0.91666666666666663</v>
      </c>
      <c r="AQ41" s="104">
        <v>11</v>
      </c>
      <c r="AR41" s="107">
        <f>'MFP by Site_kbs'!$AQ41/'MFP by Site_kbs'!$G41</f>
        <v>0.91666666666666663</v>
      </c>
      <c r="AS41" s="104" t="s">
        <v>1767</v>
      </c>
      <c r="AT41" s="104" t="s">
        <v>2981</v>
      </c>
      <c r="AU41" s="115" t="s">
        <v>3247</v>
      </c>
    </row>
    <row r="42" spans="2:47" hidden="1" x14ac:dyDescent="0.25">
      <c r="B42" s="109" t="s">
        <v>1808</v>
      </c>
      <c r="C42" s="109">
        <v>1</v>
      </c>
      <c r="D42" s="109" t="s">
        <v>80</v>
      </c>
      <c r="E42" s="109">
        <v>1032</v>
      </c>
      <c r="F42" s="109" t="s">
        <v>468</v>
      </c>
      <c r="G42" s="110">
        <v>14</v>
      </c>
      <c r="H42" s="110">
        <v>6</v>
      </c>
      <c r="I42" s="111">
        <v>0.42857142857142899</v>
      </c>
      <c r="J42" s="110">
        <v>8</v>
      </c>
      <c r="K42" s="111">
        <v>0.57142857142857095</v>
      </c>
      <c r="L42" s="110">
        <v>0</v>
      </c>
      <c r="M42" s="110">
        <v>0</v>
      </c>
      <c r="N42" s="110">
        <v>5</v>
      </c>
      <c r="O42" s="110">
        <v>2</v>
      </c>
      <c r="P42" s="110">
        <v>0</v>
      </c>
      <c r="Q42" s="110">
        <v>7</v>
      </c>
      <c r="R42" s="110">
        <v>0</v>
      </c>
      <c r="S42" s="110">
        <f>SUM('MFP by Site_kbs'!$L42:$P42,'MFP by Site_kbs'!$R42)</f>
        <v>7</v>
      </c>
      <c r="T42" s="110">
        <v>14</v>
      </c>
      <c r="U42" s="111">
        <v>1</v>
      </c>
      <c r="V42" s="110">
        <v>0</v>
      </c>
      <c r="W42" s="111">
        <v>0</v>
      </c>
      <c r="X42" s="110">
        <v>0</v>
      </c>
      <c r="Y42" s="110">
        <v>14</v>
      </c>
      <c r="Z42" s="110" t="s">
        <v>1869</v>
      </c>
      <c r="AA42" s="110">
        <v>0</v>
      </c>
      <c r="AB42" s="110">
        <v>0</v>
      </c>
      <c r="AC42" s="110">
        <v>0</v>
      </c>
      <c r="AD42" s="109">
        <v>0</v>
      </c>
      <c r="AE42" s="110">
        <v>0</v>
      </c>
      <c r="AF42" s="110">
        <v>0</v>
      </c>
      <c r="AG42" s="110">
        <v>0</v>
      </c>
      <c r="AH42" s="110">
        <v>0</v>
      </c>
      <c r="AI42" s="110">
        <v>0</v>
      </c>
      <c r="AJ42" s="110">
        <v>0</v>
      </c>
      <c r="AK42" s="110">
        <v>0</v>
      </c>
      <c r="AL42" s="110">
        <v>0</v>
      </c>
      <c r="AM42" s="110">
        <v>0</v>
      </c>
      <c r="AN42" s="110">
        <v>0</v>
      </c>
      <c r="AO42" s="110">
        <v>11</v>
      </c>
      <c r="AP42" s="112">
        <f>'MFP by Site_kbs'!$AO42/'MFP by Site_kbs'!$G42</f>
        <v>0.7857142857142857</v>
      </c>
      <c r="AQ42" s="110">
        <v>11</v>
      </c>
      <c r="AR42" s="113">
        <f>'MFP by Site_kbs'!$AQ42/'MFP by Site_kbs'!$G42</f>
        <v>0.7857142857142857</v>
      </c>
      <c r="AS42" s="110" t="s">
        <v>1767</v>
      </c>
      <c r="AT42" s="110" t="s">
        <v>2981</v>
      </c>
      <c r="AU42" s="114" t="s">
        <v>3247</v>
      </c>
    </row>
    <row r="43" spans="2:47" hidden="1" x14ac:dyDescent="0.25">
      <c r="B43" s="103" t="s">
        <v>1808</v>
      </c>
      <c r="C43" s="103">
        <v>1</v>
      </c>
      <c r="D43" s="103" t="s">
        <v>80</v>
      </c>
      <c r="E43" s="103">
        <v>1034</v>
      </c>
      <c r="F43" s="103" t="s">
        <v>469</v>
      </c>
      <c r="G43" s="104">
        <v>541</v>
      </c>
      <c r="H43" s="104">
        <v>252</v>
      </c>
      <c r="I43" s="105">
        <v>0.46580406654343798</v>
      </c>
      <c r="J43" s="104">
        <v>289</v>
      </c>
      <c r="K43" s="105">
        <v>0.53419593345656202</v>
      </c>
      <c r="L43" s="104">
        <v>3</v>
      </c>
      <c r="M43" s="104">
        <v>2</v>
      </c>
      <c r="N43" s="104">
        <v>14</v>
      </c>
      <c r="O43" s="104">
        <v>5</v>
      </c>
      <c r="P43" s="104">
        <v>0</v>
      </c>
      <c r="Q43" s="104">
        <v>506</v>
      </c>
      <c r="R43" s="104">
        <v>11</v>
      </c>
      <c r="S43" s="104">
        <f>SUM('MFP by Site_kbs'!$L43:$P43,'MFP by Site_kbs'!$R43)</f>
        <v>35</v>
      </c>
      <c r="T43" s="104">
        <v>539</v>
      </c>
      <c r="U43" s="105">
        <v>0.99630314232901995</v>
      </c>
      <c r="V43" s="104">
        <v>2</v>
      </c>
      <c r="W43" s="105">
        <v>3.6968576709796698E-3</v>
      </c>
      <c r="X43" s="104">
        <v>0</v>
      </c>
      <c r="Y43" s="104">
        <v>0</v>
      </c>
      <c r="Z43" s="104" t="s">
        <v>1869</v>
      </c>
      <c r="AA43" s="104">
        <v>0</v>
      </c>
      <c r="AB43" s="104">
        <v>0</v>
      </c>
      <c r="AC43" s="104">
        <v>0</v>
      </c>
      <c r="AD43" s="103">
        <v>0</v>
      </c>
      <c r="AE43" s="104">
        <v>0</v>
      </c>
      <c r="AF43" s="104">
        <v>0</v>
      </c>
      <c r="AG43" s="104">
        <v>0</v>
      </c>
      <c r="AH43" s="104">
        <v>0</v>
      </c>
      <c r="AI43" s="104">
        <v>0</v>
      </c>
      <c r="AJ43" s="104">
        <v>143</v>
      </c>
      <c r="AK43" s="104">
        <v>1</v>
      </c>
      <c r="AL43" s="104">
        <v>134</v>
      </c>
      <c r="AM43" s="104">
        <v>146</v>
      </c>
      <c r="AN43" s="104">
        <v>117</v>
      </c>
      <c r="AO43" s="104">
        <v>263</v>
      </c>
      <c r="AP43" s="106">
        <f>'MFP by Site_kbs'!$AO43/'MFP by Site_kbs'!$G43</f>
        <v>0.48613678373382624</v>
      </c>
      <c r="AQ43" s="104">
        <v>263</v>
      </c>
      <c r="AR43" s="107">
        <f>'MFP by Site_kbs'!$AQ43/'MFP by Site_kbs'!$G43</f>
        <v>0.48613678373382624</v>
      </c>
      <c r="AS43" s="104" t="s">
        <v>1767</v>
      </c>
      <c r="AT43" s="104" t="s">
        <v>2981</v>
      </c>
      <c r="AU43" s="115" t="s">
        <v>3247</v>
      </c>
    </row>
    <row r="44" spans="2:47" hidden="1" x14ac:dyDescent="0.25">
      <c r="B44" s="109" t="s">
        <v>1808</v>
      </c>
      <c r="C44" s="109">
        <v>1</v>
      </c>
      <c r="D44" s="109" t="s">
        <v>80</v>
      </c>
      <c r="E44" s="109">
        <v>1035</v>
      </c>
      <c r="F44" s="109" t="s">
        <v>470</v>
      </c>
      <c r="G44" s="110">
        <v>2</v>
      </c>
      <c r="H44" s="110">
        <v>1</v>
      </c>
      <c r="I44" s="111">
        <v>0.5</v>
      </c>
      <c r="J44" s="110">
        <v>1</v>
      </c>
      <c r="K44" s="111">
        <v>0.5</v>
      </c>
      <c r="L44" s="110">
        <v>0</v>
      </c>
      <c r="M44" s="110">
        <v>0</v>
      </c>
      <c r="N44" s="110">
        <v>0</v>
      </c>
      <c r="O44" s="110">
        <v>0</v>
      </c>
      <c r="P44" s="110">
        <v>0</v>
      </c>
      <c r="Q44" s="110">
        <v>2</v>
      </c>
      <c r="R44" s="110">
        <v>0</v>
      </c>
      <c r="S44" s="110">
        <f>SUM('MFP by Site_kbs'!$L44:$P44,'MFP by Site_kbs'!$R44)</f>
        <v>0</v>
      </c>
      <c r="T44" s="110">
        <v>2</v>
      </c>
      <c r="U44" s="111">
        <v>1</v>
      </c>
      <c r="V44" s="110">
        <v>0</v>
      </c>
      <c r="W44" s="111">
        <v>0</v>
      </c>
      <c r="X44" s="110">
        <v>0</v>
      </c>
      <c r="Y44" s="110">
        <v>2</v>
      </c>
      <c r="Z44" s="110" t="s">
        <v>1869</v>
      </c>
      <c r="AA44" s="110">
        <v>0</v>
      </c>
      <c r="AB44" s="110">
        <v>0</v>
      </c>
      <c r="AC44" s="110">
        <v>0</v>
      </c>
      <c r="AD44" s="109">
        <v>0</v>
      </c>
      <c r="AE44" s="110">
        <v>0</v>
      </c>
      <c r="AF44" s="110">
        <v>0</v>
      </c>
      <c r="AG44" s="110">
        <v>0</v>
      </c>
      <c r="AH44" s="110">
        <v>0</v>
      </c>
      <c r="AI44" s="110">
        <v>0</v>
      </c>
      <c r="AJ44" s="110">
        <v>0</v>
      </c>
      <c r="AK44" s="110">
        <v>0</v>
      </c>
      <c r="AL44" s="110">
        <v>0</v>
      </c>
      <c r="AM44" s="110">
        <v>0</v>
      </c>
      <c r="AN44" s="110">
        <v>0</v>
      </c>
      <c r="AO44" s="110">
        <v>1</v>
      </c>
      <c r="AP44" s="112">
        <f>'MFP by Site_kbs'!$AO44/'MFP by Site_kbs'!$G44</f>
        <v>0.5</v>
      </c>
      <c r="AQ44" s="110">
        <v>1</v>
      </c>
      <c r="AR44" s="113">
        <f>'MFP by Site_kbs'!$AQ44/'MFP by Site_kbs'!$G44</f>
        <v>0.5</v>
      </c>
      <c r="AS44" s="110" t="s">
        <v>1767</v>
      </c>
      <c r="AT44" s="110" t="s">
        <v>2981</v>
      </c>
      <c r="AU44" s="114" t="s">
        <v>3247</v>
      </c>
    </row>
    <row r="45" spans="2:47" hidden="1" x14ac:dyDescent="0.25">
      <c r="B45" s="103" t="s">
        <v>1808</v>
      </c>
      <c r="C45" s="103">
        <v>1</v>
      </c>
      <c r="D45" s="103" t="s">
        <v>80</v>
      </c>
      <c r="E45" s="103">
        <v>1036</v>
      </c>
      <c r="F45" s="103" t="s">
        <v>471</v>
      </c>
      <c r="G45" s="104">
        <v>33</v>
      </c>
      <c r="H45" s="104">
        <v>0</v>
      </c>
      <c r="I45" s="105">
        <v>0</v>
      </c>
      <c r="J45" s="104">
        <v>33</v>
      </c>
      <c r="K45" s="105">
        <v>1</v>
      </c>
      <c r="L45" s="104">
        <v>1</v>
      </c>
      <c r="M45" s="104">
        <v>0</v>
      </c>
      <c r="N45" s="104">
        <v>25</v>
      </c>
      <c r="O45" s="104">
        <v>0</v>
      </c>
      <c r="P45" s="104">
        <v>0</v>
      </c>
      <c r="Q45" s="104">
        <v>7</v>
      </c>
      <c r="R45" s="104">
        <v>0</v>
      </c>
      <c r="S45" s="104">
        <f>SUM('MFP by Site_kbs'!$L45:$P45,'MFP by Site_kbs'!$R45)</f>
        <v>26</v>
      </c>
      <c r="T45" s="104">
        <v>33</v>
      </c>
      <c r="U45" s="105">
        <v>1</v>
      </c>
      <c r="V45" s="104">
        <v>0</v>
      </c>
      <c r="W45" s="105">
        <v>0</v>
      </c>
      <c r="X45" s="104">
        <v>0</v>
      </c>
      <c r="Y45" s="104">
        <v>0</v>
      </c>
      <c r="Z45" s="104" t="s">
        <v>1869</v>
      </c>
      <c r="AA45" s="104">
        <v>0</v>
      </c>
      <c r="AB45" s="104">
        <v>0</v>
      </c>
      <c r="AC45" s="104">
        <v>0</v>
      </c>
      <c r="AD45" s="103">
        <v>0</v>
      </c>
      <c r="AE45" s="104">
        <v>0</v>
      </c>
      <c r="AF45" s="104">
        <v>0</v>
      </c>
      <c r="AG45" s="104">
        <v>1</v>
      </c>
      <c r="AH45" s="104">
        <v>4</v>
      </c>
      <c r="AI45" s="104">
        <v>4</v>
      </c>
      <c r="AJ45" s="104">
        <v>17</v>
      </c>
      <c r="AK45" s="104">
        <v>0</v>
      </c>
      <c r="AL45" s="104">
        <v>3</v>
      </c>
      <c r="AM45" s="104">
        <v>4</v>
      </c>
      <c r="AN45" s="104">
        <v>0</v>
      </c>
      <c r="AO45" s="104">
        <v>23</v>
      </c>
      <c r="AP45" s="106">
        <f>'MFP by Site_kbs'!$AO45/'MFP by Site_kbs'!$G45</f>
        <v>0.69696969696969702</v>
      </c>
      <c r="AQ45" s="104">
        <v>23</v>
      </c>
      <c r="AR45" s="107">
        <f>'MFP by Site_kbs'!$AQ45/'MFP by Site_kbs'!$G45</f>
        <v>0.69696969696969702</v>
      </c>
      <c r="AS45" s="104" t="s">
        <v>1767</v>
      </c>
      <c r="AT45" s="104" t="s">
        <v>2981</v>
      </c>
      <c r="AU45" s="115" t="s">
        <v>3247</v>
      </c>
    </row>
    <row r="46" spans="2:47" hidden="1" x14ac:dyDescent="0.25">
      <c r="B46" s="109" t="s">
        <v>1808</v>
      </c>
      <c r="C46" s="109">
        <v>1</v>
      </c>
      <c r="D46" s="109" t="s">
        <v>80</v>
      </c>
      <c r="E46" s="109">
        <v>1700</v>
      </c>
      <c r="F46" s="109" t="s">
        <v>472</v>
      </c>
      <c r="G46" s="110">
        <v>52</v>
      </c>
      <c r="H46" s="110">
        <v>19</v>
      </c>
      <c r="I46" s="111">
        <v>0.36538461538461497</v>
      </c>
      <c r="J46" s="110">
        <v>33</v>
      </c>
      <c r="K46" s="111">
        <v>0.63461538461538503</v>
      </c>
      <c r="L46" s="110">
        <v>0</v>
      </c>
      <c r="M46" s="110">
        <v>0</v>
      </c>
      <c r="N46" s="110">
        <v>12</v>
      </c>
      <c r="O46" s="110">
        <v>1</v>
      </c>
      <c r="P46" s="110">
        <v>0</v>
      </c>
      <c r="Q46" s="110">
        <v>36</v>
      </c>
      <c r="R46" s="110">
        <v>3</v>
      </c>
      <c r="S46" s="110">
        <f>SUM('MFP by Site_kbs'!$L46:$P46,'MFP by Site_kbs'!$R46)</f>
        <v>16</v>
      </c>
      <c r="T46" s="110">
        <v>52</v>
      </c>
      <c r="U46" s="111">
        <v>1</v>
      </c>
      <c r="V46" s="110">
        <v>0</v>
      </c>
      <c r="W46" s="111">
        <v>0</v>
      </c>
      <c r="X46" s="110">
        <v>25</v>
      </c>
      <c r="Y46" s="110">
        <v>27</v>
      </c>
      <c r="Z46" s="110" t="s">
        <v>1869</v>
      </c>
      <c r="AA46" s="110">
        <v>0</v>
      </c>
      <c r="AB46" s="110">
        <v>0</v>
      </c>
      <c r="AC46" s="110">
        <v>0</v>
      </c>
      <c r="AD46" s="109">
        <v>0</v>
      </c>
      <c r="AE46" s="110">
        <v>0</v>
      </c>
      <c r="AF46" s="110">
        <v>0</v>
      </c>
      <c r="AG46" s="110">
        <v>0</v>
      </c>
      <c r="AH46" s="110">
        <v>0</v>
      </c>
      <c r="AI46" s="110">
        <v>0</v>
      </c>
      <c r="AJ46" s="110">
        <v>0</v>
      </c>
      <c r="AK46" s="110">
        <v>0</v>
      </c>
      <c r="AL46" s="110">
        <v>0</v>
      </c>
      <c r="AM46" s="110">
        <v>0</v>
      </c>
      <c r="AN46" s="110">
        <v>0</v>
      </c>
      <c r="AO46" s="110">
        <v>26</v>
      </c>
      <c r="AP46" s="112">
        <f>'MFP by Site_kbs'!$AO46/'MFP by Site_kbs'!$G46</f>
        <v>0.5</v>
      </c>
      <c r="AQ46" s="110">
        <v>26</v>
      </c>
      <c r="AR46" s="113">
        <f>'MFP by Site_kbs'!$AQ46/'MFP by Site_kbs'!$G46</f>
        <v>0.5</v>
      </c>
      <c r="AS46" s="110" t="s">
        <v>1767</v>
      </c>
      <c r="AT46" s="110" t="s">
        <v>2981</v>
      </c>
      <c r="AU46" s="114" t="s">
        <v>3247</v>
      </c>
    </row>
    <row r="47" spans="2:47" hidden="1" x14ac:dyDescent="0.25">
      <c r="B47" s="103" t="s">
        <v>1808</v>
      </c>
      <c r="C47" s="103">
        <v>2</v>
      </c>
      <c r="D47" s="103" t="s">
        <v>82</v>
      </c>
      <c r="E47" s="103">
        <v>2001</v>
      </c>
      <c r="F47" s="103" t="s">
        <v>473</v>
      </c>
      <c r="G47" s="104">
        <v>398</v>
      </c>
      <c r="H47" s="104">
        <v>201</v>
      </c>
      <c r="I47" s="105">
        <v>0.50502512562814095</v>
      </c>
      <c r="J47" s="104">
        <v>197</v>
      </c>
      <c r="K47" s="105">
        <v>0.494974874371859</v>
      </c>
      <c r="L47" s="104">
        <v>4</v>
      </c>
      <c r="M47" s="104">
        <v>3</v>
      </c>
      <c r="N47" s="104">
        <v>4</v>
      </c>
      <c r="O47" s="104">
        <v>7</v>
      </c>
      <c r="P47" s="104">
        <v>0</v>
      </c>
      <c r="Q47" s="104">
        <v>377</v>
      </c>
      <c r="R47" s="104">
        <v>3</v>
      </c>
      <c r="S47" s="104">
        <f>SUM('MFP by Site_kbs'!$L47:$P47,'MFP by Site_kbs'!$R47)</f>
        <v>21</v>
      </c>
      <c r="T47" s="104">
        <v>398</v>
      </c>
      <c r="U47" s="105">
        <v>1</v>
      </c>
      <c r="V47" s="104">
        <v>0</v>
      </c>
      <c r="W47" s="105">
        <v>0</v>
      </c>
      <c r="X47" s="104">
        <v>0</v>
      </c>
      <c r="Y47" s="104">
        <v>2</v>
      </c>
      <c r="Z47" s="104" t="s">
        <v>1869</v>
      </c>
      <c r="AA47" s="104">
        <v>37</v>
      </c>
      <c r="AB47" s="104">
        <v>34</v>
      </c>
      <c r="AC47" s="104">
        <v>29</v>
      </c>
      <c r="AD47" s="103">
        <v>31</v>
      </c>
      <c r="AE47" s="104">
        <v>37</v>
      </c>
      <c r="AF47" s="104">
        <v>20</v>
      </c>
      <c r="AG47" s="104">
        <v>41</v>
      </c>
      <c r="AH47" s="104">
        <v>26</v>
      </c>
      <c r="AI47" s="104">
        <v>36</v>
      </c>
      <c r="AJ47" s="104">
        <v>32</v>
      </c>
      <c r="AK47" s="104">
        <v>0</v>
      </c>
      <c r="AL47" s="104">
        <v>23</v>
      </c>
      <c r="AM47" s="104">
        <v>26</v>
      </c>
      <c r="AN47" s="104">
        <v>24</v>
      </c>
      <c r="AO47" s="104">
        <v>180</v>
      </c>
      <c r="AP47" s="106">
        <f>'MFP by Site_kbs'!$AO47/'MFP by Site_kbs'!$G47</f>
        <v>0.45226130653266333</v>
      </c>
      <c r="AQ47" s="104">
        <v>180</v>
      </c>
      <c r="AR47" s="107">
        <f>'MFP by Site_kbs'!$AQ47/'MFP by Site_kbs'!$G47</f>
        <v>0.45226130653266333</v>
      </c>
      <c r="AS47" s="104" t="s">
        <v>1767</v>
      </c>
      <c r="AT47" s="104" t="s">
        <v>3014</v>
      </c>
      <c r="AU47" s="115" t="s">
        <v>3247</v>
      </c>
    </row>
    <row r="48" spans="2:47" hidden="1" x14ac:dyDescent="0.25">
      <c r="B48" s="109" t="s">
        <v>1808</v>
      </c>
      <c r="C48" s="109">
        <v>2</v>
      </c>
      <c r="D48" s="109" t="s">
        <v>82</v>
      </c>
      <c r="E48" s="109">
        <v>2002</v>
      </c>
      <c r="F48" s="109" t="s">
        <v>474</v>
      </c>
      <c r="G48" s="110">
        <v>392</v>
      </c>
      <c r="H48" s="110">
        <v>219</v>
      </c>
      <c r="I48" s="111">
        <v>0.55867346938775497</v>
      </c>
      <c r="J48" s="110">
        <v>173</v>
      </c>
      <c r="K48" s="111">
        <v>0.44132653061224503</v>
      </c>
      <c r="L48" s="110">
        <v>1</v>
      </c>
      <c r="M48" s="110">
        <v>7</v>
      </c>
      <c r="N48" s="110">
        <v>0</v>
      </c>
      <c r="O48" s="110">
        <v>1</v>
      </c>
      <c r="P48" s="110">
        <v>1</v>
      </c>
      <c r="Q48" s="110">
        <v>382</v>
      </c>
      <c r="R48" s="110">
        <v>0</v>
      </c>
      <c r="S48" s="110">
        <f>SUM('MFP by Site_kbs'!$L48:$P48,'MFP by Site_kbs'!$R48)</f>
        <v>10</v>
      </c>
      <c r="T48" s="110">
        <v>390</v>
      </c>
      <c r="U48" s="111">
        <v>0.99489795918367396</v>
      </c>
      <c r="V48" s="110">
        <v>2</v>
      </c>
      <c r="W48" s="111">
        <v>5.1020408163265302E-3</v>
      </c>
      <c r="X48" s="110">
        <v>0</v>
      </c>
      <c r="Y48" s="110">
        <v>2</v>
      </c>
      <c r="Z48" s="110" t="s">
        <v>1869</v>
      </c>
      <c r="AA48" s="110">
        <v>29</v>
      </c>
      <c r="AB48" s="110">
        <v>33</v>
      </c>
      <c r="AC48" s="110">
        <v>29</v>
      </c>
      <c r="AD48" s="109">
        <v>38</v>
      </c>
      <c r="AE48" s="110">
        <v>37</v>
      </c>
      <c r="AF48" s="110">
        <v>33</v>
      </c>
      <c r="AG48" s="110">
        <v>27</v>
      </c>
      <c r="AH48" s="110">
        <v>22</v>
      </c>
      <c r="AI48" s="110">
        <v>29</v>
      </c>
      <c r="AJ48" s="110">
        <v>28</v>
      </c>
      <c r="AK48" s="110">
        <v>0</v>
      </c>
      <c r="AL48" s="110">
        <v>28</v>
      </c>
      <c r="AM48" s="110">
        <v>31</v>
      </c>
      <c r="AN48" s="110">
        <v>26</v>
      </c>
      <c r="AO48" s="110">
        <v>228</v>
      </c>
      <c r="AP48" s="112">
        <f>'MFP by Site_kbs'!$AO48/'MFP by Site_kbs'!$G48</f>
        <v>0.58163265306122447</v>
      </c>
      <c r="AQ48" s="110">
        <v>229</v>
      </c>
      <c r="AR48" s="113">
        <f>'MFP by Site_kbs'!$AQ48/'MFP by Site_kbs'!$G48</f>
        <v>0.58418367346938771</v>
      </c>
      <c r="AS48" s="110" t="s">
        <v>1767</v>
      </c>
      <c r="AT48" s="110" t="s">
        <v>3014</v>
      </c>
      <c r="AU48" s="114" t="s">
        <v>3247</v>
      </c>
    </row>
    <row r="49" spans="2:47" hidden="1" x14ac:dyDescent="0.25">
      <c r="B49" s="103" t="s">
        <v>1808</v>
      </c>
      <c r="C49" s="103">
        <v>2</v>
      </c>
      <c r="D49" s="103" t="s">
        <v>82</v>
      </c>
      <c r="E49" s="103">
        <v>2003</v>
      </c>
      <c r="F49" s="103" t="s">
        <v>475</v>
      </c>
      <c r="G49" s="104">
        <v>552</v>
      </c>
      <c r="H49" s="104">
        <v>257</v>
      </c>
      <c r="I49" s="105">
        <v>0.46557971014492799</v>
      </c>
      <c r="J49" s="104">
        <v>295</v>
      </c>
      <c r="K49" s="105">
        <v>0.53442028985507295</v>
      </c>
      <c r="L49" s="104">
        <v>12</v>
      </c>
      <c r="M49" s="104">
        <v>6</v>
      </c>
      <c r="N49" s="104">
        <v>106</v>
      </c>
      <c r="O49" s="104">
        <v>8</v>
      </c>
      <c r="P49" s="104">
        <v>0</v>
      </c>
      <c r="Q49" s="104">
        <v>393</v>
      </c>
      <c r="R49" s="104">
        <v>27</v>
      </c>
      <c r="S49" s="104">
        <f>SUM('MFP by Site_kbs'!$L49:$P49,'MFP by Site_kbs'!$R49)</f>
        <v>159</v>
      </c>
      <c r="T49" s="104">
        <v>551</v>
      </c>
      <c r="U49" s="105">
        <v>0.998188405797101</v>
      </c>
      <c r="V49" s="104">
        <v>1</v>
      </c>
      <c r="W49" s="105">
        <v>1.8115942028985501E-3</v>
      </c>
      <c r="X49" s="104">
        <v>0</v>
      </c>
      <c r="Y49" s="104">
        <v>8</v>
      </c>
      <c r="Z49" s="104" t="s">
        <v>1869</v>
      </c>
      <c r="AA49" s="104">
        <v>94</v>
      </c>
      <c r="AB49" s="104">
        <v>114</v>
      </c>
      <c r="AC49" s="104">
        <v>102</v>
      </c>
      <c r="AD49" s="103">
        <v>110</v>
      </c>
      <c r="AE49" s="104">
        <v>124</v>
      </c>
      <c r="AF49" s="104">
        <v>0</v>
      </c>
      <c r="AG49" s="104">
        <v>0</v>
      </c>
      <c r="AH49" s="104">
        <v>0</v>
      </c>
      <c r="AI49" s="104">
        <v>0</v>
      </c>
      <c r="AJ49" s="104">
        <v>0</v>
      </c>
      <c r="AK49" s="104">
        <v>0</v>
      </c>
      <c r="AL49" s="104">
        <v>0</v>
      </c>
      <c r="AM49" s="104">
        <v>0</v>
      </c>
      <c r="AN49" s="104">
        <v>0</v>
      </c>
      <c r="AO49" s="104">
        <v>330</v>
      </c>
      <c r="AP49" s="106">
        <f>'MFP by Site_kbs'!$AO49/'MFP by Site_kbs'!$G49</f>
        <v>0.59782608695652173</v>
      </c>
      <c r="AQ49" s="104">
        <v>330</v>
      </c>
      <c r="AR49" s="107">
        <f>'MFP by Site_kbs'!$AQ49/'MFP by Site_kbs'!$G49</f>
        <v>0.59782608695652173</v>
      </c>
      <c r="AS49" s="104" t="s">
        <v>1767</v>
      </c>
      <c r="AT49" s="104" t="s">
        <v>3014</v>
      </c>
      <c r="AU49" s="115" t="s">
        <v>3247</v>
      </c>
    </row>
    <row r="50" spans="2:47" hidden="1" x14ac:dyDescent="0.25">
      <c r="B50" s="109" t="s">
        <v>1808</v>
      </c>
      <c r="C50" s="109">
        <v>2</v>
      </c>
      <c r="D50" s="109" t="s">
        <v>82</v>
      </c>
      <c r="E50" s="109">
        <v>2004</v>
      </c>
      <c r="F50" s="109" t="s">
        <v>476</v>
      </c>
      <c r="G50" s="110">
        <v>354</v>
      </c>
      <c r="H50" s="110">
        <v>180</v>
      </c>
      <c r="I50" s="111">
        <v>0.50847457627118597</v>
      </c>
      <c r="J50" s="110">
        <v>174</v>
      </c>
      <c r="K50" s="111">
        <v>0.49152542372881403</v>
      </c>
      <c r="L50" s="110">
        <v>10</v>
      </c>
      <c r="M50" s="110">
        <v>4</v>
      </c>
      <c r="N50" s="110">
        <v>56</v>
      </c>
      <c r="O50" s="110">
        <v>12</v>
      </c>
      <c r="P50" s="110">
        <v>2</v>
      </c>
      <c r="Q50" s="110">
        <v>265</v>
      </c>
      <c r="R50" s="110">
        <v>5</v>
      </c>
      <c r="S50" s="110">
        <f>SUM('MFP by Site_kbs'!$L50:$P50,'MFP by Site_kbs'!$R50)</f>
        <v>89</v>
      </c>
      <c r="T50" s="110">
        <v>352</v>
      </c>
      <c r="U50" s="111">
        <v>0.99435028248587598</v>
      </c>
      <c r="V50" s="110">
        <v>2</v>
      </c>
      <c r="W50" s="111">
        <v>5.6497175141242903E-3</v>
      </c>
      <c r="X50" s="110">
        <v>0</v>
      </c>
      <c r="Y50" s="110">
        <v>0</v>
      </c>
      <c r="Z50" s="110" t="s">
        <v>1869</v>
      </c>
      <c r="AA50" s="110">
        <v>0</v>
      </c>
      <c r="AB50" s="110">
        <v>0</v>
      </c>
      <c r="AC50" s="110">
        <v>0</v>
      </c>
      <c r="AD50" s="109">
        <v>0</v>
      </c>
      <c r="AE50" s="110">
        <v>0</v>
      </c>
      <c r="AF50" s="110">
        <v>0</v>
      </c>
      <c r="AG50" s="110">
        <v>0</v>
      </c>
      <c r="AH50" s="110">
        <v>0</v>
      </c>
      <c r="AI50" s="110">
        <v>0</v>
      </c>
      <c r="AJ50" s="110">
        <v>99</v>
      </c>
      <c r="AK50" s="110">
        <v>1</v>
      </c>
      <c r="AL50" s="110">
        <v>72</v>
      </c>
      <c r="AM50" s="110">
        <v>94</v>
      </c>
      <c r="AN50" s="110">
        <v>88</v>
      </c>
      <c r="AO50" s="110">
        <v>158</v>
      </c>
      <c r="AP50" s="112">
        <f>'MFP by Site_kbs'!$AO50/'MFP by Site_kbs'!$G50</f>
        <v>0.4463276836158192</v>
      </c>
      <c r="AQ50" s="110">
        <v>158</v>
      </c>
      <c r="AR50" s="113">
        <f>'MFP by Site_kbs'!$AQ50/'MFP by Site_kbs'!$G50</f>
        <v>0.4463276836158192</v>
      </c>
      <c r="AS50" s="110" t="s">
        <v>1767</v>
      </c>
      <c r="AT50" s="110" t="s">
        <v>3014</v>
      </c>
      <c r="AU50" s="114" t="s">
        <v>3247</v>
      </c>
    </row>
    <row r="51" spans="2:47" hidden="1" x14ac:dyDescent="0.25">
      <c r="B51" s="103" t="s">
        <v>1808</v>
      </c>
      <c r="C51" s="103">
        <v>2</v>
      </c>
      <c r="D51" s="103" t="s">
        <v>82</v>
      </c>
      <c r="E51" s="103">
        <v>2005</v>
      </c>
      <c r="F51" s="103" t="s">
        <v>477</v>
      </c>
      <c r="G51" s="104">
        <v>533</v>
      </c>
      <c r="H51" s="104">
        <v>260</v>
      </c>
      <c r="I51" s="105">
        <v>0.48780487804877998</v>
      </c>
      <c r="J51" s="104">
        <v>273</v>
      </c>
      <c r="K51" s="105">
        <v>0.51219512195121997</v>
      </c>
      <c r="L51" s="104">
        <v>0</v>
      </c>
      <c r="M51" s="104">
        <v>5</v>
      </c>
      <c r="N51" s="104">
        <v>170</v>
      </c>
      <c r="O51" s="104">
        <v>6</v>
      </c>
      <c r="P51" s="104">
        <v>0</v>
      </c>
      <c r="Q51" s="104">
        <v>329</v>
      </c>
      <c r="R51" s="104">
        <v>23</v>
      </c>
      <c r="S51" s="104">
        <f>SUM('MFP by Site_kbs'!$L51:$P51,'MFP by Site_kbs'!$R51)</f>
        <v>204</v>
      </c>
      <c r="T51" s="104">
        <v>533</v>
      </c>
      <c r="U51" s="105">
        <v>1</v>
      </c>
      <c r="V51" s="104">
        <v>0</v>
      </c>
      <c r="W51" s="105">
        <v>0</v>
      </c>
      <c r="X51" s="104">
        <v>0</v>
      </c>
      <c r="Y51" s="104">
        <v>4</v>
      </c>
      <c r="Z51" s="104" t="s">
        <v>1869</v>
      </c>
      <c r="AA51" s="104">
        <v>113</v>
      </c>
      <c r="AB51" s="104">
        <v>103</v>
      </c>
      <c r="AC51" s="104">
        <v>97</v>
      </c>
      <c r="AD51" s="103">
        <v>118</v>
      </c>
      <c r="AE51" s="104">
        <v>98</v>
      </c>
      <c r="AF51" s="104">
        <v>0</v>
      </c>
      <c r="AG51" s="104">
        <v>0</v>
      </c>
      <c r="AH51" s="104">
        <v>0</v>
      </c>
      <c r="AI51" s="104">
        <v>0</v>
      </c>
      <c r="AJ51" s="104">
        <v>0</v>
      </c>
      <c r="AK51" s="104">
        <v>0</v>
      </c>
      <c r="AL51" s="104">
        <v>0</v>
      </c>
      <c r="AM51" s="104">
        <v>0</v>
      </c>
      <c r="AN51" s="104">
        <v>0</v>
      </c>
      <c r="AO51" s="104">
        <v>410</v>
      </c>
      <c r="AP51" s="106">
        <f>'MFP by Site_kbs'!$AO51/'MFP by Site_kbs'!$G51</f>
        <v>0.76923076923076927</v>
      </c>
      <c r="AQ51" s="104">
        <v>410</v>
      </c>
      <c r="AR51" s="107">
        <f>'MFP by Site_kbs'!$AQ51/'MFP by Site_kbs'!$G51</f>
        <v>0.76923076923076927</v>
      </c>
      <c r="AS51" s="104" t="s">
        <v>1767</v>
      </c>
      <c r="AT51" s="104" t="s">
        <v>3014</v>
      </c>
      <c r="AU51" s="115" t="s">
        <v>3246</v>
      </c>
    </row>
    <row r="52" spans="2:47" hidden="1" x14ac:dyDescent="0.25">
      <c r="B52" s="109" t="s">
        <v>1808</v>
      </c>
      <c r="C52" s="109">
        <v>2</v>
      </c>
      <c r="D52" s="109" t="s">
        <v>82</v>
      </c>
      <c r="E52" s="109">
        <v>2006</v>
      </c>
      <c r="F52" s="109" t="s">
        <v>478</v>
      </c>
      <c r="G52" s="110">
        <v>285</v>
      </c>
      <c r="H52" s="110">
        <v>156</v>
      </c>
      <c r="I52" s="111">
        <v>0.54736842105263195</v>
      </c>
      <c r="J52" s="110">
        <v>129</v>
      </c>
      <c r="K52" s="111">
        <v>0.452631578947368</v>
      </c>
      <c r="L52" s="110">
        <v>0</v>
      </c>
      <c r="M52" s="110">
        <v>2</v>
      </c>
      <c r="N52" s="110">
        <v>105</v>
      </c>
      <c r="O52" s="110">
        <v>2</v>
      </c>
      <c r="P52" s="110">
        <v>0</v>
      </c>
      <c r="Q52" s="110">
        <v>174</v>
      </c>
      <c r="R52" s="110">
        <v>2</v>
      </c>
      <c r="S52" s="110">
        <f>SUM('MFP by Site_kbs'!$L52:$P52,'MFP by Site_kbs'!$R52)</f>
        <v>111</v>
      </c>
      <c r="T52" s="110">
        <v>285</v>
      </c>
      <c r="U52" s="111">
        <v>1</v>
      </c>
      <c r="V52" s="110">
        <v>0</v>
      </c>
      <c r="W52" s="111">
        <v>0</v>
      </c>
      <c r="X52" s="110">
        <v>0</v>
      </c>
      <c r="Y52" s="110">
        <v>0</v>
      </c>
      <c r="Z52" s="110" t="s">
        <v>1869</v>
      </c>
      <c r="AA52" s="110">
        <v>0</v>
      </c>
      <c r="AB52" s="110">
        <v>0</v>
      </c>
      <c r="AC52" s="110">
        <v>0</v>
      </c>
      <c r="AD52" s="109">
        <v>0</v>
      </c>
      <c r="AE52" s="110">
        <v>0</v>
      </c>
      <c r="AF52" s="110">
        <v>0</v>
      </c>
      <c r="AG52" s="110">
        <v>0</v>
      </c>
      <c r="AH52" s="110">
        <v>0</v>
      </c>
      <c r="AI52" s="110">
        <v>0</v>
      </c>
      <c r="AJ52" s="110">
        <v>84</v>
      </c>
      <c r="AK52" s="110">
        <v>4</v>
      </c>
      <c r="AL52" s="110">
        <v>70</v>
      </c>
      <c r="AM52" s="110">
        <v>65</v>
      </c>
      <c r="AN52" s="110">
        <v>62</v>
      </c>
      <c r="AO52" s="110">
        <v>172</v>
      </c>
      <c r="AP52" s="112">
        <f>'MFP by Site_kbs'!$AO52/'MFP by Site_kbs'!$G52</f>
        <v>0.60350877192982455</v>
      </c>
      <c r="AQ52" s="110">
        <v>172</v>
      </c>
      <c r="AR52" s="113">
        <f>'MFP by Site_kbs'!$AQ52/'MFP by Site_kbs'!$G52</f>
        <v>0.60350877192982455</v>
      </c>
      <c r="AS52" s="110" t="s">
        <v>1767</v>
      </c>
      <c r="AT52" s="110" t="s">
        <v>3014</v>
      </c>
      <c r="AU52" s="114" t="s">
        <v>3247</v>
      </c>
    </row>
    <row r="53" spans="2:47" hidden="1" x14ac:dyDescent="0.25">
      <c r="B53" s="103" t="s">
        <v>1808</v>
      </c>
      <c r="C53" s="103">
        <v>2</v>
      </c>
      <c r="D53" s="103" t="s">
        <v>82</v>
      </c>
      <c r="E53" s="103">
        <v>2007</v>
      </c>
      <c r="F53" s="103" t="s">
        <v>479</v>
      </c>
      <c r="G53" s="104">
        <v>331</v>
      </c>
      <c r="H53" s="104">
        <v>151</v>
      </c>
      <c r="I53" s="105">
        <v>0.45619335347432</v>
      </c>
      <c r="J53" s="104">
        <v>180</v>
      </c>
      <c r="K53" s="105">
        <v>0.54380664652568</v>
      </c>
      <c r="L53" s="104">
        <v>0</v>
      </c>
      <c r="M53" s="104">
        <v>2</v>
      </c>
      <c r="N53" s="104">
        <v>93</v>
      </c>
      <c r="O53" s="104">
        <v>3</v>
      </c>
      <c r="P53" s="104">
        <v>0</v>
      </c>
      <c r="Q53" s="104">
        <v>232</v>
      </c>
      <c r="R53" s="104">
        <v>1</v>
      </c>
      <c r="S53" s="104">
        <f>SUM('MFP by Site_kbs'!$L53:$P53,'MFP by Site_kbs'!$R53)</f>
        <v>99</v>
      </c>
      <c r="T53" s="104">
        <v>331</v>
      </c>
      <c r="U53" s="105">
        <v>1</v>
      </c>
      <c r="V53" s="104">
        <v>0</v>
      </c>
      <c r="W53" s="105">
        <v>0</v>
      </c>
      <c r="X53" s="104">
        <v>0</v>
      </c>
      <c r="Y53" s="104">
        <v>0</v>
      </c>
      <c r="Z53" s="104" t="s">
        <v>1869</v>
      </c>
      <c r="AA53" s="104">
        <v>0</v>
      </c>
      <c r="AB53" s="104">
        <v>0</v>
      </c>
      <c r="AC53" s="104">
        <v>0</v>
      </c>
      <c r="AD53" s="103">
        <v>0</v>
      </c>
      <c r="AE53" s="104">
        <v>0</v>
      </c>
      <c r="AF53" s="104">
        <v>94</v>
      </c>
      <c r="AG53" s="104">
        <v>86</v>
      </c>
      <c r="AH53" s="104">
        <v>78</v>
      </c>
      <c r="AI53" s="104">
        <v>73</v>
      </c>
      <c r="AJ53" s="104">
        <v>0</v>
      </c>
      <c r="AK53" s="104">
        <v>0</v>
      </c>
      <c r="AL53" s="104">
        <v>0</v>
      </c>
      <c r="AM53" s="104">
        <v>0</v>
      </c>
      <c r="AN53" s="104">
        <v>0</v>
      </c>
      <c r="AO53" s="104">
        <v>253</v>
      </c>
      <c r="AP53" s="106">
        <f>'MFP by Site_kbs'!$AO53/'MFP by Site_kbs'!$G53</f>
        <v>0.7643504531722054</v>
      </c>
      <c r="AQ53" s="104">
        <v>253</v>
      </c>
      <c r="AR53" s="107">
        <f>'MFP by Site_kbs'!$AQ53/'MFP by Site_kbs'!$G53</f>
        <v>0.7643504531722054</v>
      </c>
      <c r="AS53" s="104" t="s">
        <v>1767</v>
      </c>
      <c r="AT53" s="104" t="s">
        <v>3014</v>
      </c>
      <c r="AU53" s="115" t="s">
        <v>3246</v>
      </c>
    </row>
    <row r="54" spans="2:47" hidden="1" x14ac:dyDescent="0.25">
      <c r="B54" s="109" t="s">
        <v>1808</v>
      </c>
      <c r="C54" s="109">
        <v>2</v>
      </c>
      <c r="D54" s="109" t="s">
        <v>82</v>
      </c>
      <c r="E54" s="109">
        <v>2008</v>
      </c>
      <c r="F54" s="109" t="s">
        <v>480</v>
      </c>
      <c r="G54" s="110">
        <v>265</v>
      </c>
      <c r="H54" s="110">
        <v>130</v>
      </c>
      <c r="I54" s="111">
        <v>0.490566037735849</v>
      </c>
      <c r="J54" s="110">
        <v>135</v>
      </c>
      <c r="K54" s="111">
        <v>0.50943396226415105</v>
      </c>
      <c r="L54" s="110">
        <v>2</v>
      </c>
      <c r="M54" s="110">
        <v>2</v>
      </c>
      <c r="N54" s="110">
        <v>83</v>
      </c>
      <c r="O54" s="110">
        <v>0</v>
      </c>
      <c r="P54" s="110">
        <v>0</v>
      </c>
      <c r="Q54" s="110">
        <v>158</v>
      </c>
      <c r="R54" s="110">
        <v>20</v>
      </c>
      <c r="S54" s="110">
        <f>SUM('MFP by Site_kbs'!$L54:$P54,'MFP by Site_kbs'!$R54)</f>
        <v>107</v>
      </c>
      <c r="T54" s="110">
        <v>265</v>
      </c>
      <c r="U54" s="111">
        <v>1</v>
      </c>
      <c r="V54" s="110">
        <v>0</v>
      </c>
      <c r="W54" s="111">
        <v>0</v>
      </c>
      <c r="X54" s="110">
        <v>0</v>
      </c>
      <c r="Y54" s="110">
        <v>2</v>
      </c>
      <c r="Z54" s="110" t="s">
        <v>1869</v>
      </c>
      <c r="AA54" s="110">
        <v>33</v>
      </c>
      <c r="AB54" s="110">
        <v>36</v>
      </c>
      <c r="AC54" s="110">
        <v>35</v>
      </c>
      <c r="AD54" s="109">
        <v>31</v>
      </c>
      <c r="AE54" s="110">
        <v>42</v>
      </c>
      <c r="AF54" s="110">
        <v>38</v>
      </c>
      <c r="AG54" s="110">
        <v>48</v>
      </c>
      <c r="AH54" s="110">
        <v>0</v>
      </c>
      <c r="AI54" s="110">
        <v>0</v>
      </c>
      <c r="AJ54" s="110">
        <v>0</v>
      </c>
      <c r="AK54" s="110">
        <v>0</v>
      </c>
      <c r="AL54" s="110">
        <v>0</v>
      </c>
      <c r="AM54" s="110">
        <v>0</v>
      </c>
      <c r="AN54" s="110">
        <v>0</v>
      </c>
      <c r="AO54" s="110">
        <v>183</v>
      </c>
      <c r="AP54" s="112">
        <f>'MFP by Site_kbs'!$AO54/'MFP by Site_kbs'!$G54</f>
        <v>0.69056603773584901</v>
      </c>
      <c r="AQ54" s="110">
        <v>183</v>
      </c>
      <c r="AR54" s="113">
        <f>'MFP by Site_kbs'!$AQ54/'MFP by Site_kbs'!$G54</f>
        <v>0.69056603773584901</v>
      </c>
      <c r="AS54" s="110" t="s">
        <v>1767</v>
      </c>
      <c r="AT54" s="110" t="s">
        <v>3014</v>
      </c>
      <c r="AU54" s="114" t="s">
        <v>3246</v>
      </c>
    </row>
    <row r="55" spans="2:47" hidden="1" x14ac:dyDescent="0.25">
      <c r="B55" s="103" t="s">
        <v>1808</v>
      </c>
      <c r="C55" s="103">
        <v>2</v>
      </c>
      <c r="D55" s="103" t="s">
        <v>82</v>
      </c>
      <c r="E55" s="103">
        <v>2009</v>
      </c>
      <c r="F55" s="103" t="s">
        <v>481</v>
      </c>
      <c r="G55" s="104">
        <v>257</v>
      </c>
      <c r="H55" s="104">
        <v>121</v>
      </c>
      <c r="I55" s="105">
        <v>0.47081712062256798</v>
      </c>
      <c r="J55" s="104">
        <v>136</v>
      </c>
      <c r="K55" s="105">
        <v>0.52918287937743202</v>
      </c>
      <c r="L55" s="104">
        <v>5</v>
      </c>
      <c r="M55" s="104">
        <v>0</v>
      </c>
      <c r="N55" s="104">
        <v>92</v>
      </c>
      <c r="O55" s="104">
        <v>4</v>
      </c>
      <c r="P55" s="104">
        <v>0</v>
      </c>
      <c r="Q55" s="104">
        <v>150</v>
      </c>
      <c r="R55" s="104">
        <v>6</v>
      </c>
      <c r="S55" s="104">
        <f>SUM('MFP by Site_kbs'!$L55:$P55,'MFP by Site_kbs'!$R55)</f>
        <v>107</v>
      </c>
      <c r="T55" s="104">
        <v>257</v>
      </c>
      <c r="U55" s="105">
        <v>1</v>
      </c>
      <c r="V55" s="104">
        <v>0</v>
      </c>
      <c r="W55" s="105">
        <v>0</v>
      </c>
      <c r="X55" s="104">
        <v>0</v>
      </c>
      <c r="Y55" s="104">
        <v>0</v>
      </c>
      <c r="Z55" s="104" t="s">
        <v>1869</v>
      </c>
      <c r="AA55" s="104">
        <v>0</v>
      </c>
      <c r="AB55" s="104">
        <v>0</v>
      </c>
      <c r="AC55" s="104">
        <v>0</v>
      </c>
      <c r="AD55" s="103">
        <v>0</v>
      </c>
      <c r="AE55" s="104">
        <v>0</v>
      </c>
      <c r="AF55" s="104">
        <v>0</v>
      </c>
      <c r="AG55" s="104">
        <v>0</v>
      </c>
      <c r="AH55" s="104">
        <v>37</v>
      </c>
      <c r="AI55" s="104">
        <v>37</v>
      </c>
      <c r="AJ55" s="104">
        <v>56</v>
      </c>
      <c r="AK55" s="104">
        <v>1</v>
      </c>
      <c r="AL55" s="104">
        <v>33</v>
      </c>
      <c r="AM55" s="104">
        <v>55</v>
      </c>
      <c r="AN55" s="104">
        <v>38</v>
      </c>
      <c r="AO55" s="104">
        <v>146</v>
      </c>
      <c r="AP55" s="106">
        <f>'MFP by Site_kbs'!$AO55/'MFP by Site_kbs'!$G55</f>
        <v>0.56809338521400776</v>
      </c>
      <c r="AQ55" s="104">
        <v>146</v>
      </c>
      <c r="AR55" s="107">
        <f>'MFP by Site_kbs'!$AQ55/'MFP by Site_kbs'!$G55</f>
        <v>0.56809338521400776</v>
      </c>
      <c r="AS55" s="104" t="s">
        <v>1767</v>
      </c>
      <c r="AT55" s="104" t="s">
        <v>3014</v>
      </c>
      <c r="AU55" s="115" t="s">
        <v>3247</v>
      </c>
    </row>
    <row r="56" spans="2:47" hidden="1" x14ac:dyDescent="0.25">
      <c r="B56" s="109" t="s">
        <v>1808</v>
      </c>
      <c r="C56" s="109">
        <v>2</v>
      </c>
      <c r="D56" s="109" t="s">
        <v>82</v>
      </c>
      <c r="E56" s="109">
        <v>2010</v>
      </c>
      <c r="F56" s="109" t="s">
        <v>482</v>
      </c>
      <c r="G56" s="110">
        <v>283</v>
      </c>
      <c r="H56" s="110">
        <v>135</v>
      </c>
      <c r="I56" s="111">
        <v>0.47703180212014101</v>
      </c>
      <c r="J56" s="110">
        <v>148</v>
      </c>
      <c r="K56" s="111">
        <v>0.52296819787985904</v>
      </c>
      <c r="L56" s="110">
        <v>1</v>
      </c>
      <c r="M56" s="110">
        <v>1</v>
      </c>
      <c r="N56" s="110">
        <v>16</v>
      </c>
      <c r="O56" s="110">
        <v>4</v>
      </c>
      <c r="P56" s="110">
        <v>0</v>
      </c>
      <c r="Q56" s="110">
        <v>256</v>
      </c>
      <c r="R56" s="110">
        <v>5</v>
      </c>
      <c r="S56" s="110">
        <f>SUM('MFP by Site_kbs'!$L56:$P56,'MFP by Site_kbs'!$R56)</f>
        <v>27</v>
      </c>
      <c r="T56" s="110">
        <v>283</v>
      </c>
      <c r="U56" s="111">
        <v>1</v>
      </c>
      <c r="V56" s="110">
        <v>0</v>
      </c>
      <c r="W56" s="111">
        <v>0</v>
      </c>
      <c r="X56" s="110">
        <v>0</v>
      </c>
      <c r="Y56" s="110">
        <v>4</v>
      </c>
      <c r="Z56" s="110" t="s">
        <v>1869</v>
      </c>
      <c r="AA56" s="110">
        <v>18</v>
      </c>
      <c r="AB56" s="110">
        <v>20</v>
      </c>
      <c r="AC56" s="110">
        <v>19</v>
      </c>
      <c r="AD56" s="109">
        <v>20</v>
      </c>
      <c r="AE56" s="110">
        <v>23</v>
      </c>
      <c r="AF56" s="110">
        <v>20</v>
      </c>
      <c r="AG56" s="110">
        <v>26</v>
      </c>
      <c r="AH56" s="110">
        <v>11</v>
      </c>
      <c r="AI56" s="110">
        <v>21</v>
      </c>
      <c r="AJ56" s="110">
        <v>27</v>
      </c>
      <c r="AK56" s="110">
        <v>0</v>
      </c>
      <c r="AL56" s="110">
        <v>28</v>
      </c>
      <c r="AM56" s="110">
        <v>23</v>
      </c>
      <c r="AN56" s="110">
        <v>23</v>
      </c>
      <c r="AO56" s="110">
        <v>143</v>
      </c>
      <c r="AP56" s="112">
        <f>'MFP by Site_kbs'!$AO56/'MFP by Site_kbs'!$G56</f>
        <v>0.5053003533568905</v>
      </c>
      <c r="AQ56" s="110">
        <v>143</v>
      </c>
      <c r="AR56" s="113">
        <f>'MFP by Site_kbs'!$AQ56/'MFP by Site_kbs'!$G56</f>
        <v>0.5053003533568905</v>
      </c>
      <c r="AS56" s="110" t="s">
        <v>1767</v>
      </c>
      <c r="AT56" s="110" t="s">
        <v>3014</v>
      </c>
      <c r="AU56" s="114" t="s">
        <v>3247</v>
      </c>
    </row>
    <row r="57" spans="2:47" hidden="1" x14ac:dyDescent="0.25">
      <c r="B57" s="103" t="s">
        <v>1808</v>
      </c>
      <c r="C57" s="103">
        <v>2</v>
      </c>
      <c r="D57" s="103" t="s">
        <v>82</v>
      </c>
      <c r="E57" s="103">
        <v>2015</v>
      </c>
      <c r="F57" s="103" t="s">
        <v>483</v>
      </c>
      <c r="G57" s="104">
        <v>383</v>
      </c>
      <c r="H57" s="104">
        <v>182</v>
      </c>
      <c r="I57" s="105">
        <v>0.47519582245430803</v>
      </c>
      <c r="J57" s="104">
        <v>201</v>
      </c>
      <c r="K57" s="105">
        <v>0.52480417754569197</v>
      </c>
      <c r="L57" s="104">
        <v>9</v>
      </c>
      <c r="M57" s="104">
        <v>5</v>
      </c>
      <c r="N57" s="104">
        <v>88</v>
      </c>
      <c r="O57" s="104">
        <v>7</v>
      </c>
      <c r="P57" s="104">
        <v>0</v>
      </c>
      <c r="Q57" s="104">
        <v>258</v>
      </c>
      <c r="R57" s="104">
        <v>16</v>
      </c>
      <c r="S57" s="104">
        <f>SUM('MFP by Site_kbs'!$L57:$P57,'MFP by Site_kbs'!$R57)</f>
        <v>125</v>
      </c>
      <c r="T57" s="104">
        <v>379</v>
      </c>
      <c r="U57" s="105">
        <v>0.98955613577023505</v>
      </c>
      <c r="V57" s="104">
        <v>4</v>
      </c>
      <c r="W57" s="105">
        <v>1.0443864229764999E-2</v>
      </c>
      <c r="X57" s="104">
        <v>0</v>
      </c>
      <c r="Y57" s="104">
        <v>0</v>
      </c>
      <c r="Z57" s="104" t="s">
        <v>1869</v>
      </c>
      <c r="AA57" s="104">
        <v>0</v>
      </c>
      <c r="AB57" s="104">
        <v>0</v>
      </c>
      <c r="AC57" s="104">
        <v>0</v>
      </c>
      <c r="AD57" s="103">
        <v>0</v>
      </c>
      <c r="AE57" s="104">
        <v>0</v>
      </c>
      <c r="AF57" s="104">
        <v>99</v>
      </c>
      <c r="AG57" s="104">
        <v>96</v>
      </c>
      <c r="AH57" s="104">
        <v>100</v>
      </c>
      <c r="AI57" s="104">
        <v>88</v>
      </c>
      <c r="AJ57" s="104">
        <v>0</v>
      </c>
      <c r="AK57" s="104">
        <v>0</v>
      </c>
      <c r="AL57" s="104">
        <v>0</v>
      </c>
      <c r="AM57" s="104">
        <v>0</v>
      </c>
      <c r="AN57" s="104">
        <v>0</v>
      </c>
      <c r="AO57" s="104">
        <v>218</v>
      </c>
      <c r="AP57" s="106">
        <f>'MFP by Site_kbs'!$AO57/'MFP by Site_kbs'!$G57</f>
        <v>0.56919060052219317</v>
      </c>
      <c r="AQ57" s="104">
        <v>220</v>
      </c>
      <c r="AR57" s="107">
        <f>'MFP by Site_kbs'!$AQ57/'MFP by Site_kbs'!$G57</f>
        <v>0.5744125326370757</v>
      </c>
      <c r="AS57" s="104" t="s">
        <v>1767</v>
      </c>
      <c r="AT57" s="104" t="s">
        <v>3014</v>
      </c>
      <c r="AU57" s="115" t="s">
        <v>3247</v>
      </c>
    </row>
    <row r="58" spans="2:47" hidden="1" x14ac:dyDescent="0.25">
      <c r="B58" s="109" t="s">
        <v>1808</v>
      </c>
      <c r="C58" s="109">
        <v>3</v>
      </c>
      <c r="D58" s="109" t="s">
        <v>84</v>
      </c>
      <c r="E58" s="109">
        <v>3001</v>
      </c>
      <c r="F58" s="109" t="s">
        <v>484</v>
      </c>
      <c r="G58" s="110">
        <v>492</v>
      </c>
      <c r="H58" s="110">
        <v>259</v>
      </c>
      <c r="I58" s="111">
        <v>0.526422764227642</v>
      </c>
      <c r="J58" s="110">
        <v>233</v>
      </c>
      <c r="K58" s="111">
        <v>0.473577235772358</v>
      </c>
      <c r="L58" s="110">
        <v>2</v>
      </c>
      <c r="M58" s="110">
        <v>6</v>
      </c>
      <c r="N58" s="110">
        <v>308</v>
      </c>
      <c r="O58" s="110">
        <v>59</v>
      </c>
      <c r="P58" s="110">
        <v>0</v>
      </c>
      <c r="Q58" s="110">
        <v>101</v>
      </c>
      <c r="R58" s="110">
        <v>16</v>
      </c>
      <c r="S58" s="110">
        <f>SUM('MFP by Site_kbs'!$L58:$P58,'MFP by Site_kbs'!$R58)</f>
        <v>391</v>
      </c>
      <c r="T58" s="110">
        <v>457</v>
      </c>
      <c r="U58" s="111">
        <v>0.92886178861788604</v>
      </c>
      <c r="V58" s="110">
        <v>35</v>
      </c>
      <c r="W58" s="111">
        <v>7.1138211382113806E-2</v>
      </c>
      <c r="X58" s="110">
        <v>0</v>
      </c>
      <c r="Y58" s="110">
        <v>14</v>
      </c>
      <c r="Z58" s="110" t="s">
        <v>1869</v>
      </c>
      <c r="AA58" s="110">
        <v>74</v>
      </c>
      <c r="AB58" s="110">
        <v>72</v>
      </c>
      <c r="AC58" s="110">
        <v>75</v>
      </c>
      <c r="AD58" s="109">
        <v>88</v>
      </c>
      <c r="AE58" s="110">
        <v>96</v>
      </c>
      <c r="AF58" s="110">
        <v>73</v>
      </c>
      <c r="AG58" s="110">
        <v>0</v>
      </c>
      <c r="AH58" s="110">
        <v>0</v>
      </c>
      <c r="AI58" s="110">
        <v>0</v>
      </c>
      <c r="AJ58" s="110">
        <v>0</v>
      </c>
      <c r="AK58" s="110">
        <v>0</v>
      </c>
      <c r="AL58" s="110">
        <v>0</v>
      </c>
      <c r="AM58" s="110">
        <v>0</v>
      </c>
      <c r="AN58" s="110">
        <v>0</v>
      </c>
      <c r="AO58" s="110">
        <v>436</v>
      </c>
      <c r="AP58" s="112">
        <f>'MFP by Site_kbs'!$AO58/'MFP by Site_kbs'!$G58</f>
        <v>0.88617886178861793</v>
      </c>
      <c r="AQ58" s="110">
        <v>441</v>
      </c>
      <c r="AR58" s="113">
        <f>'MFP by Site_kbs'!$AQ58/'MFP by Site_kbs'!$G58</f>
        <v>0.89634146341463417</v>
      </c>
      <c r="AS58" s="110" t="s">
        <v>1767</v>
      </c>
      <c r="AT58" s="110" t="s">
        <v>3026</v>
      </c>
      <c r="AU58" s="114" t="s">
        <v>3247</v>
      </c>
    </row>
    <row r="59" spans="2:47" hidden="1" x14ac:dyDescent="0.25">
      <c r="B59" s="103" t="s">
        <v>1808</v>
      </c>
      <c r="C59" s="103">
        <v>3</v>
      </c>
      <c r="D59" s="103" t="s">
        <v>84</v>
      </c>
      <c r="E59" s="103">
        <v>3002</v>
      </c>
      <c r="F59" s="103" t="s">
        <v>485</v>
      </c>
      <c r="G59" s="104">
        <v>383</v>
      </c>
      <c r="H59" s="104">
        <v>189</v>
      </c>
      <c r="I59" s="105">
        <v>0.493472584856397</v>
      </c>
      <c r="J59" s="104">
        <v>194</v>
      </c>
      <c r="K59" s="105">
        <v>0.506527415143603</v>
      </c>
      <c r="L59" s="104">
        <v>0</v>
      </c>
      <c r="M59" s="104">
        <v>0</v>
      </c>
      <c r="N59" s="104">
        <v>365</v>
      </c>
      <c r="O59" s="104">
        <v>4</v>
      </c>
      <c r="P59" s="104">
        <v>0</v>
      </c>
      <c r="Q59" s="104">
        <v>11</v>
      </c>
      <c r="R59" s="104">
        <v>3</v>
      </c>
      <c r="S59" s="104">
        <f>SUM('MFP by Site_kbs'!$L59:$P59,'MFP by Site_kbs'!$R59)</f>
        <v>372</v>
      </c>
      <c r="T59" s="104">
        <v>381</v>
      </c>
      <c r="U59" s="105">
        <v>0.99477806788511702</v>
      </c>
      <c r="V59" s="104">
        <v>2</v>
      </c>
      <c r="W59" s="105">
        <v>5.2219321148825101E-3</v>
      </c>
      <c r="X59" s="104">
        <v>0</v>
      </c>
      <c r="Y59" s="104">
        <v>20</v>
      </c>
      <c r="Z59" s="104" t="s">
        <v>1869</v>
      </c>
      <c r="AA59" s="104">
        <v>115</v>
      </c>
      <c r="AB59" s="104">
        <v>124</v>
      </c>
      <c r="AC59" s="104">
        <v>124</v>
      </c>
      <c r="AD59" s="103">
        <v>0</v>
      </c>
      <c r="AE59" s="104">
        <v>0</v>
      </c>
      <c r="AF59" s="104">
        <v>0</v>
      </c>
      <c r="AG59" s="104">
        <v>0</v>
      </c>
      <c r="AH59" s="104">
        <v>0</v>
      </c>
      <c r="AI59" s="104">
        <v>0</v>
      </c>
      <c r="AJ59" s="104">
        <v>0</v>
      </c>
      <c r="AK59" s="104">
        <v>0</v>
      </c>
      <c r="AL59" s="104">
        <v>0</v>
      </c>
      <c r="AM59" s="104">
        <v>0</v>
      </c>
      <c r="AN59" s="104">
        <v>0</v>
      </c>
      <c r="AO59" s="104">
        <v>379</v>
      </c>
      <c r="AP59" s="106">
        <f>'MFP by Site_kbs'!$AO59/'MFP by Site_kbs'!$G59</f>
        <v>0.98955613577023493</v>
      </c>
      <c r="AQ59" s="104">
        <v>379</v>
      </c>
      <c r="AR59" s="107">
        <f>'MFP by Site_kbs'!$AQ59/'MFP by Site_kbs'!$G59</f>
        <v>0.98955613577023493</v>
      </c>
      <c r="AS59" s="104" t="s">
        <v>1767</v>
      </c>
      <c r="AT59" s="104" t="s">
        <v>3026</v>
      </c>
      <c r="AU59" s="115" t="s">
        <v>3247</v>
      </c>
    </row>
    <row r="60" spans="2:47" hidden="1" x14ac:dyDescent="0.25">
      <c r="B60" s="109" t="s">
        <v>1808</v>
      </c>
      <c r="C60" s="109">
        <v>3</v>
      </c>
      <c r="D60" s="109" t="s">
        <v>84</v>
      </c>
      <c r="E60" s="109">
        <v>3003</v>
      </c>
      <c r="F60" s="109" t="s">
        <v>486</v>
      </c>
      <c r="G60" s="110">
        <v>451</v>
      </c>
      <c r="H60" s="110">
        <v>219</v>
      </c>
      <c r="I60" s="111">
        <v>0.48558758314855899</v>
      </c>
      <c r="J60" s="110">
        <v>232</v>
      </c>
      <c r="K60" s="111">
        <v>0.51441241685144101</v>
      </c>
      <c r="L60" s="110">
        <v>1</v>
      </c>
      <c r="M60" s="110">
        <v>0</v>
      </c>
      <c r="N60" s="110">
        <v>431</v>
      </c>
      <c r="O60" s="110">
        <v>5</v>
      </c>
      <c r="P60" s="110">
        <v>0</v>
      </c>
      <c r="Q60" s="110">
        <v>14</v>
      </c>
      <c r="R60" s="110">
        <v>0</v>
      </c>
      <c r="S60" s="110">
        <f>SUM('MFP by Site_kbs'!$L60:$P60,'MFP by Site_kbs'!$R60)</f>
        <v>437</v>
      </c>
      <c r="T60" s="110">
        <v>450</v>
      </c>
      <c r="U60" s="111">
        <v>0.99778270509977796</v>
      </c>
      <c r="V60" s="110">
        <v>1</v>
      </c>
      <c r="W60" s="111">
        <v>2.2172949002217299E-3</v>
      </c>
      <c r="X60" s="110">
        <v>0</v>
      </c>
      <c r="Y60" s="110">
        <v>0</v>
      </c>
      <c r="Z60" s="110" t="s">
        <v>1869</v>
      </c>
      <c r="AA60" s="110">
        <v>0</v>
      </c>
      <c r="AB60" s="110">
        <v>0</v>
      </c>
      <c r="AC60" s="110">
        <v>0</v>
      </c>
      <c r="AD60" s="109">
        <v>0</v>
      </c>
      <c r="AE60" s="110">
        <v>0</v>
      </c>
      <c r="AF60" s="110">
        <v>0</v>
      </c>
      <c r="AG60" s="110">
        <v>0</v>
      </c>
      <c r="AH60" s="110">
        <v>0</v>
      </c>
      <c r="AI60" s="110">
        <v>0</v>
      </c>
      <c r="AJ60" s="110">
        <v>112</v>
      </c>
      <c r="AK60" s="110">
        <v>15</v>
      </c>
      <c r="AL60" s="110">
        <v>108</v>
      </c>
      <c r="AM60" s="110">
        <v>101</v>
      </c>
      <c r="AN60" s="110">
        <v>115</v>
      </c>
      <c r="AO60" s="110">
        <v>428</v>
      </c>
      <c r="AP60" s="112">
        <f>'MFP by Site_kbs'!$AO60/'MFP by Site_kbs'!$G60</f>
        <v>0.9490022172949002</v>
      </c>
      <c r="AQ60" s="110">
        <v>428</v>
      </c>
      <c r="AR60" s="113">
        <f>'MFP by Site_kbs'!$AQ60/'MFP by Site_kbs'!$G60</f>
        <v>0.9490022172949002</v>
      </c>
      <c r="AS60" s="110" t="s">
        <v>1767</v>
      </c>
      <c r="AT60" s="110" t="s">
        <v>3026</v>
      </c>
      <c r="AU60" s="114" t="s">
        <v>3247</v>
      </c>
    </row>
    <row r="61" spans="2:47" hidden="1" x14ac:dyDescent="0.25">
      <c r="B61" s="103" t="s">
        <v>1808</v>
      </c>
      <c r="C61" s="103">
        <v>3</v>
      </c>
      <c r="D61" s="103" t="s">
        <v>84</v>
      </c>
      <c r="E61" s="103">
        <v>3004</v>
      </c>
      <c r="F61" s="103" t="s">
        <v>487</v>
      </c>
      <c r="G61" s="104">
        <v>871</v>
      </c>
      <c r="H61" s="104">
        <v>416</v>
      </c>
      <c r="I61" s="105">
        <v>0.47761194029850701</v>
      </c>
      <c r="J61" s="104">
        <v>455</v>
      </c>
      <c r="K61" s="105">
        <v>0.52238805970149205</v>
      </c>
      <c r="L61" s="104">
        <v>3</v>
      </c>
      <c r="M61" s="104">
        <v>22</v>
      </c>
      <c r="N61" s="104">
        <v>213</v>
      </c>
      <c r="O61" s="104">
        <v>43</v>
      </c>
      <c r="P61" s="104">
        <v>0</v>
      </c>
      <c r="Q61" s="104">
        <v>566</v>
      </c>
      <c r="R61" s="104">
        <v>24</v>
      </c>
      <c r="S61" s="104">
        <f>SUM('MFP by Site_kbs'!$L61:$P61,'MFP by Site_kbs'!$R61)</f>
        <v>305</v>
      </c>
      <c r="T61" s="104">
        <v>863</v>
      </c>
      <c r="U61" s="105">
        <v>0.99081515499425898</v>
      </c>
      <c r="V61" s="104">
        <v>8</v>
      </c>
      <c r="W61" s="105">
        <v>9.1848450057405301E-3</v>
      </c>
      <c r="X61" s="104">
        <v>0</v>
      </c>
      <c r="Y61" s="104">
        <v>0</v>
      </c>
      <c r="Z61" s="104" t="s">
        <v>1869</v>
      </c>
      <c r="AA61" s="104">
        <v>0</v>
      </c>
      <c r="AB61" s="104">
        <v>0</v>
      </c>
      <c r="AC61" s="104">
        <v>0</v>
      </c>
      <c r="AD61" s="103">
        <v>0</v>
      </c>
      <c r="AE61" s="104">
        <v>0</v>
      </c>
      <c r="AF61" s="104">
        <v>0</v>
      </c>
      <c r="AG61" s="104">
        <v>303</v>
      </c>
      <c r="AH61" s="104">
        <v>311</v>
      </c>
      <c r="AI61" s="104">
        <v>257</v>
      </c>
      <c r="AJ61" s="104">
        <v>0</v>
      </c>
      <c r="AK61" s="104">
        <v>0</v>
      </c>
      <c r="AL61" s="104">
        <v>0</v>
      </c>
      <c r="AM61" s="104">
        <v>0</v>
      </c>
      <c r="AN61" s="104">
        <v>0</v>
      </c>
      <c r="AO61" s="104">
        <v>307</v>
      </c>
      <c r="AP61" s="106">
        <f>'MFP by Site_kbs'!$AO61/'MFP by Site_kbs'!$G61</f>
        <v>0.35246842709529275</v>
      </c>
      <c r="AQ61" s="104">
        <v>313</v>
      </c>
      <c r="AR61" s="107">
        <f>'MFP by Site_kbs'!$AQ61/'MFP by Site_kbs'!$G61</f>
        <v>0.35935706084959818</v>
      </c>
      <c r="AS61" s="104" t="s">
        <v>1767</v>
      </c>
      <c r="AT61" s="104" t="s">
        <v>3026</v>
      </c>
      <c r="AU61" s="115" t="s">
        <v>3247</v>
      </c>
    </row>
    <row r="62" spans="2:47" hidden="1" x14ac:dyDescent="0.25">
      <c r="B62" s="109" t="s">
        <v>1808</v>
      </c>
      <c r="C62" s="109">
        <v>3</v>
      </c>
      <c r="D62" s="109" t="s">
        <v>84</v>
      </c>
      <c r="E62" s="109">
        <v>3005</v>
      </c>
      <c r="F62" s="109" t="s">
        <v>488</v>
      </c>
      <c r="G62" s="110">
        <v>1801</v>
      </c>
      <c r="H62" s="110">
        <v>861</v>
      </c>
      <c r="I62" s="111">
        <v>0.47806774014436398</v>
      </c>
      <c r="J62" s="110">
        <v>940</v>
      </c>
      <c r="K62" s="111">
        <v>0.52193225985563596</v>
      </c>
      <c r="L62" s="110">
        <v>5</v>
      </c>
      <c r="M62" s="110">
        <v>11</v>
      </c>
      <c r="N62" s="110">
        <v>756</v>
      </c>
      <c r="O62" s="110">
        <v>246</v>
      </c>
      <c r="P62" s="110">
        <v>5</v>
      </c>
      <c r="Q62" s="110">
        <v>762</v>
      </c>
      <c r="R62" s="110">
        <v>16</v>
      </c>
      <c r="S62" s="110">
        <f>SUM('MFP by Site_kbs'!$L62:$P62,'MFP by Site_kbs'!$R62)</f>
        <v>1039</v>
      </c>
      <c r="T62" s="110">
        <v>1745</v>
      </c>
      <c r="U62" s="111">
        <v>0.968906163242643</v>
      </c>
      <c r="V62" s="110">
        <v>56</v>
      </c>
      <c r="W62" s="111">
        <v>3.1093836757357E-2</v>
      </c>
      <c r="X62" s="110">
        <v>0</v>
      </c>
      <c r="Y62" s="110">
        <v>0</v>
      </c>
      <c r="Z62" s="110" t="s">
        <v>1869</v>
      </c>
      <c r="AA62" s="110">
        <v>0</v>
      </c>
      <c r="AB62" s="110">
        <v>0</v>
      </c>
      <c r="AC62" s="110">
        <v>0</v>
      </c>
      <c r="AD62" s="109">
        <v>0</v>
      </c>
      <c r="AE62" s="110">
        <v>0</v>
      </c>
      <c r="AF62" s="110">
        <v>0</v>
      </c>
      <c r="AG62" s="110">
        <v>0</v>
      </c>
      <c r="AH62" s="110">
        <v>0</v>
      </c>
      <c r="AI62" s="110">
        <v>0</v>
      </c>
      <c r="AJ62" s="110">
        <v>418</v>
      </c>
      <c r="AK62" s="110">
        <v>42</v>
      </c>
      <c r="AL62" s="110">
        <v>448</v>
      </c>
      <c r="AM62" s="110">
        <v>452</v>
      </c>
      <c r="AN62" s="110">
        <v>441</v>
      </c>
      <c r="AO62" s="110">
        <v>1102</v>
      </c>
      <c r="AP62" s="112">
        <f>'MFP by Site_kbs'!$AO62/'MFP by Site_kbs'!$G62</f>
        <v>0.61188228761799002</v>
      </c>
      <c r="AQ62" s="110">
        <v>1114</v>
      </c>
      <c r="AR62" s="113">
        <f>'MFP by Site_kbs'!$AQ62/'MFP by Site_kbs'!$G62</f>
        <v>0.61854525263742366</v>
      </c>
      <c r="AS62" s="110" t="s">
        <v>1767</v>
      </c>
      <c r="AT62" s="110" t="s">
        <v>3026</v>
      </c>
      <c r="AU62" s="114" t="s">
        <v>3247</v>
      </c>
    </row>
    <row r="63" spans="2:47" hidden="1" x14ac:dyDescent="0.25">
      <c r="B63" s="103" t="s">
        <v>1808</v>
      </c>
      <c r="C63" s="103">
        <v>3</v>
      </c>
      <c r="D63" s="103" t="s">
        <v>84</v>
      </c>
      <c r="E63" s="103">
        <v>3006</v>
      </c>
      <c r="F63" s="103" t="s">
        <v>489</v>
      </c>
      <c r="G63" s="104">
        <v>624</v>
      </c>
      <c r="H63" s="104">
        <v>297</v>
      </c>
      <c r="I63" s="105">
        <v>0.47596153846153799</v>
      </c>
      <c r="J63" s="104">
        <v>327</v>
      </c>
      <c r="K63" s="105">
        <v>0.52403846153846201</v>
      </c>
      <c r="L63" s="104">
        <v>1</v>
      </c>
      <c r="M63" s="104">
        <v>5</v>
      </c>
      <c r="N63" s="104">
        <v>96</v>
      </c>
      <c r="O63" s="104">
        <v>24</v>
      </c>
      <c r="P63" s="104">
        <v>2</v>
      </c>
      <c r="Q63" s="104">
        <v>479</v>
      </c>
      <c r="R63" s="104">
        <v>17</v>
      </c>
      <c r="S63" s="104">
        <f>SUM('MFP by Site_kbs'!$L63:$P63,'MFP by Site_kbs'!$R63)</f>
        <v>145</v>
      </c>
      <c r="T63" s="104">
        <v>621</v>
      </c>
      <c r="U63" s="105">
        <v>0.99519230769230804</v>
      </c>
      <c r="V63" s="104">
        <v>3</v>
      </c>
      <c r="W63" s="105">
        <v>4.8076923076923097E-3</v>
      </c>
      <c r="X63" s="104">
        <v>0</v>
      </c>
      <c r="Y63" s="104">
        <v>0</v>
      </c>
      <c r="Z63" s="104" t="s">
        <v>1869</v>
      </c>
      <c r="AA63" s="104">
        <v>0</v>
      </c>
      <c r="AB63" s="104">
        <v>0</v>
      </c>
      <c r="AC63" s="104">
        <v>0</v>
      </c>
      <c r="AD63" s="103">
        <v>0</v>
      </c>
      <c r="AE63" s="104">
        <v>0</v>
      </c>
      <c r="AF63" s="104">
        <v>0</v>
      </c>
      <c r="AG63" s="104">
        <v>206</v>
      </c>
      <c r="AH63" s="104">
        <v>207</v>
      </c>
      <c r="AI63" s="104">
        <v>211</v>
      </c>
      <c r="AJ63" s="104">
        <v>0</v>
      </c>
      <c r="AK63" s="104">
        <v>0</v>
      </c>
      <c r="AL63" s="104">
        <v>0</v>
      </c>
      <c r="AM63" s="104">
        <v>0</v>
      </c>
      <c r="AN63" s="104">
        <v>0</v>
      </c>
      <c r="AO63" s="104">
        <v>341</v>
      </c>
      <c r="AP63" s="106">
        <f>'MFP by Site_kbs'!$AO63/'MFP by Site_kbs'!$G63</f>
        <v>0.54647435897435892</v>
      </c>
      <c r="AQ63" s="104">
        <v>341</v>
      </c>
      <c r="AR63" s="107">
        <f>'MFP by Site_kbs'!$AQ63/'MFP by Site_kbs'!$G63</f>
        <v>0.54647435897435892</v>
      </c>
      <c r="AS63" s="104" t="s">
        <v>1767</v>
      </c>
      <c r="AT63" s="104" t="s">
        <v>3026</v>
      </c>
      <c r="AU63" s="115" t="s">
        <v>3247</v>
      </c>
    </row>
    <row r="64" spans="2:47" hidden="1" x14ac:dyDescent="0.25">
      <c r="B64" s="109" t="s">
        <v>1808</v>
      </c>
      <c r="C64" s="109">
        <v>3</v>
      </c>
      <c r="D64" s="109" t="s">
        <v>84</v>
      </c>
      <c r="E64" s="109">
        <v>3007</v>
      </c>
      <c r="F64" s="109" t="s">
        <v>490</v>
      </c>
      <c r="G64" s="110">
        <v>665</v>
      </c>
      <c r="H64" s="110">
        <v>305</v>
      </c>
      <c r="I64" s="111">
        <v>0.45864661654135302</v>
      </c>
      <c r="J64" s="110">
        <v>360</v>
      </c>
      <c r="K64" s="111">
        <v>0.54135338345864703</v>
      </c>
      <c r="L64" s="110">
        <v>1</v>
      </c>
      <c r="M64" s="110">
        <v>3</v>
      </c>
      <c r="N64" s="110">
        <v>383</v>
      </c>
      <c r="O64" s="110">
        <v>107</v>
      </c>
      <c r="P64" s="110">
        <v>0</v>
      </c>
      <c r="Q64" s="110">
        <v>159</v>
      </c>
      <c r="R64" s="110">
        <v>12</v>
      </c>
      <c r="S64" s="110">
        <f>SUM('MFP by Site_kbs'!$L64:$P64,'MFP by Site_kbs'!$R64)</f>
        <v>506</v>
      </c>
      <c r="T64" s="110">
        <v>644</v>
      </c>
      <c r="U64" s="111">
        <v>0.96842105263157896</v>
      </c>
      <c r="V64" s="110">
        <v>21</v>
      </c>
      <c r="W64" s="111">
        <v>3.1578947368421102E-2</v>
      </c>
      <c r="X64" s="110">
        <v>0</v>
      </c>
      <c r="Y64" s="110">
        <v>0</v>
      </c>
      <c r="Z64" s="110" t="s">
        <v>1869</v>
      </c>
      <c r="AA64" s="110">
        <v>0</v>
      </c>
      <c r="AB64" s="110">
        <v>0</v>
      </c>
      <c r="AC64" s="110">
        <v>0</v>
      </c>
      <c r="AD64" s="109">
        <v>0</v>
      </c>
      <c r="AE64" s="110">
        <v>0</v>
      </c>
      <c r="AF64" s="110">
        <v>0</v>
      </c>
      <c r="AG64" s="110">
        <v>229</v>
      </c>
      <c r="AH64" s="110">
        <v>203</v>
      </c>
      <c r="AI64" s="110">
        <v>233</v>
      </c>
      <c r="AJ64" s="110">
        <v>0</v>
      </c>
      <c r="AK64" s="110">
        <v>0</v>
      </c>
      <c r="AL64" s="110">
        <v>0</v>
      </c>
      <c r="AM64" s="110">
        <v>0</v>
      </c>
      <c r="AN64" s="110">
        <v>0</v>
      </c>
      <c r="AO64" s="110">
        <v>567</v>
      </c>
      <c r="AP64" s="112">
        <f>'MFP by Site_kbs'!$AO64/'MFP by Site_kbs'!$G64</f>
        <v>0.85263157894736841</v>
      </c>
      <c r="AQ64" s="110">
        <v>567</v>
      </c>
      <c r="AR64" s="113">
        <f>'MFP by Site_kbs'!$AQ64/'MFP by Site_kbs'!$G64</f>
        <v>0.85263157894736841</v>
      </c>
      <c r="AS64" s="110" t="s">
        <v>1767</v>
      </c>
      <c r="AT64" s="110" t="s">
        <v>3026</v>
      </c>
      <c r="AU64" s="114" t="s">
        <v>3247</v>
      </c>
    </row>
    <row r="65" spans="2:47" hidden="1" x14ac:dyDescent="0.25">
      <c r="B65" s="103" t="s">
        <v>1808</v>
      </c>
      <c r="C65" s="103">
        <v>3</v>
      </c>
      <c r="D65" s="103" t="s">
        <v>84</v>
      </c>
      <c r="E65" s="103">
        <v>3008</v>
      </c>
      <c r="F65" s="103" t="s">
        <v>491</v>
      </c>
      <c r="G65" s="104">
        <v>443</v>
      </c>
      <c r="H65" s="104">
        <v>192</v>
      </c>
      <c r="I65" s="105">
        <v>0.433408577878104</v>
      </c>
      <c r="J65" s="104">
        <v>251</v>
      </c>
      <c r="K65" s="105">
        <v>0.56659142212189595</v>
      </c>
      <c r="L65" s="104">
        <v>0</v>
      </c>
      <c r="M65" s="104">
        <v>0</v>
      </c>
      <c r="N65" s="104">
        <v>258</v>
      </c>
      <c r="O65" s="104">
        <v>82</v>
      </c>
      <c r="P65" s="104">
        <v>0</v>
      </c>
      <c r="Q65" s="104">
        <v>86</v>
      </c>
      <c r="R65" s="104">
        <v>17</v>
      </c>
      <c r="S65" s="104">
        <f>SUM('MFP by Site_kbs'!$L65:$P65,'MFP by Site_kbs'!$R65)</f>
        <v>357</v>
      </c>
      <c r="T65" s="104">
        <v>402</v>
      </c>
      <c r="U65" s="105">
        <v>0.90744920993227995</v>
      </c>
      <c r="V65" s="104">
        <v>41</v>
      </c>
      <c r="W65" s="105">
        <v>9.2550790067720101E-2</v>
      </c>
      <c r="X65" s="104">
        <v>0</v>
      </c>
      <c r="Y65" s="104">
        <v>12</v>
      </c>
      <c r="Z65" s="104" t="s">
        <v>1869</v>
      </c>
      <c r="AA65" s="104">
        <v>64</v>
      </c>
      <c r="AB65" s="104">
        <v>71</v>
      </c>
      <c r="AC65" s="104">
        <v>80</v>
      </c>
      <c r="AD65" s="103">
        <v>82</v>
      </c>
      <c r="AE65" s="104">
        <v>66</v>
      </c>
      <c r="AF65" s="104">
        <v>68</v>
      </c>
      <c r="AG65" s="104">
        <v>0</v>
      </c>
      <c r="AH65" s="104">
        <v>0</v>
      </c>
      <c r="AI65" s="104">
        <v>0</v>
      </c>
      <c r="AJ65" s="104">
        <v>0</v>
      </c>
      <c r="AK65" s="104">
        <v>0</v>
      </c>
      <c r="AL65" s="104">
        <v>0</v>
      </c>
      <c r="AM65" s="104">
        <v>0</v>
      </c>
      <c r="AN65" s="104">
        <v>0</v>
      </c>
      <c r="AO65" s="104">
        <v>391</v>
      </c>
      <c r="AP65" s="106">
        <f>'MFP by Site_kbs'!$AO65/'MFP by Site_kbs'!$G65</f>
        <v>0.88261851015801351</v>
      </c>
      <c r="AQ65" s="104">
        <v>392</v>
      </c>
      <c r="AR65" s="107">
        <f>'MFP by Site_kbs'!$AQ65/'MFP by Site_kbs'!$G65</f>
        <v>0.88487584650112872</v>
      </c>
      <c r="AS65" s="104" t="s">
        <v>1767</v>
      </c>
      <c r="AT65" s="104" t="s">
        <v>3026</v>
      </c>
      <c r="AU65" s="115" t="s">
        <v>3247</v>
      </c>
    </row>
    <row r="66" spans="2:47" hidden="1" x14ac:dyDescent="0.25">
      <c r="B66" s="109" t="s">
        <v>1808</v>
      </c>
      <c r="C66" s="109">
        <v>3</v>
      </c>
      <c r="D66" s="109" t="s">
        <v>84</v>
      </c>
      <c r="E66" s="109">
        <v>3010</v>
      </c>
      <c r="F66" s="109" t="s">
        <v>492</v>
      </c>
      <c r="G66" s="110">
        <v>353</v>
      </c>
      <c r="H66" s="110">
        <v>156</v>
      </c>
      <c r="I66" s="111">
        <v>0.44192634560906502</v>
      </c>
      <c r="J66" s="110">
        <v>197</v>
      </c>
      <c r="K66" s="111">
        <v>0.55807365439093504</v>
      </c>
      <c r="L66" s="110">
        <v>0</v>
      </c>
      <c r="M66" s="110">
        <v>0</v>
      </c>
      <c r="N66" s="110">
        <v>329</v>
      </c>
      <c r="O66" s="110">
        <v>8</v>
      </c>
      <c r="P66" s="110">
        <v>0</v>
      </c>
      <c r="Q66" s="110">
        <v>15</v>
      </c>
      <c r="R66" s="110">
        <v>1</v>
      </c>
      <c r="S66" s="110">
        <f>SUM('MFP by Site_kbs'!$L66:$P66,'MFP by Site_kbs'!$R66)</f>
        <v>338</v>
      </c>
      <c r="T66" s="110">
        <v>349</v>
      </c>
      <c r="U66" s="111">
        <v>0.988668555240793</v>
      </c>
      <c r="V66" s="110">
        <v>4</v>
      </c>
      <c r="W66" s="111">
        <v>1.1331444759206799E-2</v>
      </c>
      <c r="X66" s="110">
        <v>0</v>
      </c>
      <c r="Y66" s="110">
        <v>0</v>
      </c>
      <c r="Z66" s="110" t="s">
        <v>1869</v>
      </c>
      <c r="AA66" s="110">
        <v>0</v>
      </c>
      <c r="AB66" s="110">
        <v>0</v>
      </c>
      <c r="AC66" s="110">
        <v>0</v>
      </c>
      <c r="AD66" s="109">
        <v>0</v>
      </c>
      <c r="AE66" s="110">
        <v>0</v>
      </c>
      <c r="AF66" s="110">
        <v>0</v>
      </c>
      <c r="AG66" s="110">
        <v>123</v>
      </c>
      <c r="AH66" s="110">
        <v>115</v>
      </c>
      <c r="AI66" s="110">
        <v>115</v>
      </c>
      <c r="AJ66" s="110">
        <v>0</v>
      </c>
      <c r="AK66" s="110">
        <v>0</v>
      </c>
      <c r="AL66" s="110">
        <v>0</v>
      </c>
      <c r="AM66" s="110">
        <v>0</v>
      </c>
      <c r="AN66" s="110">
        <v>0</v>
      </c>
      <c r="AO66" s="110">
        <v>343</v>
      </c>
      <c r="AP66" s="112">
        <f>'MFP by Site_kbs'!$AO66/'MFP by Site_kbs'!$G66</f>
        <v>0.97167138810198306</v>
      </c>
      <c r="AQ66" s="110">
        <v>343</v>
      </c>
      <c r="AR66" s="113">
        <f>'MFP by Site_kbs'!$AQ66/'MFP by Site_kbs'!$G66</f>
        <v>0.97167138810198306</v>
      </c>
      <c r="AS66" s="110" t="s">
        <v>1767</v>
      </c>
      <c r="AT66" s="110" t="s">
        <v>3026</v>
      </c>
      <c r="AU66" s="114" t="s">
        <v>3247</v>
      </c>
    </row>
    <row r="67" spans="2:47" hidden="1" x14ac:dyDescent="0.25">
      <c r="B67" s="103" t="s">
        <v>1808</v>
      </c>
      <c r="C67" s="103">
        <v>3</v>
      </c>
      <c r="D67" s="103" t="s">
        <v>84</v>
      </c>
      <c r="E67" s="103">
        <v>3011</v>
      </c>
      <c r="F67" s="103" t="s">
        <v>493</v>
      </c>
      <c r="G67" s="104">
        <v>740</v>
      </c>
      <c r="H67" s="104">
        <v>351</v>
      </c>
      <c r="I67" s="105">
        <v>0.47432432432432398</v>
      </c>
      <c r="J67" s="104">
        <v>389</v>
      </c>
      <c r="K67" s="105">
        <v>0.52567567567567597</v>
      </c>
      <c r="L67" s="104">
        <v>4</v>
      </c>
      <c r="M67" s="104">
        <v>9</v>
      </c>
      <c r="N67" s="104">
        <v>229</v>
      </c>
      <c r="O67" s="104">
        <v>64</v>
      </c>
      <c r="P67" s="104">
        <v>6</v>
      </c>
      <c r="Q67" s="104">
        <v>409</v>
      </c>
      <c r="R67" s="104">
        <v>19</v>
      </c>
      <c r="S67" s="104">
        <f>SUM('MFP by Site_kbs'!$L67:$P67,'MFP by Site_kbs'!$R67)</f>
        <v>331</v>
      </c>
      <c r="T67" s="104">
        <v>716</v>
      </c>
      <c r="U67" s="105">
        <v>0.96756756756756801</v>
      </c>
      <c r="V67" s="104">
        <v>24</v>
      </c>
      <c r="W67" s="105">
        <v>3.24324324324324E-2</v>
      </c>
      <c r="X67" s="104">
        <v>0</v>
      </c>
      <c r="Y67" s="104">
        <v>23</v>
      </c>
      <c r="Z67" s="104" t="s">
        <v>1869</v>
      </c>
      <c r="AA67" s="104">
        <v>112</v>
      </c>
      <c r="AB67" s="104">
        <v>116</v>
      </c>
      <c r="AC67" s="104">
        <v>126</v>
      </c>
      <c r="AD67" s="103">
        <v>123</v>
      </c>
      <c r="AE67" s="104">
        <v>121</v>
      </c>
      <c r="AF67" s="104">
        <v>119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v>0</v>
      </c>
      <c r="AN67" s="104">
        <v>0</v>
      </c>
      <c r="AO67" s="104">
        <v>464</v>
      </c>
      <c r="AP67" s="106">
        <f>'MFP by Site_kbs'!$AO67/'MFP by Site_kbs'!$G67</f>
        <v>0.62702702702702706</v>
      </c>
      <c r="AQ67" s="104">
        <v>470</v>
      </c>
      <c r="AR67" s="107">
        <f>'MFP by Site_kbs'!$AQ67/'MFP by Site_kbs'!$G67</f>
        <v>0.63513513513513509</v>
      </c>
      <c r="AS67" s="104" t="s">
        <v>1767</v>
      </c>
      <c r="AT67" s="104" t="s">
        <v>3026</v>
      </c>
      <c r="AU67" s="115" t="s">
        <v>3247</v>
      </c>
    </row>
    <row r="68" spans="2:47" hidden="1" x14ac:dyDescent="0.25">
      <c r="B68" s="109" t="s">
        <v>1808</v>
      </c>
      <c r="C68" s="109">
        <v>3</v>
      </c>
      <c r="D68" s="109" t="s">
        <v>84</v>
      </c>
      <c r="E68" s="109">
        <v>3012</v>
      </c>
      <c r="F68" s="109" t="s">
        <v>494</v>
      </c>
      <c r="G68" s="110">
        <v>918</v>
      </c>
      <c r="H68" s="110">
        <v>421</v>
      </c>
      <c r="I68" s="111">
        <v>0.45860566448801698</v>
      </c>
      <c r="J68" s="110">
        <v>497</v>
      </c>
      <c r="K68" s="111">
        <v>0.54139433551198302</v>
      </c>
      <c r="L68" s="110">
        <v>3</v>
      </c>
      <c r="M68" s="110">
        <v>33</v>
      </c>
      <c r="N68" s="110">
        <v>163</v>
      </c>
      <c r="O68" s="110">
        <v>40</v>
      </c>
      <c r="P68" s="110">
        <v>0</v>
      </c>
      <c r="Q68" s="110">
        <v>665</v>
      </c>
      <c r="R68" s="110">
        <v>14</v>
      </c>
      <c r="S68" s="110">
        <f>SUM('MFP by Site_kbs'!$L68:$P68,'MFP by Site_kbs'!$R68)</f>
        <v>253</v>
      </c>
      <c r="T68" s="110">
        <v>913</v>
      </c>
      <c r="U68" s="111">
        <v>0.99455337690631795</v>
      </c>
      <c r="V68" s="110">
        <v>5</v>
      </c>
      <c r="W68" s="111">
        <v>5.4466230936819201E-3</v>
      </c>
      <c r="X68" s="110">
        <v>0</v>
      </c>
      <c r="Y68" s="110">
        <v>0</v>
      </c>
      <c r="Z68" s="110" t="s">
        <v>1869</v>
      </c>
      <c r="AA68" s="110">
        <v>0</v>
      </c>
      <c r="AB68" s="110">
        <v>0</v>
      </c>
      <c r="AC68" s="110">
        <v>0</v>
      </c>
      <c r="AD68" s="109">
        <v>0</v>
      </c>
      <c r="AE68" s="110">
        <v>0</v>
      </c>
      <c r="AF68" s="110">
        <v>0</v>
      </c>
      <c r="AG68" s="110">
        <v>314</v>
      </c>
      <c r="AH68" s="110">
        <v>306</v>
      </c>
      <c r="AI68" s="110">
        <v>298</v>
      </c>
      <c r="AJ68" s="110">
        <v>0</v>
      </c>
      <c r="AK68" s="110">
        <v>0</v>
      </c>
      <c r="AL68" s="110">
        <v>0</v>
      </c>
      <c r="AM68" s="110">
        <v>0</v>
      </c>
      <c r="AN68" s="110">
        <v>0</v>
      </c>
      <c r="AO68" s="110">
        <v>301</v>
      </c>
      <c r="AP68" s="112">
        <f>'MFP by Site_kbs'!$AO68/'MFP by Site_kbs'!$G68</f>
        <v>0.32788671023965144</v>
      </c>
      <c r="AQ68" s="110">
        <v>303</v>
      </c>
      <c r="AR68" s="113">
        <f>'MFP by Site_kbs'!$AQ68/'MFP by Site_kbs'!$G68</f>
        <v>0.33006535947712418</v>
      </c>
      <c r="AS68" s="110" t="s">
        <v>1767</v>
      </c>
      <c r="AT68" s="110" t="s">
        <v>3026</v>
      </c>
      <c r="AU68" s="114" t="s">
        <v>3247</v>
      </c>
    </row>
    <row r="69" spans="2:47" hidden="1" x14ac:dyDescent="0.25">
      <c r="B69" s="103" t="s">
        <v>1808</v>
      </c>
      <c r="C69" s="103">
        <v>3</v>
      </c>
      <c r="D69" s="103" t="s">
        <v>84</v>
      </c>
      <c r="E69" s="103">
        <v>3013</v>
      </c>
      <c r="F69" s="103" t="s">
        <v>495</v>
      </c>
      <c r="G69" s="104">
        <v>596</v>
      </c>
      <c r="H69" s="104">
        <v>294</v>
      </c>
      <c r="I69" s="105">
        <v>0.49328859060402702</v>
      </c>
      <c r="J69" s="104">
        <v>302</v>
      </c>
      <c r="K69" s="105">
        <v>0.50671140939597303</v>
      </c>
      <c r="L69" s="104">
        <v>1</v>
      </c>
      <c r="M69" s="104">
        <v>1</v>
      </c>
      <c r="N69" s="104">
        <v>163</v>
      </c>
      <c r="O69" s="104">
        <v>29</v>
      </c>
      <c r="P69" s="104">
        <v>0</v>
      </c>
      <c r="Q69" s="104">
        <v>398</v>
      </c>
      <c r="R69" s="104">
        <v>4</v>
      </c>
      <c r="S69" s="104">
        <f>SUM('MFP by Site_kbs'!$L69:$P69,'MFP by Site_kbs'!$R69)</f>
        <v>198</v>
      </c>
      <c r="T69" s="104">
        <v>591</v>
      </c>
      <c r="U69" s="105">
        <v>0.99161073825503399</v>
      </c>
      <c r="V69" s="104">
        <v>5</v>
      </c>
      <c r="W69" s="105">
        <v>8.3892617449664395E-3</v>
      </c>
      <c r="X69" s="104">
        <v>0</v>
      </c>
      <c r="Y69" s="104">
        <v>0</v>
      </c>
      <c r="Z69" s="104" t="s">
        <v>1869</v>
      </c>
      <c r="AA69" s="104">
        <v>0</v>
      </c>
      <c r="AB69" s="104">
        <v>0</v>
      </c>
      <c r="AC69" s="104">
        <v>0</v>
      </c>
      <c r="AD69" s="103">
        <v>0</v>
      </c>
      <c r="AE69" s="104">
        <v>0</v>
      </c>
      <c r="AF69" s="104">
        <v>0</v>
      </c>
      <c r="AG69" s="104">
        <v>199</v>
      </c>
      <c r="AH69" s="104">
        <v>212</v>
      </c>
      <c r="AI69" s="104">
        <v>185</v>
      </c>
      <c r="AJ69" s="104">
        <v>0</v>
      </c>
      <c r="AK69" s="104">
        <v>0</v>
      </c>
      <c r="AL69" s="104">
        <v>0</v>
      </c>
      <c r="AM69" s="104">
        <v>0</v>
      </c>
      <c r="AN69" s="104">
        <v>0</v>
      </c>
      <c r="AO69" s="104">
        <v>368</v>
      </c>
      <c r="AP69" s="106">
        <f>'MFP by Site_kbs'!$AO69/'MFP by Site_kbs'!$G69</f>
        <v>0.6174496644295302</v>
      </c>
      <c r="AQ69" s="104">
        <v>369</v>
      </c>
      <c r="AR69" s="107">
        <f>'MFP by Site_kbs'!$AQ69/'MFP by Site_kbs'!$G69</f>
        <v>0.61912751677852351</v>
      </c>
      <c r="AS69" s="104" t="s">
        <v>1767</v>
      </c>
      <c r="AT69" s="104" t="s">
        <v>3026</v>
      </c>
      <c r="AU69" s="115" t="s">
        <v>3247</v>
      </c>
    </row>
    <row r="70" spans="2:47" hidden="1" x14ac:dyDescent="0.25">
      <c r="B70" s="109" t="s">
        <v>1808</v>
      </c>
      <c r="C70" s="109">
        <v>3</v>
      </c>
      <c r="D70" s="109" t="s">
        <v>84</v>
      </c>
      <c r="E70" s="109">
        <v>3014</v>
      </c>
      <c r="F70" s="109" t="s">
        <v>496</v>
      </c>
      <c r="G70" s="110">
        <v>1911</v>
      </c>
      <c r="H70" s="110">
        <v>915</v>
      </c>
      <c r="I70" s="111">
        <v>0.47880690737833598</v>
      </c>
      <c r="J70" s="110">
        <v>996</v>
      </c>
      <c r="K70" s="111">
        <v>0.52119309262166402</v>
      </c>
      <c r="L70" s="110">
        <v>6</v>
      </c>
      <c r="M70" s="110">
        <v>5</v>
      </c>
      <c r="N70" s="110">
        <v>274</v>
      </c>
      <c r="O70" s="110">
        <v>88</v>
      </c>
      <c r="P70" s="110">
        <v>2</v>
      </c>
      <c r="Q70" s="110">
        <v>1516</v>
      </c>
      <c r="R70" s="110">
        <v>20</v>
      </c>
      <c r="S70" s="110">
        <f>SUM('MFP by Site_kbs'!$L70:$P70,'MFP by Site_kbs'!$R70)</f>
        <v>395</v>
      </c>
      <c r="T70" s="110">
        <v>1903</v>
      </c>
      <c r="U70" s="111">
        <v>0.99581371009942399</v>
      </c>
      <c r="V70" s="110">
        <v>8</v>
      </c>
      <c r="W70" s="111">
        <v>4.1862899005756203E-3</v>
      </c>
      <c r="X70" s="110">
        <v>0</v>
      </c>
      <c r="Y70" s="110">
        <v>0</v>
      </c>
      <c r="Z70" s="110" t="s">
        <v>1869</v>
      </c>
      <c r="AA70" s="110">
        <v>0</v>
      </c>
      <c r="AB70" s="110">
        <v>0</v>
      </c>
      <c r="AC70" s="110">
        <v>0</v>
      </c>
      <c r="AD70" s="109">
        <v>0</v>
      </c>
      <c r="AE70" s="110">
        <v>0</v>
      </c>
      <c r="AF70" s="110">
        <v>0</v>
      </c>
      <c r="AG70" s="110">
        <v>0</v>
      </c>
      <c r="AH70" s="110">
        <v>0</v>
      </c>
      <c r="AI70" s="110">
        <v>0</v>
      </c>
      <c r="AJ70" s="110">
        <v>490</v>
      </c>
      <c r="AK70" s="110">
        <v>30</v>
      </c>
      <c r="AL70" s="110">
        <v>511</v>
      </c>
      <c r="AM70" s="110">
        <v>480</v>
      </c>
      <c r="AN70" s="110">
        <v>400</v>
      </c>
      <c r="AO70" s="110">
        <v>1052</v>
      </c>
      <c r="AP70" s="112">
        <f>'MFP by Site_kbs'!$AO70/'MFP by Site_kbs'!$G70</f>
        <v>0.55049712192569333</v>
      </c>
      <c r="AQ70" s="110">
        <v>1056</v>
      </c>
      <c r="AR70" s="113">
        <f>'MFP by Site_kbs'!$AQ70/'MFP by Site_kbs'!$G70</f>
        <v>0.55259026687598112</v>
      </c>
      <c r="AS70" s="110" t="s">
        <v>1767</v>
      </c>
      <c r="AT70" s="110" t="s">
        <v>3026</v>
      </c>
      <c r="AU70" s="114" t="s">
        <v>3247</v>
      </c>
    </row>
    <row r="71" spans="2:47" hidden="1" x14ac:dyDescent="0.25">
      <c r="B71" s="103" t="s">
        <v>1808</v>
      </c>
      <c r="C71" s="103">
        <v>3</v>
      </c>
      <c r="D71" s="103" t="s">
        <v>84</v>
      </c>
      <c r="E71" s="103">
        <v>3015</v>
      </c>
      <c r="F71" s="103" t="s">
        <v>497</v>
      </c>
      <c r="G71" s="104">
        <v>379</v>
      </c>
      <c r="H71" s="104">
        <v>175</v>
      </c>
      <c r="I71" s="105">
        <v>0.461741424802111</v>
      </c>
      <c r="J71" s="104">
        <v>204</v>
      </c>
      <c r="K71" s="105">
        <v>0.538258575197889</v>
      </c>
      <c r="L71" s="104">
        <v>0</v>
      </c>
      <c r="M71" s="104">
        <v>0</v>
      </c>
      <c r="N71" s="104">
        <v>355</v>
      </c>
      <c r="O71" s="104">
        <v>3</v>
      </c>
      <c r="P71" s="104">
        <v>0</v>
      </c>
      <c r="Q71" s="104">
        <v>14</v>
      </c>
      <c r="R71" s="104">
        <v>7</v>
      </c>
      <c r="S71" s="104">
        <f>SUM('MFP by Site_kbs'!$L71:$P71,'MFP by Site_kbs'!$R71)</f>
        <v>365</v>
      </c>
      <c r="T71" s="104">
        <v>379</v>
      </c>
      <c r="U71" s="105">
        <v>1</v>
      </c>
      <c r="V71" s="104">
        <v>0</v>
      </c>
      <c r="W71" s="105">
        <v>0</v>
      </c>
      <c r="X71" s="104">
        <v>0</v>
      </c>
      <c r="Y71" s="104">
        <v>0</v>
      </c>
      <c r="Z71" s="104" t="s">
        <v>1869</v>
      </c>
      <c r="AA71" s="104">
        <v>0</v>
      </c>
      <c r="AB71" s="104">
        <v>0</v>
      </c>
      <c r="AC71" s="104">
        <v>0</v>
      </c>
      <c r="AD71" s="103">
        <v>111</v>
      </c>
      <c r="AE71" s="104">
        <v>134</v>
      </c>
      <c r="AF71" s="104">
        <v>134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v>0</v>
      </c>
      <c r="AN71" s="104">
        <v>0</v>
      </c>
      <c r="AO71" s="104">
        <v>376</v>
      </c>
      <c r="AP71" s="106">
        <f>'MFP by Site_kbs'!$AO71/'MFP by Site_kbs'!$G71</f>
        <v>0.9920844327176781</v>
      </c>
      <c r="AQ71" s="104">
        <v>376</v>
      </c>
      <c r="AR71" s="107">
        <f>'MFP by Site_kbs'!$AQ71/'MFP by Site_kbs'!$G71</f>
        <v>0.9920844327176781</v>
      </c>
      <c r="AS71" s="104" t="s">
        <v>1767</v>
      </c>
      <c r="AT71" s="104" t="s">
        <v>3026</v>
      </c>
      <c r="AU71" s="115" t="s">
        <v>3247</v>
      </c>
    </row>
    <row r="72" spans="2:47" hidden="1" x14ac:dyDescent="0.25">
      <c r="B72" s="109" t="s">
        <v>1808</v>
      </c>
      <c r="C72" s="109">
        <v>3</v>
      </c>
      <c r="D72" s="109" t="s">
        <v>84</v>
      </c>
      <c r="E72" s="109">
        <v>3016</v>
      </c>
      <c r="F72" s="109" t="s">
        <v>498</v>
      </c>
      <c r="G72" s="110">
        <v>2262</v>
      </c>
      <c r="H72" s="110">
        <v>1135</v>
      </c>
      <c r="I72" s="111">
        <v>0.50176834659593295</v>
      </c>
      <c r="J72" s="110">
        <v>1127</v>
      </c>
      <c r="K72" s="111">
        <v>0.498231653404067</v>
      </c>
      <c r="L72" s="110">
        <v>6</v>
      </c>
      <c r="M72" s="110">
        <v>64</v>
      </c>
      <c r="N72" s="110">
        <v>483</v>
      </c>
      <c r="O72" s="110">
        <v>98</v>
      </c>
      <c r="P72" s="110">
        <v>2</v>
      </c>
      <c r="Q72" s="110">
        <v>1570</v>
      </c>
      <c r="R72" s="110">
        <v>39</v>
      </c>
      <c r="S72" s="110">
        <f>SUM('MFP by Site_kbs'!$L72:$P72,'MFP by Site_kbs'!$R72)</f>
        <v>692</v>
      </c>
      <c r="T72" s="110">
        <v>2247</v>
      </c>
      <c r="U72" s="111">
        <v>0.99336870026525204</v>
      </c>
      <c r="V72" s="110">
        <v>15</v>
      </c>
      <c r="W72" s="111">
        <v>6.6312997347480101E-3</v>
      </c>
      <c r="X72" s="110">
        <v>0</v>
      </c>
      <c r="Y72" s="110">
        <v>0</v>
      </c>
      <c r="Z72" s="110" t="s">
        <v>1869</v>
      </c>
      <c r="AA72" s="110">
        <v>0</v>
      </c>
      <c r="AB72" s="110">
        <v>0</v>
      </c>
      <c r="AC72" s="110">
        <v>0</v>
      </c>
      <c r="AD72" s="109">
        <v>0</v>
      </c>
      <c r="AE72" s="110">
        <v>0</v>
      </c>
      <c r="AF72" s="110">
        <v>0</v>
      </c>
      <c r="AG72" s="110">
        <v>0</v>
      </c>
      <c r="AH72" s="110">
        <v>0</v>
      </c>
      <c r="AI72" s="110">
        <v>0</v>
      </c>
      <c r="AJ72" s="110">
        <v>629</v>
      </c>
      <c r="AK72" s="110">
        <v>20</v>
      </c>
      <c r="AL72" s="110">
        <v>596</v>
      </c>
      <c r="AM72" s="110">
        <v>572</v>
      </c>
      <c r="AN72" s="110">
        <v>445</v>
      </c>
      <c r="AO72" s="110">
        <v>706</v>
      </c>
      <c r="AP72" s="112">
        <f>'MFP by Site_kbs'!$AO72/'MFP by Site_kbs'!$G72</f>
        <v>0.31211317418213969</v>
      </c>
      <c r="AQ72" s="110">
        <v>713</v>
      </c>
      <c r="AR72" s="113">
        <f>'MFP by Site_kbs'!$AQ72/'MFP by Site_kbs'!$G72</f>
        <v>0.31520778072502209</v>
      </c>
      <c r="AS72" s="110" t="s">
        <v>1767</v>
      </c>
      <c r="AT72" s="110" t="s">
        <v>3026</v>
      </c>
      <c r="AU72" s="114" t="s">
        <v>3247</v>
      </c>
    </row>
    <row r="73" spans="2:47" hidden="1" x14ac:dyDescent="0.25">
      <c r="B73" s="103" t="s">
        <v>1808</v>
      </c>
      <c r="C73" s="103">
        <v>3</v>
      </c>
      <c r="D73" s="103" t="s">
        <v>84</v>
      </c>
      <c r="E73" s="103">
        <v>3018</v>
      </c>
      <c r="F73" s="103" t="s">
        <v>499</v>
      </c>
      <c r="G73" s="104">
        <v>626</v>
      </c>
      <c r="H73" s="104">
        <v>286</v>
      </c>
      <c r="I73" s="105">
        <v>0.45686900958466498</v>
      </c>
      <c r="J73" s="104">
        <v>340</v>
      </c>
      <c r="K73" s="105">
        <v>0.54313099041533497</v>
      </c>
      <c r="L73" s="104">
        <v>3</v>
      </c>
      <c r="M73" s="104">
        <v>6</v>
      </c>
      <c r="N73" s="104">
        <v>70</v>
      </c>
      <c r="O73" s="104">
        <v>43</v>
      </c>
      <c r="P73" s="104">
        <v>0</v>
      </c>
      <c r="Q73" s="104">
        <v>477</v>
      </c>
      <c r="R73" s="104">
        <v>27</v>
      </c>
      <c r="S73" s="104">
        <f>SUM('MFP by Site_kbs'!$L73:$P73,'MFP by Site_kbs'!$R73)</f>
        <v>149</v>
      </c>
      <c r="T73" s="104">
        <v>617</v>
      </c>
      <c r="U73" s="105">
        <v>0.98562300319488805</v>
      </c>
      <c r="V73" s="104">
        <v>9</v>
      </c>
      <c r="W73" s="105">
        <v>1.43769968051118E-2</v>
      </c>
      <c r="X73" s="104">
        <v>0</v>
      </c>
      <c r="Y73" s="104">
        <v>13</v>
      </c>
      <c r="Z73" s="104" t="s">
        <v>1869</v>
      </c>
      <c r="AA73" s="104">
        <v>104</v>
      </c>
      <c r="AB73" s="104">
        <v>122</v>
      </c>
      <c r="AC73" s="104">
        <v>106</v>
      </c>
      <c r="AD73" s="103">
        <v>96</v>
      </c>
      <c r="AE73" s="104">
        <v>93</v>
      </c>
      <c r="AF73" s="104">
        <v>92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v>0</v>
      </c>
      <c r="AN73" s="104">
        <v>0</v>
      </c>
      <c r="AO73" s="104">
        <v>329</v>
      </c>
      <c r="AP73" s="106">
        <f>'MFP by Site_kbs'!$AO73/'MFP by Site_kbs'!$G73</f>
        <v>0.5255591054313099</v>
      </c>
      <c r="AQ73" s="104">
        <v>329</v>
      </c>
      <c r="AR73" s="107">
        <f>'MFP by Site_kbs'!$AQ73/'MFP by Site_kbs'!$G73</f>
        <v>0.5255591054313099</v>
      </c>
      <c r="AS73" s="104" t="s">
        <v>1767</v>
      </c>
      <c r="AT73" s="104" t="s">
        <v>3026</v>
      </c>
      <c r="AU73" s="115" t="s">
        <v>3247</v>
      </c>
    </row>
    <row r="74" spans="2:47" hidden="1" x14ac:dyDescent="0.25">
      <c r="B74" s="109" t="s">
        <v>1808</v>
      </c>
      <c r="C74" s="109">
        <v>3</v>
      </c>
      <c r="D74" s="109" t="s">
        <v>84</v>
      </c>
      <c r="E74" s="109">
        <v>3020</v>
      </c>
      <c r="F74" s="109" t="s">
        <v>500</v>
      </c>
      <c r="G74" s="110">
        <v>908</v>
      </c>
      <c r="H74" s="110">
        <v>437</v>
      </c>
      <c r="I74" s="111">
        <v>0.48127753303964799</v>
      </c>
      <c r="J74" s="110">
        <v>471</v>
      </c>
      <c r="K74" s="111">
        <v>0.51872246696035196</v>
      </c>
      <c r="L74" s="110">
        <v>2</v>
      </c>
      <c r="M74" s="110">
        <v>3</v>
      </c>
      <c r="N74" s="110">
        <v>21</v>
      </c>
      <c r="O74" s="110">
        <v>32</v>
      </c>
      <c r="P74" s="110">
        <v>1</v>
      </c>
      <c r="Q74" s="110">
        <v>847</v>
      </c>
      <c r="R74" s="110">
        <v>2</v>
      </c>
      <c r="S74" s="110">
        <f>SUM('MFP by Site_kbs'!$L74:$P74,'MFP by Site_kbs'!$R74)</f>
        <v>61</v>
      </c>
      <c r="T74" s="110">
        <v>899</v>
      </c>
      <c r="U74" s="111">
        <v>0.990088105726872</v>
      </c>
      <c r="V74" s="110">
        <v>9</v>
      </c>
      <c r="W74" s="111">
        <v>9.9118942731277505E-3</v>
      </c>
      <c r="X74" s="110">
        <v>0</v>
      </c>
      <c r="Y74" s="110">
        <v>27</v>
      </c>
      <c r="Z74" s="110" t="s">
        <v>1869</v>
      </c>
      <c r="AA74" s="110">
        <v>87</v>
      </c>
      <c r="AB74" s="110">
        <v>113</v>
      </c>
      <c r="AC74" s="110">
        <v>91</v>
      </c>
      <c r="AD74" s="109">
        <v>99</v>
      </c>
      <c r="AE74" s="110">
        <v>85</v>
      </c>
      <c r="AF74" s="110">
        <v>85</v>
      </c>
      <c r="AG74" s="110">
        <v>105</v>
      </c>
      <c r="AH74" s="110">
        <v>85</v>
      </c>
      <c r="AI74" s="110">
        <v>131</v>
      </c>
      <c r="AJ74" s="110">
        <v>0</v>
      </c>
      <c r="AK74" s="110">
        <v>0</v>
      </c>
      <c r="AL74" s="110">
        <v>0</v>
      </c>
      <c r="AM74" s="110">
        <v>0</v>
      </c>
      <c r="AN74" s="110">
        <v>0</v>
      </c>
      <c r="AO74" s="110">
        <v>565</v>
      </c>
      <c r="AP74" s="112">
        <f>'MFP by Site_kbs'!$AO74/'MFP by Site_kbs'!$G74</f>
        <v>0.6222466960352423</v>
      </c>
      <c r="AQ74" s="110">
        <v>566</v>
      </c>
      <c r="AR74" s="113">
        <f>'MFP by Site_kbs'!$AQ74/'MFP by Site_kbs'!$G74</f>
        <v>0.62334801762114533</v>
      </c>
      <c r="AS74" s="110" t="s">
        <v>1767</v>
      </c>
      <c r="AT74" s="110" t="s">
        <v>3026</v>
      </c>
      <c r="AU74" s="114" t="s">
        <v>3247</v>
      </c>
    </row>
    <row r="75" spans="2:47" hidden="1" x14ac:dyDescent="0.25">
      <c r="B75" s="103" t="s">
        <v>1808</v>
      </c>
      <c r="C75" s="103">
        <v>3</v>
      </c>
      <c r="D75" s="103" t="s">
        <v>84</v>
      </c>
      <c r="E75" s="103">
        <v>3022</v>
      </c>
      <c r="F75" s="103" t="s">
        <v>501</v>
      </c>
      <c r="G75" s="104">
        <v>7</v>
      </c>
      <c r="H75" s="104">
        <v>4</v>
      </c>
      <c r="I75" s="105">
        <v>0.57142857142857095</v>
      </c>
      <c r="J75" s="104">
        <v>3</v>
      </c>
      <c r="K75" s="105">
        <v>0.42857142857142899</v>
      </c>
      <c r="L75" s="104">
        <v>0</v>
      </c>
      <c r="M75" s="104">
        <v>0</v>
      </c>
      <c r="N75" s="104">
        <v>7</v>
      </c>
      <c r="O75" s="104">
        <v>0</v>
      </c>
      <c r="P75" s="104">
        <v>0</v>
      </c>
      <c r="Q75" s="104">
        <v>0</v>
      </c>
      <c r="R75" s="104">
        <v>0</v>
      </c>
      <c r="S75" s="104">
        <f>SUM('MFP by Site_kbs'!$L75:$P75,'MFP by Site_kbs'!$R75)</f>
        <v>7</v>
      </c>
      <c r="T75" s="104">
        <v>7</v>
      </c>
      <c r="U75" s="105">
        <v>1</v>
      </c>
      <c r="V75" s="104">
        <v>0</v>
      </c>
      <c r="W75" s="105">
        <v>0</v>
      </c>
      <c r="X75" s="104">
        <v>0</v>
      </c>
      <c r="Y75" s="104">
        <v>7</v>
      </c>
      <c r="Z75" s="104" t="s">
        <v>1869</v>
      </c>
      <c r="AA75" s="104">
        <v>0</v>
      </c>
      <c r="AB75" s="104">
        <v>0</v>
      </c>
      <c r="AC75" s="104">
        <v>0</v>
      </c>
      <c r="AD75" s="103">
        <v>0</v>
      </c>
      <c r="AE75" s="104">
        <v>0</v>
      </c>
      <c r="AF75" s="104">
        <v>0</v>
      </c>
      <c r="AG75" s="104">
        <v>0</v>
      </c>
      <c r="AH75" s="104">
        <v>0</v>
      </c>
      <c r="AI75" s="104">
        <v>0</v>
      </c>
      <c r="AJ75" s="104">
        <v>0</v>
      </c>
      <c r="AK75" s="104">
        <v>0</v>
      </c>
      <c r="AL75" s="104">
        <v>0</v>
      </c>
      <c r="AM75" s="104">
        <v>0</v>
      </c>
      <c r="AN75" s="104">
        <v>0</v>
      </c>
      <c r="AO75" s="104">
        <v>7</v>
      </c>
      <c r="AP75" s="106">
        <f>'MFP by Site_kbs'!$AO75/'MFP by Site_kbs'!$G75</f>
        <v>1</v>
      </c>
      <c r="AQ75" s="104">
        <v>7</v>
      </c>
      <c r="AR75" s="107">
        <f>'MFP by Site_kbs'!$AQ75/'MFP by Site_kbs'!$G75</f>
        <v>1</v>
      </c>
      <c r="AS75" s="104" t="s">
        <v>1767</v>
      </c>
      <c r="AT75" s="104" t="s">
        <v>3026</v>
      </c>
      <c r="AU75" s="115" t="s">
        <v>3247</v>
      </c>
    </row>
    <row r="76" spans="2:47" hidden="1" x14ac:dyDescent="0.25">
      <c r="B76" s="109" t="s">
        <v>1808</v>
      </c>
      <c r="C76" s="109">
        <v>3</v>
      </c>
      <c r="D76" s="109" t="s">
        <v>84</v>
      </c>
      <c r="E76" s="109">
        <v>3023</v>
      </c>
      <c r="F76" s="109" t="s">
        <v>502</v>
      </c>
      <c r="G76" s="110">
        <v>830</v>
      </c>
      <c r="H76" s="110">
        <v>406</v>
      </c>
      <c r="I76" s="111">
        <v>0.48915662650602398</v>
      </c>
      <c r="J76" s="110">
        <v>424</v>
      </c>
      <c r="K76" s="111">
        <v>0.51084337349397602</v>
      </c>
      <c r="L76" s="110">
        <v>6</v>
      </c>
      <c r="M76" s="110">
        <v>17</v>
      </c>
      <c r="N76" s="110">
        <v>166</v>
      </c>
      <c r="O76" s="110">
        <v>51</v>
      </c>
      <c r="P76" s="110">
        <v>1</v>
      </c>
      <c r="Q76" s="110">
        <v>561</v>
      </c>
      <c r="R76" s="110">
        <v>28</v>
      </c>
      <c r="S76" s="110">
        <f>SUM('MFP by Site_kbs'!$L76:$P76,'MFP by Site_kbs'!$R76)</f>
        <v>269</v>
      </c>
      <c r="T76" s="110">
        <v>812</v>
      </c>
      <c r="U76" s="111">
        <v>0.97831325301204797</v>
      </c>
      <c r="V76" s="110">
        <v>18</v>
      </c>
      <c r="W76" s="111">
        <v>2.16867469879518E-2</v>
      </c>
      <c r="X76" s="110">
        <v>0</v>
      </c>
      <c r="Y76" s="110">
        <v>16</v>
      </c>
      <c r="Z76" s="110" t="s">
        <v>1869</v>
      </c>
      <c r="AA76" s="110">
        <v>105</v>
      </c>
      <c r="AB76" s="110">
        <v>121</v>
      </c>
      <c r="AC76" s="110">
        <v>156</v>
      </c>
      <c r="AD76" s="109">
        <v>135</v>
      </c>
      <c r="AE76" s="110">
        <v>147</v>
      </c>
      <c r="AF76" s="110">
        <v>150</v>
      </c>
      <c r="AG76" s="110">
        <v>0</v>
      </c>
      <c r="AH76" s="110">
        <v>0</v>
      </c>
      <c r="AI76" s="110">
        <v>0</v>
      </c>
      <c r="AJ76" s="110">
        <v>0</v>
      </c>
      <c r="AK76" s="110">
        <v>0</v>
      </c>
      <c r="AL76" s="110">
        <v>0</v>
      </c>
      <c r="AM76" s="110">
        <v>0</v>
      </c>
      <c r="AN76" s="110">
        <v>0</v>
      </c>
      <c r="AO76" s="110">
        <v>270</v>
      </c>
      <c r="AP76" s="112">
        <f>'MFP by Site_kbs'!$AO76/'MFP by Site_kbs'!$G76</f>
        <v>0.3253012048192771</v>
      </c>
      <c r="AQ76" s="110">
        <v>279</v>
      </c>
      <c r="AR76" s="113">
        <f>'MFP by Site_kbs'!$AQ76/'MFP by Site_kbs'!$G76</f>
        <v>0.33614457831325301</v>
      </c>
      <c r="AS76" s="110" t="s">
        <v>1767</v>
      </c>
      <c r="AT76" s="110" t="s">
        <v>3026</v>
      </c>
      <c r="AU76" s="114" t="s">
        <v>3247</v>
      </c>
    </row>
    <row r="77" spans="2:47" hidden="1" x14ac:dyDescent="0.25">
      <c r="B77" s="103" t="s">
        <v>1808</v>
      </c>
      <c r="C77" s="103">
        <v>3</v>
      </c>
      <c r="D77" s="103" t="s">
        <v>84</v>
      </c>
      <c r="E77" s="103">
        <v>3024</v>
      </c>
      <c r="F77" s="103" t="s">
        <v>503</v>
      </c>
      <c r="G77" s="104">
        <v>509</v>
      </c>
      <c r="H77" s="104">
        <v>251</v>
      </c>
      <c r="I77" s="105">
        <v>0.49312377210216102</v>
      </c>
      <c r="J77" s="104">
        <v>258</v>
      </c>
      <c r="K77" s="105">
        <v>0.50687622789783904</v>
      </c>
      <c r="L77" s="104">
        <v>0</v>
      </c>
      <c r="M77" s="104">
        <v>0</v>
      </c>
      <c r="N77" s="104">
        <v>12</v>
      </c>
      <c r="O77" s="104">
        <v>22</v>
      </c>
      <c r="P77" s="104">
        <v>0</v>
      </c>
      <c r="Q77" s="104">
        <v>465</v>
      </c>
      <c r="R77" s="104">
        <v>10</v>
      </c>
      <c r="S77" s="104">
        <f>SUM('MFP by Site_kbs'!$L77:$P77,'MFP by Site_kbs'!$R77)</f>
        <v>44</v>
      </c>
      <c r="T77" s="104">
        <v>501</v>
      </c>
      <c r="U77" s="105">
        <v>0.98428290766208204</v>
      </c>
      <c r="V77" s="104">
        <v>8</v>
      </c>
      <c r="W77" s="105">
        <v>1.5717092337917501E-2</v>
      </c>
      <c r="X77" s="104">
        <v>0</v>
      </c>
      <c r="Y77" s="104">
        <v>14</v>
      </c>
      <c r="Z77" s="104" t="s">
        <v>1869</v>
      </c>
      <c r="AA77" s="104">
        <v>64</v>
      </c>
      <c r="AB77" s="104">
        <v>77</v>
      </c>
      <c r="AC77" s="104">
        <v>73</v>
      </c>
      <c r="AD77" s="103">
        <v>82</v>
      </c>
      <c r="AE77" s="104">
        <v>107</v>
      </c>
      <c r="AF77" s="104">
        <v>92</v>
      </c>
      <c r="AG77" s="104">
        <v>0</v>
      </c>
      <c r="AH77" s="104">
        <v>0</v>
      </c>
      <c r="AI77" s="104">
        <v>0</v>
      </c>
      <c r="AJ77" s="104">
        <v>0</v>
      </c>
      <c r="AK77" s="104">
        <v>0</v>
      </c>
      <c r="AL77" s="104">
        <v>0</v>
      </c>
      <c r="AM77" s="104">
        <v>0</v>
      </c>
      <c r="AN77" s="104">
        <v>0</v>
      </c>
      <c r="AO77" s="104">
        <v>302</v>
      </c>
      <c r="AP77" s="106">
        <f>'MFP by Site_kbs'!$AO77/'MFP by Site_kbs'!$G77</f>
        <v>0.59332023575638504</v>
      </c>
      <c r="AQ77" s="104">
        <v>302</v>
      </c>
      <c r="AR77" s="107">
        <f>'MFP by Site_kbs'!$AQ77/'MFP by Site_kbs'!$G77</f>
        <v>0.59332023575638504</v>
      </c>
      <c r="AS77" s="104" t="s">
        <v>1767</v>
      </c>
      <c r="AT77" s="104" t="s">
        <v>3026</v>
      </c>
      <c r="AU77" s="115" t="s">
        <v>3247</v>
      </c>
    </row>
    <row r="78" spans="2:47" hidden="1" x14ac:dyDescent="0.25">
      <c r="B78" s="109" t="s">
        <v>1808</v>
      </c>
      <c r="C78" s="109">
        <v>3</v>
      </c>
      <c r="D78" s="109" t="s">
        <v>84</v>
      </c>
      <c r="E78" s="109">
        <v>3026</v>
      </c>
      <c r="F78" s="109" t="s">
        <v>504</v>
      </c>
      <c r="G78" s="110">
        <v>673</v>
      </c>
      <c r="H78" s="110">
        <v>310</v>
      </c>
      <c r="I78" s="111">
        <v>0.46062407132243699</v>
      </c>
      <c r="J78" s="110">
        <v>363</v>
      </c>
      <c r="K78" s="111">
        <v>0.53937592867756301</v>
      </c>
      <c r="L78" s="110">
        <v>3</v>
      </c>
      <c r="M78" s="110">
        <v>9</v>
      </c>
      <c r="N78" s="110">
        <v>189</v>
      </c>
      <c r="O78" s="110">
        <v>88</v>
      </c>
      <c r="P78" s="110">
        <v>3</v>
      </c>
      <c r="Q78" s="110">
        <v>369</v>
      </c>
      <c r="R78" s="110">
        <v>12</v>
      </c>
      <c r="S78" s="110">
        <f>SUM('MFP by Site_kbs'!$L78:$P78,'MFP by Site_kbs'!$R78)</f>
        <v>304</v>
      </c>
      <c r="T78" s="110">
        <v>650</v>
      </c>
      <c r="U78" s="111">
        <v>0.96582466567607705</v>
      </c>
      <c r="V78" s="110">
        <v>23</v>
      </c>
      <c r="W78" s="111">
        <v>3.4175334323922703E-2</v>
      </c>
      <c r="X78" s="110">
        <v>0</v>
      </c>
      <c r="Y78" s="110">
        <v>0</v>
      </c>
      <c r="Z78" s="110" t="s">
        <v>1869</v>
      </c>
      <c r="AA78" s="110">
        <v>0</v>
      </c>
      <c r="AB78" s="110">
        <v>0</v>
      </c>
      <c r="AC78" s="110">
        <v>0</v>
      </c>
      <c r="AD78" s="109">
        <v>0</v>
      </c>
      <c r="AE78" s="110">
        <v>0</v>
      </c>
      <c r="AF78" s="110">
        <v>0</v>
      </c>
      <c r="AG78" s="110">
        <v>213</v>
      </c>
      <c r="AH78" s="110">
        <v>224</v>
      </c>
      <c r="AI78" s="110">
        <v>236</v>
      </c>
      <c r="AJ78" s="110">
        <v>0</v>
      </c>
      <c r="AK78" s="110">
        <v>0</v>
      </c>
      <c r="AL78" s="110">
        <v>0</v>
      </c>
      <c r="AM78" s="110">
        <v>0</v>
      </c>
      <c r="AN78" s="110">
        <v>0</v>
      </c>
      <c r="AO78" s="110">
        <v>414</v>
      </c>
      <c r="AP78" s="112">
        <f>'MFP by Site_kbs'!$AO78/'MFP by Site_kbs'!$G78</f>
        <v>0.61515601783060925</v>
      </c>
      <c r="AQ78" s="110">
        <v>418</v>
      </c>
      <c r="AR78" s="113">
        <f>'MFP by Site_kbs'!$AQ78/'MFP by Site_kbs'!$G78</f>
        <v>0.6210995542347697</v>
      </c>
      <c r="AS78" s="110" t="s">
        <v>1767</v>
      </c>
      <c r="AT78" s="110" t="s">
        <v>3026</v>
      </c>
      <c r="AU78" s="114" t="s">
        <v>3247</v>
      </c>
    </row>
    <row r="79" spans="2:47" hidden="1" x14ac:dyDescent="0.25">
      <c r="B79" s="103" t="s">
        <v>1808</v>
      </c>
      <c r="C79" s="103">
        <v>3</v>
      </c>
      <c r="D79" s="103" t="s">
        <v>84</v>
      </c>
      <c r="E79" s="103">
        <v>3027</v>
      </c>
      <c r="F79" s="103" t="s">
        <v>505</v>
      </c>
      <c r="G79" s="104">
        <v>934</v>
      </c>
      <c r="H79" s="104">
        <v>463</v>
      </c>
      <c r="I79" s="105">
        <v>0.49571734475374701</v>
      </c>
      <c r="J79" s="104">
        <v>471</v>
      </c>
      <c r="K79" s="105">
        <v>0.50428265524625304</v>
      </c>
      <c r="L79" s="104">
        <v>0</v>
      </c>
      <c r="M79" s="104">
        <v>30</v>
      </c>
      <c r="N79" s="104">
        <v>115</v>
      </c>
      <c r="O79" s="104">
        <v>50</v>
      </c>
      <c r="P79" s="104">
        <v>2</v>
      </c>
      <c r="Q79" s="104">
        <v>715</v>
      </c>
      <c r="R79" s="104">
        <v>22</v>
      </c>
      <c r="S79" s="104">
        <f>SUM('MFP by Site_kbs'!$L79:$P79,'MFP by Site_kbs'!$R79)</f>
        <v>219</v>
      </c>
      <c r="T79" s="104">
        <v>905</v>
      </c>
      <c r="U79" s="105">
        <v>0.96895074946466797</v>
      </c>
      <c r="V79" s="104">
        <v>29</v>
      </c>
      <c r="W79" s="105">
        <v>3.1049250535331901E-2</v>
      </c>
      <c r="X79" s="104">
        <v>0</v>
      </c>
      <c r="Y79" s="104">
        <v>18</v>
      </c>
      <c r="Z79" s="104" t="s">
        <v>1869</v>
      </c>
      <c r="AA79" s="104">
        <v>147</v>
      </c>
      <c r="AB79" s="104">
        <v>160</v>
      </c>
      <c r="AC79" s="104">
        <v>161</v>
      </c>
      <c r="AD79" s="103">
        <v>143</v>
      </c>
      <c r="AE79" s="104">
        <v>153</v>
      </c>
      <c r="AF79" s="104">
        <v>152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v>0</v>
      </c>
      <c r="AN79" s="104">
        <v>0</v>
      </c>
      <c r="AO79" s="104">
        <v>317</v>
      </c>
      <c r="AP79" s="106">
        <f>'MFP by Site_kbs'!$AO79/'MFP by Site_kbs'!$G79</f>
        <v>0.33940042826552463</v>
      </c>
      <c r="AQ79" s="104">
        <v>322</v>
      </c>
      <c r="AR79" s="107">
        <f>'MFP by Site_kbs'!$AQ79/'MFP by Site_kbs'!$G79</f>
        <v>0.34475374732334046</v>
      </c>
      <c r="AS79" s="104" t="s">
        <v>1767</v>
      </c>
      <c r="AT79" s="104" t="s">
        <v>3026</v>
      </c>
      <c r="AU79" s="115" t="s">
        <v>3247</v>
      </c>
    </row>
    <row r="80" spans="2:47" hidden="1" x14ac:dyDescent="0.25">
      <c r="B80" s="109" t="s">
        <v>1808</v>
      </c>
      <c r="C80" s="109">
        <v>3</v>
      </c>
      <c r="D80" s="109" t="s">
        <v>84</v>
      </c>
      <c r="E80" s="109">
        <v>3029</v>
      </c>
      <c r="F80" s="109" t="s">
        <v>506</v>
      </c>
      <c r="G80" s="110">
        <v>514</v>
      </c>
      <c r="H80" s="110">
        <v>237</v>
      </c>
      <c r="I80" s="111">
        <v>0.46108949416342399</v>
      </c>
      <c r="J80" s="110">
        <v>277</v>
      </c>
      <c r="K80" s="111">
        <v>0.53891050583657596</v>
      </c>
      <c r="L80" s="110">
        <v>0</v>
      </c>
      <c r="M80" s="110">
        <v>5</v>
      </c>
      <c r="N80" s="110">
        <v>257</v>
      </c>
      <c r="O80" s="110">
        <v>122</v>
      </c>
      <c r="P80" s="110">
        <v>1</v>
      </c>
      <c r="Q80" s="110">
        <v>106</v>
      </c>
      <c r="R80" s="110">
        <v>23</v>
      </c>
      <c r="S80" s="110">
        <f>SUM('MFP by Site_kbs'!$L80:$P80,'MFP by Site_kbs'!$R80)</f>
        <v>408</v>
      </c>
      <c r="T80" s="110">
        <v>452</v>
      </c>
      <c r="U80" s="111">
        <v>0.87937743190661499</v>
      </c>
      <c r="V80" s="110">
        <v>62</v>
      </c>
      <c r="W80" s="111">
        <v>0.12062256809338499</v>
      </c>
      <c r="X80" s="110">
        <v>0</v>
      </c>
      <c r="Y80" s="110">
        <v>8</v>
      </c>
      <c r="Z80" s="110" t="s">
        <v>1869</v>
      </c>
      <c r="AA80" s="110">
        <v>86</v>
      </c>
      <c r="AB80" s="110">
        <v>82</v>
      </c>
      <c r="AC80" s="110">
        <v>76</v>
      </c>
      <c r="AD80" s="109">
        <v>87</v>
      </c>
      <c r="AE80" s="110">
        <v>75</v>
      </c>
      <c r="AF80" s="110">
        <v>100</v>
      </c>
      <c r="AG80" s="110">
        <v>0</v>
      </c>
      <c r="AH80" s="110">
        <v>0</v>
      </c>
      <c r="AI80" s="110">
        <v>0</v>
      </c>
      <c r="AJ80" s="110">
        <v>0</v>
      </c>
      <c r="AK80" s="110">
        <v>0</v>
      </c>
      <c r="AL80" s="110">
        <v>0</v>
      </c>
      <c r="AM80" s="110">
        <v>0</v>
      </c>
      <c r="AN80" s="110">
        <v>0</v>
      </c>
      <c r="AO80" s="110">
        <v>453</v>
      </c>
      <c r="AP80" s="112">
        <f>'MFP by Site_kbs'!$AO80/'MFP by Site_kbs'!$G80</f>
        <v>0.88132295719844356</v>
      </c>
      <c r="AQ80" s="110">
        <v>457</v>
      </c>
      <c r="AR80" s="113">
        <f>'MFP by Site_kbs'!$AQ80/'MFP by Site_kbs'!$G80</f>
        <v>0.8891050583657587</v>
      </c>
      <c r="AS80" s="110" t="s">
        <v>1767</v>
      </c>
      <c r="AT80" s="110" t="s">
        <v>3026</v>
      </c>
      <c r="AU80" s="114" t="s">
        <v>3247</v>
      </c>
    </row>
    <row r="81" spans="2:47" hidden="1" x14ac:dyDescent="0.25">
      <c r="B81" s="103" t="s">
        <v>1808</v>
      </c>
      <c r="C81" s="103">
        <v>3</v>
      </c>
      <c r="D81" s="103" t="s">
        <v>84</v>
      </c>
      <c r="E81" s="103">
        <v>3030</v>
      </c>
      <c r="F81" s="103" t="s">
        <v>507</v>
      </c>
      <c r="G81" s="104">
        <v>924</v>
      </c>
      <c r="H81" s="104">
        <v>443</v>
      </c>
      <c r="I81" s="105">
        <v>0.479437229437229</v>
      </c>
      <c r="J81" s="104">
        <v>481</v>
      </c>
      <c r="K81" s="105">
        <v>0.520562770562771</v>
      </c>
      <c r="L81" s="104">
        <v>2</v>
      </c>
      <c r="M81" s="104">
        <v>14</v>
      </c>
      <c r="N81" s="104">
        <v>158</v>
      </c>
      <c r="O81" s="104">
        <v>40</v>
      </c>
      <c r="P81" s="104">
        <v>0</v>
      </c>
      <c r="Q81" s="104">
        <v>686</v>
      </c>
      <c r="R81" s="104">
        <v>24</v>
      </c>
      <c r="S81" s="104">
        <f>SUM('MFP by Site_kbs'!$L81:$P81,'MFP by Site_kbs'!$R81)</f>
        <v>238</v>
      </c>
      <c r="T81" s="104">
        <v>911</v>
      </c>
      <c r="U81" s="105">
        <v>0.98593073593073599</v>
      </c>
      <c r="V81" s="104">
        <v>13</v>
      </c>
      <c r="W81" s="105">
        <v>1.4069264069264099E-2</v>
      </c>
      <c r="X81" s="104">
        <v>0</v>
      </c>
      <c r="Y81" s="104">
        <v>21</v>
      </c>
      <c r="Z81" s="104" t="s">
        <v>1869</v>
      </c>
      <c r="AA81" s="104">
        <v>150</v>
      </c>
      <c r="AB81" s="104">
        <v>141</v>
      </c>
      <c r="AC81" s="104">
        <v>150</v>
      </c>
      <c r="AD81" s="103">
        <v>151</v>
      </c>
      <c r="AE81" s="104">
        <v>162</v>
      </c>
      <c r="AF81" s="104">
        <v>149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v>0</v>
      </c>
      <c r="AN81" s="104">
        <v>0</v>
      </c>
      <c r="AO81" s="104">
        <v>327</v>
      </c>
      <c r="AP81" s="106">
        <f>'MFP by Site_kbs'!$AO81/'MFP by Site_kbs'!$G81</f>
        <v>0.35389610389610388</v>
      </c>
      <c r="AQ81" s="104">
        <v>330</v>
      </c>
      <c r="AR81" s="107">
        <f>'MFP by Site_kbs'!$AQ81/'MFP by Site_kbs'!$G81</f>
        <v>0.35714285714285715</v>
      </c>
      <c r="AS81" s="104" t="s">
        <v>1767</v>
      </c>
      <c r="AT81" s="104" t="s">
        <v>3026</v>
      </c>
      <c r="AU81" s="115" t="s">
        <v>3247</v>
      </c>
    </row>
    <row r="82" spans="2:47" hidden="1" x14ac:dyDescent="0.25">
      <c r="B82" s="109" t="s">
        <v>1808</v>
      </c>
      <c r="C82" s="109">
        <v>3</v>
      </c>
      <c r="D82" s="109" t="s">
        <v>84</v>
      </c>
      <c r="E82" s="109">
        <v>3031</v>
      </c>
      <c r="F82" s="109" t="s">
        <v>508</v>
      </c>
      <c r="G82" s="110">
        <v>786</v>
      </c>
      <c r="H82" s="110">
        <v>377</v>
      </c>
      <c r="I82" s="111">
        <v>0.47964376590330798</v>
      </c>
      <c r="J82" s="110">
        <v>409</v>
      </c>
      <c r="K82" s="111">
        <v>0.52035623409669196</v>
      </c>
      <c r="L82" s="110">
        <v>4</v>
      </c>
      <c r="M82" s="110">
        <v>3</v>
      </c>
      <c r="N82" s="110">
        <v>110</v>
      </c>
      <c r="O82" s="110">
        <v>125</v>
      </c>
      <c r="P82" s="110">
        <v>1</v>
      </c>
      <c r="Q82" s="110">
        <v>513</v>
      </c>
      <c r="R82" s="110">
        <v>30</v>
      </c>
      <c r="S82" s="110">
        <f>SUM('MFP by Site_kbs'!$L82:$P82,'MFP by Site_kbs'!$R82)</f>
        <v>273</v>
      </c>
      <c r="T82" s="110">
        <v>747</v>
      </c>
      <c r="U82" s="111">
        <v>0.95038167938931295</v>
      </c>
      <c r="V82" s="110">
        <v>39</v>
      </c>
      <c r="W82" s="111">
        <v>4.9618320610687001E-2</v>
      </c>
      <c r="X82" s="110">
        <v>0</v>
      </c>
      <c r="Y82" s="110">
        <v>15</v>
      </c>
      <c r="Z82" s="110" t="s">
        <v>1869</v>
      </c>
      <c r="AA82" s="110">
        <v>115</v>
      </c>
      <c r="AB82" s="110">
        <v>121</v>
      </c>
      <c r="AC82" s="110">
        <v>141</v>
      </c>
      <c r="AD82" s="109">
        <v>134</v>
      </c>
      <c r="AE82" s="110">
        <v>139</v>
      </c>
      <c r="AF82" s="110">
        <v>121</v>
      </c>
      <c r="AG82" s="110">
        <v>0</v>
      </c>
      <c r="AH82" s="110">
        <v>0</v>
      </c>
      <c r="AI82" s="110">
        <v>0</v>
      </c>
      <c r="AJ82" s="110">
        <v>0</v>
      </c>
      <c r="AK82" s="110">
        <v>0</v>
      </c>
      <c r="AL82" s="110">
        <v>0</v>
      </c>
      <c r="AM82" s="110">
        <v>0</v>
      </c>
      <c r="AN82" s="110">
        <v>0</v>
      </c>
      <c r="AO82" s="110">
        <v>448</v>
      </c>
      <c r="AP82" s="112">
        <f>'MFP by Site_kbs'!$AO82/'MFP by Site_kbs'!$G82</f>
        <v>0.56997455470737912</v>
      </c>
      <c r="AQ82" s="110">
        <v>449</v>
      </c>
      <c r="AR82" s="113">
        <f>'MFP by Site_kbs'!$AQ82/'MFP by Site_kbs'!$G82</f>
        <v>0.57124681933842236</v>
      </c>
      <c r="AS82" s="110" t="s">
        <v>1767</v>
      </c>
      <c r="AT82" s="110" t="s">
        <v>3026</v>
      </c>
      <c r="AU82" s="114" t="s">
        <v>3247</v>
      </c>
    </row>
    <row r="83" spans="2:47" hidden="1" x14ac:dyDescent="0.25">
      <c r="B83" s="103" t="s">
        <v>1808</v>
      </c>
      <c r="C83" s="103">
        <v>3</v>
      </c>
      <c r="D83" s="103" t="s">
        <v>84</v>
      </c>
      <c r="E83" s="103">
        <v>3032</v>
      </c>
      <c r="F83" s="103" t="s">
        <v>509</v>
      </c>
      <c r="G83" s="104">
        <v>612</v>
      </c>
      <c r="H83" s="104">
        <v>286</v>
      </c>
      <c r="I83" s="105">
        <v>0.467320261437909</v>
      </c>
      <c r="J83" s="104">
        <v>326</v>
      </c>
      <c r="K83" s="105">
        <v>0.53267973856209205</v>
      </c>
      <c r="L83" s="104">
        <v>4</v>
      </c>
      <c r="M83" s="104">
        <v>4</v>
      </c>
      <c r="N83" s="104">
        <v>99</v>
      </c>
      <c r="O83" s="104">
        <v>49</v>
      </c>
      <c r="P83" s="104">
        <v>3</v>
      </c>
      <c r="Q83" s="104">
        <v>433</v>
      </c>
      <c r="R83" s="104">
        <v>20</v>
      </c>
      <c r="S83" s="104">
        <f>SUM('MFP by Site_kbs'!$L83:$P83,'MFP by Site_kbs'!$R83)</f>
        <v>179</v>
      </c>
      <c r="T83" s="104">
        <v>600</v>
      </c>
      <c r="U83" s="105">
        <v>0.98039215686274495</v>
      </c>
      <c r="V83" s="104">
        <v>12</v>
      </c>
      <c r="W83" s="105">
        <v>1.9607843137254902E-2</v>
      </c>
      <c r="X83" s="104">
        <v>0</v>
      </c>
      <c r="Y83" s="104">
        <v>16</v>
      </c>
      <c r="Z83" s="104" t="s">
        <v>1869</v>
      </c>
      <c r="AA83" s="104">
        <v>103</v>
      </c>
      <c r="AB83" s="104">
        <v>101</v>
      </c>
      <c r="AC83" s="104">
        <v>88</v>
      </c>
      <c r="AD83" s="103">
        <v>90</v>
      </c>
      <c r="AE83" s="104">
        <v>109</v>
      </c>
      <c r="AF83" s="104">
        <v>105</v>
      </c>
      <c r="AG83" s="104">
        <v>0</v>
      </c>
      <c r="AH83" s="104">
        <v>0</v>
      </c>
      <c r="AI83" s="104">
        <v>0</v>
      </c>
      <c r="AJ83" s="104">
        <v>0</v>
      </c>
      <c r="AK83" s="104">
        <v>0</v>
      </c>
      <c r="AL83" s="104">
        <v>0</v>
      </c>
      <c r="AM83" s="104">
        <v>0</v>
      </c>
      <c r="AN83" s="104">
        <v>0</v>
      </c>
      <c r="AO83" s="104">
        <v>379</v>
      </c>
      <c r="AP83" s="106">
        <f>'MFP by Site_kbs'!$AO83/'MFP by Site_kbs'!$G83</f>
        <v>0.61928104575163401</v>
      </c>
      <c r="AQ83" s="116">
        <v>379</v>
      </c>
      <c r="AR83" s="117">
        <f>'MFP by Site_kbs'!$AQ83/'MFP by Site_kbs'!$G83</f>
        <v>0.61928104575163401</v>
      </c>
      <c r="AS83" s="104" t="s">
        <v>1767</v>
      </c>
      <c r="AT83" s="104" t="s">
        <v>3026</v>
      </c>
      <c r="AU83" s="115" t="s">
        <v>3247</v>
      </c>
    </row>
    <row r="84" spans="2:47" hidden="1" x14ac:dyDescent="0.25">
      <c r="B84" s="109" t="s">
        <v>1808</v>
      </c>
      <c r="C84" s="109">
        <v>3</v>
      </c>
      <c r="D84" s="109" t="s">
        <v>84</v>
      </c>
      <c r="E84" s="109">
        <v>3033</v>
      </c>
      <c r="F84" s="109" t="s">
        <v>510</v>
      </c>
      <c r="G84" s="110">
        <v>836</v>
      </c>
      <c r="H84" s="110">
        <v>410</v>
      </c>
      <c r="I84" s="111">
        <v>0.49043062200956899</v>
      </c>
      <c r="J84" s="110">
        <v>426</v>
      </c>
      <c r="K84" s="111">
        <v>0.50956937799043101</v>
      </c>
      <c r="L84" s="110">
        <v>4</v>
      </c>
      <c r="M84" s="110">
        <v>21</v>
      </c>
      <c r="N84" s="110">
        <v>157</v>
      </c>
      <c r="O84" s="110">
        <v>37</v>
      </c>
      <c r="P84" s="110">
        <v>1</v>
      </c>
      <c r="Q84" s="110">
        <v>586</v>
      </c>
      <c r="R84" s="110">
        <v>30</v>
      </c>
      <c r="S84" s="110">
        <f>SUM('MFP by Site_kbs'!$L84:$P84,'MFP by Site_kbs'!$R84)</f>
        <v>250</v>
      </c>
      <c r="T84" s="110">
        <v>820</v>
      </c>
      <c r="U84" s="111">
        <v>0.98086124401913899</v>
      </c>
      <c r="V84" s="110">
        <v>16</v>
      </c>
      <c r="W84" s="111">
        <v>1.9138755980861202E-2</v>
      </c>
      <c r="X84" s="110">
        <v>0</v>
      </c>
      <c r="Y84" s="110">
        <v>15</v>
      </c>
      <c r="Z84" s="110" t="s">
        <v>1869</v>
      </c>
      <c r="AA84" s="110">
        <v>128</v>
      </c>
      <c r="AB84" s="110">
        <v>119</v>
      </c>
      <c r="AC84" s="110">
        <v>144</v>
      </c>
      <c r="AD84" s="109">
        <v>137</v>
      </c>
      <c r="AE84" s="110">
        <v>150</v>
      </c>
      <c r="AF84" s="110">
        <v>143</v>
      </c>
      <c r="AG84" s="110">
        <v>0</v>
      </c>
      <c r="AH84" s="110">
        <v>0</v>
      </c>
      <c r="AI84" s="110">
        <v>0</v>
      </c>
      <c r="AJ84" s="110">
        <v>0</v>
      </c>
      <c r="AK84" s="110">
        <v>0</v>
      </c>
      <c r="AL84" s="110">
        <v>0</v>
      </c>
      <c r="AM84" s="110">
        <v>0</v>
      </c>
      <c r="AN84" s="110">
        <v>0</v>
      </c>
      <c r="AO84" s="110">
        <v>245</v>
      </c>
      <c r="AP84" s="112">
        <f>'MFP by Site_kbs'!$AO84/'MFP by Site_kbs'!$G84</f>
        <v>0.2930622009569378</v>
      </c>
      <c r="AQ84" s="110">
        <v>253</v>
      </c>
      <c r="AR84" s="113">
        <f>'MFP by Site_kbs'!$AQ84/'MFP by Site_kbs'!$G84</f>
        <v>0.30263157894736842</v>
      </c>
      <c r="AS84" s="110" t="s">
        <v>1767</v>
      </c>
      <c r="AT84" s="110" t="s">
        <v>3026</v>
      </c>
      <c r="AU84" s="114" t="s">
        <v>3247</v>
      </c>
    </row>
    <row r="85" spans="2:47" hidden="1" x14ac:dyDescent="0.25">
      <c r="B85" s="103" t="s">
        <v>1808</v>
      </c>
      <c r="C85" s="103">
        <v>3</v>
      </c>
      <c r="D85" s="103" t="s">
        <v>84</v>
      </c>
      <c r="E85" s="103">
        <v>3034</v>
      </c>
      <c r="F85" s="103" t="s">
        <v>511</v>
      </c>
      <c r="G85" s="104">
        <v>568</v>
      </c>
      <c r="H85" s="104">
        <v>247</v>
      </c>
      <c r="I85" s="105">
        <v>0.434859154929577</v>
      </c>
      <c r="J85" s="104">
        <v>321</v>
      </c>
      <c r="K85" s="105">
        <v>0.56514084507042295</v>
      </c>
      <c r="L85" s="104">
        <v>3</v>
      </c>
      <c r="M85" s="104">
        <v>2</v>
      </c>
      <c r="N85" s="104">
        <v>279</v>
      </c>
      <c r="O85" s="104">
        <v>36</v>
      </c>
      <c r="P85" s="104">
        <v>0</v>
      </c>
      <c r="Q85" s="104">
        <v>231</v>
      </c>
      <c r="R85" s="104">
        <v>17</v>
      </c>
      <c r="S85" s="104">
        <f>SUM('MFP by Site_kbs'!$L85:$P85,'MFP by Site_kbs'!$R85)</f>
        <v>337</v>
      </c>
      <c r="T85" s="104">
        <v>560</v>
      </c>
      <c r="U85" s="105">
        <v>0.98591549295774705</v>
      </c>
      <c r="V85" s="104">
        <v>8</v>
      </c>
      <c r="W85" s="105">
        <v>1.4084507042253501E-2</v>
      </c>
      <c r="X85" s="104">
        <v>0</v>
      </c>
      <c r="Y85" s="104">
        <v>16</v>
      </c>
      <c r="Z85" s="104" t="s">
        <v>1869</v>
      </c>
      <c r="AA85" s="104">
        <v>86</v>
      </c>
      <c r="AB85" s="104">
        <v>92</v>
      </c>
      <c r="AC85" s="104">
        <v>89</v>
      </c>
      <c r="AD85" s="103">
        <v>90</v>
      </c>
      <c r="AE85" s="104">
        <v>105</v>
      </c>
      <c r="AF85" s="104">
        <v>90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v>0</v>
      </c>
      <c r="AN85" s="104">
        <v>0</v>
      </c>
      <c r="AO85" s="104">
        <v>391</v>
      </c>
      <c r="AP85" s="106">
        <f>'MFP by Site_kbs'!$AO85/'MFP by Site_kbs'!$G85</f>
        <v>0.68838028169014087</v>
      </c>
      <c r="AQ85" s="104">
        <v>392</v>
      </c>
      <c r="AR85" s="107">
        <f>'MFP by Site_kbs'!$AQ85/'MFP by Site_kbs'!$G85</f>
        <v>0.6901408450704225</v>
      </c>
      <c r="AS85" s="104" t="s">
        <v>1767</v>
      </c>
      <c r="AT85" s="104" t="s">
        <v>3026</v>
      </c>
      <c r="AU85" s="115" t="s">
        <v>3247</v>
      </c>
    </row>
    <row r="86" spans="2:47" hidden="1" x14ac:dyDescent="0.25">
      <c r="B86" s="109" t="s">
        <v>1808</v>
      </c>
      <c r="C86" s="109">
        <v>4</v>
      </c>
      <c r="D86" s="109" t="s">
        <v>86</v>
      </c>
      <c r="E86" s="109">
        <v>4001</v>
      </c>
      <c r="F86" s="109" t="s">
        <v>512</v>
      </c>
      <c r="G86" s="110">
        <v>1030</v>
      </c>
      <c r="H86" s="110">
        <v>499</v>
      </c>
      <c r="I86" s="111">
        <v>0.48446601941747602</v>
      </c>
      <c r="J86" s="110">
        <v>531</v>
      </c>
      <c r="K86" s="111">
        <v>0.51553398058252398</v>
      </c>
      <c r="L86" s="110">
        <v>3</v>
      </c>
      <c r="M86" s="110">
        <v>4</v>
      </c>
      <c r="N86" s="110">
        <v>408</v>
      </c>
      <c r="O86" s="110">
        <v>36</v>
      </c>
      <c r="P86" s="110">
        <v>0</v>
      </c>
      <c r="Q86" s="110">
        <v>576</v>
      </c>
      <c r="R86" s="110">
        <v>3</v>
      </c>
      <c r="S86" s="110">
        <f>SUM('MFP by Site_kbs'!$L86:$P86,'MFP by Site_kbs'!$R86)</f>
        <v>454</v>
      </c>
      <c r="T86" s="110">
        <v>1018</v>
      </c>
      <c r="U86" s="111">
        <v>0.98834951456310705</v>
      </c>
      <c r="V86" s="110">
        <v>12</v>
      </c>
      <c r="W86" s="111">
        <v>1.1650485436893201E-2</v>
      </c>
      <c r="X86" s="110">
        <v>0</v>
      </c>
      <c r="Y86" s="110">
        <v>0</v>
      </c>
      <c r="Z86" s="110" t="s">
        <v>1869</v>
      </c>
      <c r="AA86" s="110">
        <v>0</v>
      </c>
      <c r="AB86" s="110">
        <v>0</v>
      </c>
      <c r="AC86" s="110">
        <v>0</v>
      </c>
      <c r="AD86" s="109">
        <v>0</v>
      </c>
      <c r="AE86" s="110">
        <v>0</v>
      </c>
      <c r="AF86" s="110">
        <v>0</v>
      </c>
      <c r="AG86" s="110">
        <v>0</v>
      </c>
      <c r="AH86" s="110">
        <v>0</v>
      </c>
      <c r="AI86" s="110">
        <v>0</v>
      </c>
      <c r="AJ86" s="110">
        <v>281</v>
      </c>
      <c r="AK86" s="110">
        <v>23</v>
      </c>
      <c r="AL86" s="110">
        <v>254</v>
      </c>
      <c r="AM86" s="110">
        <v>266</v>
      </c>
      <c r="AN86" s="110">
        <v>206</v>
      </c>
      <c r="AO86" s="110">
        <v>634</v>
      </c>
      <c r="AP86" s="112">
        <f>'MFP by Site_kbs'!$AO86/'MFP by Site_kbs'!$G86</f>
        <v>0.61553398058252429</v>
      </c>
      <c r="AQ86" s="110">
        <v>638</v>
      </c>
      <c r="AR86" s="113">
        <f>'MFP by Site_kbs'!$AQ86/'MFP by Site_kbs'!$G86</f>
        <v>0.61941747572815531</v>
      </c>
      <c r="AS86" s="110" t="s">
        <v>1767</v>
      </c>
      <c r="AT86" s="110" t="s">
        <v>3055</v>
      </c>
      <c r="AU86" s="114" t="s">
        <v>3247</v>
      </c>
    </row>
    <row r="87" spans="2:47" hidden="1" x14ac:dyDescent="0.25">
      <c r="B87" s="103" t="s">
        <v>1808</v>
      </c>
      <c r="C87" s="103">
        <v>4</v>
      </c>
      <c r="D87" s="103" t="s">
        <v>86</v>
      </c>
      <c r="E87" s="103">
        <v>4003</v>
      </c>
      <c r="F87" s="103" t="s">
        <v>513</v>
      </c>
      <c r="G87" s="104">
        <v>151</v>
      </c>
      <c r="H87" s="104">
        <v>79</v>
      </c>
      <c r="I87" s="105">
        <v>0.52317880794701999</v>
      </c>
      <c r="J87" s="104">
        <v>72</v>
      </c>
      <c r="K87" s="105">
        <v>0.47682119205298001</v>
      </c>
      <c r="L87" s="104">
        <v>0</v>
      </c>
      <c r="M87" s="104">
        <v>0</v>
      </c>
      <c r="N87" s="104">
        <v>138</v>
      </c>
      <c r="O87" s="104">
        <v>8</v>
      </c>
      <c r="P87" s="104">
        <v>0</v>
      </c>
      <c r="Q87" s="104">
        <v>5</v>
      </c>
      <c r="R87" s="104">
        <v>0</v>
      </c>
      <c r="S87" s="104">
        <f>SUM('MFP by Site_kbs'!$L87:$P87,'MFP by Site_kbs'!$R87)</f>
        <v>146</v>
      </c>
      <c r="T87" s="104">
        <v>146</v>
      </c>
      <c r="U87" s="105">
        <v>0.96688741721854299</v>
      </c>
      <c r="V87" s="104">
        <v>5</v>
      </c>
      <c r="W87" s="105">
        <v>3.3112582781456998E-2</v>
      </c>
      <c r="X87" s="104">
        <v>0</v>
      </c>
      <c r="Y87" s="104">
        <v>0</v>
      </c>
      <c r="Z87" s="104" t="s">
        <v>1869</v>
      </c>
      <c r="AA87" s="104">
        <v>0</v>
      </c>
      <c r="AB87" s="104">
        <v>0</v>
      </c>
      <c r="AC87" s="104">
        <v>0</v>
      </c>
      <c r="AD87" s="103">
        <v>0</v>
      </c>
      <c r="AE87" s="104">
        <v>0</v>
      </c>
      <c r="AF87" s="104">
        <v>36</v>
      </c>
      <c r="AG87" s="104">
        <v>32</v>
      </c>
      <c r="AH87" s="104">
        <v>43</v>
      </c>
      <c r="AI87" s="104">
        <v>40</v>
      </c>
      <c r="AJ87" s="104">
        <v>0</v>
      </c>
      <c r="AK87" s="104">
        <v>0</v>
      </c>
      <c r="AL87" s="104">
        <v>0</v>
      </c>
      <c r="AM87" s="104">
        <v>0</v>
      </c>
      <c r="AN87" s="104">
        <v>0</v>
      </c>
      <c r="AO87" s="104">
        <v>137</v>
      </c>
      <c r="AP87" s="106">
        <f>'MFP by Site_kbs'!$AO87/'MFP by Site_kbs'!$G87</f>
        <v>0.9072847682119205</v>
      </c>
      <c r="AQ87" s="104">
        <v>139</v>
      </c>
      <c r="AR87" s="107">
        <f>'MFP by Site_kbs'!$AQ87/'MFP by Site_kbs'!$G87</f>
        <v>0.92052980132450335</v>
      </c>
      <c r="AS87" s="104" t="s">
        <v>1767</v>
      </c>
      <c r="AT87" s="104" t="s">
        <v>3055</v>
      </c>
      <c r="AU87" s="115" t="s">
        <v>3247</v>
      </c>
    </row>
    <row r="88" spans="2:47" hidden="1" x14ac:dyDescent="0.25">
      <c r="B88" s="109" t="s">
        <v>1808</v>
      </c>
      <c r="C88" s="109">
        <v>4</v>
      </c>
      <c r="D88" s="109" t="s">
        <v>86</v>
      </c>
      <c r="E88" s="109">
        <v>4004</v>
      </c>
      <c r="F88" s="109" t="s">
        <v>514</v>
      </c>
      <c r="G88" s="110">
        <v>199</v>
      </c>
      <c r="H88" s="110">
        <v>102</v>
      </c>
      <c r="I88" s="111">
        <v>0.51256281407035198</v>
      </c>
      <c r="J88" s="110">
        <v>97</v>
      </c>
      <c r="K88" s="111">
        <v>0.48743718592964802</v>
      </c>
      <c r="L88" s="110">
        <v>0</v>
      </c>
      <c r="M88" s="110">
        <v>0</v>
      </c>
      <c r="N88" s="110">
        <v>175</v>
      </c>
      <c r="O88" s="110">
        <v>14</v>
      </c>
      <c r="P88" s="110">
        <v>0</v>
      </c>
      <c r="Q88" s="110">
        <v>9</v>
      </c>
      <c r="R88" s="110">
        <v>1</v>
      </c>
      <c r="S88" s="110">
        <f>SUM('MFP by Site_kbs'!$L88:$P88,'MFP by Site_kbs'!$R88)</f>
        <v>190</v>
      </c>
      <c r="T88" s="110">
        <v>193</v>
      </c>
      <c r="U88" s="111">
        <v>0.96984924623115598</v>
      </c>
      <c r="V88" s="110">
        <v>6</v>
      </c>
      <c r="W88" s="111">
        <v>3.0150753768844199E-2</v>
      </c>
      <c r="X88" s="110">
        <v>0</v>
      </c>
      <c r="Y88" s="110">
        <v>4</v>
      </c>
      <c r="Z88" s="110" t="s">
        <v>1869</v>
      </c>
      <c r="AA88" s="110">
        <v>37</v>
      </c>
      <c r="AB88" s="110">
        <v>40</v>
      </c>
      <c r="AC88" s="110">
        <v>37</v>
      </c>
      <c r="AD88" s="109">
        <v>39</v>
      </c>
      <c r="AE88" s="110">
        <v>42</v>
      </c>
      <c r="AF88" s="110">
        <v>0</v>
      </c>
      <c r="AG88" s="110">
        <v>0</v>
      </c>
      <c r="AH88" s="110">
        <v>0</v>
      </c>
      <c r="AI88" s="110">
        <v>0</v>
      </c>
      <c r="AJ88" s="110">
        <v>0</v>
      </c>
      <c r="AK88" s="110">
        <v>0</v>
      </c>
      <c r="AL88" s="110">
        <v>0</v>
      </c>
      <c r="AM88" s="110">
        <v>0</v>
      </c>
      <c r="AN88" s="110">
        <v>0</v>
      </c>
      <c r="AO88" s="110">
        <v>191</v>
      </c>
      <c r="AP88" s="112">
        <f>'MFP by Site_kbs'!$AO88/'MFP by Site_kbs'!$G88</f>
        <v>0.95979899497487442</v>
      </c>
      <c r="AQ88" s="110">
        <v>193</v>
      </c>
      <c r="AR88" s="113">
        <f>'MFP by Site_kbs'!$AQ88/'MFP by Site_kbs'!$G88</f>
        <v>0.96984924623115576</v>
      </c>
      <c r="AS88" s="110" t="s">
        <v>1767</v>
      </c>
      <c r="AT88" s="110" t="s">
        <v>3055</v>
      </c>
      <c r="AU88" s="114" t="s">
        <v>3247</v>
      </c>
    </row>
    <row r="89" spans="2:47" hidden="1" x14ac:dyDescent="0.25">
      <c r="B89" s="103" t="s">
        <v>1808</v>
      </c>
      <c r="C89" s="103">
        <v>4</v>
      </c>
      <c r="D89" s="103" t="s">
        <v>86</v>
      </c>
      <c r="E89" s="103">
        <v>4005</v>
      </c>
      <c r="F89" s="103" t="s">
        <v>515</v>
      </c>
      <c r="G89" s="104">
        <v>308</v>
      </c>
      <c r="H89" s="104">
        <v>149</v>
      </c>
      <c r="I89" s="105">
        <v>0.48376623376623401</v>
      </c>
      <c r="J89" s="104">
        <v>159</v>
      </c>
      <c r="K89" s="105">
        <v>0.51623376623376604</v>
      </c>
      <c r="L89" s="104">
        <v>2</v>
      </c>
      <c r="M89" s="104">
        <v>1</v>
      </c>
      <c r="N89" s="104">
        <v>141</v>
      </c>
      <c r="O89" s="104">
        <v>34</v>
      </c>
      <c r="P89" s="104">
        <v>0</v>
      </c>
      <c r="Q89" s="104">
        <v>129</v>
      </c>
      <c r="R89" s="104">
        <v>1</v>
      </c>
      <c r="S89" s="104">
        <f>SUM('MFP by Site_kbs'!$L89:$P89,'MFP by Site_kbs'!$R89)</f>
        <v>179</v>
      </c>
      <c r="T89" s="104">
        <v>295</v>
      </c>
      <c r="U89" s="105">
        <v>0.95779220779220797</v>
      </c>
      <c r="V89" s="104">
        <v>13</v>
      </c>
      <c r="W89" s="105">
        <v>4.2207792207792201E-2</v>
      </c>
      <c r="X89" s="104">
        <v>0</v>
      </c>
      <c r="Y89" s="104">
        <v>0</v>
      </c>
      <c r="Z89" s="104" t="s">
        <v>1869</v>
      </c>
      <c r="AA89" s="104">
        <v>0</v>
      </c>
      <c r="AB89" s="104">
        <v>0</v>
      </c>
      <c r="AC89" s="104">
        <v>0</v>
      </c>
      <c r="AD89" s="103">
        <v>0</v>
      </c>
      <c r="AE89" s="104">
        <v>0</v>
      </c>
      <c r="AF89" s="104">
        <v>83</v>
      </c>
      <c r="AG89" s="104">
        <v>85</v>
      </c>
      <c r="AH89" s="104">
        <v>69</v>
      </c>
      <c r="AI89" s="104">
        <v>71</v>
      </c>
      <c r="AJ89" s="104">
        <v>0</v>
      </c>
      <c r="AK89" s="104">
        <v>0</v>
      </c>
      <c r="AL89" s="104">
        <v>0</v>
      </c>
      <c r="AM89" s="104">
        <v>0</v>
      </c>
      <c r="AN89" s="104">
        <v>0</v>
      </c>
      <c r="AO89" s="104">
        <v>267</v>
      </c>
      <c r="AP89" s="106">
        <f>'MFP by Site_kbs'!$AO89/'MFP by Site_kbs'!$G89</f>
        <v>0.86688311688311692</v>
      </c>
      <c r="AQ89" s="104">
        <v>270</v>
      </c>
      <c r="AR89" s="107">
        <f>'MFP by Site_kbs'!$AQ89/'MFP by Site_kbs'!$G89</f>
        <v>0.87662337662337664</v>
      </c>
      <c r="AS89" s="104" t="s">
        <v>1767</v>
      </c>
      <c r="AT89" s="104" t="s">
        <v>3055</v>
      </c>
      <c r="AU89" s="115" t="s">
        <v>3247</v>
      </c>
    </row>
    <row r="90" spans="2:47" hidden="1" x14ac:dyDescent="0.25">
      <c r="B90" s="109" t="s">
        <v>1808</v>
      </c>
      <c r="C90" s="109">
        <v>4</v>
      </c>
      <c r="D90" s="109" t="s">
        <v>86</v>
      </c>
      <c r="E90" s="109">
        <v>4006</v>
      </c>
      <c r="F90" s="109" t="s">
        <v>516</v>
      </c>
      <c r="G90" s="110">
        <v>295</v>
      </c>
      <c r="H90" s="110">
        <v>136</v>
      </c>
      <c r="I90" s="111">
        <v>0.46101694915254199</v>
      </c>
      <c r="J90" s="110">
        <v>159</v>
      </c>
      <c r="K90" s="111">
        <v>0.53898305084745801</v>
      </c>
      <c r="L90" s="110">
        <v>0</v>
      </c>
      <c r="M90" s="110">
        <v>0</v>
      </c>
      <c r="N90" s="110">
        <v>171</v>
      </c>
      <c r="O90" s="110">
        <v>21</v>
      </c>
      <c r="P90" s="110">
        <v>0</v>
      </c>
      <c r="Q90" s="110">
        <v>94</v>
      </c>
      <c r="R90" s="110">
        <v>9</v>
      </c>
      <c r="S90" s="110">
        <f>SUM('MFP by Site_kbs'!$L90:$P90,'MFP by Site_kbs'!$R90)</f>
        <v>201</v>
      </c>
      <c r="T90" s="110">
        <v>289</v>
      </c>
      <c r="U90" s="111">
        <v>0.97966101694915297</v>
      </c>
      <c r="V90" s="110">
        <v>6</v>
      </c>
      <c r="W90" s="111">
        <v>2.0338983050847501E-2</v>
      </c>
      <c r="X90" s="110">
        <v>0</v>
      </c>
      <c r="Y90" s="110">
        <v>15</v>
      </c>
      <c r="Z90" s="110" t="s">
        <v>1869</v>
      </c>
      <c r="AA90" s="110">
        <v>68</v>
      </c>
      <c r="AB90" s="110">
        <v>44</v>
      </c>
      <c r="AC90" s="110">
        <v>47</v>
      </c>
      <c r="AD90" s="109">
        <v>58</v>
      </c>
      <c r="AE90" s="110">
        <v>63</v>
      </c>
      <c r="AF90" s="110">
        <v>0</v>
      </c>
      <c r="AG90" s="110">
        <v>0</v>
      </c>
      <c r="AH90" s="110">
        <v>0</v>
      </c>
      <c r="AI90" s="110">
        <v>0</v>
      </c>
      <c r="AJ90" s="110">
        <v>0</v>
      </c>
      <c r="AK90" s="110">
        <v>0</v>
      </c>
      <c r="AL90" s="110">
        <v>0</v>
      </c>
      <c r="AM90" s="110">
        <v>0</v>
      </c>
      <c r="AN90" s="110">
        <v>0</v>
      </c>
      <c r="AO90" s="110">
        <v>263</v>
      </c>
      <c r="AP90" s="112">
        <f>'MFP by Site_kbs'!$AO90/'MFP by Site_kbs'!$G90</f>
        <v>0.8915254237288136</v>
      </c>
      <c r="AQ90" s="110">
        <v>265</v>
      </c>
      <c r="AR90" s="113">
        <f>'MFP by Site_kbs'!$AQ90/'MFP by Site_kbs'!$G90</f>
        <v>0.89830508474576276</v>
      </c>
      <c r="AS90" s="110" t="s">
        <v>1767</v>
      </c>
      <c r="AT90" s="110" t="s">
        <v>3055</v>
      </c>
      <c r="AU90" s="114" t="s">
        <v>3247</v>
      </c>
    </row>
    <row r="91" spans="2:47" hidden="1" x14ac:dyDescent="0.25">
      <c r="B91" s="103" t="s">
        <v>1808</v>
      </c>
      <c r="C91" s="103">
        <v>4</v>
      </c>
      <c r="D91" s="103" t="s">
        <v>86</v>
      </c>
      <c r="E91" s="103">
        <v>4007</v>
      </c>
      <c r="F91" s="103" t="s">
        <v>517</v>
      </c>
      <c r="G91" s="104">
        <v>304</v>
      </c>
      <c r="H91" s="104">
        <v>144</v>
      </c>
      <c r="I91" s="105">
        <v>0.47368421052631599</v>
      </c>
      <c r="J91" s="104">
        <v>160</v>
      </c>
      <c r="K91" s="105">
        <v>0.52631578947368396</v>
      </c>
      <c r="L91" s="104">
        <v>0</v>
      </c>
      <c r="M91" s="104">
        <v>7</v>
      </c>
      <c r="N91" s="104">
        <v>164</v>
      </c>
      <c r="O91" s="104">
        <v>6</v>
      </c>
      <c r="P91" s="104">
        <v>0</v>
      </c>
      <c r="Q91" s="104">
        <v>126</v>
      </c>
      <c r="R91" s="104">
        <v>1</v>
      </c>
      <c r="S91" s="104">
        <f>SUM('MFP by Site_kbs'!$L91:$P91,'MFP by Site_kbs'!$R91)</f>
        <v>178</v>
      </c>
      <c r="T91" s="104">
        <v>297</v>
      </c>
      <c r="U91" s="105">
        <v>0.97697368421052599</v>
      </c>
      <c r="V91" s="104">
        <v>7</v>
      </c>
      <c r="W91" s="105">
        <v>2.30263157894737E-2</v>
      </c>
      <c r="X91" s="104">
        <v>0</v>
      </c>
      <c r="Y91" s="104">
        <v>0</v>
      </c>
      <c r="Z91" s="104" t="s">
        <v>1869</v>
      </c>
      <c r="AA91" s="104">
        <v>0</v>
      </c>
      <c r="AB91" s="104">
        <v>0</v>
      </c>
      <c r="AC91" s="104">
        <v>0</v>
      </c>
      <c r="AD91" s="103">
        <v>0</v>
      </c>
      <c r="AE91" s="104">
        <v>0</v>
      </c>
      <c r="AF91" s="104">
        <v>74</v>
      </c>
      <c r="AG91" s="104">
        <v>78</v>
      </c>
      <c r="AH91" s="104">
        <v>84</v>
      </c>
      <c r="AI91" s="104">
        <v>68</v>
      </c>
      <c r="AJ91" s="104">
        <v>0</v>
      </c>
      <c r="AK91" s="104">
        <v>0</v>
      </c>
      <c r="AL91" s="104">
        <v>0</v>
      </c>
      <c r="AM91" s="104">
        <v>0</v>
      </c>
      <c r="AN91" s="104">
        <v>0</v>
      </c>
      <c r="AO91" s="104">
        <v>208</v>
      </c>
      <c r="AP91" s="106">
        <f>'MFP by Site_kbs'!$AO91/'MFP by Site_kbs'!$G91</f>
        <v>0.68421052631578949</v>
      </c>
      <c r="AQ91" s="104">
        <v>210</v>
      </c>
      <c r="AR91" s="107">
        <f>'MFP by Site_kbs'!$AQ91/'MFP by Site_kbs'!$G91</f>
        <v>0.69078947368421051</v>
      </c>
      <c r="AS91" s="104" t="s">
        <v>1767</v>
      </c>
      <c r="AT91" s="104" t="s">
        <v>3055</v>
      </c>
      <c r="AU91" s="115" t="s">
        <v>3247</v>
      </c>
    </row>
    <row r="92" spans="2:47" hidden="1" x14ac:dyDescent="0.25">
      <c r="B92" s="109" t="s">
        <v>1808</v>
      </c>
      <c r="C92" s="109">
        <v>4</v>
      </c>
      <c r="D92" s="109" t="s">
        <v>86</v>
      </c>
      <c r="E92" s="109">
        <v>4008</v>
      </c>
      <c r="F92" s="109" t="s">
        <v>518</v>
      </c>
      <c r="G92" s="110">
        <v>392</v>
      </c>
      <c r="H92" s="110">
        <v>180</v>
      </c>
      <c r="I92" s="111">
        <v>0.45918367346938799</v>
      </c>
      <c r="J92" s="110">
        <v>212</v>
      </c>
      <c r="K92" s="111">
        <v>0.54081632653061196</v>
      </c>
      <c r="L92" s="110">
        <v>0</v>
      </c>
      <c r="M92" s="110">
        <v>3</v>
      </c>
      <c r="N92" s="110">
        <v>194</v>
      </c>
      <c r="O92" s="110">
        <v>10</v>
      </c>
      <c r="P92" s="110">
        <v>0</v>
      </c>
      <c r="Q92" s="110">
        <v>178</v>
      </c>
      <c r="R92" s="110">
        <v>7</v>
      </c>
      <c r="S92" s="110">
        <f>SUM('MFP by Site_kbs'!$L92:$P92,'MFP by Site_kbs'!$R92)</f>
        <v>214</v>
      </c>
      <c r="T92" s="110">
        <v>386</v>
      </c>
      <c r="U92" s="111">
        <v>0.98469387755102</v>
      </c>
      <c r="V92" s="110">
        <v>6</v>
      </c>
      <c r="W92" s="111">
        <v>1.53061224489796E-2</v>
      </c>
      <c r="X92" s="110">
        <v>0</v>
      </c>
      <c r="Y92" s="110">
        <v>14</v>
      </c>
      <c r="Z92" s="110" t="s">
        <v>1869</v>
      </c>
      <c r="AA92" s="110">
        <v>62</v>
      </c>
      <c r="AB92" s="110">
        <v>84</v>
      </c>
      <c r="AC92" s="110">
        <v>64</v>
      </c>
      <c r="AD92" s="109">
        <v>74</v>
      </c>
      <c r="AE92" s="110">
        <v>94</v>
      </c>
      <c r="AF92" s="110">
        <v>0</v>
      </c>
      <c r="AG92" s="110">
        <v>0</v>
      </c>
      <c r="AH92" s="110">
        <v>0</v>
      </c>
      <c r="AI92" s="110">
        <v>0</v>
      </c>
      <c r="AJ92" s="110">
        <v>0</v>
      </c>
      <c r="AK92" s="110">
        <v>0</v>
      </c>
      <c r="AL92" s="110">
        <v>0</v>
      </c>
      <c r="AM92" s="110">
        <v>0</v>
      </c>
      <c r="AN92" s="110">
        <v>0</v>
      </c>
      <c r="AO92" s="110">
        <v>278</v>
      </c>
      <c r="AP92" s="112">
        <f>'MFP by Site_kbs'!$AO92/'MFP by Site_kbs'!$G92</f>
        <v>0.70918367346938771</v>
      </c>
      <c r="AQ92" s="110">
        <v>278</v>
      </c>
      <c r="AR92" s="113">
        <f>'MFP by Site_kbs'!$AQ92/'MFP by Site_kbs'!$G92</f>
        <v>0.70918367346938771</v>
      </c>
      <c r="AS92" s="110" t="s">
        <v>1767</v>
      </c>
      <c r="AT92" s="110" t="s">
        <v>3055</v>
      </c>
      <c r="AU92" s="114" t="s">
        <v>3247</v>
      </c>
    </row>
    <row r="93" spans="2:47" hidden="1" x14ac:dyDescent="0.25">
      <c r="B93" s="103" t="s">
        <v>1808</v>
      </c>
      <c r="C93" s="103">
        <v>4</v>
      </c>
      <c r="D93" s="103" t="s">
        <v>86</v>
      </c>
      <c r="E93" s="103">
        <v>4009</v>
      </c>
      <c r="F93" s="103" t="s">
        <v>519</v>
      </c>
      <c r="G93" s="104">
        <v>258</v>
      </c>
      <c r="H93" s="104">
        <v>129</v>
      </c>
      <c r="I93" s="105">
        <v>0.5</v>
      </c>
      <c r="J93" s="104">
        <v>129</v>
      </c>
      <c r="K93" s="105">
        <v>0.5</v>
      </c>
      <c r="L93" s="104">
        <v>1</v>
      </c>
      <c r="M93" s="104">
        <v>0</v>
      </c>
      <c r="N93" s="104">
        <v>1</v>
      </c>
      <c r="O93" s="104">
        <v>1</v>
      </c>
      <c r="P93" s="104">
        <v>0</v>
      </c>
      <c r="Q93" s="104">
        <v>255</v>
      </c>
      <c r="R93" s="104">
        <v>0</v>
      </c>
      <c r="S93" s="104">
        <f>SUM('MFP by Site_kbs'!$L93:$P93,'MFP by Site_kbs'!$R93)</f>
        <v>3</v>
      </c>
      <c r="T93" s="104">
        <v>258</v>
      </c>
      <c r="U93" s="105">
        <v>1</v>
      </c>
      <c r="V93" s="104">
        <v>0</v>
      </c>
      <c r="W93" s="105">
        <v>0</v>
      </c>
      <c r="X93" s="104">
        <v>0</v>
      </c>
      <c r="Y93" s="104">
        <v>0</v>
      </c>
      <c r="Z93" s="104" t="s">
        <v>1869</v>
      </c>
      <c r="AA93" s="104">
        <v>0</v>
      </c>
      <c r="AB93" s="104">
        <v>0</v>
      </c>
      <c r="AC93" s="104">
        <v>0</v>
      </c>
      <c r="AD93" s="103">
        <v>0</v>
      </c>
      <c r="AE93" s="104">
        <v>0</v>
      </c>
      <c r="AF93" s="104">
        <v>70</v>
      </c>
      <c r="AG93" s="104">
        <v>60</v>
      </c>
      <c r="AH93" s="104">
        <v>59</v>
      </c>
      <c r="AI93" s="104">
        <v>69</v>
      </c>
      <c r="AJ93" s="104">
        <v>0</v>
      </c>
      <c r="AK93" s="104">
        <v>0</v>
      </c>
      <c r="AL93" s="104">
        <v>0</v>
      </c>
      <c r="AM93" s="104">
        <v>0</v>
      </c>
      <c r="AN93" s="104">
        <v>0</v>
      </c>
      <c r="AO93" s="104">
        <v>125</v>
      </c>
      <c r="AP93" s="106">
        <f>'MFP by Site_kbs'!$AO93/'MFP by Site_kbs'!$G93</f>
        <v>0.48449612403100772</v>
      </c>
      <c r="AQ93" s="104">
        <v>125</v>
      </c>
      <c r="AR93" s="107">
        <f>'MFP by Site_kbs'!$AQ93/'MFP by Site_kbs'!$G93</f>
        <v>0.48449612403100772</v>
      </c>
      <c r="AS93" s="104" t="s">
        <v>1767</v>
      </c>
      <c r="AT93" s="104" t="s">
        <v>3055</v>
      </c>
      <c r="AU93" s="115" t="s">
        <v>3247</v>
      </c>
    </row>
    <row r="94" spans="2:47" hidden="1" x14ac:dyDescent="0.25">
      <c r="B94" s="109" t="s">
        <v>1808</v>
      </c>
      <c r="C94" s="109">
        <v>4</v>
      </c>
      <c r="D94" s="109" t="s">
        <v>86</v>
      </c>
      <c r="E94" s="109">
        <v>4010</v>
      </c>
      <c r="F94" s="109" t="s">
        <v>520</v>
      </c>
      <c r="G94" s="110">
        <v>302</v>
      </c>
      <c r="H94" s="110">
        <v>140</v>
      </c>
      <c r="I94" s="111">
        <v>0.463576158940397</v>
      </c>
      <c r="J94" s="110">
        <v>162</v>
      </c>
      <c r="K94" s="111">
        <v>0.53642384105960295</v>
      </c>
      <c r="L94" s="110">
        <v>0</v>
      </c>
      <c r="M94" s="110">
        <v>0</v>
      </c>
      <c r="N94" s="110">
        <v>2</v>
      </c>
      <c r="O94" s="110">
        <v>6</v>
      </c>
      <c r="P94" s="110">
        <v>0</v>
      </c>
      <c r="Q94" s="110">
        <v>289</v>
      </c>
      <c r="R94" s="110">
        <v>5</v>
      </c>
      <c r="S94" s="110">
        <f>SUM('MFP by Site_kbs'!$L94:$P94,'MFP by Site_kbs'!$R94)</f>
        <v>13</v>
      </c>
      <c r="T94" s="110">
        <v>302</v>
      </c>
      <c r="U94" s="111">
        <v>1</v>
      </c>
      <c r="V94" s="110">
        <v>0</v>
      </c>
      <c r="W94" s="111">
        <v>0</v>
      </c>
      <c r="X94" s="110">
        <v>0</v>
      </c>
      <c r="Y94" s="110">
        <v>8</v>
      </c>
      <c r="Z94" s="110" t="s">
        <v>1869</v>
      </c>
      <c r="AA94" s="110">
        <v>49</v>
      </c>
      <c r="AB94" s="110">
        <v>61</v>
      </c>
      <c r="AC94" s="110">
        <v>65</v>
      </c>
      <c r="AD94" s="109">
        <v>62</v>
      </c>
      <c r="AE94" s="110">
        <v>57</v>
      </c>
      <c r="AF94" s="110">
        <v>0</v>
      </c>
      <c r="AG94" s="110">
        <v>0</v>
      </c>
      <c r="AH94" s="110">
        <v>0</v>
      </c>
      <c r="AI94" s="110">
        <v>0</v>
      </c>
      <c r="AJ94" s="110">
        <v>0</v>
      </c>
      <c r="AK94" s="110">
        <v>0</v>
      </c>
      <c r="AL94" s="110">
        <v>0</v>
      </c>
      <c r="AM94" s="110">
        <v>0</v>
      </c>
      <c r="AN94" s="110">
        <v>0</v>
      </c>
      <c r="AO94" s="110">
        <v>156</v>
      </c>
      <c r="AP94" s="112">
        <f>'MFP by Site_kbs'!$AO94/'MFP by Site_kbs'!$G94</f>
        <v>0.51655629139072845</v>
      </c>
      <c r="AQ94" s="110">
        <v>156</v>
      </c>
      <c r="AR94" s="113">
        <f>'MFP by Site_kbs'!$AQ94/'MFP by Site_kbs'!$G94</f>
        <v>0.51655629139072845</v>
      </c>
      <c r="AS94" s="110" t="s">
        <v>1767</v>
      </c>
      <c r="AT94" s="110" t="s">
        <v>3055</v>
      </c>
      <c r="AU94" s="114" t="s">
        <v>3247</v>
      </c>
    </row>
    <row r="95" spans="2:47" hidden="1" x14ac:dyDescent="0.25">
      <c r="B95" s="103" t="s">
        <v>1808</v>
      </c>
      <c r="C95" s="103">
        <v>4</v>
      </c>
      <c r="D95" s="103" t="s">
        <v>86</v>
      </c>
      <c r="E95" s="103">
        <v>4011</v>
      </c>
      <c r="F95" s="103" t="s">
        <v>521</v>
      </c>
      <c r="G95" s="104">
        <v>121</v>
      </c>
      <c r="H95" s="104">
        <v>70</v>
      </c>
      <c r="I95" s="105">
        <v>0.57851239669421495</v>
      </c>
      <c r="J95" s="104">
        <v>51</v>
      </c>
      <c r="K95" s="105">
        <v>0.421487603305785</v>
      </c>
      <c r="L95" s="104">
        <v>1</v>
      </c>
      <c r="M95" s="104">
        <v>0</v>
      </c>
      <c r="N95" s="104">
        <v>6</v>
      </c>
      <c r="O95" s="104">
        <v>19</v>
      </c>
      <c r="P95" s="104">
        <v>0</v>
      </c>
      <c r="Q95" s="104">
        <v>88</v>
      </c>
      <c r="R95" s="104">
        <v>7</v>
      </c>
      <c r="S95" s="104">
        <f>SUM('MFP by Site_kbs'!$L95:$P95,'MFP by Site_kbs'!$R95)</f>
        <v>33</v>
      </c>
      <c r="T95" s="104">
        <v>114</v>
      </c>
      <c r="U95" s="105">
        <v>0.94214876033057804</v>
      </c>
      <c r="V95" s="104">
        <v>7</v>
      </c>
      <c r="W95" s="105">
        <v>5.7851239669421503E-2</v>
      </c>
      <c r="X95" s="104">
        <v>0</v>
      </c>
      <c r="Y95" s="104">
        <v>5</v>
      </c>
      <c r="Z95" s="104" t="s">
        <v>1869</v>
      </c>
      <c r="AA95" s="104">
        <v>24</v>
      </c>
      <c r="AB95" s="104">
        <v>27</v>
      </c>
      <c r="AC95" s="104">
        <v>21</v>
      </c>
      <c r="AD95" s="103">
        <v>24</v>
      </c>
      <c r="AE95" s="104">
        <v>20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97</v>
      </c>
      <c r="AP95" s="106">
        <f>'MFP by Site_kbs'!$AO95/'MFP by Site_kbs'!$G95</f>
        <v>0.80165289256198347</v>
      </c>
      <c r="AQ95" s="104">
        <v>97</v>
      </c>
      <c r="AR95" s="107">
        <f>'MFP by Site_kbs'!$AQ95/'MFP by Site_kbs'!$G95</f>
        <v>0.80165289256198347</v>
      </c>
      <c r="AS95" s="104" t="s">
        <v>1767</v>
      </c>
      <c r="AT95" s="104" t="s">
        <v>3055</v>
      </c>
      <c r="AU95" s="115" t="s">
        <v>3247</v>
      </c>
    </row>
    <row r="96" spans="2:47" hidden="1" x14ac:dyDescent="0.25">
      <c r="B96" s="109" t="s">
        <v>1808</v>
      </c>
      <c r="C96" s="109">
        <v>5</v>
      </c>
      <c r="D96" s="109" t="s">
        <v>88</v>
      </c>
      <c r="E96" s="109">
        <v>5003</v>
      </c>
      <c r="F96" s="109" t="s">
        <v>522</v>
      </c>
      <c r="G96" s="110">
        <v>365</v>
      </c>
      <c r="H96" s="110">
        <v>168</v>
      </c>
      <c r="I96" s="111">
        <v>0.46027397260274</v>
      </c>
      <c r="J96" s="110">
        <v>197</v>
      </c>
      <c r="K96" s="111">
        <v>0.53972602739726006</v>
      </c>
      <c r="L96" s="110">
        <v>0</v>
      </c>
      <c r="M96" s="110">
        <v>0</v>
      </c>
      <c r="N96" s="110">
        <v>282</v>
      </c>
      <c r="O96" s="110">
        <v>6</v>
      </c>
      <c r="P96" s="110">
        <v>0</v>
      </c>
      <c r="Q96" s="110">
        <v>68</v>
      </c>
      <c r="R96" s="110">
        <v>9</v>
      </c>
      <c r="S96" s="110">
        <f>SUM('MFP by Site_kbs'!$L96:$P96,'MFP by Site_kbs'!$R96)</f>
        <v>297</v>
      </c>
      <c r="T96" s="110">
        <v>364</v>
      </c>
      <c r="U96" s="111">
        <v>0.99726027397260297</v>
      </c>
      <c r="V96" s="110">
        <v>1</v>
      </c>
      <c r="W96" s="111">
        <v>2.7397260273972599E-3</v>
      </c>
      <c r="X96" s="110">
        <v>0</v>
      </c>
      <c r="Y96" s="110">
        <v>1</v>
      </c>
      <c r="Z96" s="110" t="s">
        <v>1869</v>
      </c>
      <c r="AA96" s="110">
        <v>55</v>
      </c>
      <c r="AB96" s="110">
        <v>58</v>
      </c>
      <c r="AC96" s="110">
        <v>45</v>
      </c>
      <c r="AD96" s="109">
        <v>58</v>
      </c>
      <c r="AE96" s="110">
        <v>46</v>
      </c>
      <c r="AF96" s="110">
        <v>60</v>
      </c>
      <c r="AG96" s="110">
        <v>42</v>
      </c>
      <c r="AH96" s="110">
        <v>0</v>
      </c>
      <c r="AI96" s="110">
        <v>0</v>
      </c>
      <c r="AJ96" s="110">
        <v>0</v>
      </c>
      <c r="AK96" s="110">
        <v>0</v>
      </c>
      <c r="AL96" s="110">
        <v>0</v>
      </c>
      <c r="AM96" s="110">
        <v>0</v>
      </c>
      <c r="AN96" s="110">
        <v>0</v>
      </c>
      <c r="AO96" s="110">
        <v>355</v>
      </c>
      <c r="AP96" s="112">
        <f>'MFP by Site_kbs'!$AO96/'MFP by Site_kbs'!$G96</f>
        <v>0.9726027397260274</v>
      </c>
      <c r="AQ96" s="110">
        <v>355</v>
      </c>
      <c r="AR96" s="113">
        <f>'MFP by Site_kbs'!$AQ96/'MFP by Site_kbs'!$G96</f>
        <v>0.9726027397260274</v>
      </c>
      <c r="AS96" s="110" t="s">
        <v>1767</v>
      </c>
      <c r="AT96" s="110" t="s">
        <v>2950</v>
      </c>
      <c r="AU96" s="114" t="s">
        <v>3246</v>
      </c>
    </row>
    <row r="97" spans="2:47" hidden="1" x14ac:dyDescent="0.25">
      <c r="B97" s="103" t="s">
        <v>1808</v>
      </c>
      <c r="C97" s="103">
        <v>5</v>
      </c>
      <c r="D97" s="103" t="s">
        <v>88</v>
      </c>
      <c r="E97" s="103">
        <v>5004</v>
      </c>
      <c r="F97" s="103" t="s">
        <v>1867</v>
      </c>
      <c r="G97" s="104">
        <v>538</v>
      </c>
      <c r="H97" s="104">
        <v>265</v>
      </c>
      <c r="I97" s="105">
        <v>0.49256505576208198</v>
      </c>
      <c r="J97" s="104">
        <v>273</v>
      </c>
      <c r="K97" s="105">
        <v>0.50743494423791802</v>
      </c>
      <c r="L97" s="104">
        <v>1</v>
      </c>
      <c r="M97" s="104">
        <v>2</v>
      </c>
      <c r="N97" s="104">
        <v>317</v>
      </c>
      <c r="O97" s="104">
        <v>14</v>
      </c>
      <c r="P97" s="104">
        <v>0</v>
      </c>
      <c r="Q97" s="104">
        <v>200</v>
      </c>
      <c r="R97" s="104">
        <v>4</v>
      </c>
      <c r="S97" s="104">
        <f>SUM('MFP by Site_kbs'!$L97:$P97,'MFP by Site_kbs'!$R97)</f>
        <v>338</v>
      </c>
      <c r="T97" s="104">
        <v>536</v>
      </c>
      <c r="U97" s="105">
        <v>0.99628252788104099</v>
      </c>
      <c r="V97" s="104">
        <v>2</v>
      </c>
      <c r="W97" s="105">
        <v>3.7174721189591098E-3</v>
      </c>
      <c r="X97" s="104">
        <v>0</v>
      </c>
      <c r="Y97" s="104">
        <v>0</v>
      </c>
      <c r="Z97" s="104" t="s">
        <v>1869</v>
      </c>
      <c r="AA97" s="104">
        <v>0</v>
      </c>
      <c r="AB97" s="104">
        <v>0</v>
      </c>
      <c r="AC97" s="104">
        <v>0</v>
      </c>
      <c r="AD97" s="103">
        <v>0</v>
      </c>
      <c r="AE97" s="104">
        <v>0</v>
      </c>
      <c r="AF97" s="104">
        <v>0</v>
      </c>
      <c r="AG97" s="104">
        <v>0</v>
      </c>
      <c r="AH97" s="104">
        <v>112</v>
      </c>
      <c r="AI97" s="104">
        <v>86</v>
      </c>
      <c r="AJ97" s="104">
        <v>130</v>
      </c>
      <c r="AK97" s="104">
        <v>2</v>
      </c>
      <c r="AL97" s="104">
        <v>73</v>
      </c>
      <c r="AM97" s="104">
        <v>73</v>
      </c>
      <c r="AN97" s="104">
        <v>62</v>
      </c>
      <c r="AO97" s="104">
        <v>454</v>
      </c>
      <c r="AP97" s="106">
        <f>'MFP by Site_kbs'!$AO97/'MFP by Site_kbs'!$G97</f>
        <v>0.84386617100371752</v>
      </c>
      <c r="AQ97" s="104">
        <v>454</v>
      </c>
      <c r="AR97" s="107">
        <f>'MFP by Site_kbs'!$AQ97/'MFP by Site_kbs'!$G97</f>
        <v>0.84386617100371752</v>
      </c>
      <c r="AS97" s="104" t="s">
        <v>1767</v>
      </c>
      <c r="AT97" s="104" t="s">
        <v>2950</v>
      </c>
      <c r="AU97" s="115" t="s">
        <v>3246</v>
      </c>
    </row>
    <row r="98" spans="2:47" hidden="1" x14ac:dyDescent="0.25">
      <c r="B98" s="109" t="s">
        <v>1808</v>
      </c>
      <c r="C98" s="109">
        <v>5</v>
      </c>
      <c r="D98" s="109" t="s">
        <v>88</v>
      </c>
      <c r="E98" s="109">
        <v>5007</v>
      </c>
      <c r="F98" s="109" t="s">
        <v>523</v>
      </c>
      <c r="G98" s="110">
        <v>432</v>
      </c>
      <c r="H98" s="110">
        <v>188</v>
      </c>
      <c r="I98" s="111">
        <v>0.43518518518518501</v>
      </c>
      <c r="J98" s="110">
        <v>244</v>
      </c>
      <c r="K98" s="111">
        <v>0.56481481481481499</v>
      </c>
      <c r="L98" s="110">
        <v>2</v>
      </c>
      <c r="M98" s="110">
        <v>5</v>
      </c>
      <c r="N98" s="110">
        <v>260</v>
      </c>
      <c r="O98" s="110">
        <v>3</v>
      </c>
      <c r="P98" s="110">
        <v>0</v>
      </c>
      <c r="Q98" s="110">
        <v>148</v>
      </c>
      <c r="R98" s="110">
        <v>14</v>
      </c>
      <c r="S98" s="110">
        <f>SUM('MFP by Site_kbs'!$L98:$P98,'MFP by Site_kbs'!$R98)</f>
        <v>284</v>
      </c>
      <c r="T98" s="110">
        <v>426</v>
      </c>
      <c r="U98" s="111">
        <v>0.98611111111111105</v>
      </c>
      <c r="V98" s="110">
        <v>6</v>
      </c>
      <c r="W98" s="111">
        <v>1.38888888888889E-2</v>
      </c>
      <c r="X98" s="110">
        <v>0</v>
      </c>
      <c r="Y98" s="110">
        <v>6</v>
      </c>
      <c r="Z98" s="110" t="s">
        <v>1869</v>
      </c>
      <c r="AA98" s="110">
        <v>61</v>
      </c>
      <c r="AB98" s="110">
        <v>67</v>
      </c>
      <c r="AC98" s="110">
        <v>62</v>
      </c>
      <c r="AD98" s="109">
        <v>63</v>
      </c>
      <c r="AE98" s="110">
        <v>51</v>
      </c>
      <c r="AF98" s="110">
        <v>43</v>
      </c>
      <c r="AG98" s="110">
        <v>79</v>
      </c>
      <c r="AH98" s="110">
        <v>0</v>
      </c>
      <c r="AI98" s="110">
        <v>0</v>
      </c>
      <c r="AJ98" s="110">
        <v>0</v>
      </c>
      <c r="AK98" s="110">
        <v>0</v>
      </c>
      <c r="AL98" s="110">
        <v>0</v>
      </c>
      <c r="AM98" s="110">
        <v>0</v>
      </c>
      <c r="AN98" s="110">
        <v>0</v>
      </c>
      <c r="AO98" s="110">
        <v>422</v>
      </c>
      <c r="AP98" s="112">
        <f>'MFP by Site_kbs'!$AO98/'MFP by Site_kbs'!$G98</f>
        <v>0.97685185185185186</v>
      </c>
      <c r="AQ98" s="110">
        <v>422</v>
      </c>
      <c r="AR98" s="113">
        <f>'MFP by Site_kbs'!$AQ98/'MFP by Site_kbs'!$G98</f>
        <v>0.97685185185185186</v>
      </c>
      <c r="AS98" s="110" t="s">
        <v>1767</v>
      </c>
      <c r="AT98" s="110" t="s">
        <v>2950</v>
      </c>
      <c r="AU98" s="114" t="s">
        <v>3246</v>
      </c>
    </row>
    <row r="99" spans="2:47" hidden="1" x14ac:dyDescent="0.25">
      <c r="B99" s="103" t="s">
        <v>1808</v>
      </c>
      <c r="C99" s="103">
        <v>5</v>
      </c>
      <c r="D99" s="103" t="s">
        <v>88</v>
      </c>
      <c r="E99" s="103">
        <v>5012</v>
      </c>
      <c r="F99" s="103" t="s">
        <v>524</v>
      </c>
      <c r="G99" s="104">
        <v>662</v>
      </c>
      <c r="H99" s="104">
        <v>321</v>
      </c>
      <c r="I99" s="105">
        <v>0.48489425981873102</v>
      </c>
      <c r="J99" s="104">
        <v>341</v>
      </c>
      <c r="K99" s="105">
        <v>0.51510574018126898</v>
      </c>
      <c r="L99" s="104">
        <v>3</v>
      </c>
      <c r="M99" s="104">
        <v>0</v>
      </c>
      <c r="N99" s="104">
        <v>132</v>
      </c>
      <c r="O99" s="104">
        <v>1</v>
      </c>
      <c r="P99" s="104">
        <v>1</v>
      </c>
      <c r="Q99" s="104">
        <v>499</v>
      </c>
      <c r="R99" s="104">
        <v>26</v>
      </c>
      <c r="S99" s="104">
        <f>SUM('MFP by Site_kbs'!$L99:$P99,'MFP by Site_kbs'!$R99)</f>
        <v>163</v>
      </c>
      <c r="T99" s="104">
        <v>662</v>
      </c>
      <c r="U99" s="105">
        <v>1</v>
      </c>
      <c r="V99" s="104">
        <v>0</v>
      </c>
      <c r="W99" s="105">
        <v>0</v>
      </c>
      <c r="X99" s="104">
        <v>0</v>
      </c>
      <c r="Y99" s="104">
        <v>10</v>
      </c>
      <c r="Z99" s="104" t="s">
        <v>1869</v>
      </c>
      <c r="AA99" s="104">
        <v>84</v>
      </c>
      <c r="AB99" s="104">
        <v>87</v>
      </c>
      <c r="AC99" s="104">
        <v>101</v>
      </c>
      <c r="AD99" s="103">
        <v>108</v>
      </c>
      <c r="AE99" s="104">
        <v>98</v>
      </c>
      <c r="AF99" s="104">
        <v>87</v>
      </c>
      <c r="AG99" s="104">
        <v>87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v>0</v>
      </c>
      <c r="AN99" s="104">
        <v>0</v>
      </c>
      <c r="AO99" s="104">
        <v>509</v>
      </c>
      <c r="AP99" s="106">
        <f>'MFP by Site_kbs'!$AO99/'MFP by Site_kbs'!$G99</f>
        <v>0.76888217522658608</v>
      </c>
      <c r="AQ99" s="104">
        <v>509</v>
      </c>
      <c r="AR99" s="107">
        <f>'MFP by Site_kbs'!$AQ99/'MFP by Site_kbs'!$G99</f>
        <v>0.76888217522658608</v>
      </c>
      <c r="AS99" s="104" t="s">
        <v>1767</v>
      </c>
      <c r="AT99" s="104" t="s">
        <v>2950</v>
      </c>
      <c r="AU99" s="115" t="s">
        <v>3246</v>
      </c>
    </row>
    <row r="100" spans="2:47" hidden="1" x14ac:dyDescent="0.25">
      <c r="B100" s="109" t="s">
        <v>1808</v>
      </c>
      <c r="C100" s="109">
        <v>5</v>
      </c>
      <c r="D100" s="109" t="s">
        <v>88</v>
      </c>
      <c r="E100" s="109">
        <v>5015</v>
      </c>
      <c r="F100" s="109" t="s">
        <v>525</v>
      </c>
      <c r="G100" s="110">
        <v>567</v>
      </c>
      <c r="H100" s="110">
        <v>256</v>
      </c>
      <c r="I100" s="111">
        <v>0.45149911816578497</v>
      </c>
      <c r="J100" s="110">
        <v>311</v>
      </c>
      <c r="K100" s="111">
        <v>0.54850088183421497</v>
      </c>
      <c r="L100" s="110">
        <v>12</v>
      </c>
      <c r="M100" s="110">
        <v>3</v>
      </c>
      <c r="N100" s="110">
        <v>323</v>
      </c>
      <c r="O100" s="110">
        <v>6</v>
      </c>
      <c r="P100" s="110">
        <v>0</v>
      </c>
      <c r="Q100" s="110">
        <v>180</v>
      </c>
      <c r="R100" s="110">
        <v>43</v>
      </c>
      <c r="S100" s="110">
        <f>SUM('MFP by Site_kbs'!$L100:$P100,'MFP by Site_kbs'!$R100)</f>
        <v>387</v>
      </c>
      <c r="T100" s="110">
        <v>561</v>
      </c>
      <c r="U100" s="111">
        <v>0.98941798941798897</v>
      </c>
      <c r="V100" s="110">
        <v>6</v>
      </c>
      <c r="W100" s="111">
        <v>1.0582010582010601E-2</v>
      </c>
      <c r="X100" s="110">
        <v>0</v>
      </c>
      <c r="Y100" s="110">
        <v>4</v>
      </c>
      <c r="Z100" s="110" t="s">
        <v>1869</v>
      </c>
      <c r="AA100" s="110">
        <v>85</v>
      </c>
      <c r="AB100" s="110">
        <v>86</v>
      </c>
      <c r="AC100" s="110">
        <v>86</v>
      </c>
      <c r="AD100" s="109">
        <v>85</v>
      </c>
      <c r="AE100" s="110">
        <v>77</v>
      </c>
      <c r="AF100" s="110">
        <v>79</v>
      </c>
      <c r="AG100" s="110">
        <v>65</v>
      </c>
      <c r="AH100" s="110">
        <v>0</v>
      </c>
      <c r="AI100" s="110">
        <v>0</v>
      </c>
      <c r="AJ100" s="110">
        <v>0</v>
      </c>
      <c r="AK100" s="110">
        <v>0</v>
      </c>
      <c r="AL100" s="110">
        <v>0</v>
      </c>
      <c r="AM100" s="110">
        <v>0</v>
      </c>
      <c r="AN100" s="110">
        <v>0</v>
      </c>
      <c r="AO100" s="110">
        <v>547</v>
      </c>
      <c r="AP100" s="112">
        <f>'MFP by Site_kbs'!$AO100/'MFP by Site_kbs'!$G100</f>
        <v>0.96472663139329806</v>
      </c>
      <c r="AQ100" s="110">
        <v>547</v>
      </c>
      <c r="AR100" s="113">
        <f>'MFP by Site_kbs'!$AQ100/'MFP by Site_kbs'!$G100</f>
        <v>0.96472663139329806</v>
      </c>
      <c r="AS100" s="110" t="s">
        <v>1767</v>
      </c>
      <c r="AT100" s="110" t="s">
        <v>2950</v>
      </c>
      <c r="AU100" s="114" t="s">
        <v>3246</v>
      </c>
    </row>
    <row r="101" spans="2:47" hidden="1" x14ac:dyDescent="0.25">
      <c r="B101" s="103" t="s">
        <v>1808</v>
      </c>
      <c r="C101" s="103">
        <v>5</v>
      </c>
      <c r="D101" s="103" t="s">
        <v>88</v>
      </c>
      <c r="E101" s="103">
        <v>5016</v>
      </c>
      <c r="F101" s="103" t="s">
        <v>526</v>
      </c>
      <c r="G101" s="104">
        <v>790</v>
      </c>
      <c r="H101" s="104">
        <v>392</v>
      </c>
      <c r="I101" s="105">
        <v>0.49620253164556999</v>
      </c>
      <c r="J101" s="104">
        <v>398</v>
      </c>
      <c r="K101" s="105">
        <v>0.50379746835442996</v>
      </c>
      <c r="L101" s="104">
        <v>21</v>
      </c>
      <c r="M101" s="104">
        <v>16</v>
      </c>
      <c r="N101" s="104">
        <v>380</v>
      </c>
      <c r="O101" s="104">
        <v>4</v>
      </c>
      <c r="P101" s="104">
        <v>0</v>
      </c>
      <c r="Q101" s="104">
        <v>362</v>
      </c>
      <c r="R101" s="104">
        <v>7</v>
      </c>
      <c r="S101" s="104">
        <f>SUM('MFP by Site_kbs'!$L101:$P101,'MFP by Site_kbs'!$R101)</f>
        <v>428</v>
      </c>
      <c r="T101" s="104">
        <v>781</v>
      </c>
      <c r="U101" s="105">
        <v>0.98860759493670902</v>
      </c>
      <c r="V101" s="104">
        <v>9</v>
      </c>
      <c r="W101" s="105">
        <v>1.1392405063291099E-2</v>
      </c>
      <c r="X101" s="104">
        <v>0</v>
      </c>
      <c r="Y101" s="104">
        <v>0</v>
      </c>
      <c r="Z101" s="104" t="s">
        <v>1869</v>
      </c>
      <c r="AA101" s="104">
        <v>0</v>
      </c>
      <c r="AB101" s="104">
        <v>0</v>
      </c>
      <c r="AC101" s="104">
        <v>0</v>
      </c>
      <c r="AD101" s="103">
        <v>0</v>
      </c>
      <c r="AE101" s="104">
        <v>0</v>
      </c>
      <c r="AF101" s="104">
        <v>0</v>
      </c>
      <c r="AG101" s="104">
        <v>0</v>
      </c>
      <c r="AH101" s="104">
        <v>152</v>
      </c>
      <c r="AI101" s="104">
        <v>141</v>
      </c>
      <c r="AJ101" s="104">
        <v>115</v>
      </c>
      <c r="AK101" s="104">
        <v>0</v>
      </c>
      <c r="AL101" s="104">
        <v>155</v>
      </c>
      <c r="AM101" s="104">
        <v>130</v>
      </c>
      <c r="AN101" s="104">
        <v>97</v>
      </c>
      <c r="AO101" s="104">
        <v>632</v>
      </c>
      <c r="AP101" s="106">
        <f>'MFP by Site_kbs'!$AO101/'MFP by Site_kbs'!$G101</f>
        <v>0.8</v>
      </c>
      <c r="AQ101" s="104">
        <v>632</v>
      </c>
      <c r="AR101" s="107">
        <f>'MFP by Site_kbs'!$AQ101/'MFP by Site_kbs'!$G101</f>
        <v>0.8</v>
      </c>
      <c r="AS101" s="104" t="s">
        <v>1767</v>
      </c>
      <c r="AT101" s="104" t="s">
        <v>2950</v>
      </c>
      <c r="AU101" s="115" t="s">
        <v>3246</v>
      </c>
    </row>
    <row r="102" spans="2:47" hidden="1" x14ac:dyDescent="0.25">
      <c r="B102" s="109" t="s">
        <v>1808</v>
      </c>
      <c r="C102" s="109">
        <v>5</v>
      </c>
      <c r="D102" s="109" t="s">
        <v>88</v>
      </c>
      <c r="E102" s="109">
        <v>5018</v>
      </c>
      <c r="F102" s="109" t="s">
        <v>527</v>
      </c>
      <c r="G102" s="110">
        <v>627</v>
      </c>
      <c r="H102" s="110">
        <v>278</v>
      </c>
      <c r="I102" s="111">
        <v>0.44338118022328499</v>
      </c>
      <c r="J102" s="110">
        <v>349</v>
      </c>
      <c r="K102" s="111">
        <v>0.55661881977671501</v>
      </c>
      <c r="L102" s="110">
        <v>7</v>
      </c>
      <c r="M102" s="110">
        <v>2</v>
      </c>
      <c r="N102" s="110">
        <v>303</v>
      </c>
      <c r="O102" s="110">
        <v>8</v>
      </c>
      <c r="P102" s="110">
        <v>0</v>
      </c>
      <c r="Q102" s="110">
        <v>304</v>
      </c>
      <c r="R102" s="110">
        <v>3</v>
      </c>
      <c r="S102" s="110">
        <f>SUM('MFP by Site_kbs'!$L102:$P102,'MFP by Site_kbs'!$R102)</f>
        <v>323</v>
      </c>
      <c r="T102" s="110">
        <v>625</v>
      </c>
      <c r="U102" s="111">
        <v>0.99681020733652304</v>
      </c>
      <c r="V102" s="110">
        <v>2</v>
      </c>
      <c r="W102" s="111">
        <v>3.1897926634768701E-3</v>
      </c>
      <c r="X102" s="110">
        <v>0</v>
      </c>
      <c r="Y102" s="110">
        <v>0</v>
      </c>
      <c r="Z102" s="110" t="s">
        <v>1869</v>
      </c>
      <c r="AA102" s="110">
        <v>0</v>
      </c>
      <c r="AB102" s="110">
        <v>0</v>
      </c>
      <c r="AC102" s="110">
        <v>0</v>
      </c>
      <c r="AD102" s="109">
        <v>0</v>
      </c>
      <c r="AE102" s="110">
        <v>0</v>
      </c>
      <c r="AF102" s="110">
        <v>0</v>
      </c>
      <c r="AG102" s="110">
        <v>0</v>
      </c>
      <c r="AH102" s="110">
        <v>127</v>
      </c>
      <c r="AI102" s="110">
        <v>111</v>
      </c>
      <c r="AJ102" s="110">
        <v>73</v>
      </c>
      <c r="AK102" s="110">
        <v>41</v>
      </c>
      <c r="AL102" s="110">
        <v>104</v>
      </c>
      <c r="AM102" s="110">
        <v>99</v>
      </c>
      <c r="AN102" s="110">
        <v>72</v>
      </c>
      <c r="AO102" s="110">
        <v>482</v>
      </c>
      <c r="AP102" s="112">
        <f>'MFP by Site_kbs'!$AO102/'MFP by Site_kbs'!$G102</f>
        <v>0.76874003189792661</v>
      </c>
      <c r="AQ102" s="110">
        <v>482</v>
      </c>
      <c r="AR102" s="113">
        <f>'MFP by Site_kbs'!$AQ102/'MFP by Site_kbs'!$G102</f>
        <v>0.76874003189792661</v>
      </c>
      <c r="AS102" s="110" t="s">
        <v>1767</v>
      </c>
      <c r="AT102" s="110" t="s">
        <v>2950</v>
      </c>
      <c r="AU102" s="114" t="s">
        <v>3246</v>
      </c>
    </row>
    <row r="103" spans="2:47" hidden="1" x14ac:dyDescent="0.25">
      <c r="B103" s="103" t="s">
        <v>1808</v>
      </c>
      <c r="C103" s="103">
        <v>5</v>
      </c>
      <c r="D103" s="103" t="s">
        <v>88</v>
      </c>
      <c r="E103" s="103">
        <v>5019</v>
      </c>
      <c r="F103" s="103" t="s">
        <v>528</v>
      </c>
      <c r="G103" s="104">
        <v>568</v>
      </c>
      <c r="H103" s="104">
        <v>265</v>
      </c>
      <c r="I103" s="105">
        <v>0.46654929577464799</v>
      </c>
      <c r="J103" s="104">
        <v>303</v>
      </c>
      <c r="K103" s="105">
        <v>0.53345070422535201</v>
      </c>
      <c r="L103" s="104">
        <v>4</v>
      </c>
      <c r="M103" s="104">
        <v>1</v>
      </c>
      <c r="N103" s="104">
        <v>193</v>
      </c>
      <c r="O103" s="104">
        <v>1</v>
      </c>
      <c r="P103" s="104">
        <v>0</v>
      </c>
      <c r="Q103" s="104">
        <v>331</v>
      </c>
      <c r="R103" s="104">
        <v>38</v>
      </c>
      <c r="S103" s="104">
        <f>SUM('MFP by Site_kbs'!$L103:$P103,'MFP by Site_kbs'!$R103)</f>
        <v>237</v>
      </c>
      <c r="T103" s="104">
        <v>567</v>
      </c>
      <c r="U103" s="105">
        <v>0.99823943661971803</v>
      </c>
      <c r="V103" s="104">
        <v>1</v>
      </c>
      <c r="W103" s="105">
        <v>1.76056338028169E-3</v>
      </c>
      <c r="X103" s="104">
        <v>0</v>
      </c>
      <c r="Y103" s="104">
        <v>12</v>
      </c>
      <c r="Z103" s="104" t="s">
        <v>1869</v>
      </c>
      <c r="AA103" s="104">
        <v>78</v>
      </c>
      <c r="AB103" s="104">
        <v>77</v>
      </c>
      <c r="AC103" s="104">
        <v>81</v>
      </c>
      <c r="AD103" s="103">
        <v>64</v>
      </c>
      <c r="AE103" s="104">
        <v>86</v>
      </c>
      <c r="AF103" s="104">
        <v>79</v>
      </c>
      <c r="AG103" s="104">
        <v>91</v>
      </c>
      <c r="AH103" s="104">
        <v>0</v>
      </c>
      <c r="AI103" s="104">
        <v>0</v>
      </c>
      <c r="AJ103" s="104">
        <v>0</v>
      </c>
      <c r="AK103" s="104">
        <v>0</v>
      </c>
      <c r="AL103" s="104">
        <v>0</v>
      </c>
      <c r="AM103" s="104">
        <v>0</v>
      </c>
      <c r="AN103" s="104">
        <v>0</v>
      </c>
      <c r="AO103" s="104">
        <v>513</v>
      </c>
      <c r="AP103" s="106">
        <f>'MFP by Site_kbs'!$AO103/'MFP by Site_kbs'!$G103</f>
        <v>0.903169014084507</v>
      </c>
      <c r="AQ103" s="104">
        <v>513</v>
      </c>
      <c r="AR103" s="107">
        <f>'MFP by Site_kbs'!$AQ103/'MFP by Site_kbs'!$G103</f>
        <v>0.903169014084507</v>
      </c>
      <c r="AS103" s="104" t="s">
        <v>1767</v>
      </c>
      <c r="AT103" s="104" t="s">
        <v>2950</v>
      </c>
      <c r="AU103" s="115" t="s">
        <v>3246</v>
      </c>
    </row>
    <row r="104" spans="2:47" hidden="1" x14ac:dyDescent="0.25">
      <c r="B104" s="109" t="s">
        <v>1808</v>
      </c>
      <c r="C104" s="109">
        <v>5</v>
      </c>
      <c r="D104" s="109" t="s">
        <v>88</v>
      </c>
      <c r="E104" s="109">
        <v>5020</v>
      </c>
      <c r="F104" s="109" t="s">
        <v>529</v>
      </c>
      <c r="G104" s="110">
        <v>295</v>
      </c>
      <c r="H104" s="110">
        <v>155</v>
      </c>
      <c r="I104" s="111">
        <v>0.52542372881355903</v>
      </c>
      <c r="J104" s="110">
        <v>140</v>
      </c>
      <c r="K104" s="111">
        <v>0.47457627118644102</v>
      </c>
      <c r="L104" s="110">
        <v>1</v>
      </c>
      <c r="M104" s="110">
        <v>0</v>
      </c>
      <c r="N104" s="110">
        <v>159</v>
      </c>
      <c r="O104" s="110">
        <v>0</v>
      </c>
      <c r="P104" s="110">
        <v>0</v>
      </c>
      <c r="Q104" s="110">
        <v>123</v>
      </c>
      <c r="R104" s="110">
        <v>12</v>
      </c>
      <c r="S104" s="110">
        <f>SUM('MFP by Site_kbs'!$L104:$P104,'MFP by Site_kbs'!$R104)</f>
        <v>172</v>
      </c>
      <c r="T104" s="110">
        <v>295</v>
      </c>
      <c r="U104" s="111">
        <v>1</v>
      </c>
      <c r="V104" s="110">
        <v>0</v>
      </c>
      <c r="W104" s="111">
        <v>0</v>
      </c>
      <c r="X104" s="110">
        <v>0</v>
      </c>
      <c r="Y104" s="110">
        <v>1</v>
      </c>
      <c r="Z104" s="110" t="s">
        <v>1869</v>
      </c>
      <c r="AA104" s="110">
        <v>36</v>
      </c>
      <c r="AB104" s="110">
        <v>51</v>
      </c>
      <c r="AC104" s="110">
        <v>40</v>
      </c>
      <c r="AD104" s="109">
        <v>40</v>
      </c>
      <c r="AE104" s="110">
        <v>41</v>
      </c>
      <c r="AF104" s="110">
        <v>37</v>
      </c>
      <c r="AG104" s="110">
        <v>49</v>
      </c>
      <c r="AH104" s="110">
        <v>0</v>
      </c>
      <c r="AI104" s="110">
        <v>0</v>
      </c>
      <c r="AJ104" s="110">
        <v>0</v>
      </c>
      <c r="AK104" s="110">
        <v>0</v>
      </c>
      <c r="AL104" s="110">
        <v>0</v>
      </c>
      <c r="AM104" s="110">
        <v>0</v>
      </c>
      <c r="AN104" s="110">
        <v>0</v>
      </c>
      <c r="AO104" s="110">
        <v>281</v>
      </c>
      <c r="AP104" s="112">
        <f>'MFP by Site_kbs'!$AO104/'MFP by Site_kbs'!$G104</f>
        <v>0.9525423728813559</v>
      </c>
      <c r="AQ104" s="110">
        <v>281</v>
      </c>
      <c r="AR104" s="113">
        <f>'MFP by Site_kbs'!$AQ104/'MFP by Site_kbs'!$G104</f>
        <v>0.9525423728813559</v>
      </c>
      <c r="AS104" s="110" t="s">
        <v>1767</v>
      </c>
      <c r="AT104" s="110" t="s">
        <v>2950</v>
      </c>
      <c r="AU104" s="114" t="s">
        <v>3246</v>
      </c>
    </row>
    <row r="105" spans="2:47" hidden="1" x14ac:dyDescent="0.25">
      <c r="B105" s="103" t="s">
        <v>1808</v>
      </c>
      <c r="C105" s="103">
        <v>5</v>
      </c>
      <c r="D105" s="103" t="s">
        <v>88</v>
      </c>
      <c r="E105" s="103">
        <v>5025</v>
      </c>
      <c r="F105" s="103" t="s">
        <v>530</v>
      </c>
      <c r="G105" s="104">
        <v>396</v>
      </c>
      <c r="H105" s="104">
        <v>205</v>
      </c>
      <c r="I105" s="105">
        <v>0.51767676767676796</v>
      </c>
      <c r="J105" s="104">
        <v>191</v>
      </c>
      <c r="K105" s="105">
        <v>0.48232323232323199</v>
      </c>
      <c r="L105" s="104">
        <v>2</v>
      </c>
      <c r="M105" s="104">
        <v>0</v>
      </c>
      <c r="N105" s="104">
        <v>125</v>
      </c>
      <c r="O105" s="104">
        <v>6</v>
      </c>
      <c r="P105" s="104">
        <v>0</v>
      </c>
      <c r="Q105" s="104">
        <v>258</v>
      </c>
      <c r="R105" s="104">
        <v>5</v>
      </c>
      <c r="S105" s="104">
        <f>SUM('MFP by Site_kbs'!$L105:$P105,'MFP by Site_kbs'!$R105)</f>
        <v>138</v>
      </c>
      <c r="T105" s="104">
        <v>396</v>
      </c>
      <c r="U105" s="105">
        <v>1</v>
      </c>
      <c r="V105" s="104">
        <v>0</v>
      </c>
      <c r="W105" s="105">
        <v>0</v>
      </c>
      <c r="X105" s="104">
        <v>0</v>
      </c>
      <c r="Y105" s="104">
        <v>0</v>
      </c>
      <c r="Z105" s="104" t="s">
        <v>1869</v>
      </c>
      <c r="AA105" s="104">
        <v>0</v>
      </c>
      <c r="AB105" s="104">
        <v>0</v>
      </c>
      <c r="AC105" s="104">
        <v>0</v>
      </c>
      <c r="AD105" s="103">
        <v>0</v>
      </c>
      <c r="AE105" s="104">
        <v>0</v>
      </c>
      <c r="AF105" s="104">
        <v>0</v>
      </c>
      <c r="AG105" s="104">
        <v>0</v>
      </c>
      <c r="AH105" s="104">
        <v>72</v>
      </c>
      <c r="AI105" s="104">
        <v>81</v>
      </c>
      <c r="AJ105" s="104">
        <v>70</v>
      </c>
      <c r="AK105" s="104">
        <v>0</v>
      </c>
      <c r="AL105" s="104">
        <v>66</v>
      </c>
      <c r="AM105" s="104">
        <v>55</v>
      </c>
      <c r="AN105" s="104">
        <v>52</v>
      </c>
      <c r="AO105" s="104">
        <v>266</v>
      </c>
      <c r="AP105" s="106">
        <f>'MFP by Site_kbs'!$AO105/'MFP by Site_kbs'!$G105</f>
        <v>0.67171717171717171</v>
      </c>
      <c r="AQ105" s="104">
        <v>266</v>
      </c>
      <c r="AR105" s="107">
        <f>'MFP by Site_kbs'!$AQ105/'MFP by Site_kbs'!$G105</f>
        <v>0.67171717171717171</v>
      </c>
      <c r="AS105" s="104" t="s">
        <v>1767</v>
      </c>
      <c r="AT105" s="104" t="s">
        <v>2950</v>
      </c>
      <c r="AU105" s="115" t="s">
        <v>3246</v>
      </c>
    </row>
    <row r="106" spans="2:47" hidden="1" x14ac:dyDescent="0.25">
      <c r="B106" s="109" t="s">
        <v>1808</v>
      </c>
      <c r="C106" s="109">
        <v>5</v>
      </c>
      <c r="D106" s="109" t="s">
        <v>88</v>
      </c>
      <c r="E106" s="109">
        <v>5700</v>
      </c>
      <c r="F106" s="109" t="s">
        <v>531</v>
      </c>
      <c r="G106" s="110">
        <v>71</v>
      </c>
      <c r="H106" s="110">
        <v>28</v>
      </c>
      <c r="I106" s="111">
        <v>0.39436619718309901</v>
      </c>
      <c r="J106" s="110">
        <v>43</v>
      </c>
      <c r="K106" s="111">
        <v>0.60563380281690105</v>
      </c>
      <c r="L106" s="110">
        <v>0</v>
      </c>
      <c r="M106" s="110">
        <v>0</v>
      </c>
      <c r="N106" s="110">
        <v>36</v>
      </c>
      <c r="O106" s="110">
        <v>0</v>
      </c>
      <c r="P106" s="110">
        <v>0</v>
      </c>
      <c r="Q106" s="110">
        <v>32</v>
      </c>
      <c r="R106" s="110">
        <v>3</v>
      </c>
      <c r="S106" s="110">
        <f>SUM('MFP by Site_kbs'!$L106:$P106,'MFP by Site_kbs'!$R106)</f>
        <v>39</v>
      </c>
      <c r="T106" s="110">
        <v>71</v>
      </c>
      <c r="U106" s="111">
        <v>1</v>
      </c>
      <c r="V106" s="110">
        <v>0</v>
      </c>
      <c r="W106" s="111">
        <v>0</v>
      </c>
      <c r="X106" s="110">
        <v>41</v>
      </c>
      <c r="Y106" s="110">
        <v>30</v>
      </c>
      <c r="Z106" s="110" t="s">
        <v>1869</v>
      </c>
      <c r="AA106" s="110">
        <v>0</v>
      </c>
      <c r="AB106" s="110">
        <v>0</v>
      </c>
      <c r="AC106" s="110">
        <v>0</v>
      </c>
      <c r="AD106" s="109">
        <v>0</v>
      </c>
      <c r="AE106" s="110">
        <v>0</v>
      </c>
      <c r="AF106" s="110">
        <v>0</v>
      </c>
      <c r="AG106" s="110">
        <v>0</v>
      </c>
      <c r="AH106" s="110">
        <v>0</v>
      </c>
      <c r="AI106" s="110">
        <v>0</v>
      </c>
      <c r="AJ106" s="110">
        <v>0</v>
      </c>
      <c r="AK106" s="110">
        <v>0</v>
      </c>
      <c r="AL106" s="110">
        <v>0</v>
      </c>
      <c r="AM106" s="110">
        <v>0</v>
      </c>
      <c r="AN106" s="110">
        <v>0</v>
      </c>
      <c r="AO106" s="110">
        <v>24</v>
      </c>
      <c r="AP106" s="112">
        <f>'MFP by Site_kbs'!$AO106/'MFP by Site_kbs'!$G106</f>
        <v>0.3380281690140845</v>
      </c>
      <c r="AQ106" s="110">
        <v>24</v>
      </c>
      <c r="AR106" s="113">
        <f>'MFP by Site_kbs'!$AQ106/'MFP by Site_kbs'!$G106</f>
        <v>0.3380281690140845</v>
      </c>
      <c r="AS106" s="110" t="s">
        <v>1767</v>
      </c>
      <c r="AT106" s="110" t="s">
        <v>2950</v>
      </c>
      <c r="AU106" s="114" t="s">
        <v>3247</v>
      </c>
    </row>
    <row r="107" spans="2:47" hidden="1" x14ac:dyDescent="0.25">
      <c r="B107" s="103" t="s">
        <v>1808</v>
      </c>
      <c r="C107" s="103">
        <v>6</v>
      </c>
      <c r="D107" s="103" t="s">
        <v>90</v>
      </c>
      <c r="E107" s="103">
        <v>6001</v>
      </c>
      <c r="F107" s="103" t="s">
        <v>532</v>
      </c>
      <c r="G107" s="104">
        <v>384</v>
      </c>
      <c r="H107" s="104">
        <v>188</v>
      </c>
      <c r="I107" s="105">
        <v>0.48958333333333298</v>
      </c>
      <c r="J107" s="104">
        <v>196</v>
      </c>
      <c r="K107" s="105">
        <v>0.51041666666666696</v>
      </c>
      <c r="L107" s="104">
        <v>0</v>
      </c>
      <c r="M107" s="104">
        <v>5</v>
      </c>
      <c r="N107" s="104">
        <v>83</v>
      </c>
      <c r="O107" s="104">
        <v>29</v>
      </c>
      <c r="P107" s="104">
        <v>1</v>
      </c>
      <c r="Q107" s="104">
        <v>230</v>
      </c>
      <c r="R107" s="104">
        <v>36</v>
      </c>
      <c r="S107" s="104">
        <f>SUM('MFP by Site_kbs'!$L107:$P107,'MFP by Site_kbs'!$R107)</f>
        <v>154</v>
      </c>
      <c r="T107" s="104">
        <v>379</v>
      </c>
      <c r="U107" s="105">
        <v>0.98697916666666696</v>
      </c>
      <c r="V107" s="104">
        <v>5</v>
      </c>
      <c r="W107" s="105">
        <v>1.3020833333333299E-2</v>
      </c>
      <c r="X107" s="104">
        <v>0</v>
      </c>
      <c r="Y107" s="104">
        <v>0</v>
      </c>
      <c r="Z107" s="104" t="s">
        <v>1869</v>
      </c>
      <c r="AA107" s="104">
        <v>0</v>
      </c>
      <c r="AB107" s="104">
        <v>0</v>
      </c>
      <c r="AC107" s="104">
        <v>201</v>
      </c>
      <c r="AD107" s="103">
        <v>183</v>
      </c>
      <c r="AE107" s="104">
        <v>0</v>
      </c>
      <c r="AF107" s="104">
        <v>0</v>
      </c>
      <c r="AG107" s="104">
        <v>0</v>
      </c>
      <c r="AH107" s="104">
        <v>0</v>
      </c>
      <c r="AI107" s="104">
        <v>0</v>
      </c>
      <c r="AJ107" s="104">
        <v>0</v>
      </c>
      <c r="AK107" s="104">
        <v>0</v>
      </c>
      <c r="AL107" s="104">
        <v>0</v>
      </c>
      <c r="AM107" s="104">
        <v>0</v>
      </c>
      <c r="AN107" s="104">
        <v>0</v>
      </c>
      <c r="AO107" s="104">
        <v>258</v>
      </c>
      <c r="AP107" s="106">
        <f>'MFP by Site_kbs'!$AO107/'MFP by Site_kbs'!$G107</f>
        <v>0.671875</v>
      </c>
      <c r="AQ107" s="104">
        <v>259</v>
      </c>
      <c r="AR107" s="107">
        <f>'MFP by Site_kbs'!$AQ107/'MFP by Site_kbs'!$G107</f>
        <v>0.67447916666666663</v>
      </c>
      <c r="AS107" s="104" t="s">
        <v>1767</v>
      </c>
      <c r="AT107" s="104" t="s">
        <v>3077</v>
      </c>
      <c r="AU107" s="115" t="s">
        <v>3247</v>
      </c>
    </row>
    <row r="108" spans="2:47" hidden="1" x14ac:dyDescent="0.25">
      <c r="B108" s="109" t="s">
        <v>1808</v>
      </c>
      <c r="C108" s="109">
        <v>6</v>
      </c>
      <c r="D108" s="109" t="s">
        <v>90</v>
      </c>
      <c r="E108" s="109">
        <v>6002</v>
      </c>
      <c r="F108" s="109" t="s">
        <v>533</v>
      </c>
      <c r="G108" s="110">
        <v>780</v>
      </c>
      <c r="H108" s="110">
        <v>398</v>
      </c>
      <c r="I108" s="111">
        <v>0.51025641025641</v>
      </c>
      <c r="J108" s="110">
        <v>382</v>
      </c>
      <c r="K108" s="111">
        <v>0.48974358974359</v>
      </c>
      <c r="L108" s="110">
        <v>6</v>
      </c>
      <c r="M108" s="110">
        <v>8</v>
      </c>
      <c r="N108" s="110">
        <v>231</v>
      </c>
      <c r="O108" s="110">
        <v>38</v>
      </c>
      <c r="P108" s="110">
        <v>1</v>
      </c>
      <c r="Q108" s="110">
        <v>446</v>
      </c>
      <c r="R108" s="110">
        <v>50</v>
      </c>
      <c r="S108" s="110">
        <f>SUM('MFP by Site_kbs'!$L108:$P108,'MFP by Site_kbs'!$R108)</f>
        <v>334</v>
      </c>
      <c r="T108" s="110">
        <v>775</v>
      </c>
      <c r="U108" s="111">
        <v>0.99358974358974395</v>
      </c>
      <c r="V108" s="110">
        <v>5</v>
      </c>
      <c r="W108" s="111">
        <v>6.41025641025641E-3</v>
      </c>
      <c r="X108" s="110">
        <v>0</v>
      </c>
      <c r="Y108" s="110">
        <v>0</v>
      </c>
      <c r="Z108" s="110" t="s">
        <v>1869</v>
      </c>
      <c r="AA108" s="110">
        <v>0</v>
      </c>
      <c r="AB108" s="110">
        <v>0</v>
      </c>
      <c r="AC108" s="110">
        <v>0</v>
      </c>
      <c r="AD108" s="109">
        <v>0</v>
      </c>
      <c r="AE108" s="110">
        <v>0</v>
      </c>
      <c r="AF108" s="110">
        <v>0</v>
      </c>
      <c r="AG108" s="110">
        <v>0</v>
      </c>
      <c r="AH108" s="110">
        <v>0</v>
      </c>
      <c r="AI108" s="110">
        <v>0</v>
      </c>
      <c r="AJ108" s="110">
        <v>185</v>
      </c>
      <c r="AK108" s="110">
        <v>0</v>
      </c>
      <c r="AL108" s="110">
        <v>196</v>
      </c>
      <c r="AM108" s="110">
        <v>203</v>
      </c>
      <c r="AN108" s="110">
        <v>196</v>
      </c>
      <c r="AO108" s="110">
        <v>365</v>
      </c>
      <c r="AP108" s="112">
        <f>'MFP by Site_kbs'!$AO108/'MFP by Site_kbs'!$G108</f>
        <v>0.46794871794871795</v>
      </c>
      <c r="AQ108" s="110">
        <v>368</v>
      </c>
      <c r="AR108" s="113">
        <f>'MFP by Site_kbs'!$AQ108/'MFP by Site_kbs'!$G108</f>
        <v>0.47179487179487178</v>
      </c>
      <c r="AS108" s="110" t="s">
        <v>1767</v>
      </c>
      <c r="AT108" s="110" t="s">
        <v>3077</v>
      </c>
      <c r="AU108" s="114" t="s">
        <v>3247</v>
      </c>
    </row>
    <row r="109" spans="2:47" hidden="1" x14ac:dyDescent="0.25">
      <c r="B109" s="103" t="s">
        <v>1808</v>
      </c>
      <c r="C109" s="103">
        <v>6</v>
      </c>
      <c r="D109" s="103" t="s">
        <v>90</v>
      </c>
      <c r="E109" s="103">
        <v>6003</v>
      </c>
      <c r="F109" s="103" t="s">
        <v>534</v>
      </c>
      <c r="G109" s="104">
        <v>586</v>
      </c>
      <c r="H109" s="104">
        <v>289</v>
      </c>
      <c r="I109" s="105">
        <v>0.493174061433447</v>
      </c>
      <c r="J109" s="104">
        <v>297</v>
      </c>
      <c r="K109" s="105">
        <v>0.506825938566553</v>
      </c>
      <c r="L109" s="104">
        <v>2</v>
      </c>
      <c r="M109" s="104">
        <v>6</v>
      </c>
      <c r="N109" s="104">
        <v>169</v>
      </c>
      <c r="O109" s="104">
        <v>39</v>
      </c>
      <c r="P109" s="104">
        <v>1</v>
      </c>
      <c r="Q109" s="104">
        <v>341</v>
      </c>
      <c r="R109" s="104">
        <v>28</v>
      </c>
      <c r="S109" s="104">
        <f>SUM('MFP by Site_kbs'!$L109:$P109,'MFP by Site_kbs'!$R109)</f>
        <v>245</v>
      </c>
      <c r="T109" s="104">
        <v>582</v>
      </c>
      <c r="U109" s="105">
        <v>0.993174061433447</v>
      </c>
      <c r="V109" s="104">
        <v>4</v>
      </c>
      <c r="W109" s="105">
        <v>6.8259385665529002E-3</v>
      </c>
      <c r="X109" s="104">
        <v>0</v>
      </c>
      <c r="Y109" s="104">
        <v>0</v>
      </c>
      <c r="Z109" s="104" t="s">
        <v>1869</v>
      </c>
      <c r="AA109" s="104">
        <v>0</v>
      </c>
      <c r="AB109" s="104">
        <v>0</v>
      </c>
      <c r="AC109" s="104">
        <v>0</v>
      </c>
      <c r="AD109" s="103">
        <v>0</v>
      </c>
      <c r="AE109" s="104">
        <v>0</v>
      </c>
      <c r="AF109" s="104">
        <v>0</v>
      </c>
      <c r="AG109" s="104">
        <v>199</v>
      </c>
      <c r="AH109" s="104">
        <v>195</v>
      </c>
      <c r="AI109" s="104">
        <v>192</v>
      </c>
      <c r="AJ109" s="104">
        <v>0</v>
      </c>
      <c r="AK109" s="104">
        <v>0</v>
      </c>
      <c r="AL109" s="104">
        <v>0</v>
      </c>
      <c r="AM109" s="104">
        <v>0</v>
      </c>
      <c r="AN109" s="104">
        <v>0</v>
      </c>
      <c r="AO109" s="104">
        <v>335</v>
      </c>
      <c r="AP109" s="106">
        <f>'MFP by Site_kbs'!$AO109/'MFP by Site_kbs'!$G109</f>
        <v>0.57167235494880542</v>
      </c>
      <c r="AQ109" s="104">
        <v>336</v>
      </c>
      <c r="AR109" s="107">
        <f>'MFP by Site_kbs'!$AQ109/'MFP by Site_kbs'!$G109</f>
        <v>0.57337883959044367</v>
      </c>
      <c r="AS109" s="104" t="s">
        <v>1767</v>
      </c>
      <c r="AT109" s="104" t="s">
        <v>3077</v>
      </c>
      <c r="AU109" s="115" t="s">
        <v>3247</v>
      </c>
    </row>
    <row r="110" spans="2:47" hidden="1" x14ac:dyDescent="0.25">
      <c r="B110" s="109" t="s">
        <v>1808</v>
      </c>
      <c r="C110" s="109">
        <v>6</v>
      </c>
      <c r="D110" s="109" t="s">
        <v>90</v>
      </c>
      <c r="E110" s="109">
        <v>6004</v>
      </c>
      <c r="F110" s="109" t="s">
        <v>535</v>
      </c>
      <c r="G110" s="110">
        <v>427</v>
      </c>
      <c r="H110" s="110">
        <v>185</v>
      </c>
      <c r="I110" s="111">
        <v>0.43325526932084302</v>
      </c>
      <c r="J110" s="110">
        <v>242</v>
      </c>
      <c r="K110" s="111">
        <v>0.56674473067915698</v>
      </c>
      <c r="L110" s="110">
        <v>8</v>
      </c>
      <c r="M110" s="110">
        <v>2</v>
      </c>
      <c r="N110" s="110">
        <v>4</v>
      </c>
      <c r="O110" s="110">
        <v>8</v>
      </c>
      <c r="P110" s="110">
        <v>0</v>
      </c>
      <c r="Q110" s="110">
        <v>388</v>
      </c>
      <c r="R110" s="110">
        <v>17</v>
      </c>
      <c r="S110" s="110">
        <f>SUM('MFP by Site_kbs'!$L110:$P110,'MFP by Site_kbs'!$R110)</f>
        <v>39</v>
      </c>
      <c r="T110" s="110">
        <v>426</v>
      </c>
      <c r="U110" s="111">
        <v>0.99765807962529296</v>
      </c>
      <c r="V110" s="110">
        <v>1</v>
      </c>
      <c r="W110" s="111">
        <v>2.34192037470726E-3</v>
      </c>
      <c r="X110" s="110">
        <v>0</v>
      </c>
      <c r="Y110" s="110">
        <v>0</v>
      </c>
      <c r="Z110" s="110" t="s">
        <v>1869</v>
      </c>
      <c r="AA110" s="110">
        <v>0</v>
      </c>
      <c r="AB110" s="110">
        <v>0</v>
      </c>
      <c r="AC110" s="110">
        <v>0</v>
      </c>
      <c r="AD110" s="109">
        <v>0</v>
      </c>
      <c r="AE110" s="110">
        <v>0</v>
      </c>
      <c r="AF110" s="110">
        <v>0</v>
      </c>
      <c r="AG110" s="110">
        <v>58</v>
      </c>
      <c r="AH110" s="110">
        <v>50</v>
      </c>
      <c r="AI110" s="110">
        <v>63</v>
      </c>
      <c r="AJ110" s="110">
        <v>70</v>
      </c>
      <c r="AK110" s="110">
        <v>0</v>
      </c>
      <c r="AL110" s="110">
        <v>68</v>
      </c>
      <c r="AM110" s="110">
        <v>63</v>
      </c>
      <c r="AN110" s="110">
        <v>55</v>
      </c>
      <c r="AO110" s="110">
        <v>223</v>
      </c>
      <c r="AP110" s="112">
        <f>'MFP by Site_kbs'!$AO110/'MFP by Site_kbs'!$G110</f>
        <v>0.52224824355971899</v>
      </c>
      <c r="AQ110" s="110">
        <v>223</v>
      </c>
      <c r="AR110" s="113">
        <f>'MFP by Site_kbs'!$AQ110/'MFP by Site_kbs'!$G110</f>
        <v>0.52224824355971899</v>
      </c>
      <c r="AS110" s="110" t="s">
        <v>1767</v>
      </c>
      <c r="AT110" s="110" t="s">
        <v>3077</v>
      </c>
      <c r="AU110" s="114" t="s">
        <v>3247</v>
      </c>
    </row>
    <row r="111" spans="2:47" hidden="1" x14ac:dyDescent="0.25">
      <c r="B111" s="103" t="s">
        <v>1808</v>
      </c>
      <c r="C111" s="103">
        <v>6</v>
      </c>
      <c r="D111" s="103" t="s">
        <v>90</v>
      </c>
      <c r="E111" s="103">
        <v>6006</v>
      </c>
      <c r="F111" s="103" t="s">
        <v>536</v>
      </c>
      <c r="G111" s="104">
        <v>449</v>
      </c>
      <c r="H111" s="104">
        <v>208</v>
      </c>
      <c r="I111" s="105">
        <v>0.46325167037861897</v>
      </c>
      <c r="J111" s="104">
        <v>241</v>
      </c>
      <c r="K111" s="105">
        <v>0.53674832962138097</v>
      </c>
      <c r="L111" s="104">
        <v>2</v>
      </c>
      <c r="M111" s="104">
        <v>3</v>
      </c>
      <c r="N111" s="104">
        <v>104</v>
      </c>
      <c r="O111" s="104">
        <v>28</v>
      </c>
      <c r="P111" s="104">
        <v>0</v>
      </c>
      <c r="Q111" s="104">
        <v>263</v>
      </c>
      <c r="R111" s="104">
        <v>49</v>
      </c>
      <c r="S111" s="104">
        <f>SUM('MFP by Site_kbs'!$L111:$P111,'MFP by Site_kbs'!$R111)</f>
        <v>186</v>
      </c>
      <c r="T111" s="104">
        <v>440</v>
      </c>
      <c r="U111" s="105">
        <v>0.97995545657015604</v>
      </c>
      <c r="V111" s="104">
        <v>9</v>
      </c>
      <c r="W111" s="105">
        <v>2.0044543429844099E-2</v>
      </c>
      <c r="X111" s="104">
        <v>0</v>
      </c>
      <c r="Y111" s="104">
        <v>28</v>
      </c>
      <c r="Z111" s="104" t="s">
        <v>1869</v>
      </c>
      <c r="AA111" s="104">
        <v>194</v>
      </c>
      <c r="AB111" s="104">
        <v>227</v>
      </c>
      <c r="AC111" s="104">
        <v>0</v>
      </c>
      <c r="AD111" s="103">
        <v>0</v>
      </c>
      <c r="AE111" s="104">
        <v>0</v>
      </c>
      <c r="AF111" s="104">
        <v>0</v>
      </c>
      <c r="AG111" s="104">
        <v>0</v>
      </c>
      <c r="AH111" s="104">
        <v>0</v>
      </c>
      <c r="AI111" s="104">
        <v>0</v>
      </c>
      <c r="AJ111" s="104">
        <v>0</v>
      </c>
      <c r="AK111" s="104">
        <v>0</v>
      </c>
      <c r="AL111" s="104">
        <v>0</v>
      </c>
      <c r="AM111" s="104">
        <v>0</v>
      </c>
      <c r="AN111" s="104">
        <v>0</v>
      </c>
      <c r="AO111" s="104">
        <v>288</v>
      </c>
      <c r="AP111" s="106">
        <f>'MFP by Site_kbs'!$AO111/'MFP by Site_kbs'!$G111</f>
        <v>0.64142538975501118</v>
      </c>
      <c r="AQ111" s="104">
        <v>292</v>
      </c>
      <c r="AR111" s="107">
        <f>'MFP by Site_kbs'!$AQ111/'MFP by Site_kbs'!$G111</f>
        <v>0.65033407572383073</v>
      </c>
      <c r="AS111" s="104" t="s">
        <v>1767</v>
      </c>
      <c r="AT111" s="104" t="s">
        <v>3077</v>
      </c>
      <c r="AU111" s="115" t="s">
        <v>3247</v>
      </c>
    </row>
    <row r="112" spans="2:47" hidden="1" x14ac:dyDescent="0.25">
      <c r="B112" s="109" t="s">
        <v>1808</v>
      </c>
      <c r="C112" s="109">
        <v>6</v>
      </c>
      <c r="D112" s="109" t="s">
        <v>90</v>
      </c>
      <c r="E112" s="109">
        <v>6008</v>
      </c>
      <c r="F112" s="109" t="s">
        <v>537</v>
      </c>
      <c r="G112" s="110">
        <v>495</v>
      </c>
      <c r="H112" s="110">
        <v>250</v>
      </c>
      <c r="I112" s="111">
        <v>0.50505050505050497</v>
      </c>
      <c r="J112" s="110">
        <v>245</v>
      </c>
      <c r="K112" s="111">
        <v>0.49494949494949497</v>
      </c>
      <c r="L112" s="110">
        <v>5</v>
      </c>
      <c r="M112" s="110">
        <v>3</v>
      </c>
      <c r="N112" s="110">
        <v>45</v>
      </c>
      <c r="O112" s="110">
        <v>14</v>
      </c>
      <c r="P112" s="110">
        <v>0</v>
      </c>
      <c r="Q112" s="110">
        <v>410</v>
      </c>
      <c r="R112" s="110">
        <v>18</v>
      </c>
      <c r="S112" s="110">
        <f>SUM('MFP by Site_kbs'!$L112:$P112,'MFP by Site_kbs'!$R112)</f>
        <v>85</v>
      </c>
      <c r="T112" s="110">
        <v>495</v>
      </c>
      <c r="U112" s="111">
        <v>1</v>
      </c>
      <c r="V112" s="110">
        <v>0</v>
      </c>
      <c r="W112" s="111">
        <v>0</v>
      </c>
      <c r="X112" s="110">
        <v>0</v>
      </c>
      <c r="Y112" s="110">
        <v>6</v>
      </c>
      <c r="Z112" s="110" t="s">
        <v>1869</v>
      </c>
      <c r="AA112" s="110">
        <v>37</v>
      </c>
      <c r="AB112" s="110">
        <v>32</v>
      </c>
      <c r="AC112" s="110">
        <v>29</v>
      </c>
      <c r="AD112" s="109">
        <v>32</v>
      </c>
      <c r="AE112" s="110">
        <v>51</v>
      </c>
      <c r="AF112" s="110">
        <v>44</v>
      </c>
      <c r="AG112" s="110">
        <v>40</v>
      </c>
      <c r="AH112" s="110">
        <v>40</v>
      </c>
      <c r="AI112" s="110">
        <v>44</v>
      </c>
      <c r="AJ112" s="110">
        <v>37</v>
      </c>
      <c r="AK112" s="110">
        <v>0</v>
      </c>
      <c r="AL112" s="110">
        <v>42</v>
      </c>
      <c r="AM112" s="110">
        <v>29</v>
      </c>
      <c r="AN112" s="110">
        <v>32</v>
      </c>
      <c r="AO112" s="110">
        <v>274</v>
      </c>
      <c r="AP112" s="112">
        <f>'MFP by Site_kbs'!$AO112/'MFP by Site_kbs'!$G112</f>
        <v>0.55353535353535355</v>
      </c>
      <c r="AQ112" s="110">
        <v>274</v>
      </c>
      <c r="AR112" s="113">
        <f>'MFP by Site_kbs'!$AQ112/'MFP by Site_kbs'!$G112</f>
        <v>0.55353535353535355</v>
      </c>
      <c r="AS112" s="110" t="s">
        <v>1767</v>
      </c>
      <c r="AT112" s="110" t="s">
        <v>3077</v>
      </c>
      <c r="AU112" s="114" t="s">
        <v>3247</v>
      </c>
    </row>
    <row r="113" spans="2:47" hidden="1" x14ac:dyDescent="0.25">
      <c r="B113" s="103" t="s">
        <v>1808</v>
      </c>
      <c r="C113" s="103">
        <v>6</v>
      </c>
      <c r="D113" s="103" t="s">
        <v>90</v>
      </c>
      <c r="E113" s="103">
        <v>6009</v>
      </c>
      <c r="F113" s="103" t="s">
        <v>538</v>
      </c>
      <c r="G113" s="104">
        <v>413</v>
      </c>
      <c r="H113" s="104">
        <v>178</v>
      </c>
      <c r="I113" s="105">
        <v>0.43099273607748201</v>
      </c>
      <c r="J113" s="104">
        <v>235</v>
      </c>
      <c r="K113" s="105">
        <v>0.56900726392251799</v>
      </c>
      <c r="L113" s="104">
        <v>3</v>
      </c>
      <c r="M113" s="104">
        <v>3</v>
      </c>
      <c r="N113" s="104">
        <v>99</v>
      </c>
      <c r="O113" s="104">
        <v>30</v>
      </c>
      <c r="P113" s="104">
        <v>0</v>
      </c>
      <c r="Q113" s="104">
        <v>244</v>
      </c>
      <c r="R113" s="104">
        <v>34</v>
      </c>
      <c r="S113" s="104">
        <f>SUM('MFP by Site_kbs'!$L113:$P113,'MFP by Site_kbs'!$R113)</f>
        <v>169</v>
      </c>
      <c r="T113" s="104">
        <v>411</v>
      </c>
      <c r="U113" s="105">
        <v>0.99515738498789297</v>
      </c>
      <c r="V113" s="104">
        <v>2</v>
      </c>
      <c r="W113" s="105">
        <v>4.8426150121065404E-3</v>
      </c>
      <c r="X113" s="104">
        <v>0</v>
      </c>
      <c r="Y113" s="104">
        <v>0</v>
      </c>
      <c r="Z113" s="104" t="s">
        <v>1869</v>
      </c>
      <c r="AA113" s="104">
        <v>0</v>
      </c>
      <c r="AB113" s="104">
        <v>0</v>
      </c>
      <c r="AC113" s="104">
        <v>0</v>
      </c>
      <c r="AD113" s="103">
        <v>0</v>
      </c>
      <c r="AE113" s="104">
        <v>200</v>
      </c>
      <c r="AF113" s="104">
        <v>213</v>
      </c>
      <c r="AG113" s="104">
        <v>0</v>
      </c>
      <c r="AH113" s="104">
        <v>0</v>
      </c>
      <c r="AI113" s="104">
        <v>0</v>
      </c>
      <c r="AJ113" s="104">
        <v>0</v>
      </c>
      <c r="AK113" s="104">
        <v>0</v>
      </c>
      <c r="AL113" s="104">
        <v>0</v>
      </c>
      <c r="AM113" s="104">
        <v>0</v>
      </c>
      <c r="AN113" s="104">
        <v>0</v>
      </c>
      <c r="AO113" s="104">
        <v>249</v>
      </c>
      <c r="AP113" s="106">
        <f>'MFP by Site_kbs'!$AO113/'MFP by Site_kbs'!$G113</f>
        <v>0.60290556900726389</v>
      </c>
      <c r="AQ113" s="104">
        <v>249</v>
      </c>
      <c r="AR113" s="107">
        <f>'MFP by Site_kbs'!$AQ113/'MFP by Site_kbs'!$G113</f>
        <v>0.60290556900726389</v>
      </c>
      <c r="AS113" s="104" t="s">
        <v>1767</v>
      </c>
      <c r="AT113" s="104" t="s">
        <v>3077</v>
      </c>
      <c r="AU113" s="115" t="s">
        <v>3247</v>
      </c>
    </row>
    <row r="114" spans="2:47" hidden="1" x14ac:dyDescent="0.25">
      <c r="B114" s="109" t="s">
        <v>1808</v>
      </c>
      <c r="C114" s="109">
        <v>6</v>
      </c>
      <c r="D114" s="109" t="s">
        <v>90</v>
      </c>
      <c r="E114" s="109">
        <v>6010</v>
      </c>
      <c r="F114" s="109" t="s">
        <v>539</v>
      </c>
      <c r="G114" s="110">
        <v>340</v>
      </c>
      <c r="H114" s="110">
        <v>157</v>
      </c>
      <c r="I114" s="111">
        <v>0.46176470588235302</v>
      </c>
      <c r="J114" s="110">
        <v>183</v>
      </c>
      <c r="K114" s="111">
        <v>0.53823529411764703</v>
      </c>
      <c r="L114" s="110">
        <v>3</v>
      </c>
      <c r="M114" s="110">
        <v>0</v>
      </c>
      <c r="N114" s="110">
        <v>11</v>
      </c>
      <c r="O114" s="110">
        <v>7</v>
      </c>
      <c r="P114" s="110">
        <v>0</v>
      </c>
      <c r="Q114" s="110">
        <v>314</v>
      </c>
      <c r="R114" s="110">
        <v>5</v>
      </c>
      <c r="S114" s="110">
        <f>SUM('MFP by Site_kbs'!$L114:$P114,'MFP by Site_kbs'!$R114)</f>
        <v>26</v>
      </c>
      <c r="T114" s="110">
        <v>340</v>
      </c>
      <c r="U114" s="111">
        <v>1</v>
      </c>
      <c r="V114" s="110">
        <v>0</v>
      </c>
      <c r="W114" s="111">
        <v>0</v>
      </c>
      <c r="X114" s="110">
        <v>0</v>
      </c>
      <c r="Y114" s="110">
        <v>7</v>
      </c>
      <c r="Z114" s="110" t="s">
        <v>1869</v>
      </c>
      <c r="AA114" s="110">
        <v>22</v>
      </c>
      <c r="AB114" s="110">
        <v>28</v>
      </c>
      <c r="AC114" s="110">
        <v>25</v>
      </c>
      <c r="AD114" s="109">
        <v>19</v>
      </c>
      <c r="AE114" s="110">
        <v>27</v>
      </c>
      <c r="AF114" s="110">
        <v>36</v>
      </c>
      <c r="AG114" s="110">
        <v>26</v>
      </c>
      <c r="AH114" s="110">
        <v>27</v>
      </c>
      <c r="AI114" s="110">
        <v>25</v>
      </c>
      <c r="AJ114" s="110">
        <v>23</v>
      </c>
      <c r="AK114" s="110">
        <v>3</v>
      </c>
      <c r="AL114" s="110">
        <v>31</v>
      </c>
      <c r="AM114" s="110">
        <v>23</v>
      </c>
      <c r="AN114" s="110">
        <v>18</v>
      </c>
      <c r="AO114" s="110">
        <v>215</v>
      </c>
      <c r="AP114" s="112">
        <f>'MFP by Site_kbs'!$AO114/'MFP by Site_kbs'!$G114</f>
        <v>0.63235294117647056</v>
      </c>
      <c r="AQ114" s="110">
        <v>215</v>
      </c>
      <c r="AR114" s="113">
        <f>'MFP by Site_kbs'!$AQ114/'MFP by Site_kbs'!$G114</f>
        <v>0.63235294117647056</v>
      </c>
      <c r="AS114" s="110" t="s">
        <v>1767</v>
      </c>
      <c r="AT114" s="110" t="s">
        <v>3077</v>
      </c>
      <c r="AU114" s="114" t="s">
        <v>3247</v>
      </c>
    </row>
    <row r="115" spans="2:47" hidden="1" x14ac:dyDescent="0.25">
      <c r="B115" s="103" t="s">
        <v>1808</v>
      </c>
      <c r="C115" s="103">
        <v>6</v>
      </c>
      <c r="D115" s="103" t="s">
        <v>90</v>
      </c>
      <c r="E115" s="103">
        <v>6011</v>
      </c>
      <c r="F115" s="103" t="s">
        <v>540</v>
      </c>
      <c r="G115" s="104">
        <v>732</v>
      </c>
      <c r="H115" s="104">
        <v>339</v>
      </c>
      <c r="I115" s="105">
        <v>0.463114754098361</v>
      </c>
      <c r="J115" s="104">
        <v>393</v>
      </c>
      <c r="K115" s="105">
        <v>0.536885245901639</v>
      </c>
      <c r="L115" s="104">
        <v>2</v>
      </c>
      <c r="M115" s="104">
        <v>0</v>
      </c>
      <c r="N115" s="104">
        <v>18</v>
      </c>
      <c r="O115" s="104">
        <v>13</v>
      </c>
      <c r="P115" s="104">
        <v>0</v>
      </c>
      <c r="Q115" s="104">
        <v>688</v>
      </c>
      <c r="R115" s="104">
        <v>11</v>
      </c>
      <c r="S115" s="104">
        <f>SUM('MFP by Site_kbs'!$L115:$P115,'MFP by Site_kbs'!$R115)</f>
        <v>44</v>
      </c>
      <c r="T115" s="104">
        <v>732</v>
      </c>
      <c r="U115" s="105">
        <v>1</v>
      </c>
      <c r="V115" s="104">
        <v>0</v>
      </c>
      <c r="W115" s="105">
        <v>0</v>
      </c>
      <c r="X115" s="104">
        <v>0</v>
      </c>
      <c r="Y115" s="104">
        <v>0</v>
      </c>
      <c r="Z115" s="104" t="s">
        <v>1869</v>
      </c>
      <c r="AA115" s="104">
        <v>0</v>
      </c>
      <c r="AB115" s="104">
        <v>0</v>
      </c>
      <c r="AC115" s="104">
        <v>0</v>
      </c>
      <c r="AD115" s="103">
        <v>0</v>
      </c>
      <c r="AE115" s="104">
        <v>0</v>
      </c>
      <c r="AF115" s="104">
        <v>0</v>
      </c>
      <c r="AG115" s="104">
        <v>0</v>
      </c>
      <c r="AH115" s="104">
        <v>99</v>
      </c>
      <c r="AI115" s="104">
        <v>137</v>
      </c>
      <c r="AJ115" s="104">
        <v>112</v>
      </c>
      <c r="AK115" s="104">
        <v>0</v>
      </c>
      <c r="AL115" s="104">
        <v>150</v>
      </c>
      <c r="AM115" s="104">
        <v>120</v>
      </c>
      <c r="AN115" s="104">
        <v>114</v>
      </c>
      <c r="AO115" s="104">
        <v>286</v>
      </c>
      <c r="AP115" s="106">
        <f>'MFP by Site_kbs'!$AO115/'MFP by Site_kbs'!$G115</f>
        <v>0.39071038251366119</v>
      </c>
      <c r="AQ115" s="104">
        <v>286</v>
      </c>
      <c r="AR115" s="107">
        <f>'MFP by Site_kbs'!$AQ115/'MFP by Site_kbs'!$G115</f>
        <v>0.39071038251366119</v>
      </c>
      <c r="AS115" s="104" t="s">
        <v>1767</v>
      </c>
      <c r="AT115" s="104" t="s">
        <v>3077</v>
      </c>
      <c r="AU115" s="115" t="s">
        <v>3247</v>
      </c>
    </row>
    <row r="116" spans="2:47" ht="30" hidden="1" x14ac:dyDescent="0.25">
      <c r="B116" s="109" t="s">
        <v>1808</v>
      </c>
      <c r="C116" s="109">
        <v>6</v>
      </c>
      <c r="D116" s="109" t="s">
        <v>90</v>
      </c>
      <c r="E116" s="109">
        <v>6012</v>
      </c>
      <c r="F116" s="109" t="s">
        <v>541</v>
      </c>
      <c r="G116" s="110">
        <v>373</v>
      </c>
      <c r="H116" s="110">
        <v>182</v>
      </c>
      <c r="I116" s="111">
        <v>0.48793565683646101</v>
      </c>
      <c r="J116" s="110">
        <v>191</v>
      </c>
      <c r="K116" s="111">
        <v>0.51206434316353899</v>
      </c>
      <c r="L116" s="110">
        <v>2</v>
      </c>
      <c r="M116" s="110">
        <v>0</v>
      </c>
      <c r="N116" s="110">
        <v>4</v>
      </c>
      <c r="O116" s="110">
        <v>7</v>
      </c>
      <c r="P116" s="110">
        <v>0</v>
      </c>
      <c r="Q116" s="110">
        <v>351</v>
      </c>
      <c r="R116" s="110">
        <v>9</v>
      </c>
      <c r="S116" s="110">
        <f>SUM('MFP by Site_kbs'!$L116:$P116,'MFP by Site_kbs'!$R116)</f>
        <v>22</v>
      </c>
      <c r="T116" s="110">
        <v>373</v>
      </c>
      <c r="U116" s="111">
        <v>1</v>
      </c>
      <c r="V116" s="110">
        <v>0</v>
      </c>
      <c r="W116" s="111">
        <v>0</v>
      </c>
      <c r="X116" s="110">
        <v>0</v>
      </c>
      <c r="Y116" s="110">
        <v>0</v>
      </c>
      <c r="Z116" s="110" t="s">
        <v>1869</v>
      </c>
      <c r="AA116" s="110">
        <v>0</v>
      </c>
      <c r="AB116" s="110">
        <v>0</v>
      </c>
      <c r="AC116" s="110">
        <v>0</v>
      </c>
      <c r="AD116" s="109">
        <v>0</v>
      </c>
      <c r="AE116" s="110">
        <v>135</v>
      </c>
      <c r="AF116" s="110">
        <v>110</v>
      </c>
      <c r="AG116" s="110">
        <v>128</v>
      </c>
      <c r="AH116" s="110">
        <v>0</v>
      </c>
      <c r="AI116" s="110">
        <v>0</v>
      </c>
      <c r="AJ116" s="110">
        <v>0</v>
      </c>
      <c r="AK116" s="110">
        <v>0</v>
      </c>
      <c r="AL116" s="110">
        <v>0</v>
      </c>
      <c r="AM116" s="110">
        <v>0</v>
      </c>
      <c r="AN116" s="110">
        <v>0</v>
      </c>
      <c r="AO116" s="110">
        <v>193</v>
      </c>
      <c r="AP116" s="112">
        <f>'MFP by Site_kbs'!$AO116/'MFP by Site_kbs'!$G116</f>
        <v>0.51742627345844505</v>
      </c>
      <c r="AQ116" s="110">
        <v>193</v>
      </c>
      <c r="AR116" s="113">
        <f>'MFP by Site_kbs'!$AQ116/'MFP by Site_kbs'!$G116</f>
        <v>0.51742627345844505</v>
      </c>
      <c r="AS116" s="110" t="s">
        <v>1767</v>
      </c>
      <c r="AT116" s="110" t="s">
        <v>3077</v>
      </c>
      <c r="AU116" s="114" t="s">
        <v>3247</v>
      </c>
    </row>
    <row r="117" spans="2:47" ht="30" hidden="1" x14ac:dyDescent="0.25">
      <c r="B117" s="103" t="s">
        <v>1808</v>
      </c>
      <c r="C117" s="103">
        <v>6</v>
      </c>
      <c r="D117" s="103" t="s">
        <v>90</v>
      </c>
      <c r="E117" s="103">
        <v>6013</v>
      </c>
      <c r="F117" s="103" t="s">
        <v>542</v>
      </c>
      <c r="G117" s="104">
        <v>449</v>
      </c>
      <c r="H117" s="104">
        <v>218</v>
      </c>
      <c r="I117" s="105">
        <v>0.48552338530066802</v>
      </c>
      <c r="J117" s="104">
        <v>231</v>
      </c>
      <c r="K117" s="105">
        <v>0.51447661469933204</v>
      </c>
      <c r="L117" s="104">
        <v>1</v>
      </c>
      <c r="M117" s="104">
        <v>0</v>
      </c>
      <c r="N117" s="104">
        <v>6</v>
      </c>
      <c r="O117" s="104">
        <v>11</v>
      </c>
      <c r="P117" s="104">
        <v>0</v>
      </c>
      <c r="Q117" s="104">
        <v>425</v>
      </c>
      <c r="R117" s="104">
        <v>6</v>
      </c>
      <c r="S117" s="104">
        <f>SUM('MFP by Site_kbs'!$L117:$P117,'MFP by Site_kbs'!$R117)</f>
        <v>24</v>
      </c>
      <c r="T117" s="104">
        <v>449</v>
      </c>
      <c r="U117" s="105">
        <v>1</v>
      </c>
      <c r="V117" s="104">
        <v>0</v>
      </c>
      <c r="W117" s="105">
        <v>0</v>
      </c>
      <c r="X117" s="104">
        <v>0</v>
      </c>
      <c r="Y117" s="104">
        <v>18</v>
      </c>
      <c r="Z117" s="104" t="s">
        <v>1869</v>
      </c>
      <c r="AA117" s="104">
        <v>104</v>
      </c>
      <c r="AB117" s="104">
        <v>110</v>
      </c>
      <c r="AC117" s="104">
        <v>108</v>
      </c>
      <c r="AD117" s="103">
        <v>109</v>
      </c>
      <c r="AE117" s="104">
        <v>0</v>
      </c>
      <c r="AF117" s="104">
        <v>0</v>
      </c>
      <c r="AG117" s="104">
        <v>0</v>
      </c>
      <c r="AH117" s="104">
        <v>0</v>
      </c>
      <c r="AI117" s="104">
        <v>0</v>
      </c>
      <c r="AJ117" s="104">
        <v>0</v>
      </c>
      <c r="AK117" s="104">
        <v>0</v>
      </c>
      <c r="AL117" s="104">
        <v>0</v>
      </c>
      <c r="AM117" s="104">
        <v>0</v>
      </c>
      <c r="AN117" s="104">
        <v>0</v>
      </c>
      <c r="AO117" s="104">
        <v>236</v>
      </c>
      <c r="AP117" s="106">
        <f>'MFP by Site_kbs'!$AO117/'MFP by Site_kbs'!$G117</f>
        <v>0.52561247216035634</v>
      </c>
      <c r="AQ117" s="104">
        <v>236</v>
      </c>
      <c r="AR117" s="107">
        <f>'MFP by Site_kbs'!$AQ117/'MFP by Site_kbs'!$G117</f>
        <v>0.52561247216035634</v>
      </c>
      <c r="AS117" s="104" t="s">
        <v>1767</v>
      </c>
      <c r="AT117" s="104" t="s">
        <v>3077</v>
      </c>
      <c r="AU117" s="115" t="s">
        <v>3247</v>
      </c>
    </row>
    <row r="118" spans="2:47" hidden="1" x14ac:dyDescent="0.25">
      <c r="B118" s="109" t="s">
        <v>1808</v>
      </c>
      <c r="C118" s="109">
        <v>6</v>
      </c>
      <c r="D118" s="109" t="s">
        <v>90</v>
      </c>
      <c r="E118" s="109">
        <v>6022</v>
      </c>
      <c r="F118" s="109" t="s">
        <v>543</v>
      </c>
      <c r="G118" s="110">
        <v>385</v>
      </c>
      <c r="H118" s="110">
        <v>175</v>
      </c>
      <c r="I118" s="111">
        <v>0.45454545454545497</v>
      </c>
      <c r="J118" s="110">
        <v>210</v>
      </c>
      <c r="K118" s="111">
        <v>0.54545454545454497</v>
      </c>
      <c r="L118" s="110">
        <v>2</v>
      </c>
      <c r="M118" s="110">
        <v>0</v>
      </c>
      <c r="N118" s="110">
        <v>6</v>
      </c>
      <c r="O118" s="110">
        <v>1</v>
      </c>
      <c r="P118" s="110">
        <v>0</v>
      </c>
      <c r="Q118" s="110">
        <v>358</v>
      </c>
      <c r="R118" s="110">
        <v>18</v>
      </c>
      <c r="S118" s="110">
        <f>SUM('MFP by Site_kbs'!$L118:$P118,'MFP by Site_kbs'!$R118)</f>
        <v>27</v>
      </c>
      <c r="T118" s="110">
        <v>385</v>
      </c>
      <c r="U118" s="111">
        <v>1</v>
      </c>
      <c r="V118" s="110">
        <v>0</v>
      </c>
      <c r="W118" s="111">
        <v>0</v>
      </c>
      <c r="X118" s="110">
        <v>0</v>
      </c>
      <c r="Y118" s="110">
        <v>7</v>
      </c>
      <c r="Z118" s="110" t="s">
        <v>1869</v>
      </c>
      <c r="AA118" s="110">
        <v>55</v>
      </c>
      <c r="AB118" s="110">
        <v>57</v>
      </c>
      <c r="AC118" s="110">
        <v>85</v>
      </c>
      <c r="AD118" s="109">
        <v>60</v>
      </c>
      <c r="AE118" s="110">
        <v>56</v>
      </c>
      <c r="AF118" s="110">
        <v>65</v>
      </c>
      <c r="AG118" s="110">
        <v>0</v>
      </c>
      <c r="AH118" s="110">
        <v>0</v>
      </c>
      <c r="AI118" s="110">
        <v>0</v>
      </c>
      <c r="AJ118" s="110">
        <v>0</v>
      </c>
      <c r="AK118" s="110">
        <v>0</v>
      </c>
      <c r="AL118" s="110">
        <v>0</v>
      </c>
      <c r="AM118" s="110">
        <v>0</v>
      </c>
      <c r="AN118" s="110">
        <v>0</v>
      </c>
      <c r="AO118" s="110">
        <v>237</v>
      </c>
      <c r="AP118" s="112">
        <f>'MFP by Site_kbs'!$AO118/'MFP by Site_kbs'!$G118</f>
        <v>0.61558441558441557</v>
      </c>
      <c r="AQ118" s="110">
        <v>237</v>
      </c>
      <c r="AR118" s="113">
        <f>'MFP by Site_kbs'!$AQ118/'MFP by Site_kbs'!$G118</f>
        <v>0.61558441558441557</v>
      </c>
      <c r="AS118" s="110" t="s">
        <v>1767</v>
      </c>
      <c r="AT118" s="110" t="s">
        <v>3077</v>
      </c>
      <c r="AU118" s="114" t="s">
        <v>3247</v>
      </c>
    </row>
    <row r="119" spans="2:47" hidden="1" x14ac:dyDescent="0.25">
      <c r="B119" s="103" t="s">
        <v>1808</v>
      </c>
      <c r="C119" s="103">
        <v>7</v>
      </c>
      <c r="D119" s="103" t="s">
        <v>92</v>
      </c>
      <c r="E119" s="103">
        <v>7001</v>
      </c>
      <c r="F119" s="103" t="s">
        <v>544</v>
      </c>
      <c r="G119" s="104">
        <v>310</v>
      </c>
      <c r="H119" s="104">
        <v>147</v>
      </c>
      <c r="I119" s="105">
        <v>0.47419354838709699</v>
      </c>
      <c r="J119" s="104">
        <v>163</v>
      </c>
      <c r="K119" s="105">
        <v>0.52580645161290296</v>
      </c>
      <c r="L119" s="104">
        <v>0</v>
      </c>
      <c r="M119" s="104">
        <v>0</v>
      </c>
      <c r="N119" s="104">
        <v>288</v>
      </c>
      <c r="O119" s="104">
        <v>6</v>
      </c>
      <c r="P119" s="104">
        <v>0</v>
      </c>
      <c r="Q119" s="104">
        <v>16</v>
      </c>
      <c r="R119" s="104">
        <v>0</v>
      </c>
      <c r="S119" s="104">
        <f>SUM('MFP by Site_kbs'!$L119:$P119,'MFP by Site_kbs'!$R119)</f>
        <v>294</v>
      </c>
      <c r="T119" s="104">
        <v>307</v>
      </c>
      <c r="U119" s="105">
        <v>0.99032258064516099</v>
      </c>
      <c r="V119" s="104">
        <v>3</v>
      </c>
      <c r="W119" s="105">
        <v>9.6774193548387101E-3</v>
      </c>
      <c r="X119" s="104">
        <v>0</v>
      </c>
      <c r="Y119" s="104">
        <v>0</v>
      </c>
      <c r="Z119" s="104" t="s">
        <v>1869</v>
      </c>
      <c r="AA119" s="104">
        <v>0</v>
      </c>
      <c r="AB119" s="104">
        <v>0</v>
      </c>
      <c r="AC119" s="104">
        <v>0</v>
      </c>
      <c r="AD119" s="103">
        <v>0</v>
      </c>
      <c r="AE119" s="104">
        <v>0</v>
      </c>
      <c r="AF119" s="104">
        <v>0</v>
      </c>
      <c r="AG119" s="104">
        <v>51</v>
      </c>
      <c r="AH119" s="104">
        <v>54</v>
      </c>
      <c r="AI119" s="104">
        <v>47</v>
      </c>
      <c r="AJ119" s="104">
        <v>45</v>
      </c>
      <c r="AK119" s="104">
        <v>0</v>
      </c>
      <c r="AL119" s="104">
        <v>42</v>
      </c>
      <c r="AM119" s="104">
        <v>38</v>
      </c>
      <c r="AN119" s="104">
        <v>33</v>
      </c>
      <c r="AO119" s="104">
        <v>261</v>
      </c>
      <c r="AP119" s="106">
        <f>'MFP by Site_kbs'!$AO119/'MFP by Site_kbs'!$G119</f>
        <v>0.84193548387096773</v>
      </c>
      <c r="AQ119" s="104">
        <v>261</v>
      </c>
      <c r="AR119" s="107">
        <f>'MFP by Site_kbs'!$AQ119/'MFP by Site_kbs'!$G119</f>
        <v>0.84193548387096773</v>
      </c>
      <c r="AS119" s="104" t="s">
        <v>1767</v>
      </c>
      <c r="AT119" s="104" t="s">
        <v>3090</v>
      </c>
      <c r="AU119" s="115" t="s">
        <v>3246</v>
      </c>
    </row>
    <row r="120" spans="2:47" hidden="1" x14ac:dyDescent="0.25">
      <c r="B120" s="109" t="s">
        <v>1808</v>
      </c>
      <c r="C120" s="109">
        <v>7</v>
      </c>
      <c r="D120" s="109" t="s">
        <v>92</v>
      </c>
      <c r="E120" s="109">
        <v>7002</v>
      </c>
      <c r="F120" s="109" t="s">
        <v>545</v>
      </c>
      <c r="G120" s="110">
        <v>36</v>
      </c>
      <c r="H120" s="110">
        <v>7</v>
      </c>
      <c r="I120" s="111">
        <v>0.194444444444444</v>
      </c>
      <c r="J120" s="110">
        <v>29</v>
      </c>
      <c r="K120" s="111">
        <v>0.80555555555555602</v>
      </c>
      <c r="L120" s="110">
        <v>0</v>
      </c>
      <c r="M120" s="110">
        <v>0</v>
      </c>
      <c r="N120" s="110">
        <v>24</v>
      </c>
      <c r="O120" s="110">
        <v>0</v>
      </c>
      <c r="P120" s="110">
        <v>0</v>
      </c>
      <c r="Q120" s="110">
        <v>11</v>
      </c>
      <c r="R120" s="110">
        <v>1</v>
      </c>
      <c r="S120" s="110">
        <f>SUM('MFP by Site_kbs'!$L120:$P120,'MFP by Site_kbs'!$R120)</f>
        <v>25</v>
      </c>
      <c r="T120" s="110">
        <v>36</v>
      </c>
      <c r="U120" s="111">
        <v>1</v>
      </c>
      <c r="V120" s="110">
        <v>0</v>
      </c>
      <c r="W120" s="111">
        <v>0</v>
      </c>
      <c r="X120" s="110">
        <v>0</v>
      </c>
      <c r="Y120" s="110">
        <v>9</v>
      </c>
      <c r="Z120" s="110" t="s">
        <v>1869</v>
      </c>
      <c r="AA120" s="110">
        <v>9</v>
      </c>
      <c r="AB120" s="110">
        <v>1</v>
      </c>
      <c r="AC120" s="110">
        <v>3</v>
      </c>
      <c r="AD120" s="109">
        <v>2</v>
      </c>
      <c r="AE120" s="110">
        <v>2</v>
      </c>
      <c r="AF120" s="110">
        <v>1</v>
      </c>
      <c r="AG120" s="110">
        <v>1</v>
      </c>
      <c r="AH120" s="110">
        <v>1</v>
      </c>
      <c r="AI120" s="110">
        <v>0</v>
      </c>
      <c r="AJ120" s="110">
        <v>1</v>
      </c>
      <c r="AK120" s="110">
        <v>0</v>
      </c>
      <c r="AL120" s="110">
        <v>1</v>
      </c>
      <c r="AM120" s="110">
        <v>1</v>
      </c>
      <c r="AN120" s="110">
        <v>4</v>
      </c>
      <c r="AO120" s="110">
        <v>23</v>
      </c>
      <c r="AP120" s="112">
        <f>'MFP by Site_kbs'!$AO120/'MFP by Site_kbs'!$G120</f>
        <v>0.63888888888888884</v>
      </c>
      <c r="AQ120" s="110">
        <v>23</v>
      </c>
      <c r="AR120" s="113">
        <f>'MFP by Site_kbs'!$AQ120/'MFP by Site_kbs'!$G120</f>
        <v>0.63888888888888884</v>
      </c>
      <c r="AS120" s="110" t="s">
        <v>1767</v>
      </c>
      <c r="AT120" s="110" t="s">
        <v>3090</v>
      </c>
      <c r="AU120" s="114" t="s">
        <v>3246</v>
      </c>
    </row>
    <row r="121" spans="2:47" hidden="1" x14ac:dyDescent="0.25">
      <c r="B121" s="103" t="s">
        <v>1808</v>
      </c>
      <c r="C121" s="103">
        <v>7</v>
      </c>
      <c r="D121" s="103" t="s">
        <v>92</v>
      </c>
      <c r="E121" s="103">
        <v>7003</v>
      </c>
      <c r="F121" s="103" t="s">
        <v>546</v>
      </c>
      <c r="G121" s="104">
        <v>515</v>
      </c>
      <c r="H121" s="104">
        <v>275</v>
      </c>
      <c r="I121" s="105">
        <v>0.53398058252427205</v>
      </c>
      <c r="J121" s="104">
        <v>240</v>
      </c>
      <c r="K121" s="105">
        <v>0.466019417475728</v>
      </c>
      <c r="L121" s="104">
        <v>1</v>
      </c>
      <c r="M121" s="104">
        <v>3</v>
      </c>
      <c r="N121" s="104">
        <v>38</v>
      </c>
      <c r="O121" s="104">
        <v>2</v>
      </c>
      <c r="P121" s="104">
        <v>0</v>
      </c>
      <c r="Q121" s="104">
        <v>463</v>
      </c>
      <c r="R121" s="104">
        <v>8</v>
      </c>
      <c r="S121" s="104">
        <f>SUM('MFP by Site_kbs'!$L121:$P121,'MFP by Site_kbs'!$R121)</f>
        <v>52</v>
      </c>
      <c r="T121" s="104">
        <v>515</v>
      </c>
      <c r="U121" s="105">
        <v>1</v>
      </c>
      <c r="V121" s="104">
        <v>0</v>
      </c>
      <c r="W121" s="105">
        <v>0</v>
      </c>
      <c r="X121" s="104">
        <v>0</v>
      </c>
      <c r="Y121" s="104">
        <v>0</v>
      </c>
      <c r="Z121" s="104" t="s">
        <v>1869</v>
      </c>
      <c r="AA121" s="104">
        <v>46</v>
      </c>
      <c r="AB121" s="104">
        <v>38</v>
      </c>
      <c r="AC121" s="104">
        <v>36</v>
      </c>
      <c r="AD121" s="103">
        <v>42</v>
      </c>
      <c r="AE121" s="104">
        <v>44</v>
      </c>
      <c r="AF121" s="104">
        <v>40</v>
      </c>
      <c r="AG121" s="104">
        <v>32</v>
      </c>
      <c r="AH121" s="104">
        <v>42</v>
      </c>
      <c r="AI121" s="104">
        <v>38</v>
      </c>
      <c r="AJ121" s="104">
        <v>42</v>
      </c>
      <c r="AK121" s="104">
        <v>0</v>
      </c>
      <c r="AL121" s="104">
        <v>46</v>
      </c>
      <c r="AM121" s="104">
        <v>38</v>
      </c>
      <c r="AN121" s="104">
        <v>31</v>
      </c>
      <c r="AO121" s="104">
        <v>264</v>
      </c>
      <c r="AP121" s="106">
        <f>'MFP by Site_kbs'!$AO121/'MFP by Site_kbs'!$G121</f>
        <v>0.51262135922330099</v>
      </c>
      <c r="AQ121" s="104">
        <v>264</v>
      </c>
      <c r="AR121" s="107">
        <f>'MFP by Site_kbs'!$AQ121/'MFP by Site_kbs'!$G121</f>
        <v>0.51262135922330099</v>
      </c>
      <c r="AS121" s="104" t="s">
        <v>1767</v>
      </c>
      <c r="AT121" s="104" t="s">
        <v>3090</v>
      </c>
      <c r="AU121" s="115" t="s">
        <v>3246</v>
      </c>
    </row>
    <row r="122" spans="2:47" hidden="1" x14ac:dyDescent="0.25">
      <c r="B122" s="109" t="s">
        <v>1808</v>
      </c>
      <c r="C122" s="109">
        <v>7</v>
      </c>
      <c r="D122" s="109" t="s">
        <v>92</v>
      </c>
      <c r="E122" s="109">
        <v>7004</v>
      </c>
      <c r="F122" s="109" t="s">
        <v>547</v>
      </c>
      <c r="G122" s="110">
        <v>247</v>
      </c>
      <c r="H122" s="110">
        <v>123</v>
      </c>
      <c r="I122" s="111">
        <v>0.49797570850202399</v>
      </c>
      <c r="J122" s="110">
        <v>124</v>
      </c>
      <c r="K122" s="111">
        <v>0.50202429149797601</v>
      </c>
      <c r="L122" s="110">
        <v>0</v>
      </c>
      <c r="M122" s="110">
        <v>0</v>
      </c>
      <c r="N122" s="110">
        <v>205</v>
      </c>
      <c r="O122" s="110">
        <v>6</v>
      </c>
      <c r="P122" s="110">
        <v>0</v>
      </c>
      <c r="Q122" s="110">
        <v>25</v>
      </c>
      <c r="R122" s="110">
        <v>11</v>
      </c>
      <c r="S122" s="110">
        <f>SUM('MFP by Site_kbs'!$L122:$P122,'MFP by Site_kbs'!$R122)</f>
        <v>222</v>
      </c>
      <c r="T122" s="110">
        <v>242</v>
      </c>
      <c r="U122" s="111">
        <v>0.97975708502024295</v>
      </c>
      <c r="V122" s="110">
        <v>5</v>
      </c>
      <c r="W122" s="111">
        <v>2.0242914979757099E-2</v>
      </c>
      <c r="X122" s="110">
        <v>0</v>
      </c>
      <c r="Y122" s="110">
        <v>4</v>
      </c>
      <c r="Z122" s="110" t="s">
        <v>1869</v>
      </c>
      <c r="AA122" s="110">
        <v>47</v>
      </c>
      <c r="AB122" s="110">
        <v>28</v>
      </c>
      <c r="AC122" s="110">
        <v>45</v>
      </c>
      <c r="AD122" s="109">
        <v>40</v>
      </c>
      <c r="AE122" s="110">
        <v>45</v>
      </c>
      <c r="AF122" s="110">
        <v>38</v>
      </c>
      <c r="AG122" s="110">
        <v>0</v>
      </c>
      <c r="AH122" s="110">
        <v>0</v>
      </c>
      <c r="AI122" s="110">
        <v>0</v>
      </c>
      <c r="AJ122" s="110">
        <v>0</v>
      </c>
      <c r="AK122" s="110">
        <v>0</v>
      </c>
      <c r="AL122" s="110">
        <v>0</v>
      </c>
      <c r="AM122" s="110">
        <v>0</v>
      </c>
      <c r="AN122" s="110">
        <v>0</v>
      </c>
      <c r="AO122" s="110">
        <v>208</v>
      </c>
      <c r="AP122" s="112">
        <f>'MFP by Site_kbs'!$AO122/'MFP by Site_kbs'!$G122</f>
        <v>0.84210526315789469</v>
      </c>
      <c r="AQ122" s="110">
        <v>208</v>
      </c>
      <c r="AR122" s="113">
        <f>'MFP by Site_kbs'!$AQ122/'MFP by Site_kbs'!$G122</f>
        <v>0.84210526315789469</v>
      </c>
      <c r="AS122" s="110" t="s">
        <v>1767</v>
      </c>
      <c r="AT122" s="110" t="s">
        <v>3090</v>
      </c>
      <c r="AU122" s="114" t="s">
        <v>3246</v>
      </c>
    </row>
    <row r="123" spans="2:47" hidden="1" x14ac:dyDescent="0.25">
      <c r="B123" s="103" t="s">
        <v>1808</v>
      </c>
      <c r="C123" s="103">
        <v>7</v>
      </c>
      <c r="D123" s="103" t="s">
        <v>92</v>
      </c>
      <c r="E123" s="103">
        <v>7006</v>
      </c>
      <c r="F123" s="103" t="s">
        <v>548</v>
      </c>
      <c r="G123" s="104">
        <v>169</v>
      </c>
      <c r="H123" s="104">
        <v>75</v>
      </c>
      <c r="I123" s="105">
        <v>0.44378698224852098</v>
      </c>
      <c r="J123" s="104">
        <v>94</v>
      </c>
      <c r="K123" s="105">
        <v>0.55621301775147902</v>
      </c>
      <c r="L123" s="104">
        <v>0</v>
      </c>
      <c r="M123" s="104">
        <v>0</v>
      </c>
      <c r="N123" s="104">
        <v>154</v>
      </c>
      <c r="O123" s="104">
        <v>2</v>
      </c>
      <c r="P123" s="104">
        <v>0</v>
      </c>
      <c r="Q123" s="104">
        <v>9</v>
      </c>
      <c r="R123" s="104">
        <v>4</v>
      </c>
      <c r="S123" s="104">
        <f>SUM('MFP by Site_kbs'!$L123:$P123,'MFP by Site_kbs'!$R123)</f>
        <v>160</v>
      </c>
      <c r="T123" s="104">
        <v>169</v>
      </c>
      <c r="U123" s="105">
        <v>1</v>
      </c>
      <c r="V123" s="104">
        <v>0</v>
      </c>
      <c r="W123" s="105">
        <v>0</v>
      </c>
      <c r="X123" s="104">
        <v>0</v>
      </c>
      <c r="Y123" s="104">
        <v>0</v>
      </c>
      <c r="Z123" s="104" t="s">
        <v>1869</v>
      </c>
      <c r="AA123" s="104">
        <v>11</v>
      </c>
      <c r="AB123" s="104">
        <v>9</v>
      </c>
      <c r="AC123" s="104">
        <v>12</v>
      </c>
      <c r="AD123" s="103">
        <v>20</v>
      </c>
      <c r="AE123" s="104">
        <v>10</v>
      </c>
      <c r="AF123" s="104">
        <v>10</v>
      </c>
      <c r="AG123" s="104">
        <v>15</v>
      </c>
      <c r="AH123" s="104">
        <v>24</v>
      </c>
      <c r="AI123" s="104">
        <v>10</v>
      </c>
      <c r="AJ123" s="104">
        <v>8</v>
      </c>
      <c r="AK123" s="104">
        <v>0</v>
      </c>
      <c r="AL123" s="104">
        <v>10</v>
      </c>
      <c r="AM123" s="104">
        <v>19</v>
      </c>
      <c r="AN123" s="104">
        <v>11</v>
      </c>
      <c r="AO123" s="104">
        <v>144</v>
      </c>
      <c r="AP123" s="106">
        <f>'MFP by Site_kbs'!$AO123/'MFP by Site_kbs'!$G123</f>
        <v>0.85207100591715978</v>
      </c>
      <c r="AQ123" s="104">
        <v>144</v>
      </c>
      <c r="AR123" s="107">
        <f>'MFP by Site_kbs'!$AQ123/'MFP by Site_kbs'!$G123</f>
        <v>0.85207100591715978</v>
      </c>
      <c r="AS123" s="104" t="s">
        <v>1767</v>
      </c>
      <c r="AT123" s="104" t="s">
        <v>3090</v>
      </c>
      <c r="AU123" s="115" t="s">
        <v>3246</v>
      </c>
    </row>
    <row r="124" spans="2:47" hidden="1" x14ac:dyDescent="0.25">
      <c r="B124" s="109" t="s">
        <v>1808</v>
      </c>
      <c r="C124" s="109">
        <v>7</v>
      </c>
      <c r="D124" s="109" t="s">
        <v>92</v>
      </c>
      <c r="E124" s="109">
        <v>7007</v>
      </c>
      <c r="F124" s="109" t="s">
        <v>549</v>
      </c>
      <c r="G124" s="110">
        <v>230</v>
      </c>
      <c r="H124" s="110">
        <v>111</v>
      </c>
      <c r="I124" s="111">
        <v>0.48260869565217401</v>
      </c>
      <c r="J124" s="110">
        <v>119</v>
      </c>
      <c r="K124" s="111">
        <v>0.51739130434782599</v>
      </c>
      <c r="L124" s="110">
        <v>0</v>
      </c>
      <c r="M124" s="110">
        <v>1</v>
      </c>
      <c r="N124" s="110">
        <v>123</v>
      </c>
      <c r="O124" s="110">
        <v>4</v>
      </c>
      <c r="P124" s="110">
        <v>0</v>
      </c>
      <c r="Q124" s="110">
        <v>93</v>
      </c>
      <c r="R124" s="110">
        <v>9</v>
      </c>
      <c r="S124" s="110">
        <f>SUM('MFP by Site_kbs'!$L124:$P124,'MFP by Site_kbs'!$R124)</f>
        <v>137</v>
      </c>
      <c r="T124" s="110">
        <v>229</v>
      </c>
      <c r="U124" s="111">
        <v>0.99565217391304395</v>
      </c>
      <c r="V124" s="110">
        <v>1</v>
      </c>
      <c r="W124" s="111">
        <v>4.3478260869565201E-3</v>
      </c>
      <c r="X124" s="110">
        <v>0</v>
      </c>
      <c r="Y124" s="110">
        <v>4</v>
      </c>
      <c r="Z124" s="110" t="s">
        <v>1869</v>
      </c>
      <c r="AA124" s="110">
        <v>33</v>
      </c>
      <c r="AB124" s="110">
        <v>30</v>
      </c>
      <c r="AC124" s="110">
        <v>35</v>
      </c>
      <c r="AD124" s="109">
        <v>39</v>
      </c>
      <c r="AE124" s="110">
        <v>41</v>
      </c>
      <c r="AF124" s="110">
        <v>48</v>
      </c>
      <c r="AG124" s="110">
        <v>0</v>
      </c>
      <c r="AH124" s="110">
        <v>0</v>
      </c>
      <c r="AI124" s="110">
        <v>0</v>
      </c>
      <c r="AJ124" s="110">
        <v>0</v>
      </c>
      <c r="AK124" s="110">
        <v>0</v>
      </c>
      <c r="AL124" s="110">
        <v>0</v>
      </c>
      <c r="AM124" s="110">
        <v>0</v>
      </c>
      <c r="AN124" s="110">
        <v>0</v>
      </c>
      <c r="AO124" s="110">
        <v>176</v>
      </c>
      <c r="AP124" s="112">
        <f>'MFP by Site_kbs'!$AO124/'MFP by Site_kbs'!$G124</f>
        <v>0.76521739130434785</v>
      </c>
      <c r="AQ124" s="110">
        <v>176</v>
      </c>
      <c r="AR124" s="113">
        <f>'MFP by Site_kbs'!$AQ124/'MFP by Site_kbs'!$G124</f>
        <v>0.76521739130434785</v>
      </c>
      <c r="AS124" s="110" t="s">
        <v>1767</v>
      </c>
      <c r="AT124" s="110" t="s">
        <v>3090</v>
      </c>
      <c r="AU124" s="114" t="s">
        <v>3246</v>
      </c>
    </row>
    <row r="125" spans="2:47" hidden="1" x14ac:dyDescent="0.25">
      <c r="B125" s="103" t="s">
        <v>1808</v>
      </c>
      <c r="C125" s="103">
        <v>7</v>
      </c>
      <c r="D125" s="103" t="s">
        <v>92</v>
      </c>
      <c r="E125" s="103">
        <v>7008</v>
      </c>
      <c r="F125" s="103" t="s">
        <v>550</v>
      </c>
      <c r="G125" s="104">
        <v>242</v>
      </c>
      <c r="H125" s="104">
        <v>119</v>
      </c>
      <c r="I125" s="105">
        <v>0.49173553719008301</v>
      </c>
      <c r="J125" s="104">
        <v>123</v>
      </c>
      <c r="K125" s="105">
        <v>0.50826446280991699</v>
      </c>
      <c r="L125" s="104">
        <v>1</v>
      </c>
      <c r="M125" s="104">
        <v>0</v>
      </c>
      <c r="N125" s="104">
        <v>119</v>
      </c>
      <c r="O125" s="104">
        <v>1</v>
      </c>
      <c r="P125" s="104">
        <v>0</v>
      </c>
      <c r="Q125" s="104">
        <v>115</v>
      </c>
      <c r="R125" s="104">
        <v>6</v>
      </c>
      <c r="S125" s="104">
        <f>SUM('MFP by Site_kbs'!$L125:$P125,'MFP by Site_kbs'!$R125)</f>
        <v>127</v>
      </c>
      <c r="T125" s="104">
        <v>239</v>
      </c>
      <c r="U125" s="105">
        <v>0.98760330578512401</v>
      </c>
      <c r="V125" s="104">
        <v>3</v>
      </c>
      <c r="W125" s="105">
        <v>1.2396694214876E-2</v>
      </c>
      <c r="X125" s="104">
        <v>0</v>
      </c>
      <c r="Y125" s="104">
        <v>0</v>
      </c>
      <c r="Z125" s="104" t="s">
        <v>1869</v>
      </c>
      <c r="AA125" s="104">
        <v>0</v>
      </c>
      <c r="AB125" s="104">
        <v>0</v>
      </c>
      <c r="AC125" s="104">
        <v>0</v>
      </c>
      <c r="AD125" s="103">
        <v>0</v>
      </c>
      <c r="AE125" s="104">
        <v>0</v>
      </c>
      <c r="AF125" s="104">
        <v>0</v>
      </c>
      <c r="AG125" s="104">
        <v>29</v>
      </c>
      <c r="AH125" s="104">
        <v>44</v>
      </c>
      <c r="AI125" s="104">
        <v>43</v>
      </c>
      <c r="AJ125" s="104">
        <v>34</v>
      </c>
      <c r="AK125" s="104">
        <v>0</v>
      </c>
      <c r="AL125" s="104">
        <v>29</v>
      </c>
      <c r="AM125" s="104">
        <v>27</v>
      </c>
      <c r="AN125" s="104">
        <v>36</v>
      </c>
      <c r="AO125" s="104">
        <v>188</v>
      </c>
      <c r="AP125" s="106">
        <f>'MFP by Site_kbs'!$AO125/'MFP by Site_kbs'!$G125</f>
        <v>0.77685950413223137</v>
      </c>
      <c r="AQ125" s="104">
        <v>188</v>
      </c>
      <c r="AR125" s="107">
        <f>'MFP by Site_kbs'!$AQ125/'MFP by Site_kbs'!$G125</f>
        <v>0.77685950413223137</v>
      </c>
      <c r="AS125" s="104" t="s">
        <v>1767</v>
      </c>
      <c r="AT125" s="104" t="s">
        <v>3090</v>
      </c>
      <c r="AU125" s="115" t="s">
        <v>3246</v>
      </c>
    </row>
    <row r="126" spans="2:47" hidden="1" x14ac:dyDescent="0.25">
      <c r="B126" s="109" t="s">
        <v>1808</v>
      </c>
      <c r="C126" s="109">
        <v>7</v>
      </c>
      <c r="D126" s="109" t="s">
        <v>92</v>
      </c>
      <c r="E126" s="109">
        <v>7009</v>
      </c>
      <c r="F126" s="109" t="s">
        <v>551</v>
      </c>
      <c r="G126" s="110">
        <v>354</v>
      </c>
      <c r="H126" s="110">
        <v>187</v>
      </c>
      <c r="I126" s="111">
        <v>0.52824858757062099</v>
      </c>
      <c r="J126" s="110">
        <v>167</v>
      </c>
      <c r="K126" s="111">
        <v>0.47175141242937901</v>
      </c>
      <c r="L126" s="110">
        <v>0</v>
      </c>
      <c r="M126" s="110">
        <v>2</v>
      </c>
      <c r="N126" s="110">
        <v>70</v>
      </c>
      <c r="O126" s="110">
        <v>6</v>
      </c>
      <c r="P126" s="110">
        <v>0</v>
      </c>
      <c r="Q126" s="110">
        <v>274</v>
      </c>
      <c r="R126" s="110">
        <v>2</v>
      </c>
      <c r="S126" s="110">
        <f>SUM('MFP by Site_kbs'!$L126:$P126,'MFP by Site_kbs'!$R126)</f>
        <v>80</v>
      </c>
      <c r="T126" s="110">
        <v>354</v>
      </c>
      <c r="U126" s="111">
        <v>1</v>
      </c>
      <c r="V126" s="110">
        <v>0</v>
      </c>
      <c r="W126" s="111">
        <v>0</v>
      </c>
      <c r="X126" s="110">
        <v>0</v>
      </c>
      <c r="Y126" s="110">
        <v>3</v>
      </c>
      <c r="Z126" s="110" t="s">
        <v>1869</v>
      </c>
      <c r="AA126" s="110">
        <v>19</v>
      </c>
      <c r="AB126" s="110">
        <v>28</v>
      </c>
      <c r="AC126" s="110">
        <v>29</v>
      </c>
      <c r="AD126" s="109">
        <v>22</v>
      </c>
      <c r="AE126" s="110">
        <v>30</v>
      </c>
      <c r="AF126" s="110">
        <v>27</v>
      </c>
      <c r="AG126" s="110">
        <v>23</v>
      </c>
      <c r="AH126" s="110">
        <v>32</v>
      </c>
      <c r="AI126" s="110">
        <v>28</v>
      </c>
      <c r="AJ126" s="110">
        <v>38</v>
      </c>
      <c r="AK126" s="110">
        <v>0</v>
      </c>
      <c r="AL126" s="110">
        <v>23</v>
      </c>
      <c r="AM126" s="110">
        <v>33</v>
      </c>
      <c r="AN126" s="110">
        <v>19</v>
      </c>
      <c r="AO126" s="110">
        <v>192</v>
      </c>
      <c r="AP126" s="112">
        <f>'MFP by Site_kbs'!$AO126/'MFP by Site_kbs'!$G126</f>
        <v>0.5423728813559322</v>
      </c>
      <c r="AQ126" s="110">
        <v>192</v>
      </c>
      <c r="AR126" s="113">
        <f>'MFP by Site_kbs'!$AQ126/'MFP by Site_kbs'!$G126</f>
        <v>0.5423728813559322</v>
      </c>
      <c r="AS126" s="110" t="s">
        <v>1767</v>
      </c>
      <c r="AT126" s="110" t="s">
        <v>3090</v>
      </c>
      <c r="AU126" s="114" t="s">
        <v>3246</v>
      </c>
    </row>
    <row r="127" spans="2:47" hidden="1" x14ac:dyDescent="0.25">
      <c r="B127" s="103" t="s">
        <v>1808</v>
      </c>
      <c r="C127" s="103">
        <v>7</v>
      </c>
      <c r="D127" s="103" t="s">
        <v>92</v>
      </c>
      <c r="E127" s="103">
        <v>7700</v>
      </c>
      <c r="F127" s="103" t="s">
        <v>552</v>
      </c>
      <c r="G127" s="104">
        <v>10</v>
      </c>
      <c r="H127" s="104">
        <v>2</v>
      </c>
      <c r="I127" s="105">
        <v>0.2</v>
      </c>
      <c r="J127" s="104">
        <v>8</v>
      </c>
      <c r="K127" s="105">
        <v>0.8</v>
      </c>
      <c r="L127" s="104">
        <v>0</v>
      </c>
      <c r="M127" s="104">
        <v>0</v>
      </c>
      <c r="N127" s="104">
        <v>6</v>
      </c>
      <c r="O127" s="104">
        <v>0</v>
      </c>
      <c r="P127" s="104">
        <v>0</v>
      </c>
      <c r="Q127" s="104">
        <v>4</v>
      </c>
      <c r="R127" s="104">
        <v>0</v>
      </c>
      <c r="S127" s="104">
        <f>SUM('MFP by Site_kbs'!$L127:$P127,'MFP by Site_kbs'!$R127)</f>
        <v>6</v>
      </c>
      <c r="T127" s="104">
        <v>10</v>
      </c>
      <c r="U127" s="105">
        <v>1</v>
      </c>
      <c r="V127" s="104">
        <v>0</v>
      </c>
      <c r="W127" s="105">
        <v>0</v>
      </c>
      <c r="X127" s="104">
        <v>10</v>
      </c>
      <c r="Y127" s="104">
        <v>0</v>
      </c>
      <c r="Z127" s="104" t="s">
        <v>1869</v>
      </c>
      <c r="AA127" s="104">
        <v>0</v>
      </c>
      <c r="AB127" s="104">
        <v>0</v>
      </c>
      <c r="AC127" s="104">
        <v>0</v>
      </c>
      <c r="AD127" s="103">
        <v>0</v>
      </c>
      <c r="AE127" s="104">
        <v>0</v>
      </c>
      <c r="AF127" s="104">
        <v>0</v>
      </c>
      <c r="AG127" s="104">
        <v>0</v>
      </c>
      <c r="AH127" s="104">
        <v>0</v>
      </c>
      <c r="AI127" s="104">
        <v>0</v>
      </c>
      <c r="AJ127" s="104">
        <v>0</v>
      </c>
      <c r="AK127" s="104">
        <v>0</v>
      </c>
      <c r="AL127" s="104">
        <v>0</v>
      </c>
      <c r="AM127" s="104">
        <v>0</v>
      </c>
      <c r="AN127" s="104">
        <v>0</v>
      </c>
      <c r="AO127" s="104">
        <v>1</v>
      </c>
      <c r="AP127" s="106">
        <f>'MFP by Site_kbs'!$AO127/'MFP by Site_kbs'!$G127</f>
        <v>0.1</v>
      </c>
      <c r="AQ127" s="104">
        <v>1</v>
      </c>
      <c r="AR127" s="107">
        <f>'MFP by Site_kbs'!$AQ127/'MFP by Site_kbs'!$G127</f>
        <v>0.1</v>
      </c>
      <c r="AS127" s="104" t="s">
        <v>1767</v>
      </c>
      <c r="AT127" s="104" t="s">
        <v>3090</v>
      </c>
      <c r="AU127" s="115" t="s">
        <v>3247</v>
      </c>
    </row>
    <row r="128" spans="2:47" hidden="1" x14ac:dyDescent="0.25">
      <c r="B128" s="109" t="s">
        <v>1808</v>
      </c>
      <c r="C128" s="109">
        <v>8</v>
      </c>
      <c r="D128" s="109" t="s">
        <v>94</v>
      </c>
      <c r="E128" s="109">
        <v>8001</v>
      </c>
      <c r="F128" s="109" t="s">
        <v>553</v>
      </c>
      <c r="G128" s="110">
        <v>1814</v>
      </c>
      <c r="H128" s="110">
        <v>914</v>
      </c>
      <c r="I128" s="111">
        <v>0.50385887541345098</v>
      </c>
      <c r="J128" s="110">
        <v>900</v>
      </c>
      <c r="K128" s="111">
        <v>0.49614112458654902</v>
      </c>
      <c r="L128" s="110">
        <v>6</v>
      </c>
      <c r="M128" s="110">
        <v>42</v>
      </c>
      <c r="N128" s="110">
        <v>618</v>
      </c>
      <c r="O128" s="110">
        <v>120</v>
      </c>
      <c r="P128" s="110">
        <v>2</v>
      </c>
      <c r="Q128" s="110">
        <v>979</v>
      </c>
      <c r="R128" s="110">
        <v>47</v>
      </c>
      <c r="S128" s="110">
        <f>SUM('MFP by Site_kbs'!$L128:$P128,'MFP by Site_kbs'!$R128)</f>
        <v>835</v>
      </c>
      <c r="T128" s="110">
        <v>1784</v>
      </c>
      <c r="U128" s="111">
        <v>0.98346196251378204</v>
      </c>
      <c r="V128" s="110">
        <v>30</v>
      </c>
      <c r="W128" s="111">
        <v>1.65380374862183E-2</v>
      </c>
      <c r="X128" s="110">
        <v>0</v>
      </c>
      <c r="Y128" s="110">
        <v>0</v>
      </c>
      <c r="Z128" s="110" t="s">
        <v>1869</v>
      </c>
      <c r="AA128" s="110">
        <v>0</v>
      </c>
      <c r="AB128" s="110">
        <v>0</v>
      </c>
      <c r="AC128" s="110">
        <v>0</v>
      </c>
      <c r="AD128" s="109">
        <v>0</v>
      </c>
      <c r="AE128" s="110">
        <v>0</v>
      </c>
      <c r="AF128" s="110">
        <v>0</v>
      </c>
      <c r="AG128" s="110">
        <v>0</v>
      </c>
      <c r="AH128" s="110">
        <v>0</v>
      </c>
      <c r="AI128" s="110">
        <v>0</v>
      </c>
      <c r="AJ128" s="110">
        <v>460</v>
      </c>
      <c r="AK128" s="110">
        <v>45</v>
      </c>
      <c r="AL128" s="110">
        <v>491</v>
      </c>
      <c r="AM128" s="110">
        <v>436</v>
      </c>
      <c r="AN128" s="110">
        <v>382</v>
      </c>
      <c r="AO128" s="110">
        <v>711</v>
      </c>
      <c r="AP128" s="112">
        <f>'MFP by Site_kbs'!$AO128/'MFP by Site_kbs'!$G128</f>
        <v>0.39195148842337374</v>
      </c>
      <c r="AQ128" s="110">
        <v>721</v>
      </c>
      <c r="AR128" s="113">
        <f>'MFP by Site_kbs'!$AQ128/'MFP by Site_kbs'!$G128</f>
        <v>0.3974641675854465</v>
      </c>
      <c r="AS128" s="110" t="s">
        <v>1767</v>
      </c>
      <c r="AT128" s="110" t="s">
        <v>3100</v>
      </c>
      <c r="AU128" s="114" t="s">
        <v>3247</v>
      </c>
    </row>
    <row r="129" spans="2:47" hidden="1" x14ac:dyDescent="0.25">
      <c r="B129" s="103" t="s">
        <v>1808</v>
      </c>
      <c r="C129" s="103">
        <v>8</v>
      </c>
      <c r="D129" s="103" t="s">
        <v>94</v>
      </c>
      <c r="E129" s="103">
        <v>8002</v>
      </c>
      <c r="F129" s="103" t="s">
        <v>554</v>
      </c>
      <c r="G129" s="104">
        <v>746</v>
      </c>
      <c r="H129" s="104">
        <v>354</v>
      </c>
      <c r="I129" s="105">
        <v>0.47453083109919603</v>
      </c>
      <c r="J129" s="104">
        <v>392</v>
      </c>
      <c r="K129" s="105">
        <v>0.52546916890080397</v>
      </c>
      <c r="L129" s="104">
        <v>1</v>
      </c>
      <c r="M129" s="104">
        <v>40</v>
      </c>
      <c r="N129" s="104">
        <v>160</v>
      </c>
      <c r="O129" s="104">
        <v>38</v>
      </c>
      <c r="P129" s="104">
        <v>1</v>
      </c>
      <c r="Q129" s="104">
        <v>478</v>
      </c>
      <c r="R129" s="104">
        <v>28</v>
      </c>
      <c r="S129" s="104">
        <f>SUM('MFP by Site_kbs'!$L129:$P129,'MFP by Site_kbs'!$R129)</f>
        <v>268</v>
      </c>
      <c r="T129" s="104">
        <v>695</v>
      </c>
      <c r="U129" s="105">
        <v>0.931635388739946</v>
      </c>
      <c r="V129" s="104">
        <v>51</v>
      </c>
      <c r="W129" s="105">
        <v>6.8364611260053595E-2</v>
      </c>
      <c r="X129" s="104">
        <v>0</v>
      </c>
      <c r="Y129" s="104">
        <v>8</v>
      </c>
      <c r="Z129" s="104" t="s">
        <v>1869</v>
      </c>
      <c r="AA129" s="104">
        <v>114</v>
      </c>
      <c r="AB129" s="104">
        <v>125</v>
      </c>
      <c r="AC129" s="104">
        <v>124</v>
      </c>
      <c r="AD129" s="103">
        <v>110</v>
      </c>
      <c r="AE129" s="104">
        <v>128</v>
      </c>
      <c r="AF129" s="104">
        <v>137</v>
      </c>
      <c r="AG129" s="104">
        <v>0</v>
      </c>
      <c r="AH129" s="104">
        <v>0</v>
      </c>
      <c r="AI129" s="104">
        <v>0</v>
      </c>
      <c r="AJ129" s="104">
        <v>0</v>
      </c>
      <c r="AK129" s="104">
        <v>0</v>
      </c>
      <c r="AL129" s="104">
        <v>0</v>
      </c>
      <c r="AM129" s="104">
        <v>0</v>
      </c>
      <c r="AN129" s="104">
        <v>0</v>
      </c>
      <c r="AO129" s="104">
        <v>302</v>
      </c>
      <c r="AP129" s="106">
        <f>'MFP by Site_kbs'!$AO129/'MFP by Site_kbs'!$G129</f>
        <v>0.40482573726541554</v>
      </c>
      <c r="AQ129" s="104">
        <v>313</v>
      </c>
      <c r="AR129" s="107">
        <f>'MFP by Site_kbs'!$AQ129/'MFP by Site_kbs'!$G129</f>
        <v>0.41957104557640751</v>
      </c>
      <c r="AS129" s="104" t="s">
        <v>1767</v>
      </c>
      <c r="AT129" s="104" t="s">
        <v>3100</v>
      </c>
      <c r="AU129" s="115" t="s">
        <v>3247</v>
      </c>
    </row>
    <row r="130" spans="2:47" hidden="1" x14ac:dyDescent="0.25">
      <c r="B130" s="109" t="s">
        <v>1808</v>
      </c>
      <c r="C130" s="109">
        <v>8</v>
      </c>
      <c r="D130" s="109" t="s">
        <v>94</v>
      </c>
      <c r="E130" s="109">
        <v>8003</v>
      </c>
      <c r="F130" s="109" t="s">
        <v>555</v>
      </c>
      <c r="G130" s="110">
        <v>414</v>
      </c>
      <c r="H130" s="110">
        <v>202</v>
      </c>
      <c r="I130" s="111">
        <v>0.48792270531401</v>
      </c>
      <c r="J130" s="110">
        <v>212</v>
      </c>
      <c r="K130" s="111">
        <v>0.51207729468598995</v>
      </c>
      <c r="L130" s="110">
        <v>0</v>
      </c>
      <c r="M130" s="110">
        <v>9</v>
      </c>
      <c r="N130" s="110">
        <v>84</v>
      </c>
      <c r="O130" s="110">
        <v>27</v>
      </c>
      <c r="P130" s="110">
        <v>1</v>
      </c>
      <c r="Q130" s="110">
        <v>283</v>
      </c>
      <c r="R130" s="110">
        <v>10</v>
      </c>
      <c r="S130" s="110">
        <f>SUM('MFP by Site_kbs'!$L130:$P130,'MFP by Site_kbs'!$R130)</f>
        <v>131</v>
      </c>
      <c r="T130" s="110">
        <v>409</v>
      </c>
      <c r="U130" s="111">
        <v>0.98792270531401005</v>
      </c>
      <c r="V130" s="110">
        <v>5</v>
      </c>
      <c r="W130" s="111">
        <v>1.20772946859903E-2</v>
      </c>
      <c r="X130" s="110">
        <v>0</v>
      </c>
      <c r="Y130" s="110">
        <v>6</v>
      </c>
      <c r="Z130" s="110" t="s">
        <v>1869</v>
      </c>
      <c r="AA130" s="110">
        <v>89</v>
      </c>
      <c r="AB130" s="110">
        <v>105</v>
      </c>
      <c r="AC130" s="110">
        <v>95</v>
      </c>
      <c r="AD130" s="109">
        <v>119</v>
      </c>
      <c r="AE130" s="110">
        <v>0</v>
      </c>
      <c r="AF130" s="110">
        <v>0</v>
      </c>
      <c r="AG130" s="110">
        <v>0</v>
      </c>
      <c r="AH130" s="110">
        <v>0</v>
      </c>
      <c r="AI130" s="110">
        <v>0</v>
      </c>
      <c r="AJ130" s="110">
        <v>0</v>
      </c>
      <c r="AK130" s="110">
        <v>0</v>
      </c>
      <c r="AL130" s="110">
        <v>0</v>
      </c>
      <c r="AM130" s="110">
        <v>0</v>
      </c>
      <c r="AN130" s="110">
        <v>0</v>
      </c>
      <c r="AO130" s="110">
        <v>188</v>
      </c>
      <c r="AP130" s="112">
        <f>'MFP by Site_kbs'!$AO130/'MFP by Site_kbs'!$G130</f>
        <v>0.45410628019323673</v>
      </c>
      <c r="AQ130" s="110">
        <v>188</v>
      </c>
      <c r="AR130" s="113">
        <f>'MFP by Site_kbs'!$AQ130/'MFP by Site_kbs'!$G130</f>
        <v>0.45410628019323673</v>
      </c>
      <c r="AS130" s="110" t="s">
        <v>1767</v>
      </c>
      <c r="AT130" s="110" t="s">
        <v>3100</v>
      </c>
      <c r="AU130" s="114" t="s">
        <v>3247</v>
      </c>
    </row>
    <row r="131" spans="2:47" hidden="1" x14ac:dyDescent="0.25">
      <c r="B131" s="103" t="s">
        <v>1808</v>
      </c>
      <c r="C131" s="103">
        <v>8</v>
      </c>
      <c r="D131" s="103" t="s">
        <v>94</v>
      </c>
      <c r="E131" s="103">
        <v>8005</v>
      </c>
      <c r="F131" s="103" t="s">
        <v>556</v>
      </c>
      <c r="G131" s="104">
        <v>611</v>
      </c>
      <c r="H131" s="104">
        <v>290</v>
      </c>
      <c r="I131" s="105">
        <v>0.47463175122749601</v>
      </c>
      <c r="J131" s="104">
        <v>321</v>
      </c>
      <c r="K131" s="105">
        <v>0.52536824877250399</v>
      </c>
      <c r="L131" s="104">
        <v>5</v>
      </c>
      <c r="M131" s="104">
        <v>0</v>
      </c>
      <c r="N131" s="104">
        <v>102</v>
      </c>
      <c r="O131" s="104">
        <v>18</v>
      </c>
      <c r="P131" s="104">
        <v>0</v>
      </c>
      <c r="Q131" s="104">
        <v>465</v>
      </c>
      <c r="R131" s="104">
        <v>21</v>
      </c>
      <c r="S131" s="104">
        <f>SUM('MFP by Site_kbs'!$L131:$P131,'MFP by Site_kbs'!$R131)</f>
        <v>146</v>
      </c>
      <c r="T131" s="104">
        <v>605</v>
      </c>
      <c r="U131" s="105">
        <v>0.99018003273322397</v>
      </c>
      <c r="V131" s="104">
        <v>6</v>
      </c>
      <c r="W131" s="105">
        <v>9.8199672667757792E-3</v>
      </c>
      <c r="X131" s="104">
        <v>0</v>
      </c>
      <c r="Y131" s="104">
        <v>3</v>
      </c>
      <c r="Z131" s="104" t="s">
        <v>1869</v>
      </c>
      <c r="AA131" s="104">
        <v>90</v>
      </c>
      <c r="AB131" s="104">
        <v>101</v>
      </c>
      <c r="AC131" s="104">
        <v>93</v>
      </c>
      <c r="AD131" s="103">
        <v>110</v>
      </c>
      <c r="AE131" s="104">
        <v>94</v>
      </c>
      <c r="AF131" s="104">
        <v>120</v>
      </c>
      <c r="AG131" s="104">
        <v>0</v>
      </c>
      <c r="AH131" s="104">
        <v>0</v>
      </c>
      <c r="AI131" s="104">
        <v>0</v>
      </c>
      <c r="AJ131" s="104">
        <v>0</v>
      </c>
      <c r="AK131" s="104">
        <v>0</v>
      </c>
      <c r="AL131" s="104">
        <v>0</v>
      </c>
      <c r="AM131" s="104">
        <v>0</v>
      </c>
      <c r="AN131" s="104">
        <v>0</v>
      </c>
      <c r="AO131" s="104">
        <v>227</v>
      </c>
      <c r="AP131" s="106">
        <f>'MFP by Site_kbs'!$AO131/'MFP by Site_kbs'!$G131</f>
        <v>0.37152209492635024</v>
      </c>
      <c r="AQ131" s="104">
        <v>229</v>
      </c>
      <c r="AR131" s="107">
        <f>'MFP by Site_kbs'!$AQ131/'MFP by Site_kbs'!$G131</f>
        <v>0.37479541734860883</v>
      </c>
      <c r="AS131" s="104" t="s">
        <v>1767</v>
      </c>
      <c r="AT131" s="104" t="s">
        <v>3100</v>
      </c>
      <c r="AU131" s="115" t="s">
        <v>3247</v>
      </c>
    </row>
    <row r="132" spans="2:47" hidden="1" x14ac:dyDescent="0.25">
      <c r="B132" s="109" t="s">
        <v>1808</v>
      </c>
      <c r="C132" s="109">
        <v>8</v>
      </c>
      <c r="D132" s="109" t="s">
        <v>94</v>
      </c>
      <c r="E132" s="109">
        <v>8006</v>
      </c>
      <c r="F132" s="109" t="s">
        <v>557</v>
      </c>
      <c r="G132" s="110">
        <v>1014</v>
      </c>
      <c r="H132" s="110">
        <v>485</v>
      </c>
      <c r="I132" s="111">
        <v>0.47830374753451699</v>
      </c>
      <c r="J132" s="110">
        <v>529</v>
      </c>
      <c r="K132" s="111">
        <v>0.52169625246548301</v>
      </c>
      <c r="L132" s="110">
        <v>3</v>
      </c>
      <c r="M132" s="110">
        <v>10</v>
      </c>
      <c r="N132" s="110">
        <v>153</v>
      </c>
      <c r="O132" s="110">
        <v>42</v>
      </c>
      <c r="P132" s="110">
        <v>0</v>
      </c>
      <c r="Q132" s="110">
        <v>777</v>
      </c>
      <c r="R132" s="110">
        <v>29</v>
      </c>
      <c r="S132" s="110">
        <f>SUM('MFP by Site_kbs'!$L132:$P132,'MFP by Site_kbs'!$R132)</f>
        <v>237</v>
      </c>
      <c r="T132" s="110">
        <v>1013</v>
      </c>
      <c r="U132" s="111">
        <v>0.99901380670611395</v>
      </c>
      <c r="V132" s="110">
        <v>1</v>
      </c>
      <c r="W132" s="111">
        <v>9.8619329388560206E-4</v>
      </c>
      <c r="X132" s="110">
        <v>0</v>
      </c>
      <c r="Y132" s="110">
        <v>0</v>
      </c>
      <c r="Z132" s="110" t="s">
        <v>1869</v>
      </c>
      <c r="AA132" s="110">
        <v>0</v>
      </c>
      <c r="AB132" s="110">
        <v>0</v>
      </c>
      <c r="AC132" s="110">
        <v>0</v>
      </c>
      <c r="AD132" s="109">
        <v>0</v>
      </c>
      <c r="AE132" s="110">
        <v>0</v>
      </c>
      <c r="AF132" s="110">
        <v>0</v>
      </c>
      <c r="AG132" s="110">
        <v>0</v>
      </c>
      <c r="AH132" s="110">
        <v>0</v>
      </c>
      <c r="AI132" s="110">
        <v>0</v>
      </c>
      <c r="AJ132" s="110">
        <v>297</v>
      </c>
      <c r="AK132" s="110">
        <v>29</v>
      </c>
      <c r="AL132" s="110">
        <v>257</v>
      </c>
      <c r="AM132" s="110">
        <v>239</v>
      </c>
      <c r="AN132" s="110">
        <v>192</v>
      </c>
      <c r="AO132" s="110">
        <v>189</v>
      </c>
      <c r="AP132" s="112">
        <f>'MFP by Site_kbs'!$AO132/'MFP by Site_kbs'!$G132</f>
        <v>0.18639053254437871</v>
      </c>
      <c r="AQ132" s="110">
        <v>189</v>
      </c>
      <c r="AR132" s="113">
        <f>'MFP by Site_kbs'!$AQ132/'MFP by Site_kbs'!$G132</f>
        <v>0.18639053254437871</v>
      </c>
      <c r="AS132" s="110" t="s">
        <v>1767</v>
      </c>
      <c r="AT132" s="110" t="s">
        <v>3100</v>
      </c>
      <c r="AU132" s="114" t="s">
        <v>3247</v>
      </c>
    </row>
    <row r="133" spans="2:47" hidden="1" x14ac:dyDescent="0.25">
      <c r="B133" s="103" t="s">
        <v>1808</v>
      </c>
      <c r="C133" s="103">
        <v>8</v>
      </c>
      <c r="D133" s="103" t="s">
        <v>94</v>
      </c>
      <c r="E133" s="103">
        <v>8007</v>
      </c>
      <c r="F133" s="103" t="s">
        <v>558</v>
      </c>
      <c r="G133" s="104">
        <v>254</v>
      </c>
      <c r="H133" s="104">
        <v>127</v>
      </c>
      <c r="I133" s="105">
        <v>0.5</v>
      </c>
      <c r="J133" s="104">
        <v>127</v>
      </c>
      <c r="K133" s="105">
        <v>0.5</v>
      </c>
      <c r="L133" s="104">
        <v>0</v>
      </c>
      <c r="M133" s="104">
        <v>0</v>
      </c>
      <c r="N133" s="104">
        <v>188</v>
      </c>
      <c r="O133" s="104">
        <v>39</v>
      </c>
      <c r="P133" s="104">
        <v>0</v>
      </c>
      <c r="Q133" s="104">
        <v>21</v>
      </c>
      <c r="R133" s="104">
        <v>6</v>
      </c>
      <c r="S133" s="104">
        <f>SUM('MFP by Site_kbs'!$L133:$P133,'MFP by Site_kbs'!$R133)</f>
        <v>233</v>
      </c>
      <c r="T133" s="104">
        <v>229</v>
      </c>
      <c r="U133" s="105">
        <v>0.90157480314960603</v>
      </c>
      <c r="V133" s="104">
        <v>25</v>
      </c>
      <c r="W133" s="105">
        <v>9.8425196850393706E-2</v>
      </c>
      <c r="X133" s="104">
        <v>0</v>
      </c>
      <c r="Y133" s="104">
        <v>2</v>
      </c>
      <c r="Z133" s="104" t="s">
        <v>1869</v>
      </c>
      <c r="AA133" s="104">
        <v>55</v>
      </c>
      <c r="AB133" s="104">
        <v>37</v>
      </c>
      <c r="AC133" s="104">
        <v>45</v>
      </c>
      <c r="AD133" s="103">
        <v>43</v>
      </c>
      <c r="AE133" s="104">
        <v>32</v>
      </c>
      <c r="AF133" s="104">
        <v>40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0</v>
      </c>
      <c r="AM133" s="104">
        <v>0</v>
      </c>
      <c r="AN133" s="104">
        <v>0</v>
      </c>
      <c r="AO133" s="104">
        <v>250</v>
      </c>
      <c r="AP133" s="106">
        <f>'MFP by Site_kbs'!$AO133/'MFP by Site_kbs'!$G133</f>
        <v>0.98425196850393704</v>
      </c>
      <c r="AQ133" s="104">
        <v>250</v>
      </c>
      <c r="AR133" s="107">
        <f>'MFP by Site_kbs'!$AQ133/'MFP by Site_kbs'!$G133</f>
        <v>0.98425196850393704</v>
      </c>
      <c r="AS133" s="104" t="s">
        <v>1767</v>
      </c>
      <c r="AT133" s="104" t="s">
        <v>3100</v>
      </c>
      <c r="AU133" s="115" t="s">
        <v>3246</v>
      </c>
    </row>
    <row r="134" spans="2:47" hidden="1" x14ac:dyDescent="0.25">
      <c r="B134" s="109" t="s">
        <v>1808</v>
      </c>
      <c r="C134" s="109">
        <v>8</v>
      </c>
      <c r="D134" s="109" t="s">
        <v>94</v>
      </c>
      <c r="E134" s="109">
        <v>8009</v>
      </c>
      <c r="F134" s="109" t="s">
        <v>559</v>
      </c>
      <c r="G134" s="110">
        <v>757</v>
      </c>
      <c r="H134" s="110">
        <v>395</v>
      </c>
      <c r="I134" s="111">
        <v>0.522486772486772</v>
      </c>
      <c r="J134" s="110">
        <v>362</v>
      </c>
      <c r="K134" s="111">
        <v>0.477513227513228</v>
      </c>
      <c r="L134" s="110">
        <v>2</v>
      </c>
      <c r="M134" s="110">
        <v>5</v>
      </c>
      <c r="N134" s="110">
        <v>444</v>
      </c>
      <c r="O134" s="110">
        <v>118</v>
      </c>
      <c r="P134" s="110">
        <v>1</v>
      </c>
      <c r="Q134" s="110">
        <v>160</v>
      </c>
      <c r="R134" s="110">
        <v>27</v>
      </c>
      <c r="S134" s="110">
        <f>SUM('MFP by Site_kbs'!$L134:$P134,'MFP by Site_kbs'!$R134)</f>
        <v>597</v>
      </c>
      <c r="T134" s="110">
        <v>711</v>
      </c>
      <c r="U134" s="111">
        <v>0.93915343915343896</v>
      </c>
      <c r="V134" s="110">
        <v>46</v>
      </c>
      <c r="W134" s="111">
        <v>6.0846560846560802E-2</v>
      </c>
      <c r="X134" s="110">
        <v>0</v>
      </c>
      <c r="Y134" s="110">
        <v>0</v>
      </c>
      <c r="Z134" s="110" t="s">
        <v>1869</v>
      </c>
      <c r="AA134" s="110">
        <v>0</v>
      </c>
      <c r="AB134" s="110">
        <v>0</v>
      </c>
      <c r="AC134" s="110">
        <v>0</v>
      </c>
      <c r="AD134" s="109">
        <v>0</v>
      </c>
      <c r="AE134" s="110">
        <v>0</v>
      </c>
      <c r="AF134" s="110">
        <v>0</v>
      </c>
      <c r="AG134" s="110">
        <v>0</v>
      </c>
      <c r="AH134" s="110">
        <v>0</v>
      </c>
      <c r="AI134" s="110">
        <v>0</v>
      </c>
      <c r="AJ134" s="110">
        <v>177</v>
      </c>
      <c r="AK134" s="110">
        <v>31</v>
      </c>
      <c r="AL134" s="110">
        <v>189</v>
      </c>
      <c r="AM134" s="110">
        <v>198</v>
      </c>
      <c r="AN134" s="110">
        <v>162</v>
      </c>
      <c r="AO134" s="110">
        <v>629</v>
      </c>
      <c r="AP134" s="112">
        <f>'MFP by Site_kbs'!$AO134/'MFP by Site_kbs'!$G134</f>
        <v>0.83091149273447817</v>
      </c>
      <c r="AQ134" s="110">
        <v>629</v>
      </c>
      <c r="AR134" s="113">
        <f>'MFP by Site_kbs'!$AQ134/'MFP by Site_kbs'!$G134</f>
        <v>0.83091149273447817</v>
      </c>
      <c r="AS134" s="110" t="s">
        <v>1767</v>
      </c>
      <c r="AT134" s="110" t="s">
        <v>3100</v>
      </c>
      <c r="AU134" s="114" t="s">
        <v>3246</v>
      </c>
    </row>
    <row r="135" spans="2:47" hidden="1" x14ac:dyDescent="0.25">
      <c r="B135" s="103" t="s">
        <v>1808</v>
      </c>
      <c r="C135" s="103">
        <v>8</v>
      </c>
      <c r="D135" s="103" t="s">
        <v>94</v>
      </c>
      <c r="E135" s="103">
        <v>8012</v>
      </c>
      <c r="F135" s="103" t="s">
        <v>560</v>
      </c>
      <c r="G135" s="104">
        <v>350</v>
      </c>
      <c r="H135" s="104">
        <v>163</v>
      </c>
      <c r="I135" s="105">
        <v>0.46571428571428602</v>
      </c>
      <c r="J135" s="104">
        <v>187</v>
      </c>
      <c r="K135" s="105">
        <v>0.53428571428571403</v>
      </c>
      <c r="L135" s="104">
        <v>0</v>
      </c>
      <c r="M135" s="104">
        <v>1</v>
      </c>
      <c r="N135" s="104">
        <v>221</v>
      </c>
      <c r="O135" s="104">
        <v>83</v>
      </c>
      <c r="P135" s="104">
        <v>0</v>
      </c>
      <c r="Q135" s="104">
        <v>36</v>
      </c>
      <c r="R135" s="104">
        <v>9</v>
      </c>
      <c r="S135" s="104">
        <f>SUM('MFP by Site_kbs'!$L135:$P135,'MFP by Site_kbs'!$R135)</f>
        <v>314</v>
      </c>
      <c r="T135" s="104">
        <v>293</v>
      </c>
      <c r="U135" s="105">
        <v>0.83714285714285697</v>
      </c>
      <c r="V135" s="104">
        <v>57</v>
      </c>
      <c r="W135" s="105">
        <v>0.16285714285714301</v>
      </c>
      <c r="X135" s="104">
        <v>0</v>
      </c>
      <c r="Y135" s="104">
        <v>1</v>
      </c>
      <c r="Z135" s="104" t="s">
        <v>1869</v>
      </c>
      <c r="AA135" s="104">
        <v>64</v>
      </c>
      <c r="AB135" s="104">
        <v>63</v>
      </c>
      <c r="AC135" s="104">
        <v>62</v>
      </c>
      <c r="AD135" s="103">
        <v>46</v>
      </c>
      <c r="AE135" s="104">
        <v>61</v>
      </c>
      <c r="AF135" s="104">
        <v>53</v>
      </c>
      <c r="AG135" s="104">
        <v>0</v>
      </c>
      <c r="AH135" s="104">
        <v>0</v>
      </c>
      <c r="AI135" s="104">
        <v>0</v>
      </c>
      <c r="AJ135" s="104">
        <v>0</v>
      </c>
      <c r="AK135" s="104">
        <v>0</v>
      </c>
      <c r="AL135" s="104">
        <v>0</v>
      </c>
      <c r="AM135" s="104">
        <v>0</v>
      </c>
      <c r="AN135" s="104">
        <v>0</v>
      </c>
      <c r="AO135" s="104">
        <v>336</v>
      </c>
      <c r="AP135" s="106">
        <f>'MFP by Site_kbs'!$AO135/'MFP by Site_kbs'!$G135</f>
        <v>0.96</v>
      </c>
      <c r="AQ135" s="104">
        <v>336</v>
      </c>
      <c r="AR135" s="107">
        <f>'MFP by Site_kbs'!$AQ135/'MFP by Site_kbs'!$G135</f>
        <v>0.96</v>
      </c>
      <c r="AS135" s="104" t="s">
        <v>1767</v>
      </c>
      <c r="AT135" s="104" t="s">
        <v>3100</v>
      </c>
      <c r="AU135" s="115" t="s">
        <v>3246</v>
      </c>
    </row>
    <row r="136" spans="2:47" hidden="1" x14ac:dyDescent="0.25">
      <c r="B136" s="109" t="s">
        <v>1808</v>
      </c>
      <c r="C136" s="109">
        <v>8</v>
      </c>
      <c r="D136" s="109" t="s">
        <v>94</v>
      </c>
      <c r="E136" s="109">
        <v>8013</v>
      </c>
      <c r="F136" s="109" t="s">
        <v>561</v>
      </c>
      <c r="G136" s="110">
        <v>771</v>
      </c>
      <c r="H136" s="110">
        <v>383</v>
      </c>
      <c r="I136" s="111">
        <v>0.49675745784695202</v>
      </c>
      <c r="J136" s="110">
        <v>388</v>
      </c>
      <c r="K136" s="111">
        <v>0.50324254215304798</v>
      </c>
      <c r="L136" s="110">
        <v>0</v>
      </c>
      <c r="M136" s="110">
        <v>21</v>
      </c>
      <c r="N136" s="110">
        <v>254</v>
      </c>
      <c r="O136" s="110">
        <v>74</v>
      </c>
      <c r="P136" s="110">
        <v>0</v>
      </c>
      <c r="Q136" s="110">
        <v>393</v>
      </c>
      <c r="R136" s="110">
        <v>29</v>
      </c>
      <c r="S136" s="110">
        <f>SUM('MFP by Site_kbs'!$L136:$P136,'MFP by Site_kbs'!$R136)</f>
        <v>378</v>
      </c>
      <c r="T136" s="110">
        <v>745</v>
      </c>
      <c r="U136" s="111">
        <v>0.96627756160830103</v>
      </c>
      <c r="V136" s="110">
        <v>26</v>
      </c>
      <c r="W136" s="111">
        <v>3.3722438391699097E-2</v>
      </c>
      <c r="X136" s="110">
        <v>0</v>
      </c>
      <c r="Y136" s="110">
        <v>0</v>
      </c>
      <c r="Z136" s="110" t="s">
        <v>1869</v>
      </c>
      <c r="AA136" s="110">
        <v>0</v>
      </c>
      <c r="AB136" s="110">
        <v>0</v>
      </c>
      <c r="AC136" s="110">
        <v>0</v>
      </c>
      <c r="AD136" s="109">
        <v>0</v>
      </c>
      <c r="AE136" s="110">
        <v>0</v>
      </c>
      <c r="AF136" s="110">
        <v>0</v>
      </c>
      <c r="AG136" s="110">
        <v>279</v>
      </c>
      <c r="AH136" s="110">
        <v>237</v>
      </c>
      <c r="AI136" s="110">
        <v>255</v>
      </c>
      <c r="AJ136" s="110">
        <v>0</v>
      </c>
      <c r="AK136" s="110">
        <v>0</v>
      </c>
      <c r="AL136" s="110">
        <v>0</v>
      </c>
      <c r="AM136" s="110">
        <v>0</v>
      </c>
      <c r="AN136" s="110">
        <v>0</v>
      </c>
      <c r="AO136" s="110">
        <v>331</v>
      </c>
      <c r="AP136" s="112">
        <f>'MFP by Site_kbs'!$AO136/'MFP by Site_kbs'!$G136</f>
        <v>0.4293125810635538</v>
      </c>
      <c r="AQ136" s="110">
        <v>339</v>
      </c>
      <c r="AR136" s="113">
        <f>'MFP by Site_kbs'!$AQ136/'MFP by Site_kbs'!$G136</f>
        <v>0.43968871595330739</v>
      </c>
      <c r="AS136" s="110" t="s">
        <v>1767</v>
      </c>
      <c r="AT136" s="110" t="s">
        <v>3100</v>
      </c>
      <c r="AU136" s="114" t="s">
        <v>3247</v>
      </c>
    </row>
    <row r="137" spans="2:47" hidden="1" x14ac:dyDescent="0.25">
      <c r="B137" s="103" t="s">
        <v>1808</v>
      </c>
      <c r="C137" s="103">
        <v>8</v>
      </c>
      <c r="D137" s="103" t="s">
        <v>94</v>
      </c>
      <c r="E137" s="103">
        <v>8014</v>
      </c>
      <c r="F137" s="103" t="s">
        <v>562</v>
      </c>
      <c r="G137" s="104">
        <v>423</v>
      </c>
      <c r="H137" s="104">
        <v>206</v>
      </c>
      <c r="I137" s="105">
        <v>0.48699763593380602</v>
      </c>
      <c r="J137" s="104">
        <v>217</v>
      </c>
      <c r="K137" s="105">
        <v>0.51300236406619404</v>
      </c>
      <c r="L137" s="104">
        <v>1</v>
      </c>
      <c r="M137" s="104">
        <v>9</v>
      </c>
      <c r="N137" s="104">
        <v>86</v>
      </c>
      <c r="O137" s="104">
        <v>25</v>
      </c>
      <c r="P137" s="104">
        <v>3</v>
      </c>
      <c r="Q137" s="104">
        <v>271</v>
      </c>
      <c r="R137" s="104">
        <v>28</v>
      </c>
      <c r="S137" s="104">
        <f>SUM('MFP by Site_kbs'!$L137:$P137,'MFP by Site_kbs'!$R137)</f>
        <v>152</v>
      </c>
      <c r="T137" s="104">
        <v>419</v>
      </c>
      <c r="U137" s="105">
        <v>0.99054373522458605</v>
      </c>
      <c r="V137" s="104">
        <v>4</v>
      </c>
      <c r="W137" s="105">
        <v>9.4562647754137096E-3</v>
      </c>
      <c r="X137" s="104">
        <v>0</v>
      </c>
      <c r="Y137" s="104">
        <v>0</v>
      </c>
      <c r="Z137" s="104" t="s">
        <v>1869</v>
      </c>
      <c r="AA137" s="104">
        <v>0</v>
      </c>
      <c r="AB137" s="104">
        <v>0</v>
      </c>
      <c r="AC137" s="104">
        <v>0</v>
      </c>
      <c r="AD137" s="103">
        <v>0</v>
      </c>
      <c r="AE137" s="104">
        <v>202</v>
      </c>
      <c r="AF137" s="104">
        <v>221</v>
      </c>
      <c r="AG137" s="104">
        <v>0</v>
      </c>
      <c r="AH137" s="104">
        <v>0</v>
      </c>
      <c r="AI137" s="104">
        <v>0</v>
      </c>
      <c r="AJ137" s="104">
        <v>0</v>
      </c>
      <c r="AK137" s="104">
        <v>0</v>
      </c>
      <c r="AL137" s="104">
        <v>0</v>
      </c>
      <c r="AM137" s="104">
        <v>0</v>
      </c>
      <c r="AN137" s="104">
        <v>0</v>
      </c>
      <c r="AO137" s="104">
        <v>177</v>
      </c>
      <c r="AP137" s="106">
        <f>'MFP by Site_kbs'!$AO137/'MFP by Site_kbs'!$G137</f>
        <v>0.41843971631205673</v>
      </c>
      <c r="AQ137" s="104">
        <v>179</v>
      </c>
      <c r="AR137" s="107">
        <f>'MFP by Site_kbs'!$AQ137/'MFP by Site_kbs'!$G137</f>
        <v>0.42316784869976359</v>
      </c>
      <c r="AS137" s="104" t="s">
        <v>1767</v>
      </c>
      <c r="AT137" s="104" t="s">
        <v>3100</v>
      </c>
      <c r="AU137" s="115" t="s">
        <v>3247</v>
      </c>
    </row>
    <row r="138" spans="2:47" hidden="1" x14ac:dyDescent="0.25">
      <c r="B138" s="109" t="s">
        <v>1808</v>
      </c>
      <c r="C138" s="109">
        <v>8</v>
      </c>
      <c r="D138" s="109" t="s">
        <v>94</v>
      </c>
      <c r="E138" s="109">
        <v>8015</v>
      </c>
      <c r="F138" s="109" t="s">
        <v>563</v>
      </c>
      <c r="G138" s="110">
        <v>974</v>
      </c>
      <c r="H138" s="110">
        <v>469</v>
      </c>
      <c r="I138" s="111">
        <v>0.48151950718685799</v>
      </c>
      <c r="J138" s="110">
        <v>505</v>
      </c>
      <c r="K138" s="111">
        <v>0.51848049281314201</v>
      </c>
      <c r="L138" s="110">
        <v>1</v>
      </c>
      <c r="M138" s="110">
        <v>27</v>
      </c>
      <c r="N138" s="110">
        <v>232</v>
      </c>
      <c r="O138" s="110">
        <v>78</v>
      </c>
      <c r="P138" s="110">
        <v>2</v>
      </c>
      <c r="Q138" s="110">
        <v>584</v>
      </c>
      <c r="R138" s="110">
        <v>50</v>
      </c>
      <c r="S138" s="110">
        <f>SUM('MFP by Site_kbs'!$L138:$P138,'MFP by Site_kbs'!$R138)</f>
        <v>390</v>
      </c>
      <c r="T138" s="110">
        <v>954</v>
      </c>
      <c r="U138" s="111">
        <v>0.97946611909650905</v>
      </c>
      <c r="V138" s="110">
        <v>20</v>
      </c>
      <c r="W138" s="111">
        <v>2.05338809034908E-2</v>
      </c>
      <c r="X138" s="110">
        <v>0</v>
      </c>
      <c r="Y138" s="110">
        <v>0</v>
      </c>
      <c r="Z138" s="110" t="s">
        <v>1869</v>
      </c>
      <c r="AA138" s="110">
        <v>0</v>
      </c>
      <c r="AB138" s="110">
        <v>0</v>
      </c>
      <c r="AC138" s="110">
        <v>0</v>
      </c>
      <c r="AD138" s="109">
        <v>0</v>
      </c>
      <c r="AE138" s="110">
        <v>0</v>
      </c>
      <c r="AF138" s="110">
        <v>0</v>
      </c>
      <c r="AG138" s="110">
        <v>338</v>
      </c>
      <c r="AH138" s="110">
        <v>337</v>
      </c>
      <c r="AI138" s="110">
        <v>299</v>
      </c>
      <c r="AJ138" s="110">
        <v>0</v>
      </c>
      <c r="AK138" s="110">
        <v>0</v>
      </c>
      <c r="AL138" s="110">
        <v>0</v>
      </c>
      <c r="AM138" s="110">
        <v>0</v>
      </c>
      <c r="AN138" s="110">
        <v>0</v>
      </c>
      <c r="AO138" s="110">
        <v>378</v>
      </c>
      <c r="AP138" s="112">
        <f>'MFP by Site_kbs'!$AO138/'MFP by Site_kbs'!$G138</f>
        <v>0.38809034907597534</v>
      </c>
      <c r="AQ138" s="110">
        <v>389</v>
      </c>
      <c r="AR138" s="113">
        <f>'MFP by Site_kbs'!$AQ138/'MFP by Site_kbs'!$G138</f>
        <v>0.39938398357289528</v>
      </c>
      <c r="AS138" s="110" t="s">
        <v>1767</v>
      </c>
      <c r="AT138" s="110" t="s">
        <v>3100</v>
      </c>
      <c r="AU138" s="114" t="s">
        <v>3247</v>
      </c>
    </row>
    <row r="139" spans="2:47" hidden="1" x14ac:dyDescent="0.25">
      <c r="B139" s="103" t="s">
        <v>1808</v>
      </c>
      <c r="C139" s="103">
        <v>8</v>
      </c>
      <c r="D139" s="103" t="s">
        <v>94</v>
      </c>
      <c r="E139" s="103">
        <v>8016</v>
      </c>
      <c r="F139" s="103" t="s">
        <v>564</v>
      </c>
      <c r="G139" s="104">
        <v>750</v>
      </c>
      <c r="H139" s="104">
        <v>352</v>
      </c>
      <c r="I139" s="105">
        <v>0.46933333333333299</v>
      </c>
      <c r="J139" s="104">
        <v>398</v>
      </c>
      <c r="K139" s="105">
        <v>0.53066666666666695</v>
      </c>
      <c r="L139" s="104">
        <v>4</v>
      </c>
      <c r="M139" s="104">
        <v>22</v>
      </c>
      <c r="N139" s="104">
        <v>345</v>
      </c>
      <c r="O139" s="104">
        <v>49</v>
      </c>
      <c r="P139" s="104">
        <v>0</v>
      </c>
      <c r="Q139" s="104">
        <v>310</v>
      </c>
      <c r="R139" s="104">
        <v>20</v>
      </c>
      <c r="S139" s="104">
        <f>SUM('MFP by Site_kbs'!$L139:$P139,'MFP by Site_kbs'!$R139)</f>
        <v>440</v>
      </c>
      <c r="T139" s="104">
        <v>732</v>
      </c>
      <c r="U139" s="105">
        <v>0.97599999999999998</v>
      </c>
      <c r="V139" s="104">
        <v>18</v>
      </c>
      <c r="W139" s="105">
        <v>2.4E-2</v>
      </c>
      <c r="X139" s="104">
        <v>0</v>
      </c>
      <c r="Y139" s="104">
        <v>0</v>
      </c>
      <c r="Z139" s="104" t="s">
        <v>1869</v>
      </c>
      <c r="AA139" s="104">
        <v>0</v>
      </c>
      <c r="AB139" s="104">
        <v>0</v>
      </c>
      <c r="AC139" s="104">
        <v>0</v>
      </c>
      <c r="AD139" s="103">
        <v>0</v>
      </c>
      <c r="AE139" s="104">
        <v>0</v>
      </c>
      <c r="AF139" s="104">
        <v>0</v>
      </c>
      <c r="AG139" s="104">
        <v>286</v>
      </c>
      <c r="AH139" s="104">
        <v>227</v>
      </c>
      <c r="AI139" s="104">
        <v>237</v>
      </c>
      <c r="AJ139" s="104">
        <v>0</v>
      </c>
      <c r="AK139" s="104">
        <v>0</v>
      </c>
      <c r="AL139" s="104">
        <v>0</v>
      </c>
      <c r="AM139" s="104">
        <v>0</v>
      </c>
      <c r="AN139" s="104">
        <v>0</v>
      </c>
      <c r="AO139" s="104">
        <v>444</v>
      </c>
      <c r="AP139" s="106">
        <f>'MFP by Site_kbs'!$AO139/'MFP by Site_kbs'!$G139</f>
        <v>0.59199999999999997</v>
      </c>
      <c r="AQ139" s="104">
        <v>444</v>
      </c>
      <c r="AR139" s="107">
        <f>'MFP by Site_kbs'!$AQ139/'MFP by Site_kbs'!$G139</f>
        <v>0.59199999999999997</v>
      </c>
      <c r="AS139" s="104" t="s">
        <v>1767</v>
      </c>
      <c r="AT139" s="104" t="s">
        <v>3100</v>
      </c>
      <c r="AU139" s="115" t="s">
        <v>3246</v>
      </c>
    </row>
    <row r="140" spans="2:47" hidden="1" x14ac:dyDescent="0.25">
      <c r="B140" s="109" t="s">
        <v>1808</v>
      </c>
      <c r="C140" s="109">
        <v>8</v>
      </c>
      <c r="D140" s="109" t="s">
        <v>94</v>
      </c>
      <c r="E140" s="109">
        <v>8017</v>
      </c>
      <c r="F140" s="109" t="s">
        <v>565</v>
      </c>
      <c r="G140" s="110">
        <v>1231</v>
      </c>
      <c r="H140" s="110">
        <v>564</v>
      </c>
      <c r="I140" s="111">
        <v>0.45816409423233101</v>
      </c>
      <c r="J140" s="110">
        <v>667</v>
      </c>
      <c r="K140" s="111">
        <v>0.54183590576766905</v>
      </c>
      <c r="L140" s="110">
        <v>4</v>
      </c>
      <c r="M140" s="110">
        <v>9</v>
      </c>
      <c r="N140" s="110">
        <v>185</v>
      </c>
      <c r="O140" s="110">
        <v>71</v>
      </c>
      <c r="P140" s="110">
        <v>3</v>
      </c>
      <c r="Q140" s="110">
        <v>927</v>
      </c>
      <c r="R140" s="110">
        <v>32</v>
      </c>
      <c r="S140" s="110">
        <f>SUM('MFP by Site_kbs'!$L140:$P140,'MFP by Site_kbs'!$R140)</f>
        <v>304</v>
      </c>
      <c r="T140" s="110">
        <v>1217</v>
      </c>
      <c r="U140" s="111">
        <v>0.98862713241267297</v>
      </c>
      <c r="V140" s="110">
        <v>14</v>
      </c>
      <c r="W140" s="111">
        <v>1.13728675873274E-2</v>
      </c>
      <c r="X140" s="110">
        <v>0</v>
      </c>
      <c r="Y140" s="110">
        <v>0</v>
      </c>
      <c r="Z140" s="110" t="s">
        <v>1869</v>
      </c>
      <c r="AA140" s="110">
        <v>0</v>
      </c>
      <c r="AB140" s="110">
        <v>0</v>
      </c>
      <c r="AC140" s="110">
        <v>0</v>
      </c>
      <c r="AD140" s="109">
        <v>0</v>
      </c>
      <c r="AE140" s="110">
        <v>0</v>
      </c>
      <c r="AF140" s="110">
        <v>0</v>
      </c>
      <c r="AG140" s="110">
        <v>0</v>
      </c>
      <c r="AH140" s="110">
        <v>0</v>
      </c>
      <c r="AI140" s="110">
        <v>0</v>
      </c>
      <c r="AJ140" s="110">
        <v>320</v>
      </c>
      <c r="AK140" s="110">
        <v>17</v>
      </c>
      <c r="AL140" s="110">
        <v>326</v>
      </c>
      <c r="AM140" s="110">
        <v>311</v>
      </c>
      <c r="AN140" s="110">
        <v>257</v>
      </c>
      <c r="AO140" s="110">
        <v>472</v>
      </c>
      <c r="AP140" s="112">
        <f>'MFP by Site_kbs'!$AO140/'MFP by Site_kbs'!$G140</f>
        <v>0.3834281072298944</v>
      </c>
      <c r="AQ140" s="110">
        <v>476</v>
      </c>
      <c r="AR140" s="113">
        <f>'MFP by Site_kbs'!$AQ140/'MFP by Site_kbs'!$G140</f>
        <v>0.38667749796913081</v>
      </c>
      <c r="AS140" s="110" t="s">
        <v>1767</v>
      </c>
      <c r="AT140" s="110" t="s">
        <v>3100</v>
      </c>
      <c r="AU140" s="114" t="s">
        <v>3247</v>
      </c>
    </row>
    <row r="141" spans="2:47" hidden="1" x14ac:dyDescent="0.25">
      <c r="B141" s="103" t="s">
        <v>1808</v>
      </c>
      <c r="C141" s="103">
        <v>8</v>
      </c>
      <c r="D141" s="103" t="s">
        <v>94</v>
      </c>
      <c r="E141" s="103">
        <v>8018</v>
      </c>
      <c r="F141" s="103" t="s">
        <v>566</v>
      </c>
      <c r="G141" s="104">
        <v>567</v>
      </c>
      <c r="H141" s="104">
        <v>286</v>
      </c>
      <c r="I141" s="105">
        <v>0.50440917107583805</v>
      </c>
      <c r="J141" s="104">
        <v>281</v>
      </c>
      <c r="K141" s="105">
        <v>0.49559082892416201</v>
      </c>
      <c r="L141" s="104">
        <v>1</v>
      </c>
      <c r="M141" s="104">
        <v>15</v>
      </c>
      <c r="N141" s="104">
        <v>291</v>
      </c>
      <c r="O141" s="104">
        <v>67</v>
      </c>
      <c r="P141" s="104">
        <v>3</v>
      </c>
      <c r="Q141" s="104">
        <v>171</v>
      </c>
      <c r="R141" s="104">
        <v>19</v>
      </c>
      <c r="S141" s="104">
        <f>SUM('MFP by Site_kbs'!$L141:$P141,'MFP by Site_kbs'!$R141)</f>
        <v>396</v>
      </c>
      <c r="T141" s="104">
        <v>530</v>
      </c>
      <c r="U141" s="105">
        <v>0.93474426807760103</v>
      </c>
      <c r="V141" s="104">
        <v>37</v>
      </c>
      <c r="W141" s="105">
        <v>6.5255731922398599E-2</v>
      </c>
      <c r="X141" s="104">
        <v>0</v>
      </c>
      <c r="Y141" s="104">
        <v>9</v>
      </c>
      <c r="Z141" s="104" t="s">
        <v>1869</v>
      </c>
      <c r="AA141" s="104">
        <v>86</v>
      </c>
      <c r="AB141" s="104">
        <v>110</v>
      </c>
      <c r="AC141" s="104">
        <v>100</v>
      </c>
      <c r="AD141" s="103">
        <v>87</v>
      </c>
      <c r="AE141" s="104">
        <v>97</v>
      </c>
      <c r="AF141" s="104">
        <v>78</v>
      </c>
      <c r="AG141" s="104">
        <v>0</v>
      </c>
      <c r="AH141" s="104">
        <v>0</v>
      </c>
      <c r="AI141" s="104">
        <v>0</v>
      </c>
      <c r="AJ141" s="104">
        <v>0</v>
      </c>
      <c r="AK141" s="104">
        <v>0</v>
      </c>
      <c r="AL141" s="104">
        <v>0</v>
      </c>
      <c r="AM141" s="104">
        <v>0</v>
      </c>
      <c r="AN141" s="104">
        <v>0</v>
      </c>
      <c r="AO141" s="104">
        <v>397</v>
      </c>
      <c r="AP141" s="106">
        <f>'MFP by Site_kbs'!$AO141/'MFP by Site_kbs'!$G141</f>
        <v>0.70017636684303353</v>
      </c>
      <c r="AQ141" s="104">
        <v>397</v>
      </c>
      <c r="AR141" s="107">
        <f>'MFP by Site_kbs'!$AQ141/'MFP by Site_kbs'!$G141</f>
        <v>0.70017636684303353</v>
      </c>
      <c r="AS141" s="104" t="s">
        <v>1767</v>
      </c>
      <c r="AT141" s="104" t="s">
        <v>3100</v>
      </c>
      <c r="AU141" s="115" t="s">
        <v>3246</v>
      </c>
    </row>
    <row r="142" spans="2:47" hidden="1" x14ac:dyDescent="0.25">
      <c r="B142" s="109" t="s">
        <v>1808</v>
      </c>
      <c r="C142" s="109">
        <v>8</v>
      </c>
      <c r="D142" s="109" t="s">
        <v>94</v>
      </c>
      <c r="E142" s="109">
        <v>8019</v>
      </c>
      <c r="F142" s="109" t="s">
        <v>567</v>
      </c>
      <c r="G142" s="110">
        <v>391</v>
      </c>
      <c r="H142" s="110">
        <v>188</v>
      </c>
      <c r="I142" s="111">
        <v>0.48081841432225098</v>
      </c>
      <c r="J142" s="110">
        <v>203</v>
      </c>
      <c r="K142" s="111">
        <v>0.51918158567774897</v>
      </c>
      <c r="L142" s="110">
        <v>0</v>
      </c>
      <c r="M142" s="110">
        <v>11</v>
      </c>
      <c r="N142" s="110">
        <v>209</v>
      </c>
      <c r="O142" s="110">
        <v>86</v>
      </c>
      <c r="P142" s="110">
        <v>4</v>
      </c>
      <c r="Q142" s="110">
        <v>72</v>
      </c>
      <c r="R142" s="110">
        <v>9</v>
      </c>
      <c r="S142" s="110">
        <f>SUM('MFP by Site_kbs'!$L142:$P142,'MFP by Site_kbs'!$R142)</f>
        <v>319</v>
      </c>
      <c r="T142" s="110">
        <v>340</v>
      </c>
      <c r="U142" s="111">
        <v>0.86956521739130399</v>
      </c>
      <c r="V142" s="110">
        <v>51</v>
      </c>
      <c r="W142" s="111">
        <v>0.13043478260869601</v>
      </c>
      <c r="X142" s="110">
        <v>0</v>
      </c>
      <c r="Y142" s="110">
        <v>6</v>
      </c>
      <c r="Z142" s="110" t="s">
        <v>1869</v>
      </c>
      <c r="AA142" s="110">
        <v>63</v>
      </c>
      <c r="AB142" s="110">
        <v>61</v>
      </c>
      <c r="AC142" s="110">
        <v>77</v>
      </c>
      <c r="AD142" s="109">
        <v>65</v>
      </c>
      <c r="AE142" s="110">
        <v>70</v>
      </c>
      <c r="AF142" s="110">
        <v>49</v>
      </c>
      <c r="AG142" s="110">
        <v>0</v>
      </c>
      <c r="AH142" s="110">
        <v>0</v>
      </c>
      <c r="AI142" s="110">
        <v>0</v>
      </c>
      <c r="AJ142" s="110">
        <v>0</v>
      </c>
      <c r="AK142" s="110">
        <v>0</v>
      </c>
      <c r="AL142" s="110">
        <v>0</v>
      </c>
      <c r="AM142" s="110">
        <v>0</v>
      </c>
      <c r="AN142" s="110">
        <v>0</v>
      </c>
      <c r="AO142" s="110">
        <v>366</v>
      </c>
      <c r="AP142" s="112">
        <f>'MFP by Site_kbs'!$AO142/'MFP by Site_kbs'!$G142</f>
        <v>0.93606138107416881</v>
      </c>
      <c r="AQ142" s="110">
        <v>366</v>
      </c>
      <c r="AR142" s="113">
        <f>'MFP by Site_kbs'!$AQ142/'MFP by Site_kbs'!$G142</f>
        <v>0.93606138107416881</v>
      </c>
      <c r="AS142" s="110" t="s">
        <v>1767</v>
      </c>
      <c r="AT142" s="110" t="s">
        <v>3100</v>
      </c>
      <c r="AU142" s="114" t="s">
        <v>3246</v>
      </c>
    </row>
    <row r="143" spans="2:47" hidden="1" x14ac:dyDescent="0.25">
      <c r="B143" s="103" t="s">
        <v>1808</v>
      </c>
      <c r="C143" s="103">
        <v>8</v>
      </c>
      <c r="D143" s="103" t="s">
        <v>94</v>
      </c>
      <c r="E143" s="103">
        <v>8020</v>
      </c>
      <c r="F143" s="103" t="s">
        <v>568</v>
      </c>
      <c r="G143" s="104">
        <v>1274</v>
      </c>
      <c r="H143" s="104">
        <v>583</v>
      </c>
      <c r="I143" s="105">
        <v>0.45761381475667201</v>
      </c>
      <c r="J143" s="104">
        <v>691</v>
      </c>
      <c r="K143" s="105">
        <v>0.54238618524332805</v>
      </c>
      <c r="L143" s="104">
        <v>10</v>
      </c>
      <c r="M143" s="104">
        <v>23</v>
      </c>
      <c r="N143" s="104">
        <v>304</v>
      </c>
      <c r="O143" s="104">
        <v>87</v>
      </c>
      <c r="P143" s="104">
        <v>3</v>
      </c>
      <c r="Q143" s="104">
        <v>788</v>
      </c>
      <c r="R143" s="104">
        <v>59</v>
      </c>
      <c r="S143" s="104">
        <f>SUM('MFP by Site_kbs'!$L143:$P143,'MFP by Site_kbs'!$R143)</f>
        <v>486</v>
      </c>
      <c r="T143" s="104">
        <v>1264</v>
      </c>
      <c r="U143" s="105">
        <v>0.992150706436421</v>
      </c>
      <c r="V143" s="104">
        <v>10</v>
      </c>
      <c r="W143" s="105">
        <v>7.8492935635792807E-3</v>
      </c>
      <c r="X143" s="104">
        <v>0</v>
      </c>
      <c r="Y143" s="104">
        <v>0</v>
      </c>
      <c r="Z143" s="104" t="s">
        <v>1869</v>
      </c>
      <c r="AA143" s="104">
        <v>0</v>
      </c>
      <c r="AB143" s="104">
        <v>0</v>
      </c>
      <c r="AC143" s="104">
        <v>0</v>
      </c>
      <c r="AD143" s="103">
        <v>0</v>
      </c>
      <c r="AE143" s="104">
        <v>0</v>
      </c>
      <c r="AF143" s="104">
        <v>0</v>
      </c>
      <c r="AG143" s="104">
        <v>0</v>
      </c>
      <c r="AH143" s="104">
        <v>0</v>
      </c>
      <c r="AI143" s="104">
        <v>0</v>
      </c>
      <c r="AJ143" s="104">
        <v>367</v>
      </c>
      <c r="AK143" s="104">
        <v>8</v>
      </c>
      <c r="AL143" s="104">
        <v>321</v>
      </c>
      <c r="AM143" s="104">
        <v>316</v>
      </c>
      <c r="AN143" s="104">
        <v>262</v>
      </c>
      <c r="AO143" s="104">
        <v>426</v>
      </c>
      <c r="AP143" s="106">
        <f>'MFP by Site_kbs'!$AO143/'MFP by Site_kbs'!$G143</f>
        <v>0.33437990580847726</v>
      </c>
      <c r="AQ143" s="104">
        <v>431</v>
      </c>
      <c r="AR143" s="107">
        <f>'MFP by Site_kbs'!$AQ143/'MFP by Site_kbs'!$G143</f>
        <v>0.33830455259026687</v>
      </c>
      <c r="AS143" s="104" t="s">
        <v>1767</v>
      </c>
      <c r="AT143" s="104" t="s">
        <v>3100</v>
      </c>
      <c r="AU143" s="115" t="s">
        <v>3247</v>
      </c>
    </row>
    <row r="144" spans="2:47" hidden="1" x14ac:dyDescent="0.25">
      <c r="B144" s="109" t="s">
        <v>1808</v>
      </c>
      <c r="C144" s="109">
        <v>8</v>
      </c>
      <c r="D144" s="109" t="s">
        <v>94</v>
      </c>
      <c r="E144" s="109">
        <v>8021</v>
      </c>
      <c r="F144" s="109" t="s">
        <v>569</v>
      </c>
      <c r="G144" s="110">
        <v>150</v>
      </c>
      <c r="H144" s="110">
        <v>78</v>
      </c>
      <c r="I144" s="111">
        <v>0.52</v>
      </c>
      <c r="J144" s="110">
        <v>72</v>
      </c>
      <c r="K144" s="111">
        <v>0.48</v>
      </c>
      <c r="L144" s="110">
        <v>0</v>
      </c>
      <c r="M144" s="110">
        <v>0</v>
      </c>
      <c r="N144" s="110">
        <v>76</v>
      </c>
      <c r="O144" s="110">
        <v>2</v>
      </c>
      <c r="P144" s="110">
        <v>0</v>
      </c>
      <c r="Q144" s="110">
        <v>66</v>
      </c>
      <c r="R144" s="110">
        <v>6</v>
      </c>
      <c r="S144" s="110">
        <f>SUM('MFP by Site_kbs'!$L144:$P144,'MFP by Site_kbs'!$R144)</f>
        <v>84</v>
      </c>
      <c r="T144" s="110">
        <v>150</v>
      </c>
      <c r="U144" s="111">
        <v>1</v>
      </c>
      <c r="V144" s="110">
        <v>0</v>
      </c>
      <c r="W144" s="111">
        <v>0</v>
      </c>
      <c r="X144" s="110">
        <v>0</v>
      </c>
      <c r="Y144" s="110">
        <v>1</v>
      </c>
      <c r="Z144" s="110" t="s">
        <v>1869</v>
      </c>
      <c r="AA144" s="110">
        <v>22</v>
      </c>
      <c r="AB144" s="110">
        <v>29</v>
      </c>
      <c r="AC144" s="110">
        <v>24</v>
      </c>
      <c r="AD144" s="109">
        <v>24</v>
      </c>
      <c r="AE144" s="110">
        <v>21</v>
      </c>
      <c r="AF144" s="110">
        <v>29</v>
      </c>
      <c r="AG144" s="110">
        <v>0</v>
      </c>
      <c r="AH144" s="110">
        <v>0</v>
      </c>
      <c r="AI144" s="110">
        <v>0</v>
      </c>
      <c r="AJ144" s="110">
        <v>0</v>
      </c>
      <c r="AK144" s="110">
        <v>0</v>
      </c>
      <c r="AL144" s="110">
        <v>0</v>
      </c>
      <c r="AM144" s="110">
        <v>0</v>
      </c>
      <c r="AN144" s="110">
        <v>0</v>
      </c>
      <c r="AO144" s="110">
        <v>129</v>
      </c>
      <c r="AP144" s="112">
        <f>'MFP by Site_kbs'!$AO144/'MFP by Site_kbs'!$G144</f>
        <v>0.86</v>
      </c>
      <c r="AQ144" s="110">
        <v>129</v>
      </c>
      <c r="AR144" s="113">
        <f>'MFP by Site_kbs'!$AQ144/'MFP by Site_kbs'!$G144</f>
        <v>0.86</v>
      </c>
      <c r="AS144" s="110" t="s">
        <v>1767</v>
      </c>
      <c r="AT144" s="110" t="s">
        <v>3100</v>
      </c>
      <c r="AU144" s="114" t="s">
        <v>3246</v>
      </c>
    </row>
    <row r="145" spans="2:47" hidden="1" x14ac:dyDescent="0.25">
      <c r="B145" s="103" t="s">
        <v>1808</v>
      </c>
      <c r="C145" s="103">
        <v>8</v>
      </c>
      <c r="D145" s="103" t="s">
        <v>94</v>
      </c>
      <c r="E145" s="103">
        <v>8022</v>
      </c>
      <c r="F145" s="103" t="s">
        <v>570</v>
      </c>
      <c r="G145" s="104">
        <v>216</v>
      </c>
      <c r="H145" s="104">
        <v>97</v>
      </c>
      <c r="I145" s="105">
        <v>0.44907407407407401</v>
      </c>
      <c r="J145" s="104">
        <v>119</v>
      </c>
      <c r="K145" s="105">
        <v>0.55092592592592604</v>
      </c>
      <c r="L145" s="104">
        <v>0</v>
      </c>
      <c r="M145" s="104">
        <v>1</v>
      </c>
      <c r="N145" s="104">
        <v>124</v>
      </c>
      <c r="O145" s="104">
        <v>0</v>
      </c>
      <c r="P145" s="104">
        <v>1</v>
      </c>
      <c r="Q145" s="104">
        <v>89</v>
      </c>
      <c r="R145" s="104">
        <v>1</v>
      </c>
      <c r="S145" s="104">
        <f>SUM('MFP by Site_kbs'!$L145:$P145,'MFP by Site_kbs'!$R145)</f>
        <v>127</v>
      </c>
      <c r="T145" s="104">
        <v>215</v>
      </c>
      <c r="U145" s="105">
        <v>0.99537037037037002</v>
      </c>
      <c r="V145" s="104">
        <v>1</v>
      </c>
      <c r="W145" s="105">
        <v>4.6296296296296302E-3</v>
      </c>
      <c r="X145" s="104">
        <v>0</v>
      </c>
      <c r="Y145" s="104">
        <v>0</v>
      </c>
      <c r="Z145" s="104" t="s">
        <v>1869</v>
      </c>
      <c r="AA145" s="104">
        <v>0</v>
      </c>
      <c r="AB145" s="104">
        <v>0</v>
      </c>
      <c r="AC145" s="104">
        <v>0</v>
      </c>
      <c r="AD145" s="103">
        <v>0</v>
      </c>
      <c r="AE145" s="104">
        <v>0</v>
      </c>
      <c r="AF145" s="104">
        <v>0</v>
      </c>
      <c r="AG145" s="104">
        <v>26</v>
      </c>
      <c r="AH145" s="104">
        <v>26</v>
      </c>
      <c r="AI145" s="104">
        <v>33</v>
      </c>
      <c r="AJ145" s="104">
        <v>21</v>
      </c>
      <c r="AK145" s="104">
        <v>16</v>
      </c>
      <c r="AL145" s="104">
        <v>40</v>
      </c>
      <c r="AM145" s="104">
        <v>33</v>
      </c>
      <c r="AN145" s="104">
        <v>21</v>
      </c>
      <c r="AO145" s="104">
        <v>167</v>
      </c>
      <c r="AP145" s="106">
        <f>'MFP by Site_kbs'!$AO145/'MFP by Site_kbs'!$G145</f>
        <v>0.77314814814814814</v>
      </c>
      <c r="AQ145" s="104">
        <v>167</v>
      </c>
      <c r="AR145" s="107">
        <f>'MFP by Site_kbs'!$AQ145/'MFP by Site_kbs'!$G145</f>
        <v>0.77314814814814814</v>
      </c>
      <c r="AS145" s="104" t="s">
        <v>1767</v>
      </c>
      <c r="AT145" s="104" t="s">
        <v>3100</v>
      </c>
      <c r="AU145" s="115" t="s">
        <v>3246</v>
      </c>
    </row>
    <row r="146" spans="2:47" hidden="1" x14ac:dyDescent="0.25">
      <c r="B146" s="109" t="s">
        <v>1808</v>
      </c>
      <c r="C146" s="109">
        <v>8</v>
      </c>
      <c r="D146" s="109" t="s">
        <v>94</v>
      </c>
      <c r="E146" s="109">
        <v>8023</v>
      </c>
      <c r="F146" s="109" t="s">
        <v>571</v>
      </c>
      <c r="G146" s="110">
        <v>603</v>
      </c>
      <c r="H146" s="110">
        <v>299</v>
      </c>
      <c r="I146" s="111">
        <v>0.49585406301824198</v>
      </c>
      <c r="J146" s="110">
        <v>304</v>
      </c>
      <c r="K146" s="111">
        <v>0.50414593698175802</v>
      </c>
      <c r="L146" s="110">
        <v>0</v>
      </c>
      <c r="M146" s="110">
        <v>28</v>
      </c>
      <c r="N146" s="110">
        <v>416</v>
      </c>
      <c r="O146" s="110">
        <v>66</v>
      </c>
      <c r="P146" s="110">
        <v>0</v>
      </c>
      <c r="Q146" s="110">
        <v>74</v>
      </c>
      <c r="R146" s="110">
        <v>19</v>
      </c>
      <c r="S146" s="110">
        <f>SUM('MFP by Site_kbs'!$L146:$P146,'MFP by Site_kbs'!$R146)</f>
        <v>529</v>
      </c>
      <c r="T146" s="110">
        <v>549</v>
      </c>
      <c r="U146" s="111">
        <v>0.91044776119403004</v>
      </c>
      <c r="V146" s="110">
        <v>54</v>
      </c>
      <c r="W146" s="111">
        <v>8.9552238805970102E-2</v>
      </c>
      <c r="X146" s="110">
        <v>0</v>
      </c>
      <c r="Y146" s="110">
        <v>8</v>
      </c>
      <c r="Z146" s="110" t="s">
        <v>1869</v>
      </c>
      <c r="AA146" s="110">
        <v>93</v>
      </c>
      <c r="AB146" s="110">
        <v>116</v>
      </c>
      <c r="AC146" s="110">
        <v>107</v>
      </c>
      <c r="AD146" s="109">
        <v>105</v>
      </c>
      <c r="AE146" s="110">
        <v>97</v>
      </c>
      <c r="AF146" s="110">
        <v>77</v>
      </c>
      <c r="AG146" s="110">
        <v>0</v>
      </c>
      <c r="AH146" s="110">
        <v>0</v>
      </c>
      <c r="AI146" s="110">
        <v>0</v>
      </c>
      <c r="AJ146" s="110">
        <v>0</v>
      </c>
      <c r="AK146" s="110">
        <v>0</v>
      </c>
      <c r="AL146" s="110">
        <v>0</v>
      </c>
      <c r="AM146" s="110">
        <v>0</v>
      </c>
      <c r="AN146" s="110">
        <v>0</v>
      </c>
      <c r="AO146" s="110">
        <v>582</v>
      </c>
      <c r="AP146" s="112">
        <f>'MFP by Site_kbs'!$AO146/'MFP by Site_kbs'!$G146</f>
        <v>0.96517412935323388</v>
      </c>
      <c r="AQ146" s="110">
        <v>582</v>
      </c>
      <c r="AR146" s="113">
        <f>'MFP by Site_kbs'!$AQ146/'MFP by Site_kbs'!$G146</f>
        <v>0.96517412935323388</v>
      </c>
      <c r="AS146" s="110" t="s">
        <v>1767</v>
      </c>
      <c r="AT146" s="110" t="s">
        <v>3100</v>
      </c>
      <c r="AU146" s="114" t="s">
        <v>3246</v>
      </c>
    </row>
    <row r="147" spans="2:47" hidden="1" x14ac:dyDescent="0.25">
      <c r="B147" s="103" t="s">
        <v>1808</v>
      </c>
      <c r="C147" s="103">
        <v>8</v>
      </c>
      <c r="D147" s="103" t="s">
        <v>94</v>
      </c>
      <c r="E147" s="103">
        <v>8024</v>
      </c>
      <c r="F147" s="103" t="s">
        <v>572</v>
      </c>
      <c r="G147" s="104">
        <v>606</v>
      </c>
      <c r="H147" s="104">
        <v>290</v>
      </c>
      <c r="I147" s="105">
        <v>0.47854785478547901</v>
      </c>
      <c r="J147" s="104">
        <v>316</v>
      </c>
      <c r="K147" s="105">
        <v>0.52145214521452099</v>
      </c>
      <c r="L147" s="104">
        <v>2</v>
      </c>
      <c r="M147" s="104">
        <v>0</v>
      </c>
      <c r="N147" s="104">
        <v>80</v>
      </c>
      <c r="O147" s="104">
        <v>53</v>
      </c>
      <c r="P147" s="104">
        <v>1</v>
      </c>
      <c r="Q147" s="104">
        <v>449</v>
      </c>
      <c r="R147" s="104">
        <v>21</v>
      </c>
      <c r="S147" s="104">
        <f>SUM('MFP by Site_kbs'!$L147:$P147,'MFP by Site_kbs'!$R147)</f>
        <v>157</v>
      </c>
      <c r="T147" s="104">
        <v>576</v>
      </c>
      <c r="U147" s="105">
        <v>0.95049504950495001</v>
      </c>
      <c r="V147" s="104">
        <v>30</v>
      </c>
      <c r="W147" s="105">
        <v>4.95049504950495E-2</v>
      </c>
      <c r="X147" s="104">
        <v>0</v>
      </c>
      <c r="Y147" s="104">
        <v>0</v>
      </c>
      <c r="Z147" s="104" t="s">
        <v>1869</v>
      </c>
      <c r="AA147" s="104">
        <v>0</v>
      </c>
      <c r="AB147" s="104">
        <v>0</v>
      </c>
      <c r="AC147" s="104">
        <v>289</v>
      </c>
      <c r="AD147" s="103">
        <v>317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0</v>
      </c>
      <c r="AO147" s="104">
        <v>332</v>
      </c>
      <c r="AP147" s="106">
        <f>'MFP by Site_kbs'!$AO147/'MFP by Site_kbs'!$G147</f>
        <v>0.54785478547854782</v>
      </c>
      <c r="AQ147" s="104">
        <v>332</v>
      </c>
      <c r="AR147" s="107">
        <f>'MFP by Site_kbs'!$AQ147/'MFP by Site_kbs'!$G147</f>
        <v>0.54785478547854782</v>
      </c>
      <c r="AS147" s="104" t="s">
        <v>1767</v>
      </c>
      <c r="AT147" s="104" t="s">
        <v>3100</v>
      </c>
      <c r="AU147" s="115" t="s">
        <v>3246</v>
      </c>
    </row>
    <row r="148" spans="2:47" hidden="1" x14ac:dyDescent="0.25">
      <c r="B148" s="109" t="s">
        <v>1808</v>
      </c>
      <c r="C148" s="109">
        <v>8</v>
      </c>
      <c r="D148" s="109" t="s">
        <v>94</v>
      </c>
      <c r="E148" s="109">
        <v>8025</v>
      </c>
      <c r="F148" s="109" t="s">
        <v>573</v>
      </c>
      <c r="G148" s="110">
        <v>957</v>
      </c>
      <c r="H148" s="110">
        <v>450</v>
      </c>
      <c r="I148" s="111">
        <v>0.47021943573667702</v>
      </c>
      <c r="J148" s="110">
        <v>507</v>
      </c>
      <c r="K148" s="111">
        <v>0.52978056426332298</v>
      </c>
      <c r="L148" s="110">
        <v>7</v>
      </c>
      <c r="M148" s="110">
        <v>4</v>
      </c>
      <c r="N148" s="110">
        <v>146</v>
      </c>
      <c r="O148" s="110">
        <v>73</v>
      </c>
      <c r="P148" s="110">
        <v>2</v>
      </c>
      <c r="Q148" s="110">
        <v>698</v>
      </c>
      <c r="R148" s="110">
        <v>27</v>
      </c>
      <c r="S148" s="110">
        <f>SUM('MFP by Site_kbs'!$L148:$P148,'MFP by Site_kbs'!$R148)</f>
        <v>259</v>
      </c>
      <c r="T148" s="110">
        <v>937</v>
      </c>
      <c r="U148" s="111">
        <v>0.97910135841170298</v>
      </c>
      <c r="V148" s="110">
        <v>20</v>
      </c>
      <c r="W148" s="111">
        <v>2.0898641588296799E-2</v>
      </c>
      <c r="X148" s="110">
        <v>0</v>
      </c>
      <c r="Y148" s="110">
        <v>0</v>
      </c>
      <c r="Z148" s="110" t="s">
        <v>1869</v>
      </c>
      <c r="AA148" s="110">
        <v>0</v>
      </c>
      <c r="AB148" s="110">
        <v>0</v>
      </c>
      <c r="AC148" s="110">
        <v>0</v>
      </c>
      <c r="AD148" s="109">
        <v>0</v>
      </c>
      <c r="AE148" s="110">
        <v>0</v>
      </c>
      <c r="AF148" s="110">
        <v>0</v>
      </c>
      <c r="AG148" s="110">
        <v>297</v>
      </c>
      <c r="AH148" s="110">
        <v>317</v>
      </c>
      <c r="AI148" s="110">
        <v>343</v>
      </c>
      <c r="AJ148" s="110">
        <v>0</v>
      </c>
      <c r="AK148" s="110">
        <v>0</v>
      </c>
      <c r="AL148" s="110">
        <v>0</v>
      </c>
      <c r="AM148" s="110">
        <v>0</v>
      </c>
      <c r="AN148" s="110">
        <v>0</v>
      </c>
      <c r="AO148" s="110">
        <v>414</v>
      </c>
      <c r="AP148" s="112">
        <f>'MFP by Site_kbs'!$AO148/'MFP by Site_kbs'!$G148</f>
        <v>0.43260188087774293</v>
      </c>
      <c r="AQ148" s="110">
        <v>423</v>
      </c>
      <c r="AR148" s="113">
        <f>'MFP by Site_kbs'!$AQ148/'MFP by Site_kbs'!$G148</f>
        <v>0.44200626959247646</v>
      </c>
      <c r="AS148" s="110" t="s">
        <v>1767</v>
      </c>
      <c r="AT148" s="110" t="s">
        <v>3100</v>
      </c>
      <c r="AU148" s="114" t="s">
        <v>3247</v>
      </c>
    </row>
    <row r="149" spans="2:47" hidden="1" x14ac:dyDescent="0.25">
      <c r="B149" s="103" t="s">
        <v>1808</v>
      </c>
      <c r="C149" s="103">
        <v>8</v>
      </c>
      <c r="D149" s="103" t="s">
        <v>94</v>
      </c>
      <c r="E149" s="103">
        <v>8027</v>
      </c>
      <c r="F149" s="103" t="s">
        <v>574</v>
      </c>
      <c r="G149" s="104">
        <v>650</v>
      </c>
      <c r="H149" s="104">
        <v>310</v>
      </c>
      <c r="I149" s="105">
        <v>0.47692307692307701</v>
      </c>
      <c r="J149" s="104">
        <v>340</v>
      </c>
      <c r="K149" s="105">
        <v>0.52307692307692299</v>
      </c>
      <c r="L149" s="104">
        <v>2</v>
      </c>
      <c r="M149" s="104">
        <v>3</v>
      </c>
      <c r="N149" s="104">
        <v>74</v>
      </c>
      <c r="O149" s="104">
        <v>78</v>
      </c>
      <c r="P149" s="104">
        <v>0</v>
      </c>
      <c r="Q149" s="104">
        <v>467</v>
      </c>
      <c r="R149" s="104">
        <v>26</v>
      </c>
      <c r="S149" s="104">
        <f>SUM('MFP by Site_kbs'!$L149:$P149,'MFP by Site_kbs'!$R149)</f>
        <v>183</v>
      </c>
      <c r="T149" s="104">
        <v>607</v>
      </c>
      <c r="U149" s="105">
        <v>0.93384615384615399</v>
      </c>
      <c r="V149" s="104">
        <v>43</v>
      </c>
      <c r="W149" s="105">
        <v>6.6153846153846202E-2</v>
      </c>
      <c r="X149" s="104">
        <v>0</v>
      </c>
      <c r="Y149" s="104">
        <v>33</v>
      </c>
      <c r="Z149" s="104" t="s">
        <v>1869</v>
      </c>
      <c r="AA149" s="104">
        <v>299</v>
      </c>
      <c r="AB149" s="104">
        <v>318</v>
      </c>
      <c r="AC149" s="104">
        <v>0</v>
      </c>
      <c r="AD149" s="103">
        <v>0</v>
      </c>
      <c r="AE149" s="104">
        <v>0</v>
      </c>
      <c r="AF149" s="104">
        <v>0</v>
      </c>
      <c r="AG149" s="104">
        <v>0</v>
      </c>
      <c r="AH149" s="104">
        <v>0</v>
      </c>
      <c r="AI149" s="104">
        <v>0</v>
      </c>
      <c r="AJ149" s="104">
        <v>0</v>
      </c>
      <c r="AK149" s="104">
        <v>0</v>
      </c>
      <c r="AL149" s="104">
        <v>0</v>
      </c>
      <c r="AM149" s="104">
        <v>0</v>
      </c>
      <c r="AN149" s="104">
        <v>0</v>
      </c>
      <c r="AO149" s="104">
        <v>355</v>
      </c>
      <c r="AP149" s="106">
        <f>'MFP by Site_kbs'!$AO149/'MFP by Site_kbs'!$G149</f>
        <v>0.5461538461538461</v>
      </c>
      <c r="AQ149" s="104">
        <v>355</v>
      </c>
      <c r="AR149" s="107">
        <f>'MFP by Site_kbs'!$AQ149/'MFP by Site_kbs'!$G149</f>
        <v>0.5461538461538461</v>
      </c>
      <c r="AS149" s="104" t="s">
        <v>1767</v>
      </c>
      <c r="AT149" s="104" t="s">
        <v>3100</v>
      </c>
      <c r="AU149" s="115" t="s">
        <v>3246</v>
      </c>
    </row>
    <row r="150" spans="2:47" hidden="1" x14ac:dyDescent="0.25">
      <c r="B150" s="109" t="s">
        <v>1808</v>
      </c>
      <c r="C150" s="109">
        <v>8</v>
      </c>
      <c r="D150" s="109" t="s">
        <v>94</v>
      </c>
      <c r="E150" s="109">
        <v>8028</v>
      </c>
      <c r="F150" s="109" t="s">
        <v>575</v>
      </c>
      <c r="G150" s="110">
        <v>525</v>
      </c>
      <c r="H150" s="110">
        <v>237</v>
      </c>
      <c r="I150" s="111">
        <v>0.45142857142857101</v>
      </c>
      <c r="J150" s="110">
        <v>288</v>
      </c>
      <c r="K150" s="111">
        <v>0.54857142857142904</v>
      </c>
      <c r="L150" s="110">
        <v>0</v>
      </c>
      <c r="M150" s="110">
        <v>7</v>
      </c>
      <c r="N150" s="110">
        <v>306</v>
      </c>
      <c r="O150" s="110">
        <v>98</v>
      </c>
      <c r="P150" s="110">
        <v>1</v>
      </c>
      <c r="Q150" s="110">
        <v>98</v>
      </c>
      <c r="R150" s="110">
        <v>15</v>
      </c>
      <c r="S150" s="110">
        <f>SUM('MFP by Site_kbs'!$L150:$P150,'MFP by Site_kbs'!$R150)</f>
        <v>427</v>
      </c>
      <c r="T150" s="110">
        <v>499</v>
      </c>
      <c r="U150" s="111">
        <v>0.95047619047619003</v>
      </c>
      <c r="V150" s="110">
        <v>26</v>
      </c>
      <c r="W150" s="111">
        <v>4.9523809523809498E-2</v>
      </c>
      <c r="X150" s="110">
        <v>0</v>
      </c>
      <c r="Y150" s="110">
        <v>0</v>
      </c>
      <c r="Z150" s="110" t="s">
        <v>1869</v>
      </c>
      <c r="AA150" s="110">
        <v>0</v>
      </c>
      <c r="AB150" s="110">
        <v>0</v>
      </c>
      <c r="AC150" s="110">
        <v>0</v>
      </c>
      <c r="AD150" s="109">
        <v>0</v>
      </c>
      <c r="AE150" s="110">
        <v>0</v>
      </c>
      <c r="AF150" s="110">
        <v>0</v>
      </c>
      <c r="AG150" s="110">
        <v>176</v>
      </c>
      <c r="AH150" s="110">
        <v>186</v>
      </c>
      <c r="AI150" s="110">
        <v>163</v>
      </c>
      <c r="AJ150" s="110">
        <v>0</v>
      </c>
      <c r="AK150" s="110">
        <v>0</v>
      </c>
      <c r="AL150" s="110">
        <v>0</v>
      </c>
      <c r="AM150" s="110">
        <v>0</v>
      </c>
      <c r="AN150" s="110">
        <v>0</v>
      </c>
      <c r="AO150" s="110">
        <v>463</v>
      </c>
      <c r="AP150" s="112">
        <f>'MFP by Site_kbs'!$AO150/'MFP by Site_kbs'!$G150</f>
        <v>0.88190476190476186</v>
      </c>
      <c r="AQ150" s="110">
        <v>463</v>
      </c>
      <c r="AR150" s="113">
        <f>'MFP by Site_kbs'!$AQ150/'MFP by Site_kbs'!$G150</f>
        <v>0.88190476190476186</v>
      </c>
      <c r="AS150" s="110" t="s">
        <v>1767</v>
      </c>
      <c r="AT150" s="110" t="s">
        <v>3100</v>
      </c>
      <c r="AU150" s="114" t="s">
        <v>3246</v>
      </c>
    </row>
    <row r="151" spans="2:47" hidden="1" x14ac:dyDescent="0.25">
      <c r="B151" s="103" t="s">
        <v>1808</v>
      </c>
      <c r="C151" s="103">
        <v>8</v>
      </c>
      <c r="D151" s="103" t="s">
        <v>94</v>
      </c>
      <c r="E151" s="103">
        <v>8029</v>
      </c>
      <c r="F151" s="103" t="s">
        <v>576</v>
      </c>
      <c r="G151" s="104">
        <v>589</v>
      </c>
      <c r="H151" s="104">
        <v>287</v>
      </c>
      <c r="I151" s="105">
        <v>0.48726655348047498</v>
      </c>
      <c r="J151" s="104">
        <v>302</v>
      </c>
      <c r="K151" s="105">
        <v>0.51273344651952502</v>
      </c>
      <c r="L151" s="104">
        <v>5</v>
      </c>
      <c r="M151" s="104">
        <v>17</v>
      </c>
      <c r="N151" s="104">
        <v>124</v>
      </c>
      <c r="O151" s="104">
        <v>32</v>
      </c>
      <c r="P151" s="104">
        <v>4</v>
      </c>
      <c r="Q151" s="104">
        <v>369</v>
      </c>
      <c r="R151" s="104">
        <v>38</v>
      </c>
      <c r="S151" s="104">
        <f>SUM('MFP by Site_kbs'!$L151:$P151,'MFP by Site_kbs'!$R151)</f>
        <v>220</v>
      </c>
      <c r="T151" s="104">
        <v>573</v>
      </c>
      <c r="U151" s="105">
        <v>0.972835314091681</v>
      </c>
      <c r="V151" s="104">
        <v>16</v>
      </c>
      <c r="W151" s="105">
        <v>2.7164685908319199E-2</v>
      </c>
      <c r="X151" s="104">
        <v>0</v>
      </c>
      <c r="Y151" s="104">
        <v>12</v>
      </c>
      <c r="Z151" s="104" t="s">
        <v>1869</v>
      </c>
      <c r="AA151" s="104">
        <v>132</v>
      </c>
      <c r="AB151" s="104">
        <v>149</v>
      </c>
      <c r="AC151" s="104">
        <v>129</v>
      </c>
      <c r="AD151" s="103">
        <v>167</v>
      </c>
      <c r="AE151" s="104">
        <v>0</v>
      </c>
      <c r="AF151" s="104">
        <v>0</v>
      </c>
      <c r="AG151" s="104">
        <v>0</v>
      </c>
      <c r="AH151" s="104">
        <v>0</v>
      </c>
      <c r="AI151" s="104">
        <v>0</v>
      </c>
      <c r="AJ151" s="104">
        <v>0</v>
      </c>
      <c r="AK151" s="104">
        <v>0</v>
      </c>
      <c r="AL151" s="104">
        <v>0</v>
      </c>
      <c r="AM151" s="104">
        <v>0</v>
      </c>
      <c r="AN151" s="104">
        <v>0</v>
      </c>
      <c r="AO151" s="104">
        <v>231</v>
      </c>
      <c r="AP151" s="106">
        <f>'MFP by Site_kbs'!$AO151/'MFP by Site_kbs'!$G151</f>
        <v>0.39219015280135822</v>
      </c>
      <c r="AQ151" s="104">
        <v>239</v>
      </c>
      <c r="AR151" s="107">
        <f>'MFP by Site_kbs'!$AQ151/'MFP by Site_kbs'!$G151</f>
        <v>0.40577249575551783</v>
      </c>
      <c r="AS151" s="104" t="s">
        <v>1767</v>
      </c>
      <c r="AT151" s="104" t="s">
        <v>3100</v>
      </c>
      <c r="AU151" s="115" t="s">
        <v>3247</v>
      </c>
    </row>
    <row r="152" spans="2:47" hidden="1" x14ac:dyDescent="0.25">
      <c r="B152" s="109" t="s">
        <v>1808</v>
      </c>
      <c r="C152" s="109">
        <v>8</v>
      </c>
      <c r="D152" s="109" t="s">
        <v>94</v>
      </c>
      <c r="E152" s="109">
        <v>8030</v>
      </c>
      <c r="F152" s="109" t="s">
        <v>577</v>
      </c>
      <c r="G152" s="110">
        <v>450</v>
      </c>
      <c r="H152" s="110">
        <v>210</v>
      </c>
      <c r="I152" s="111">
        <v>0.46666666666666701</v>
      </c>
      <c r="J152" s="110">
        <v>240</v>
      </c>
      <c r="K152" s="111">
        <v>0.53333333333333299</v>
      </c>
      <c r="L152" s="110">
        <v>1</v>
      </c>
      <c r="M152" s="110">
        <v>5</v>
      </c>
      <c r="N152" s="110">
        <v>208</v>
      </c>
      <c r="O152" s="110">
        <v>84</v>
      </c>
      <c r="P152" s="110">
        <v>3</v>
      </c>
      <c r="Q152" s="110">
        <v>127</v>
      </c>
      <c r="R152" s="110">
        <v>22</v>
      </c>
      <c r="S152" s="110">
        <f>SUM('MFP by Site_kbs'!$L152:$P152,'MFP by Site_kbs'!$R152)</f>
        <v>323</v>
      </c>
      <c r="T152" s="110">
        <v>407</v>
      </c>
      <c r="U152" s="111">
        <v>0.90444444444444505</v>
      </c>
      <c r="V152" s="110">
        <v>43</v>
      </c>
      <c r="W152" s="111">
        <v>9.5555555555555602E-2</v>
      </c>
      <c r="X152" s="110">
        <v>0</v>
      </c>
      <c r="Y152" s="110">
        <v>17</v>
      </c>
      <c r="Z152" s="110" t="s">
        <v>1869</v>
      </c>
      <c r="AA152" s="110">
        <v>79</v>
      </c>
      <c r="AB152" s="110">
        <v>71</v>
      </c>
      <c r="AC152" s="110">
        <v>76</v>
      </c>
      <c r="AD152" s="109">
        <v>75</v>
      </c>
      <c r="AE152" s="110">
        <v>68</v>
      </c>
      <c r="AF152" s="110">
        <v>64</v>
      </c>
      <c r="AG152" s="110">
        <v>0</v>
      </c>
      <c r="AH152" s="110">
        <v>0</v>
      </c>
      <c r="AI152" s="110">
        <v>0</v>
      </c>
      <c r="AJ152" s="110">
        <v>0</v>
      </c>
      <c r="AK152" s="110">
        <v>0</v>
      </c>
      <c r="AL152" s="110">
        <v>0</v>
      </c>
      <c r="AM152" s="110">
        <v>0</v>
      </c>
      <c r="AN152" s="110">
        <v>0</v>
      </c>
      <c r="AO152" s="110">
        <v>367</v>
      </c>
      <c r="AP152" s="112">
        <f>'MFP by Site_kbs'!$AO152/'MFP by Site_kbs'!$G152</f>
        <v>0.81555555555555559</v>
      </c>
      <c r="AQ152" s="110">
        <v>367</v>
      </c>
      <c r="AR152" s="113">
        <f>'MFP by Site_kbs'!$AQ152/'MFP by Site_kbs'!$G152</f>
        <v>0.81555555555555559</v>
      </c>
      <c r="AS152" s="110" t="s">
        <v>1767</v>
      </c>
      <c r="AT152" s="110" t="s">
        <v>3100</v>
      </c>
      <c r="AU152" s="114" t="s">
        <v>3246</v>
      </c>
    </row>
    <row r="153" spans="2:47" hidden="1" x14ac:dyDescent="0.25">
      <c r="B153" s="103" t="s">
        <v>1808</v>
      </c>
      <c r="C153" s="103">
        <v>8</v>
      </c>
      <c r="D153" s="103" t="s">
        <v>94</v>
      </c>
      <c r="E153" s="103">
        <v>8033</v>
      </c>
      <c r="F153" s="103" t="s">
        <v>578</v>
      </c>
      <c r="G153" s="104">
        <v>807</v>
      </c>
      <c r="H153" s="104">
        <v>395</v>
      </c>
      <c r="I153" s="105">
        <v>0.48946716232961601</v>
      </c>
      <c r="J153" s="104">
        <v>412</v>
      </c>
      <c r="K153" s="105">
        <v>0.51053283767038404</v>
      </c>
      <c r="L153" s="104">
        <v>1</v>
      </c>
      <c r="M153" s="104">
        <v>11</v>
      </c>
      <c r="N153" s="104">
        <v>192</v>
      </c>
      <c r="O153" s="104">
        <v>22</v>
      </c>
      <c r="P153" s="104">
        <v>3</v>
      </c>
      <c r="Q153" s="104">
        <v>555</v>
      </c>
      <c r="R153" s="104">
        <v>23</v>
      </c>
      <c r="S153" s="104">
        <f>SUM('MFP by Site_kbs'!$L153:$P153,'MFP by Site_kbs'!$R153)</f>
        <v>252</v>
      </c>
      <c r="T153" s="104">
        <v>804</v>
      </c>
      <c r="U153" s="105">
        <v>0.99628252788104099</v>
      </c>
      <c r="V153" s="104">
        <v>3</v>
      </c>
      <c r="W153" s="105">
        <v>3.7174721189591098E-3</v>
      </c>
      <c r="X153" s="104">
        <v>0</v>
      </c>
      <c r="Y153" s="104">
        <v>4</v>
      </c>
      <c r="Z153" s="104" t="s">
        <v>1869</v>
      </c>
      <c r="AA153" s="104">
        <v>125</v>
      </c>
      <c r="AB153" s="104">
        <v>129</v>
      </c>
      <c r="AC153" s="104">
        <v>119</v>
      </c>
      <c r="AD153" s="103">
        <v>149</v>
      </c>
      <c r="AE153" s="104">
        <v>145</v>
      </c>
      <c r="AF153" s="104">
        <v>136</v>
      </c>
      <c r="AG153" s="104">
        <v>0</v>
      </c>
      <c r="AH153" s="104">
        <v>0</v>
      </c>
      <c r="AI153" s="104">
        <v>0</v>
      </c>
      <c r="AJ153" s="104">
        <v>0</v>
      </c>
      <c r="AK153" s="104">
        <v>0</v>
      </c>
      <c r="AL153" s="104">
        <v>0</v>
      </c>
      <c r="AM153" s="104">
        <v>0</v>
      </c>
      <c r="AN153" s="104">
        <v>0</v>
      </c>
      <c r="AO153" s="104">
        <v>235</v>
      </c>
      <c r="AP153" s="106">
        <f>'MFP by Site_kbs'!$AO153/'MFP by Site_kbs'!$G153</f>
        <v>0.29120198265179675</v>
      </c>
      <c r="AQ153" s="104">
        <v>238</v>
      </c>
      <c r="AR153" s="107">
        <f>'MFP by Site_kbs'!$AQ153/'MFP by Site_kbs'!$G153</f>
        <v>0.29491945477075587</v>
      </c>
      <c r="AS153" s="104" t="s">
        <v>1767</v>
      </c>
      <c r="AT153" s="104" t="s">
        <v>3100</v>
      </c>
      <c r="AU153" s="115" t="s">
        <v>3247</v>
      </c>
    </row>
    <row r="154" spans="2:47" ht="30" hidden="1" x14ac:dyDescent="0.25">
      <c r="B154" s="109" t="s">
        <v>1808</v>
      </c>
      <c r="C154" s="109">
        <v>8</v>
      </c>
      <c r="D154" s="109" t="s">
        <v>94</v>
      </c>
      <c r="E154" s="109">
        <v>8036</v>
      </c>
      <c r="F154" s="109" t="s">
        <v>579</v>
      </c>
      <c r="G154" s="110">
        <v>15</v>
      </c>
      <c r="H154" s="110">
        <v>7</v>
      </c>
      <c r="I154" s="111">
        <v>0.46666666666666701</v>
      </c>
      <c r="J154" s="110">
        <v>8</v>
      </c>
      <c r="K154" s="111">
        <v>0.53333333333333299</v>
      </c>
      <c r="L154" s="110">
        <v>0</v>
      </c>
      <c r="M154" s="110">
        <v>0</v>
      </c>
      <c r="N154" s="110">
        <v>9</v>
      </c>
      <c r="O154" s="110">
        <v>0</v>
      </c>
      <c r="P154" s="110">
        <v>0</v>
      </c>
      <c r="Q154" s="110">
        <v>6</v>
      </c>
      <c r="R154" s="110">
        <v>0</v>
      </c>
      <c r="S154" s="110">
        <f>SUM('MFP by Site_kbs'!$L154:$P154,'MFP by Site_kbs'!$R154)</f>
        <v>9</v>
      </c>
      <c r="T154" s="110">
        <v>15</v>
      </c>
      <c r="U154" s="111">
        <v>1</v>
      </c>
      <c r="V154" s="110">
        <v>0</v>
      </c>
      <c r="W154" s="111">
        <v>0</v>
      </c>
      <c r="X154" s="110">
        <v>0</v>
      </c>
      <c r="Y154" s="110">
        <v>0</v>
      </c>
      <c r="Z154" s="110" t="s">
        <v>1869</v>
      </c>
      <c r="AA154" s="110">
        <v>0</v>
      </c>
      <c r="AB154" s="110">
        <v>0</v>
      </c>
      <c r="AC154" s="110">
        <v>0</v>
      </c>
      <c r="AD154" s="109">
        <v>0</v>
      </c>
      <c r="AE154" s="110">
        <v>0</v>
      </c>
      <c r="AF154" s="110">
        <v>0</v>
      </c>
      <c r="AG154" s="110">
        <v>0</v>
      </c>
      <c r="AH154" s="110">
        <v>5</v>
      </c>
      <c r="AI154" s="110">
        <v>1</v>
      </c>
      <c r="AJ154" s="110">
        <v>2</v>
      </c>
      <c r="AK154" s="110">
        <v>0</v>
      </c>
      <c r="AL154" s="110">
        <v>4</v>
      </c>
      <c r="AM154" s="110">
        <v>1</v>
      </c>
      <c r="AN154" s="110">
        <v>2</v>
      </c>
      <c r="AO154" s="110">
        <v>8</v>
      </c>
      <c r="AP154" s="112">
        <f>'MFP by Site_kbs'!$AO154/'MFP by Site_kbs'!$G154</f>
        <v>0.53333333333333333</v>
      </c>
      <c r="AQ154" s="110">
        <v>8</v>
      </c>
      <c r="AR154" s="113">
        <f>'MFP by Site_kbs'!$AQ154/'MFP by Site_kbs'!$G154</f>
        <v>0.53333333333333333</v>
      </c>
      <c r="AS154" s="110" t="s">
        <v>1767</v>
      </c>
      <c r="AT154" s="110" t="s">
        <v>3100</v>
      </c>
      <c r="AU154" s="114" t="s">
        <v>3247</v>
      </c>
    </row>
    <row r="155" spans="2:47" hidden="1" x14ac:dyDescent="0.25">
      <c r="B155" s="103" t="s">
        <v>1808</v>
      </c>
      <c r="C155" s="103">
        <v>8</v>
      </c>
      <c r="D155" s="103" t="s">
        <v>94</v>
      </c>
      <c r="E155" s="103">
        <v>8038</v>
      </c>
      <c r="F155" s="103" t="s">
        <v>580</v>
      </c>
      <c r="G155" s="104">
        <v>969</v>
      </c>
      <c r="H155" s="104">
        <v>458</v>
      </c>
      <c r="I155" s="105">
        <v>0.47265221878225</v>
      </c>
      <c r="J155" s="104">
        <v>511</v>
      </c>
      <c r="K155" s="105">
        <v>0.52734778121774994</v>
      </c>
      <c r="L155" s="104">
        <v>8</v>
      </c>
      <c r="M155" s="104">
        <v>11</v>
      </c>
      <c r="N155" s="104">
        <v>119</v>
      </c>
      <c r="O155" s="104">
        <v>45</v>
      </c>
      <c r="P155" s="104">
        <v>1</v>
      </c>
      <c r="Q155" s="104">
        <v>764</v>
      </c>
      <c r="R155" s="104">
        <v>21</v>
      </c>
      <c r="S155" s="104">
        <f>SUM('MFP by Site_kbs'!$L155:$P155,'MFP by Site_kbs'!$R155)</f>
        <v>205</v>
      </c>
      <c r="T155" s="104">
        <v>967</v>
      </c>
      <c r="U155" s="105">
        <v>0.99793601651186803</v>
      </c>
      <c r="V155" s="104">
        <v>2</v>
      </c>
      <c r="W155" s="105">
        <v>2.06398348813209E-3</v>
      </c>
      <c r="X155" s="104">
        <v>0</v>
      </c>
      <c r="Y155" s="104">
        <v>0</v>
      </c>
      <c r="Z155" s="104" t="s">
        <v>1869</v>
      </c>
      <c r="AA155" s="104">
        <v>0</v>
      </c>
      <c r="AB155" s="104">
        <v>0</v>
      </c>
      <c r="AC155" s="104">
        <v>0</v>
      </c>
      <c r="AD155" s="103">
        <v>0</v>
      </c>
      <c r="AE155" s="104">
        <v>0</v>
      </c>
      <c r="AF155" s="104">
        <v>0</v>
      </c>
      <c r="AG155" s="104">
        <v>318</v>
      </c>
      <c r="AH155" s="104">
        <v>348</v>
      </c>
      <c r="AI155" s="104">
        <v>303</v>
      </c>
      <c r="AJ155" s="104">
        <v>0</v>
      </c>
      <c r="AK155" s="104">
        <v>0</v>
      </c>
      <c r="AL155" s="104">
        <v>0</v>
      </c>
      <c r="AM155" s="104">
        <v>0</v>
      </c>
      <c r="AN155" s="104">
        <v>0</v>
      </c>
      <c r="AO155" s="104">
        <v>204</v>
      </c>
      <c r="AP155" s="106">
        <f>'MFP by Site_kbs'!$AO155/'MFP by Site_kbs'!$G155</f>
        <v>0.21052631578947367</v>
      </c>
      <c r="AQ155" s="104">
        <v>206</v>
      </c>
      <c r="AR155" s="107">
        <f>'MFP by Site_kbs'!$AQ155/'MFP by Site_kbs'!$G155</f>
        <v>0.21259029927760578</v>
      </c>
      <c r="AS155" s="104" t="s">
        <v>1767</v>
      </c>
      <c r="AT155" s="104" t="s">
        <v>3100</v>
      </c>
      <c r="AU155" s="115" t="s">
        <v>3247</v>
      </c>
    </row>
    <row r="156" spans="2:47" hidden="1" x14ac:dyDescent="0.25">
      <c r="B156" s="109" t="s">
        <v>1808</v>
      </c>
      <c r="C156" s="109">
        <v>8</v>
      </c>
      <c r="D156" s="109" t="s">
        <v>94</v>
      </c>
      <c r="E156" s="109">
        <v>8040</v>
      </c>
      <c r="F156" s="109" t="s">
        <v>581</v>
      </c>
      <c r="G156" s="110">
        <v>592</v>
      </c>
      <c r="H156" s="110">
        <v>283</v>
      </c>
      <c r="I156" s="111">
        <v>0.47804054054054101</v>
      </c>
      <c r="J156" s="110">
        <v>309</v>
      </c>
      <c r="K156" s="111">
        <v>0.52195945945945899</v>
      </c>
      <c r="L156" s="110">
        <v>1</v>
      </c>
      <c r="M156" s="110">
        <v>0</v>
      </c>
      <c r="N156" s="110">
        <v>86</v>
      </c>
      <c r="O156" s="110">
        <v>50</v>
      </c>
      <c r="P156" s="110">
        <v>0</v>
      </c>
      <c r="Q156" s="110">
        <v>430</v>
      </c>
      <c r="R156" s="110">
        <v>25</v>
      </c>
      <c r="S156" s="110">
        <f>SUM('MFP by Site_kbs'!$L156:$P156,'MFP by Site_kbs'!$R156)</f>
        <v>162</v>
      </c>
      <c r="T156" s="110">
        <v>568</v>
      </c>
      <c r="U156" s="111">
        <v>0.95945945945945899</v>
      </c>
      <c r="V156" s="110">
        <v>24</v>
      </c>
      <c r="W156" s="111">
        <v>4.0540540540540501E-2</v>
      </c>
      <c r="X156" s="110">
        <v>0</v>
      </c>
      <c r="Y156" s="110">
        <v>0</v>
      </c>
      <c r="Z156" s="110" t="s">
        <v>1869</v>
      </c>
      <c r="AA156" s="110">
        <v>0</v>
      </c>
      <c r="AB156" s="110">
        <v>0</v>
      </c>
      <c r="AC156" s="110">
        <v>0</v>
      </c>
      <c r="AD156" s="109">
        <v>0</v>
      </c>
      <c r="AE156" s="110">
        <v>303</v>
      </c>
      <c r="AF156" s="110">
        <v>289</v>
      </c>
      <c r="AG156" s="110">
        <v>0</v>
      </c>
      <c r="AH156" s="110">
        <v>0</v>
      </c>
      <c r="AI156" s="110">
        <v>0</v>
      </c>
      <c r="AJ156" s="110">
        <v>0</v>
      </c>
      <c r="AK156" s="110">
        <v>0</v>
      </c>
      <c r="AL156" s="110">
        <v>0</v>
      </c>
      <c r="AM156" s="110">
        <v>0</v>
      </c>
      <c r="AN156" s="110">
        <v>0</v>
      </c>
      <c r="AO156" s="110">
        <v>293</v>
      </c>
      <c r="AP156" s="112">
        <f>'MFP by Site_kbs'!$AO156/'MFP by Site_kbs'!$G156</f>
        <v>0.49493243243243246</v>
      </c>
      <c r="AQ156" s="110">
        <v>297</v>
      </c>
      <c r="AR156" s="113">
        <f>'MFP by Site_kbs'!$AQ156/'MFP by Site_kbs'!$G156</f>
        <v>0.50168918918918914</v>
      </c>
      <c r="AS156" s="110" t="s">
        <v>1767</v>
      </c>
      <c r="AT156" s="110" t="s">
        <v>3100</v>
      </c>
      <c r="AU156" s="114" t="s">
        <v>3247</v>
      </c>
    </row>
    <row r="157" spans="2:47" hidden="1" x14ac:dyDescent="0.25">
      <c r="B157" s="103" t="s">
        <v>1808</v>
      </c>
      <c r="C157" s="103">
        <v>8</v>
      </c>
      <c r="D157" s="103" t="s">
        <v>94</v>
      </c>
      <c r="E157" s="103">
        <v>8042</v>
      </c>
      <c r="F157" s="103" t="s">
        <v>582</v>
      </c>
      <c r="G157" s="104">
        <v>685</v>
      </c>
      <c r="H157" s="104">
        <v>319</v>
      </c>
      <c r="I157" s="105">
        <v>0.46569343065693403</v>
      </c>
      <c r="J157" s="104">
        <v>366</v>
      </c>
      <c r="K157" s="105">
        <v>0.53430656934306597</v>
      </c>
      <c r="L157" s="104">
        <v>4</v>
      </c>
      <c r="M157" s="104">
        <v>11</v>
      </c>
      <c r="N157" s="104">
        <v>59</v>
      </c>
      <c r="O157" s="104">
        <v>28</v>
      </c>
      <c r="P157" s="104">
        <v>0</v>
      </c>
      <c r="Q157" s="104">
        <v>577</v>
      </c>
      <c r="R157" s="104">
        <v>6</v>
      </c>
      <c r="S157" s="104">
        <f>SUM('MFP by Site_kbs'!$L157:$P157,'MFP by Site_kbs'!$R157)</f>
        <v>108</v>
      </c>
      <c r="T157" s="104">
        <v>679</v>
      </c>
      <c r="U157" s="105">
        <v>0.99124087591240895</v>
      </c>
      <c r="V157" s="104">
        <v>6</v>
      </c>
      <c r="W157" s="105">
        <v>8.7591240875912399E-3</v>
      </c>
      <c r="X157" s="104">
        <v>0</v>
      </c>
      <c r="Y157" s="104">
        <v>6</v>
      </c>
      <c r="Z157" s="104" t="s">
        <v>1869</v>
      </c>
      <c r="AA157" s="104">
        <v>107</v>
      </c>
      <c r="AB157" s="104">
        <v>113</v>
      </c>
      <c r="AC157" s="104">
        <v>110</v>
      </c>
      <c r="AD157" s="103">
        <v>113</v>
      </c>
      <c r="AE157" s="104">
        <v>130</v>
      </c>
      <c r="AF157" s="104">
        <v>106</v>
      </c>
      <c r="AG157" s="104">
        <v>0</v>
      </c>
      <c r="AH157" s="104">
        <v>0</v>
      </c>
      <c r="AI157" s="104">
        <v>0</v>
      </c>
      <c r="AJ157" s="104">
        <v>0</v>
      </c>
      <c r="AK157" s="104">
        <v>0</v>
      </c>
      <c r="AL157" s="104">
        <v>0</v>
      </c>
      <c r="AM157" s="104">
        <v>0</v>
      </c>
      <c r="AN157" s="104">
        <v>0</v>
      </c>
      <c r="AO157" s="104">
        <v>107</v>
      </c>
      <c r="AP157" s="106">
        <f>'MFP by Site_kbs'!$AO157/'MFP by Site_kbs'!$G157</f>
        <v>0.1562043795620438</v>
      </c>
      <c r="AQ157" s="104">
        <v>110</v>
      </c>
      <c r="AR157" s="107">
        <f>'MFP by Site_kbs'!$AQ157/'MFP by Site_kbs'!$G157</f>
        <v>0.16058394160583941</v>
      </c>
      <c r="AS157" s="104" t="s">
        <v>1767</v>
      </c>
      <c r="AT157" s="104" t="s">
        <v>3100</v>
      </c>
      <c r="AU157" s="115" t="s">
        <v>3247</v>
      </c>
    </row>
    <row r="158" spans="2:47" hidden="1" x14ac:dyDescent="0.25">
      <c r="B158" s="109" t="s">
        <v>1808</v>
      </c>
      <c r="C158" s="109">
        <v>8</v>
      </c>
      <c r="D158" s="109" t="s">
        <v>94</v>
      </c>
      <c r="E158" s="109">
        <v>8043</v>
      </c>
      <c r="F158" s="109" t="s">
        <v>583</v>
      </c>
      <c r="G158" s="110">
        <v>508</v>
      </c>
      <c r="H158" s="110">
        <v>244</v>
      </c>
      <c r="I158" s="111">
        <v>0.48031496062992102</v>
      </c>
      <c r="J158" s="110">
        <v>264</v>
      </c>
      <c r="K158" s="111">
        <v>0.51968503937007904</v>
      </c>
      <c r="L158" s="110">
        <v>2</v>
      </c>
      <c r="M158" s="110">
        <v>17</v>
      </c>
      <c r="N158" s="110">
        <v>105</v>
      </c>
      <c r="O158" s="110">
        <v>45</v>
      </c>
      <c r="P158" s="110">
        <v>0</v>
      </c>
      <c r="Q158" s="110">
        <v>328</v>
      </c>
      <c r="R158" s="110">
        <v>11</v>
      </c>
      <c r="S158" s="110">
        <f>SUM('MFP by Site_kbs'!$L158:$P158,'MFP by Site_kbs'!$R158)</f>
        <v>180</v>
      </c>
      <c r="T158" s="110">
        <v>487</v>
      </c>
      <c r="U158" s="111">
        <v>0.95866141732283505</v>
      </c>
      <c r="V158" s="110">
        <v>21</v>
      </c>
      <c r="W158" s="111">
        <v>4.1338582677165399E-2</v>
      </c>
      <c r="X158" s="110">
        <v>0</v>
      </c>
      <c r="Y158" s="110">
        <v>0</v>
      </c>
      <c r="Z158" s="110" t="s">
        <v>1869</v>
      </c>
      <c r="AA158" s="110">
        <v>72</v>
      </c>
      <c r="AB158" s="110">
        <v>79</v>
      </c>
      <c r="AC158" s="110">
        <v>84</v>
      </c>
      <c r="AD158" s="109">
        <v>93</v>
      </c>
      <c r="AE158" s="110">
        <v>90</v>
      </c>
      <c r="AF158" s="110">
        <v>90</v>
      </c>
      <c r="AG158" s="110">
        <v>0</v>
      </c>
      <c r="AH158" s="110">
        <v>0</v>
      </c>
      <c r="AI158" s="110">
        <v>0</v>
      </c>
      <c r="AJ158" s="110">
        <v>0</v>
      </c>
      <c r="AK158" s="110">
        <v>0</v>
      </c>
      <c r="AL158" s="110">
        <v>0</v>
      </c>
      <c r="AM158" s="110">
        <v>0</v>
      </c>
      <c r="AN158" s="110">
        <v>0</v>
      </c>
      <c r="AO158" s="110">
        <v>154</v>
      </c>
      <c r="AP158" s="112">
        <f>'MFP by Site_kbs'!$AO158/'MFP by Site_kbs'!$G158</f>
        <v>0.30314960629921262</v>
      </c>
      <c r="AQ158" s="110">
        <v>157</v>
      </c>
      <c r="AR158" s="113">
        <f>'MFP by Site_kbs'!$AQ158/'MFP by Site_kbs'!$G158</f>
        <v>0.30905511811023623</v>
      </c>
      <c r="AS158" s="110" t="s">
        <v>1767</v>
      </c>
      <c r="AT158" s="110" t="s">
        <v>3100</v>
      </c>
      <c r="AU158" s="114" t="s">
        <v>3247</v>
      </c>
    </row>
    <row r="159" spans="2:47" hidden="1" x14ac:dyDescent="0.25">
      <c r="B159" s="103" t="s">
        <v>1808</v>
      </c>
      <c r="C159" s="103">
        <v>8</v>
      </c>
      <c r="D159" s="103" t="s">
        <v>94</v>
      </c>
      <c r="E159" s="103">
        <v>8044</v>
      </c>
      <c r="F159" s="103" t="s">
        <v>584</v>
      </c>
      <c r="G159" s="104">
        <v>466</v>
      </c>
      <c r="H159" s="104">
        <v>221</v>
      </c>
      <c r="I159" s="105">
        <v>0.47424892703862698</v>
      </c>
      <c r="J159" s="104">
        <v>245</v>
      </c>
      <c r="K159" s="105">
        <v>0.52575107296137302</v>
      </c>
      <c r="L159" s="104">
        <v>0</v>
      </c>
      <c r="M159" s="104">
        <v>6</v>
      </c>
      <c r="N159" s="104">
        <v>61</v>
      </c>
      <c r="O159" s="104">
        <v>43</v>
      </c>
      <c r="P159" s="104">
        <v>1</v>
      </c>
      <c r="Q159" s="104">
        <v>334</v>
      </c>
      <c r="R159" s="104">
        <v>21</v>
      </c>
      <c r="S159" s="104">
        <f>SUM('MFP by Site_kbs'!$L159:$P159,'MFP by Site_kbs'!$R159)</f>
        <v>132</v>
      </c>
      <c r="T159" s="104">
        <v>455</v>
      </c>
      <c r="U159" s="105">
        <v>0.97639484978540803</v>
      </c>
      <c r="V159" s="104">
        <v>11</v>
      </c>
      <c r="W159" s="105">
        <v>2.3605150214592301E-2</v>
      </c>
      <c r="X159" s="104">
        <v>0</v>
      </c>
      <c r="Y159" s="104">
        <v>8</v>
      </c>
      <c r="Z159" s="104" t="s">
        <v>1869</v>
      </c>
      <c r="AA159" s="104">
        <v>70</v>
      </c>
      <c r="AB159" s="104">
        <v>81</v>
      </c>
      <c r="AC159" s="104">
        <v>74</v>
      </c>
      <c r="AD159" s="103">
        <v>82</v>
      </c>
      <c r="AE159" s="104">
        <v>74</v>
      </c>
      <c r="AF159" s="104">
        <v>77</v>
      </c>
      <c r="AG159" s="104">
        <v>0</v>
      </c>
      <c r="AH159" s="104">
        <v>0</v>
      </c>
      <c r="AI159" s="104">
        <v>0</v>
      </c>
      <c r="AJ159" s="104">
        <v>0</v>
      </c>
      <c r="AK159" s="104">
        <v>0</v>
      </c>
      <c r="AL159" s="104">
        <v>0</v>
      </c>
      <c r="AM159" s="104">
        <v>0</v>
      </c>
      <c r="AN159" s="104">
        <v>0</v>
      </c>
      <c r="AO159" s="104">
        <v>264</v>
      </c>
      <c r="AP159" s="106">
        <f>'MFP by Site_kbs'!$AO159/'MFP by Site_kbs'!$G159</f>
        <v>0.5665236051502146</v>
      </c>
      <c r="AQ159" s="104">
        <v>264</v>
      </c>
      <c r="AR159" s="107">
        <f>'MFP by Site_kbs'!$AQ159/'MFP by Site_kbs'!$G159</f>
        <v>0.5665236051502146</v>
      </c>
      <c r="AS159" s="104" t="s">
        <v>1767</v>
      </c>
      <c r="AT159" s="104" t="s">
        <v>3100</v>
      </c>
      <c r="AU159" s="115" t="s">
        <v>3246</v>
      </c>
    </row>
    <row r="160" spans="2:47" hidden="1" x14ac:dyDescent="0.25">
      <c r="B160" s="109" t="s">
        <v>1808</v>
      </c>
      <c r="C160" s="109">
        <v>8</v>
      </c>
      <c r="D160" s="109" t="s">
        <v>94</v>
      </c>
      <c r="E160" s="109">
        <v>8045</v>
      </c>
      <c r="F160" s="109" t="s">
        <v>585</v>
      </c>
      <c r="G160" s="110">
        <v>631</v>
      </c>
      <c r="H160" s="110">
        <v>314</v>
      </c>
      <c r="I160" s="111">
        <v>0.49762282091917598</v>
      </c>
      <c r="J160" s="110">
        <v>317</v>
      </c>
      <c r="K160" s="111">
        <v>0.50237717908082402</v>
      </c>
      <c r="L160" s="110">
        <v>4</v>
      </c>
      <c r="M160" s="110">
        <v>6</v>
      </c>
      <c r="N160" s="110">
        <v>64</v>
      </c>
      <c r="O160" s="110">
        <v>41</v>
      </c>
      <c r="P160" s="110">
        <v>2</v>
      </c>
      <c r="Q160" s="110">
        <v>496</v>
      </c>
      <c r="R160" s="110">
        <v>18</v>
      </c>
      <c r="S160" s="110">
        <f>SUM('MFP by Site_kbs'!$L160:$P160,'MFP by Site_kbs'!$R160)</f>
        <v>135</v>
      </c>
      <c r="T160" s="110">
        <v>626</v>
      </c>
      <c r="U160" s="111">
        <v>0.99207606973058604</v>
      </c>
      <c r="V160" s="110">
        <v>5</v>
      </c>
      <c r="W160" s="111">
        <v>7.9239302694136295E-3</v>
      </c>
      <c r="X160" s="110">
        <v>0</v>
      </c>
      <c r="Y160" s="110">
        <v>0</v>
      </c>
      <c r="Z160" s="110" t="s">
        <v>1869</v>
      </c>
      <c r="AA160" s="110">
        <v>115</v>
      </c>
      <c r="AB160" s="110">
        <v>110</v>
      </c>
      <c r="AC160" s="110">
        <v>93</v>
      </c>
      <c r="AD160" s="109">
        <v>123</v>
      </c>
      <c r="AE160" s="110">
        <v>89</v>
      </c>
      <c r="AF160" s="110">
        <v>101</v>
      </c>
      <c r="AG160" s="110">
        <v>0</v>
      </c>
      <c r="AH160" s="110">
        <v>0</v>
      </c>
      <c r="AI160" s="110">
        <v>0</v>
      </c>
      <c r="AJ160" s="110">
        <v>0</v>
      </c>
      <c r="AK160" s="110">
        <v>0</v>
      </c>
      <c r="AL160" s="110">
        <v>0</v>
      </c>
      <c r="AM160" s="110">
        <v>0</v>
      </c>
      <c r="AN160" s="110">
        <v>0</v>
      </c>
      <c r="AO160" s="110">
        <v>142</v>
      </c>
      <c r="AP160" s="112">
        <f>'MFP by Site_kbs'!$AO160/'MFP by Site_kbs'!$G160</f>
        <v>0.22503961965134706</v>
      </c>
      <c r="AQ160" s="110">
        <v>143</v>
      </c>
      <c r="AR160" s="113">
        <f>'MFP by Site_kbs'!$AQ160/'MFP by Site_kbs'!$G160</f>
        <v>0.22662440570522979</v>
      </c>
      <c r="AS160" s="110" t="s">
        <v>1767</v>
      </c>
      <c r="AT160" s="110" t="s">
        <v>3100</v>
      </c>
      <c r="AU160" s="114" t="s">
        <v>3247</v>
      </c>
    </row>
    <row r="161" spans="2:47" hidden="1" x14ac:dyDescent="0.25">
      <c r="B161" s="103" t="s">
        <v>1808</v>
      </c>
      <c r="C161" s="103">
        <v>8</v>
      </c>
      <c r="D161" s="103" t="s">
        <v>94</v>
      </c>
      <c r="E161" s="103">
        <v>8700</v>
      </c>
      <c r="F161" s="103" t="s">
        <v>586</v>
      </c>
      <c r="G161" s="104">
        <v>148</v>
      </c>
      <c r="H161" s="104">
        <v>45</v>
      </c>
      <c r="I161" s="105">
        <v>0.304054054054054</v>
      </c>
      <c r="J161" s="104">
        <v>103</v>
      </c>
      <c r="K161" s="105">
        <v>0.69594594594594605</v>
      </c>
      <c r="L161" s="104">
        <v>0</v>
      </c>
      <c r="M161" s="104">
        <v>0</v>
      </c>
      <c r="N161" s="104">
        <v>53</v>
      </c>
      <c r="O161" s="104">
        <v>10</v>
      </c>
      <c r="P161" s="104">
        <v>1</v>
      </c>
      <c r="Q161" s="104">
        <v>80</v>
      </c>
      <c r="R161" s="104">
        <v>4</v>
      </c>
      <c r="S161" s="104">
        <f>SUM('MFP by Site_kbs'!$L161:$P161,'MFP by Site_kbs'!$R161)</f>
        <v>68</v>
      </c>
      <c r="T161" s="104">
        <v>148</v>
      </c>
      <c r="U161" s="105">
        <v>1</v>
      </c>
      <c r="V161" s="104">
        <v>0</v>
      </c>
      <c r="W161" s="105">
        <v>0</v>
      </c>
      <c r="X161" s="104">
        <v>0</v>
      </c>
      <c r="Y161" s="104">
        <v>148</v>
      </c>
      <c r="Z161" s="104" t="s">
        <v>1869</v>
      </c>
      <c r="AA161" s="104">
        <v>0</v>
      </c>
      <c r="AB161" s="104">
        <v>0</v>
      </c>
      <c r="AC161" s="104">
        <v>0</v>
      </c>
      <c r="AD161" s="103">
        <v>0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0</v>
      </c>
      <c r="AM161" s="104">
        <v>0</v>
      </c>
      <c r="AN161" s="104">
        <v>0</v>
      </c>
      <c r="AO161" s="104">
        <v>70</v>
      </c>
      <c r="AP161" s="106">
        <f>'MFP by Site_kbs'!$AO161/'MFP by Site_kbs'!$G161</f>
        <v>0.47297297297297297</v>
      </c>
      <c r="AQ161" s="104">
        <v>70</v>
      </c>
      <c r="AR161" s="107">
        <f>'MFP by Site_kbs'!$AQ161/'MFP by Site_kbs'!$G161</f>
        <v>0.47297297297297297</v>
      </c>
      <c r="AS161" s="104" t="s">
        <v>1767</v>
      </c>
      <c r="AT161" s="104" t="s">
        <v>3100</v>
      </c>
      <c r="AU161" s="115" t="s">
        <v>3247</v>
      </c>
    </row>
    <row r="162" spans="2:47" hidden="1" x14ac:dyDescent="0.25">
      <c r="B162" s="109" t="s">
        <v>1808</v>
      </c>
      <c r="C162" s="109">
        <v>9</v>
      </c>
      <c r="D162" s="109" t="s">
        <v>96</v>
      </c>
      <c r="E162" s="109">
        <v>9002</v>
      </c>
      <c r="F162" s="109" t="s">
        <v>587</v>
      </c>
      <c r="G162" s="110">
        <v>385</v>
      </c>
      <c r="H162" s="110">
        <v>178</v>
      </c>
      <c r="I162" s="111">
        <v>0.46233766233766199</v>
      </c>
      <c r="J162" s="110">
        <v>207</v>
      </c>
      <c r="K162" s="111">
        <v>0.53766233766233795</v>
      </c>
      <c r="L162" s="110">
        <v>0</v>
      </c>
      <c r="M162" s="110">
        <v>4</v>
      </c>
      <c r="N162" s="110">
        <v>217</v>
      </c>
      <c r="O162" s="110">
        <v>35</v>
      </c>
      <c r="P162" s="110">
        <v>0</v>
      </c>
      <c r="Q162" s="110">
        <v>103</v>
      </c>
      <c r="R162" s="110">
        <v>26</v>
      </c>
      <c r="S162" s="110">
        <f>SUM('MFP by Site_kbs'!$L162:$P162,'MFP by Site_kbs'!$R162)</f>
        <v>282</v>
      </c>
      <c r="T162" s="110">
        <v>371</v>
      </c>
      <c r="U162" s="111">
        <v>0.96363636363636396</v>
      </c>
      <c r="V162" s="110">
        <v>14</v>
      </c>
      <c r="W162" s="111">
        <v>3.6363636363636397E-2</v>
      </c>
      <c r="X162" s="110">
        <v>0</v>
      </c>
      <c r="Y162" s="110">
        <v>1</v>
      </c>
      <c r="Z162" s="110" t="s">
        <v>1869</v>
      </c>
      <c r="AA162" s="110">
        <v>71</v>
      </c>
      <c r="AB162" s="110">
        <v>59</v>
      </c>
      <c r="AC162" s="110">
        <v>72</v>
      </c>
      <c r="AD162" s="109">
        <v>72</v>
      </c>
      <c r="AE162" s="110">
        <v>64</v>
      </c>
      <c r="AF162" s="110">
        <v>46</v>
      </c>
      <c r="AG162" s="110">
        <v>0</v>
      </c>
      <c r="AH162" s="110">
        <v>0</v>
      </c>
      <c r="AI162" s="110">
        <v>0</v>
      </c>
      <c r="AJ162" s="110">
        <v>0</v>
      </c>
      <c r="AK162" s="110">
        <v>0</v>
      </c>
      <c r="AL162" s="110">
        <v>0</v>
      </c>
      <c r="AM162" s="110">
        <v>0</v>
      </c>
      <c r="AN162" s="110">
        <v>0</v>
      </c>
      <c r="AO162" s="110">
        <v>284</v>
      </c>
      <c r="AP162" s="112">
        <f>'MFP by Site_kbs'!$AO162/'MFP by Site_kbs'!$G162</f>
        <v>0.73766233766233769</v>
      </c>
      <c r="AQ162" s="118">
        <v>284</v>
      </c>
      <c r="AR162" s="119">
        <f>'MFP by Site_kbs'!$AQ162/'MFP by Site_kbs'!$G162</f>
        <v>0.73766233766233769</v>
      </c>
      <c r="AS162" s="110" t="s">
        <v>1767</v>
      </c>
      <c r="AT162" s="110" t="s">
        <v>2979</v>
      </c>
      <c r="AU162" s="114" t="s">
        <v>3246</v>
      </c>
    </row>
    <row r="163" spans="2:47" ht="30" hidden="1" x14ac:dyDescent="0.25">
      <c r="B163" s="103" t="s">
        <v>1808</v>
      </c>
      <c r="C163" s="103">
        <v>9</v>
      </c>
      <c r="D163" s="103" t="s">
        <v>96</v>
      </c>
      <c r="E163" s="103">
        <v>9003</v>
      </c>
      <c r="F163" s="103" t="s">
        <v>588</v>
      </c>
      <c r="G163" s="104">
        <v>247</v>
      </c>
      <c r="H163" s="104">
        <v>113</v>
      </c>
      <c r="I163" s="105">
        <v>0.45748987854251</v>
      </c>
      <c r="J163" s="104">
        <v>134</v>
      </c>
      <c r="K163" s="105">
        <v>0.54251012145749</v>
      </c>
      <c r="L163" s="104">
        <v>2</v>
      </c>
      <c r="M163" s="104">
        <v>0</v>
      </c>
      <c r="N163" s="104">
        <v>233</v>
      </c>
      <c r="O163" s="104">
        <v>3</v>
      </c>
      <c r="P163" s="104">
        <v>0</v>
      </c>
      <c r="Q163" s="104">
        <v>9</v>
      </c>
      <c r="R163" s="104">
        <v>0</v>
      </c>
      <c r="S163" s="104">
        <f>SUM('MFP by Site_kbs'!$L163:$P163,'MFP by Site_kbs'!$R163)</f>
        <v>238</v>
      </c>
      <c r="T163" s="104">
        <v>244</v>
      </c>
      <c r="U163" s="105">
        <v>0.98785425101214597</v>
      </c>
      <c r="V163" s="104">
        <v>3</v>
      </c>
      <c r="W163" s="105">
        <v>1.21457489878543E-2</v>
      </c>
      <c r="X163" s="104">
        <v>0</v>
      </c>
      <c r="Y163" s="104">
        <v>2</v>
      </c>
      <c r="Z163" s="104" t="s">
        <v>1869</v>
      </c>
      <c r="AA163" s="104">
        <v>59</v>
      </c>
      <c r="AB163" s="104">
        <v>58</v>
      </c>
      <c r="AC163" s="104">
        <v>68</v>
      </c>
      <c r="AD163" s="103">
        <v>60</v>
      </c>
      <c r="AE163" s="104">
        <v>0</v>
      </c>
      <c r="AF163" s="104">
        <v>0</v>
      </c>
      <c r="AG163" s="104">
        <v>0</v>
      </c>
      <c r="AH163" s="104">
        <v>0</v>
      </c>
      <c r="AI163" s="104">
        <v>0</v>
      </c>
      <c r="AJ163" s="104">
        <v>0</v>
      </c>
      <c r="AK163" s="104">
        <v>0</v>
      </c>
      <c r="AL163" s="104">
        <v>0</v>
      </c>
      <c r="AM163" s="104">
        <v>0</v>
      </c>
      <c r="AN163" s="104">
        <v>0</v>
      </c>
      <c r="AO163" s="104">
        <v>243</v>
      </c>
      <c r="AP163" s="106">
        <f>'MFP by Site_kbs'!$AO163/'MFP by Site_kbs'!$G163</f>
        <v>0.98380566801619429</v>
      </c>
      <c r="AQ163" s="104">
        <v>243</v>
      </c>
      <c r="AR163" s="107">
        <f>'MFP by Site_kbs'!$AQ163/'MFP by Site_kbs'!$G163</f>
        <v>0.98380566801619429</v>
      </c>
      <c r="AS163" s="104" t="s">
        <v>1767</v>
      </c>
      <c r="AT163" s="104" t="s">
        <v>2979</v>
      </c>
      <c r="AU163" s="115" t="s">
        <v>3246</v>
      </c>
    </row>
    <row r="164" spans="2:47" hidden="1" x14ac:dyDescent="0.25">
      <c r="B164" s="109" t="s">
        <v>1808</v>
      </c>
      <c r="C164" s="109">
        <v>9</v>
      </c>
      <c r="D164" s="109" t="s">
        <v>96</v>
      </c>
      <c r="E164" s="109">
        <v>9006</v>
      </c>
      <c r="F164" s="109" t="s">
        <v>589</v>
      </c>
      <c r="G164" s="110">
        <v>400</v>
      </c>
      <c r="H164" s="110">
        <v>190</v>
      </c>
      <c r="I164" s="111">
        <v>0.47499999999999998</v>
      </c>
      <c r="J164" s="110">
        <v>210</v>
      </c>
      <c r="K164" s="111">
        <v>0.52500000000000002</v>
      </c>
      <c r="L164" s="110">
        <v>0</v>
      </c>
      <c r="M164" s="110">
        <v>2</v>
      </c>
      <c r="N164" s="110">
        <v>68</v>
      </c>
      <c r="O164" s="110">
        <v>14</v>
      </c>
      <c r="P164" s="110">
        <v>0</v>
      </c>
      <c r="Q164" s="110">
        <v>305</v>
      </c>
      <c r="R164" s="110">
        <v>11</v>
      </c>
      <c r="S164" s="110">
        <f>SUM('MFP by Site_kbs'!$L164:$P164,'MFP by Site_kbs'!$R164)</f>
        <v>95</v>
      </c>
      <c r="T164" s="110">
        <v>399</v>
      </c>
      <c r="U164" s="111">
        <v>0.99750000000000005</v>
      </c>
      <c r="V164" s="110">
        <v>1</v>
      </c>
      <c r="W164" s="111">
        <v>2.5000000000000001E-3</v>
      </c>
      <c r="X164" s="110">
        <v>0</v>
      </c>
      <c r="Y164" s="110">
        <v>2</v>
      </c>
      <c r="Z164" s="110" t="s">
        <v>1869</v>
      </c>
      <c r="AA164" s="110">
        <v>60</v>
      </c>
      <c r="AB164" s="110">
        <v>79</v>
      </c>
      <c r="AC164" s="110">
        <v>95</v>
      </c>
      <c r="AD164" s="109">
        <v>83</v>
      </c>
      <c r="AE164" s="110">
        <v>81</v>
      </c>
      <c r="AF164" s="110">
        <v>0</v>
      </c>
      <c r="AG164" s="110">
        <v>0</v>
      </c>
      <c r="AH164" s="110">
        <v>0</v>
      </c>
      <c r="AI164" s="110">
        <v>0</v>
      </c>
      <c r="AJ164" s="110">
        <v>0</v>
      </c>
      <c r="AK164" s="110">
        <v>0</v>
      </c>
      <c r="AL164" s="110">
        <v>0</v>
      </c>
      <c r="AM164" s="110">
        <v>0</v>
      </c>
      <c r="AN164" s="110">
        <v>0</v>
      </c>
      <c r="AO164" s="110">
        <v>216</v>
      </c>
      <c r="AP164" s="112">
        <f>'MFP by Site_kbs'!$AO164/'MFP by Site_kbs'!$G164</f>
        <v>0.54</v>
      </c>
      <c r="AQ164" s="110">
        <v>216</v>
      </c>
      <c r="AR164" s="113">
        <f>'MFP by Site_kbs'!$AQ164/'MFP by Site_kbs'!$G164</f>
        <v>0.54</v>
      </c>
      <c r="AS164" s="110" t="s">
        <v>1767</v>
      </c>
      <c r="AT164" s="110" t="s">
        <v>2979</v>
      </c>
      <c r="AU164" s="114" t="s">
        <v>3246</v>
      </c>
    </row>
    <row r="165" spans="2:47" ht="30" hidden="1" x14ac:dyDescent="0.25">
      <c r="B165" s="103" t="s">
        <v>1808</v>
      </c>
      <c r="C165" s="103">
        <v>9</v>
      </c>
      <c r="D165" s="103" t="s">
        <v>96</v>
      </c>
      <c r="E165" s="103">
        <v>9007</v>
      </c>
      <c r="F165" s="103" t="s">
        <v>590</v>
      </c>
      <c r="G165" s="104">
        <v>483</v>
      </c>
      <c r="H165" s="104">
        <v>232</v>
      </c>
      <c r="I165" s="105">
        <v>0.48033126293995898</v>
      </c>
      <c r="J165" s="104">
        <v>251</v>
      </c>
      <c r="K165" s="105">
        <v>0.51966873706004102</v>
      </c>
      <c r="L165" s="104">
        <v>1</v>
      </c>
      <c r="M165" s="104">
        <v>2</v>
      </c>
      <c r="N165" s="104">
        <v>387</v>
      </c>
      <c r="O165" s="104">
        <v>25</v>
      </c>
      <c r="P165" s="104">
        <v>1</v>
      </c>
      <c r="Q165" s="104">
        <v>58</v>
      </c>
      <c r="R165" s="104">
        <v>9</v>
      </c>
      <c r="S165" s="104">
        <f>SUM('MFP by Site_kbs'!$L165:$P165,'MFP by Site_kbs'!$R165)</f>
        <v>425</v>
      </c>
      <c r="T165" s="104">
        <v>470</v>
      </c>
      <c r="U165" s="105">
        <v>0.97308488612836397</v>
      </c>
      <c r="V165" s="104">
        <v>13</v>
      </c>
      <c r="W165" s="105">
        <v>2.6915113871635601E-2</v>
      </c>
      <c r="X165" s="104">
        <v>0</v>
      </c>
      <c r="Y165" s="104">
        <v>0</v>
      </c>
      <c r="Z165" s="104" t="s">
        <v>1869</v>
      </c>
      <c r="AA165" s="104">
        <v>0</v>
      </c>
      <c r="AB165" s="104">
        <v>0</v>
      </c>
      <c r="AC165" s="104">
        <v>0</v>
      </c>
      <c r="AD165" s="103">
        <v>0</v>
      </c>
      <c r="AE165" s="104">
        <v>0</v>
      </c>
      <c r="AF165" s="104">
        <v>0</v>
      </c>
      <c r="AG165" s="104">
        <v>177</v>
      </c>
      <c r="AH165" s="104">
        <v>143</v>
      </c>
      <c r="AI165" s="104">
        <v>163</v>
      </c>
      <c r="AJ165" s="104">
        <v>0</v>
      </c>
      <c r="AK165" s="104">
        <v>0</v>
      </c>
      <c r="AL165" s="104">
        <v>0</v>
      </c>
      <c r="AM165" s="104">
        <v>0</v>
      </c>
      <c r="AN165" s="104">
        <v>0</v>
      </c>
      <c r="AO165" s="104">
        <v>433</v>
      </c>
      <c r="AP165" s="106">
        <f>'MFP by Site_kbs'!$AO165/'MFP by Site_kbs'!$G165</f>
        <v>0.89648033126293991</v>
      </c>
      <c r="AQ165" s="104">
        <v>433</v>
      </c>
      <c r="AR165" s="107">
        <f>'MFP by Site_kbs'!$AQ165/'MFP by Site_kbs'!$G165</f>
        <v>0.89648033126293991</v>
      </c>
      <c r="AS165" s="104" t="s">
        <v>1767</v>
      </c>
      <c r="AT165" s="104" t="s">
        <v>2979</v>
      </c>
      <c r="AU165" s="115" t="s">
        <v>3246</v>
      </c>
    </row>
    <row r="166" spans="2:47" hidden="1" x14ac:dyDescent="0.25">
      <c r="B166" s="109" t="s">
        <v>1808</v>
      </c>
      <c r="C166" s="109">
        <v>9</v>
      </c>
      <c r="D166" s="109" t="s">
        <v>96</v>
      </c>
      <c r="E166" s="109">
        <v>9008</v>
      </c>
      <c r="F166" s="109" t="s">
        <v>591</v>
      </c>
      <c r="G166" s="110">
        <v>2154</v>
      </c>
      <c r="H166" s="110">
        <v>1187</v>
      </c>
      <c r="I166" s="111">
        <v>0.55106778087279495</v>
      </c>
      <c r="J166" s="110">
        <v>967</v>
      </c>
      <c r="K166" s="111">
        <v>0.44893221912720499</v>
      </c>
      <c r="L166" s="110">
        <v>3</v>
      </c>
      <c r="M166" s="110">
        <v>17</v>
      </c>
      <c r="N166" s="110">
        <v>1010</v>
      </c>
      <c r="O166" s="110">
        <v>101</v>
      </c>
      <c r="P166" s="110">
        <v>2</v>
      </c>
      <c r="Q166" s="110">
        <v>980</v>
      </c>
      <c r="R166" s="110">
        <v>41</v>
      </c>
      <c r="S166" s="110">
        <f>SUM('MFP by Site_kbs'!$L166:$P166,'MFP by Site_kbs'!$R166)</f>
        <v>1174</v>
      </c>
      <c r="T166" s="110">
        <v>2122</v>
      </c>
      <c r="U166" s="111">
        <v>0.98514391829155101</v>
      </c>
      <c r="V166" s="110">
        <v>32</v>
      </c>
      <c r="W166" s="111">
        <v>1.48560817084494E-2</v>
      </c>
      <c r="X166" s="110">
        <v>0</v>
      </c>
      <c r="Y166" s="110">
        <v>0</v>
      </c>
      <c r="Z166" s="110" t="s">
        <v>1869</v>
      </c>
      <c r="AA166" s="110">
        <v>0</v>
      </c>
      <c r="AB166" s="110">
        <v>0</v>
      </c>
      <c r="AC166" s="110">
        <v>0</v>
      </c>
      <c r="AD166" s="109">
        <v>0</v>
      </c>
      <c r="AE166" s="110">
        <v>0</v>
      </c>
      <c r="AF166" s="110">
        <v>0</v>
      </c>
      <c r="AG166" s="110">
        <v>0</v>
      </c>
      <c r="AH166" s="110">
        <v>0</v>
      </c>
      <c r="AI166" s="110">
        <v>0</v>
      </c>
      <c r="AJ166" s="110">
        <v>578</v>
      </c>
      <c r="AK166" s="110">
        <v>18</v>
      </c>
      <c r="AL166" s="110">
        <v>555</v>
      </c>
      <c r="AM166" s="110">
        <v>492</v>
      </c>
      <c r="AN166" s="110">
        <v>511</v>
      </c>
      <c r="AO166" s="110">
        <v>781</v>
      </c>
      <c r="AP166" s="112">
        <f>'MFP by Site_kbs'!$AO166/'MFP by Site_kbs'!$G166</f>
        <v>0.36258124419684307</v>
      </c>
      <c r="AQ166" s="110">
        <v>798</v>
      </c>
      <c r="AR166" s="113">
        <f>'MFP by Site_kbs'!$AQ166/'MFP by Site_kbs'!$G166</f>
        <v>0.37047353760445684</v>
      </c>
      <c r="AS166" s="110" t="s">
        <v>1767</v>
      </c>
      <c r="AT166" s="110" t="s">
        <v>2979</v>
      </c>
      <c r="AU166" s="114" t="s">
        <v>3247</v>
      </c>
    </row>
    <row r="167" spans="2:47" ht="30" hidden="1" x14ac:dyDescent="0.25">
      <c r="B167" s="103" t="s">
        <v>1808</v>
      </c>
      <c r="C167" s="103">
        <v>9</v>
      </c>
      <c r="D167" s="103" t="s">
        <v>96</v>
      </c>
      <c r="E167" s="103">
        <v>9011</v>
      </c>
      <c r="F167" s="103" t="s">
        <v>592</v>
      </c>
      <c r="G167" s="104">
        <v>449</v>
      </c>
      <c r="H167" s="104">
        <v>217</v>
      </c>
      <c r="I167" s="105">
        <v>0.48329621380846299</v>
      </c>
      <c r="J167" s="104">
        <v>232</v>
      </c>
      <c r="K167" s="105">
        <v>0.51670378619153701</v>
      </c>
      <c r="L167" s="104">
        <v>0</v>
      </c>
      <c r="M167" s="104">
        <v>0</v>
      </c>
      <c r="N167" s="104">
        <v>422</v>
      </c>
      <c r="O167" s="104">
        <v>10</v>
      </c>
      <c r="P167" s="104">
        <v>0</v>
      </c>
      <c r="Q167" s="104">
        <v>13</v>
      </c>
      <c r="R167" s="104">
        <v>4</v>
      </c>
      <c r="S167" s="104">
        <f>SUM('MFP by Site_kbs'!$L167:$P167,'MFP by Site_kbs'!$R167)</f>
        <v>436</v>
      </c>
      <c r="T167" s="104">
        <v>445</v>
      </c>
      <c r="U167" s="105">
        <v>0.99109131403118</v>
      </c>
      <c r="V167" s="104">
        <v>4</v>
      </c>
      <c r="W167" s="105">
        <v>8.9086859688196005E-3</v>
      </c>
      <c r="X167" s="104">
        <v>0</v>
      </c>
      <c r="Y167" s="104">
        <v>2</v>
      </c>
      <c r="Z167" s="104" t="s">
        <v>1869</v>
      </c>
      <c r="AA167" s="104">
        <v>106</v>
      </c>
      <c r="AB167" s="104">
        <v>116</v>
      </c>
      <c r="AC167" s="104">
        <v>121</v>
      </c>
      <c r="AD167" s="103">
        <v>104</v>
      </c>
      <c r="AE167" s="104">
        <v>0</v>
      </c>
      <c r="AF167" s="104">
        <v>0</v>
      </c>
      <c r="AG167" s="104">
        <v>0</v>
      </c>
      <c r="AH167" s="104">
        <v>0</v>
      </c>
      <c r="AI167" s="104">
        <v>0</v>
      </c>
      <c r="AJ167" s="104">
        <v>0</v>
      </c>
      <c r="AK167" s="104">
        <v>0</v>
      </c>
      <c r="AL167" s="104">
        <v>0</v>
      </c>
      <c r="AM167" s="104">
        <v>0</v>
      </c>
      <c r="AN167" s="104">
        <v>0</v>
      </c>
      <c r="AO167" s="104">
        <v>447</v>
      </c>
      <c r="AP167" s="106">
        <f>'MFP by Site_kbs'!$AO167/'MFP by Site_kbs'!$G167</f>
        <v>0.99554565701559017</v>
      </c>
      <c r="AQ167" s="104">
        <v>447</v>
      </c>
      <c r="AR167" s="107">
        <f>'MFP by Site_kbs'!$AQ167/'MFP by Site_kbs'!$G167</f>
        <v>0.99554565701559017</v>
      </c>
      <c r="AS167" s="104" t="s">
        <v>1767</v>
      </c>
      <c r="AT167" s="104" t="s">
        <v>2979</v>
      </c>
      <c r="AU167" s="115" t="s">
        <v>3246</v>
      </c>
    </row>
    <row r="168" spans="2:47" hidden="1" x14ac:dyDescent="0.25">
      <c r="B168" s="109" t="s">
        <v>1808</v>
      </c>
      <c r="C168" s="109">
        <v>9</v>
      </c>
      <c r="D168" s="109" t="s">
        <v>96</v>
      </c>
      <c r="E168" s="109">
        <v>9012</v>
      </c>
      <c r="F168" s="109" t="s">
        <v>593</v>
      </c>
      <c r="G168" s="110">
        <v>1028</v>
      </c>
      <c r="H168" s="110">
        <v>637</v>
      </c>
      <c r="I168" s="111">
        <v>0.61964980544747095</v>
      </c>
      <c r="J168" s="110">
        <v>391</v>
      </c>
      <c r="K168" s="111">
        <v>0.380350194552529</v>
      </c>
      <c r="L168" s="110">
        <v>4</v>
      </c>
      <c r="M168" s="110">
        <v>78</v>
      </c>
      <c r="N168" s="110">
        <v>214</v>
      </c>
      <c r="O168" s="110">
        <v>46</v>
      </c>
      <c r="P168" s="110">
        <v>1</v>
      </c>
      <c r="Q168" s="110">
        <v>653</v>
      </c>
      <c r="R168" s="110">
        <v>32</v>
      </c>
      <c r="S168" s="110">
        <f>SUM('MFP by Site_kbs'!$L168:$P168,'MFP by Site_kbs'!$R168)</f>
        <v>375</v>
      </c>
      <c r="T168" s="110">
        <v>1027</v>
      </c>
      <c r="U168" s="111">
        <v>0.99902723735408605</v>
      </c>
      <c r="V168" s="110">
        <v>1</v>
      </c>
      <c r="W168" s="111">
        <v>9.7276264591439701E-4</v>
      </c>
      <c r="X168" s="110">
        <v>0</v>
      </c>
      <c r="Y168" s="110">
        <v>0</v>
      </c>
      <c r="Z168" s="110" t="s">
        <v>1869</v>
      </c>
      <c r="AA168" s="110">
        <v>0</v>
      </c>
      <c r="AB168" s="110">
        <v>0</v>
      </c>
      <c r="AC168" s="110">
        <v>0</v>
      </c>
      <c r="AD168" s="109">
        <v>0</v>
      </c>
      <c r="AE168" s="110">
        <v>0</v>
      </c>
      <c r="AF168" s="110">
        <v>0</v>
      </c>
      <c r="AG168" s="110">
        <v>0</v>
      </c>
      <c r="AH168" s="110">
        <v>0</v>
      </c>
      <c r="AI168" s="110">
        <v>0</v>
      </c>
      <c r="AJ168" s="110">
        <v>267</v>
      </c>
      <c r="AK168" s="110">
        <v>0</v>
      </c>
      <c r="AL168" s="110">
        <v>256</v>
      </c>
      <c r="AM168" s="110">
        <v>246</v>
      </c>
      <c r="AN168" s="110">
        <v>259</v>
      </c>
      <c r="AO168" s="110">
        <v>160</v>
      </c>
      <c r="AP168" s="112">
        <f>'MFP by Site_kbs'!$AO168/'MFP by Site_kbs'!$G168</f>
        <v>0.1556420233463035</v>
      </c>
      <c r="AQ168" s="110">
        <v>161</v>
      </c>
      <c r="AR168" s="113">
        <f>'MFP by Site_kbs'!$AQ168/'MFP by Site_kbs'!$G168</f>
        <v>0.1566147859922179</v>
      </c>
      <c r="AS168" s="110" t="s">
        <v>1767</v>
      </c>
      <c r="AT168" s="110" t="s">
        <v>2979</v>
      </c>
      <c r="AU168" s="114" t="s">
        <v>3247</v>
      </c>
    </row>
    <row r="169" spans="2:47" hidden="1" x14ac:dyDescent="0.25">
      <c r="B169" s="103" t="s">
        <v>1808</v>
      </c>
      <c r="C169" s="103">
        <v>9</v>
      </c>
      <c r="D169" s="103" t="s">
        <v>96</v>
      </c>
      <c r="E169" s="103">
        <v>9013</v>
      </c>
      <c r="F169" s="103" t="s">
        <v>594</v>
      </c>
      <c r="G169" s="104">
        <v>1432</v>
      </c>
      <c r="H169" s="104">
        <v>733</v>
      </c>
      <c r="I169" s="105">
        <v>0.51187150837988804</v>
      </c>
      <c r="J169" s="104">
        <v>699</v>
      </c>
      <c r="K169" s="105">
        <v>0.48812849162011201</v>
      </c>
      <c r="L169" s="104">
        <v>4</v>
      </c>
      <c r="M169" s="104">
        <v>14</v>
      </c>
      <c r="N169" s="104">
        <v>756</v>
      </c>
      <c r="O169" s="104">
        <v>42</v>
      </c>
      <c r="P169" s="104">
        <v>1</v>
      </c>
      <c r="Q169" s="104">
        <v>590</v>
      </c>
      <c r="R169" s="104">
        <v>25</v>
      </c>
      <c r="S169" s="104">
        <f>SUM('MFP by Site_kbs'!$L169:$P169,'MFP by Site_kbs'!$R169)</f>
        <v>842</v>
      </c>
      <c r="T169" s="104">
        <v>1424</v>
      </c>
      <c r="U169" s="105">
        <v>0.994413407821229</v>
      </c>
      <c r="V169" s="104">
        <v>8</v>
      </c>
      <c r="W169" s="105">
        <v>5.5865921787709499E-3</v>
      </c>
      <c r="X169" s="104">
        <v>0</v>
      </c>
      <c r="Y169" s="104">
        <v>0</v>
      </c>
      <c r="Z169" s="104" t="s">
        <v>1869</v>
      </c>
      <c r="AA169" s="104">
        <v>0</v>
      </c>
      <c r="AB169" s="104">
        <v>0</v>
      </c>
      <c r="AC169" s="104">
        <v>0</v>
      </c>
      <c r="AD169" s="103">
        <v>0</v>
      </c>
      <c r="AE169" s="104">
        <v>0</v>
      </c>
      <c r="AF169" s="104">
        <v>0</v>
      </c>
      <c r="AG169" s="104">
        <v>0</v>
      </c>
      <c r="AH169" s="104">
        <v>0</v>
      </c>
      <c r="AI169" s="104">
        <v>0</v>
      </c>
      <c r="AJ169" s="104">
        <v>400</v>
      </c>
      <c r="AK169" s="104">
        <v>15</v>
      </c>
      <c r="AL169" s="104">
        <v>353</v>
      </c>
      <c r="AM169" s="104">
        <v>372</v>
      </c>
      <c r="AN169" s="104">
        <v>292</v>
      </c>
      <c r="AO169" s="104">
        <v>546</v>
      </c>
      <c r="AP169" s="106">
        <f>'MFP by Site_kbs'!$AO169/'MFP by Site_kbs'!$G169</f>
        <v>0.38128491620111732</v>
      </c>
      <c r="AQ169" s="104">
        <v>550</v>
      </c>
      <c r="AR169" s="107">
        <f>'MFP by Site_kbs'!$AQ169/'MFP by Site_kbs'!$G169</f>
        <v>0.38407821229050282</v>
      </c>
      <c r="AS169" s="104" t="s">
        <v>1767</v>
      </c>
      <c r="AT169" s="104" t="s">
        <v>2979</v>
      </c>
      <c r="AU169" s="115" t="s">
        <v>3247</v>
      </c>
    </row>
    <row r="170" spans="2:47" hidden="1" x14ac:dyDescent="0.25">
      <c r="B170" s="109" t="s">
        <v>1808</v>
      </c>
      <c r="C170" s="109">
        <v>9</v>
      </c>
      <c r="D170" s="109" t="s">
        <v>96</v>
      </c>
      <c r="E170" s="109">
        <v>9015</v>
      </c>
      <c r="F170" s="109" t="s">
        <v>595</v>
      </c>
      <c r="G170" s="110">
        <v>341</v>
      </c>
      <c r="H170" s="110">
        <v>173</v>
      </c>
      <c r="I170" s="111">
        <v>0.50733137829912001</v>
      </c>
      <c r="J170" s="110">
        <v>168</v>
      </c>
      <c r="K170" s="111">
        <v>0.49266862170087999</v>
      </c>
      <c r="L170" s="110">
        <v>0</v>
      </c>
      <c r="M170" s="110">
        <v>0</v>
      </c>
      <c r="N170" s="110">
        <v>328</v>
      </c>
      <c r="O170" s="110">
        <v>4</v>
      </c>
      <c r="P170" s="110">
        <v>0</v>
      </c>
      <c r="Q170" s="110">
        <v>6</v>
      </c>
      <c r="R170" s="110">
        <v>3</v>
      </c>
      <c r="S170" s="110">
        <f>SUM('MFP by Site_kbs'!$L170:$P170,'MFP by Site_kbs'!$R170)</f>
        <v>335</v>
      </c>
      <c r="T170" s="110">
        <v>339</v>
      </c>
      <c r="U170" s="111">
        <v>0.99413489736070404</v>
      </c>
      <c r="V170" s="110">
        <v>2</v>
      </c>
      <c r="W170" s="111">
        <v>5.8651026392961903E-3</v>
      </c>
      <c r="X170" s="110">
        <v>0</v>
      </c>
      <c r="Y170" s="110">
        <v>1</v>
      </c>
      <c r="Z170" s="110" t="s">
        <v>1869</v>
      </c>
      <c r="AA170" s="110">
        <v>56</v>
      </c>
      <c r="AB170" s="110">
        <v>41</v>
      </c>
      <c r="AC170" s="110">
        <v>52</v>
      </c>
      <c r="AD170" s="109">
        <v>48</v>
      </c>
      <c r="AE170" s="110">
        <v>59</v>
      </c>
      <c r="AF170" s="110">
        <v>45</v>
      </c>
      <c r="AG170" s="110">
        <v>39</v>
      </c>
      <c r="AH170" s="110">
        <v>0</v>
      </c>
      <c r="AI170" s="110">
        <v>0</v>
      </c>
      <c r="AJ170" s="110">
        <v>0</v>
      </c>
      <c r="AK170" s="110">
        <v>0</v>
      </c>
      <c r="AL170" s="110">
        <v>0</v>
      </c>
      <c r="AM170" s="110">
        <v>0</v>
      </c>
      <c r="AN170" s="110">
        <v>0</v>
      </c>
      <c r="AO170" s="110">
        <v>333</v>
      </c>
      <c r="AP170" s="112">
        <f>'MFP by Site_kbs'!$AO170/'MFP by Site_kbs'!$G170</f>
        <v>0.97653958944281527</v>
      </c>
      <c r="AQ170" s="110">
        <v>333</v>
      </c>
      <c r="AR170" s="113">
        <f>'MFP by Site_kbs'!$AQ170/'MFP by Site_kbs'!$G170</f>
        <v>0.97653958944281527</v>
      </c>
      <c r="AS170" s="110" t="s">
        <v>1767</v>
      </c>
      <c r="AT170" s="110" t="s">
        <v>2979</v>
      </c>
      <c r="AU170" s="114" t="s">
        <v>3246</v>
      </c>
    </row>
    <row r="171" spans="2:47" ht="30" hidden="1" x14ac:dyDescent="0.25">
      <c r="B171" s="103" t="s">
        <v>1808</v>
      </c>
      <c r="C171" s="103">
        <v>9</v>
      </c>
      <c r="D171" s="103" t="s">
        <v>96</v>
      </c>
      <c r="E171" s="103">
        <v>9016</v>
      </c>
      <c r="F171" s="103" t="s">
        <v>596</v>
      </c>
      <c r="G171" s="104">
        <v>400</v>
      </c>
      <c r="H171" s="104">
        <v>234</v>
      </c>
      <c r="I171" s="105">
        <v>0.58499999999999996</v>
      </c>
      <c r="J171" s="104">
        <v>166</v>
      </c>
      <c r="K171" s="105">
        <v>0.41499999999999998</v>
      </c>
      <c r="L171" s="104">
        <v>1</v>
      </c>
      <c r="M171" s="104">
        <v>2</v>
      </c>
      <c r="N171" s="104">
        <v>368</v>
      </c>
      <c r="O171" s="104">
        <v>6</v>
      </c>
      <c r="P171" s="104">
        <v>0</v>
      </c>
      <c r="Q171" s="104">
        <v>15</v>
      </c>
      <c r="R171" s="104">
        <v>8</v>
      </c>
      <c r="S171" s="104">
        <f>SUM('MFP by Site_kbs'!$L171:$P171,'MFP by Site_kbs'!$R171)</f>
        <v>385</v>
      </c>
      <c r="T171" s="104">
        <v>400</v>
      </c>
      <c r="U171" s="105">
        <v>1</v>
      </c>
      <c r="V171" s="104">
        <v>0</v>
      </c>
      <c r="W171" s="105">
        <v>0</v>
      </c>
      <c r="X171" s="104">
        <v>0</v>
      </c>
      <c r="Y171" s="104">
        <v>0</v>
      </c>
      <c r="Z171" s="104" t="s">
        <v>1869</v>
      </c>
      <c r="AA171" s="104">
        <v>64</v>
      </c>
      <c r="AB171" s="104">
        <v>80</v>
      </c>
      <c r="AC171" s="104">
        <v>70</v>
      </c>
      <c r="AD171" s="103">
        <v>72</v>
      </c>
      <c r="AE171" s="104">
        <v>64</v>
      </c>
      <c r="AF171" s="104">
        <v>50</v>
      </c>
      <c r="AG171" s="104">
        <v>0</v>
      </c>
      <c r="AH171" s="104">
        <v>0</v>
      </c>
      <c r="AI171" s="104">
        <v>0</v>
      </c>
      <c r="AJ171" s="104">
        <v>0</v>
      </c>
      <c r="AK171" s="104">
        <v>0</v>
      </c>
      <c r="AL171" s="104">
        <v>0</v>
      </c>
      <c r="AM171" s="104">
        <v>0</v>
      </c>
      <c r="AN171" s="104">
        <v>0</v>
      </c>
      <c r="AO171" s="104">
        <v>293</v>
      </c>
      <c r="AP171" s="106">
        <f>'MFP by Site_kbs'!$AO171/'MFP by Site_kbs'!$G171</f>
        <v>0.73250000000000004</v>
      </c>
      <c r="AQ171" s="104">
        <v>293</v>
      </c>
      <c r="AR171" s="107">
        <f>'MFP by Site_kbs'!$AQ171/'MFP by Site_kbs'!$G171</f>
        <v>0.73250000000000004</v>
      </c>
      <c r="AS171" s="104" t="s">
        <v>1767</v>
      </c>
      <c r="AT171" s="104" t="s">
        <v>2979</v>
      </c>
      <c r="AU171" s="115" t="s">
        <v>3246</v>
      </c>
    </row>
    <row r="172" spans="2:47" hidden="1" x14ac:dyDescent="0.25">
      <c r="B172" s="109" t="s">
        <v>1808</v>
      </c>
      <c r="C172" s="109">
        <v>9</v>
      </c>
      <c r="D172" s="109" t="s">
        <v>96</v>
      </c>
      <c r="E172" s="109">
        <v>9018</v>
      </c>
      <c r="F172" s="109" t="s">
        <v>597</v>
      </c>
      <c r="G172" s="110">
        <v>429</v>
      </c>
      <c r="H172" s="110">
        <v>219</v>
      </c>
      <c r="I172" s="111">
        <v>0.51048951048951097</v>
      </c>
      <c r="J172" s="110">
        <v>210</v>
      </c>
      <c r="K172" s="111">
        <v>0.48951048951048998</v>
      </c>
      <c r="L172" s="110">
        <v>2</v>
      </c>
      <c r="M172" s="110">
        <v>1</v>
      </c>
      <c r="N172" s="110">
        <v>314</v>
      </c>
      <c r="O172" s="110">
        <v>44</v>
      </c>
      <c r="P172" s="110">
        <v>0</v>
      </c>
      <c r="Q172" s="110">
        <v>50</v>
      </c>
      <c r="R172" s="110">
        <v>18</v>
      </c>
      <c r="S172" s="110">
        <f>SUM('MFP by Site_kbs'!$L172:$P172,'MFP by Site_kbs'!$R172)</f>
        <v>379</v>
      </c>
      <c r="T172" s="110">
        <v>399</v>
      </c>
      <c r="U172" s="111">
        <v>0.93006993006993</v>
      </c>
      <c r="V172" s="110">
        <v>30</v>
      </c>
      <c r="W172" s="111">
        <v>6.9930069930069894E-2</v>
      </c>
      <c r="X172" s="110">
        <v>0</v>
      </c>
      <c r="Y172" s="110">
        <v>0</v>
      </c>
      <c r="Z172" s="110" t="s">
        <v>1869</v>
      </c>
      <c r="AA172" s="110">
        <v>68</v>
      </c>
      <c r="AB172" s="110">
        <v>82</v>
      </c>
      <c r="AC172" s="110">
        <v>65</v>
      </c>
      <c r="AD172" s="109">
        <v>69</v>
      </c>
      <c r="AE172" s="110">
        <v>68</v>
      </c>
      <c r="AF172" s="110">
        <v>77</v>
      </c>
      <c r="AG172" s="110">
        <v>0</v>
      </c>
      <c r="AH172" s="110">
        <v>0</v>
      </c>
      <c r="AI172" s="110">
        <v>0</v>
      </c>
      <c r="AJ172" s="110">
        <v>0</v>
      </c>
      <c r="AK172" s="110">
        <v>0</v>
      </c>
      <c r="AL172" s="110">
        <v>0</v>
      </c>
      <c r="AM172" s="110">
        <v>0</v>
      </c>
      <c r="AN172" s="110">
        <v>0</v>
      </c>
      <c r="AO172" s="110">
        <v>415</v>
      </c>
      <c r="AP172" s="112">
        <f>'MFP by Site_kbs'!$AO172/'MFP by Site_kbs'!$G172</f>
        <v>0.96736596736596736</v>
      </c>
      <c r="AQ172" s="110">
        <v>415</v>
      </c>
      <c r="AR172" s="113">
        <f>'MFP by Site_kbs'!$AQ172/'MFP by Site_kbs'!$G172</f>
        <v>0.96736596736596736</v>
      </c>
      <c r="AS172" s="110" t="s">
        <v>1767</v>
      </c>
      <c r="AT172" s="110" t="s">
        <v>2979</v>
      </c>
      <c r="AU172" s="114" t="s">
        <v>3246</v>
      </c>
    </row>
    <row r="173" spans="2:47" ht="30" hidden="1" x14ac:dyDescent="0.25">
      <c r="B173" s="103" t="s">
        <v>1808</v>
      </c>
      <c r="C173" s="103">
        <v>9</v>
      </c>
      <c r="D173" s="103" t="s">
        <v>96</v>
      </c>
      <c r="E173" s="103">
        <v>9019</v>
      </c>
      <c r="F173" s="103" t="s">
        <v>598</v>
      </c>
      <c r="G173" s="104">
        <v>499</v>
      </c>
      <c r="H173" s="104">
        <v>276</v>
      </c>
      <c r="I173" s="105">
        <v>0.55310621242485003</v>
      </c>
      <c r="J173" s="104">
        <v>223</v>
      </c>
      <c r="K173" s="105">
        <v>0.44689378757515003</v>
      </c>
      <c r="L173" s="104">
        <v>0</v>
      </c>
      <c r="M173" s="104">
        <v>33</v>
      </c>
      <c r="N173" s="104">
        <v>121</v>
      </c>
      <c r="O173" s="104">
        <v>19</v>
      </c>
      <c r="P173" s="104">
        <v>0</v>
      </c>
      <c r="Q173" s="104">
        <v>309</v>
      </c>
      <c r="R173" s="104">
        <v>17</v>
      </c>
      <c r="S173" s="104">
        <f>SUM('MFP by Site_kbs'!$L173:$P173,'MFP by Site_kbs'!$R173)</f>
        <v>190</v>
      </c>
      <c r="T173" s="104">
        <v>498</v>
      </c>
      <c r="U173" s="105">
        <v>0.99799599198396804</v>
      </c>
      <c r="V173" s="104">
        <v>1</v>
      </c>
      <c r="W173" s="105">
        <v>2.0040080160320601E-3</v>
      </c>
      <c r="X173" s="104">
        <v>0</v>
      </c>
      <c r="Y173" s="104">
        <v>0</v>
      </c>
      <c r="Z173" s="104" t="s">
        <v>1869</v>
      </c>
      <c r="AA173" s="104">
        <v>87</v>
      </c>
      <c r="AB173" s="104">
        <v>87</v>
      </c>
      <c r="AC173" s="104">
        <v>82</v>
      </c>
      <c r="AD173" s="103">
        <v>83</v>
      </c>
      <c r="AE173" s="104">
        <v>80</v>
      </c>
      <c r="AF173" s="104">
        <v>80</v>
      </c>
      <c r="AG173" s="104">
        <v>0</v>
      </c>
      <c r="AH173" s="104">
        <v>0</v>
      </c>
      <c r="AI173" s="104">
        <v>0</v>
      </c>
      <c r="AJ173" s="104">
        <v>0</v>
      </c>
      <c r="AK173" s="104">
        <v>0</v>
      </c>
      <c r="AL173" s="104">
        <v>0</v>
      </c>
      <c r="AM173" s="104">
        <v>0</v>
      </c>
      <c r="AN173" s="104">
        <v>0</v>
      </c>
      <c r="AO173" s="104">
        <v>99</v>
      </c>
      <c r="AP173" s="106">
        <f>'MFP by Site_kbs'!$AO173/'MFP by Site_kbs'!$G173</f>
        <v>0.19839679358717435</v>
      </c>
      <c r="AQ173" s="104">
        <v>99</v>
      </c>
      <c r="AR173" s="107">
        <f>'MFP by Site_kbs'!$AQ173/'MFP by Site_kbs'!$G173</f>
        <v>0.19839679358717435</v>
      </c>
      <c r="AS173" s="104" t="s">
        <v>1767</v>
      </c>
      <c r="AT173" s="104" t="s">
        <v>2979</v>
      </c>
      <c r="AU173" s="115" t="s">
        <v>3246</v>
      </c>
    </row>
    <row r="174" spans="2:47" hidden="1" x14ac:dyDescent="0.25">
      <c r="B174" s="109" t="s">
        <v>1808</v>
      </c>
      <c r="C174" s="109">
        <v>9</v>
      </c>
      <c r="D174" s="109" t="s">
        <v>96</v>
      </c>
      <c r="E174" s="109">
        <v>9020</v>
      </c>
      <c r="F174" s="109" t="s">
        <v>599</v>
      </c>
      <c r="G174" s="110">
        <v>1209</v>
      </c>
      <c r="H174" s="110">
        <v>674</v>
      </c>
      <c r="I174" s="111">
        <v>0.55748552522746098</v>
      </c>
      <c r="J174" s="110">
        <v>535</v>
      </c>
      <c r="K174" s="111">
        <v>0.44251447477253902</v>
      </c>
      <c r="L174" s="110">
        <v>1</v>
      </c>
      <c r="M174" s="110">
        <v>64</v>
      </c>
      <c r="N174" s="110">
        <v>330</v>
      </c>
      <c r="O174" s="110">
        <v>42</v>
      </c>
      <c r="P174" s="110">
        <v>1</v>
      </c>
      <c r="Q174" s="110">
        <v>743</v>
      </c>
      <c r="R174" s="110">
        <v>28</v>
      </c>
      <c r="S174" s="110">
        <f>SUM('MFP by Site_kbs'!$L174:$P174,'MFP by Site_kbs'!$R174)</f>
        <v>466</v>
      </c>
      <c r="T174" s="110">
        <v>1209</v>
      </c>
      <c r="U174" s="111">
        <v>1</v>
      </c>
      <c r="V174" s="110">
        <v>0</v>
      </c>
      <c r="W174" s="111">
        <v>0</v>
      </c>
      <c r="X174" s="110">
        <v>0</v>
      </c>
      <c r="Y174" s="110">
        <v>0</v>
      </c>
      <c r="Z174" s="110" t="s">
        <v>1869</v>
      </c>
      <c r="AA174" s="110">
        <v>0</v>
      </c>
      <c r="AB174" s="110">
        <v>0</v>
      </c>
      <c r="AC174" s="110">
        <v>0</v>
      </c>
      <c r="AD174" s="109">
        <v>0</v>
      </c>
      <c r="AE174" s="110">
        <v>0</v>
      </c>
      <c r="AF174" s="110">
        <v>0</v>
      </c>
      <c r="AG174" s="110">
        <v>412</v>
      </c>
      <c r="AH174" s="110">
        <v>398</v>
      </c>
      <c r="AI174" s="110">
        <v>399</v>
      </c>
      <c r="AJ174" s="110">
        <v>0</v>
      </c>
      <c r="AK174" s="110">
        <v>0</v>
      </c>
      <c r="AL174" s="110">
        <v>0</v>
      </c>
      <c r="AM174" s="110">
        <v>0</v>
      </c>
      <c r="AN174" s="110">
        <v>0</v>
      </c>
      <c r="AO174" s="110">
        <v>283</v>
      </c>
      <c r="AP174" s="112">
        <f>'MFP by Site_kbs'!$AO174/'MFP by Site_kbs'!$G174</f>
        <v>0.23407775020678245</v>
      </c>
      <c r="AQ174" s="110">
        <v>283</v>
      </c>
      <c r="AR174" s="113">
        <f>'MFP by Site_kbs'!$AQ174/'MFP by Site_kbs'!$G174</f>
        <v>0.23407775020678245</v>
      </c>
      <c r="AS174" s="110" t="s">
        <v>1767</v>
      </c>
      <c r="AT174" s="110" t="s">
        <v>2979</v>
      </c>
      <c r="AU174" s="114" t="s">
        <v>3246</v>
      </c>
    </row>
    <row r="175" spans="2:47" hidden="1" x14ac:dyDescent="0.25">
      <c r="B175" s="103" t="s">
        <v>1808</v>
      </c>
      <c r="C175" s="103">
        <v>9</v>
      </c>
      <c r="D175" s="103" t="s">
        <v>96</v>
      </c>
      <c r="E175" s="103">
        <v>9021</v>
      </c>
      <c r="F175" s="103" t="s">
        <v>1827</v>
      </c>
      <c r="G175" s="104">
        <v>156</v>
      </c>
      <c r="H175" s="104">
        <v>41</v>
      </c>
      <c r="I175" s="105">
        <v>0.262820512820513</v>
      </c>
      <c r="J175" s="104">
        <v>115</v>
      </c>
      <c r="K175" s="105">
        <v>0.737179487179487</v>
      </c>
      <c r="L175" s="104">
        <v>0</v>
      </c>
      <c r="M175" s="104">
        <v>0</v>
      </c>
      <c r="N175" s="104">
        <v>143</v>
      </c>
      <c r="O175" s="104">
        <v>2</v>
      </c>
      <c r="P175" s="104">
        <v>1</v>
      </c>
      <c r="Q175" s="104">
        <v>9</v>
      </c>
      <c r="R175" s="104">
        <v>1</v>
      </c>
      <c r="S175" s="104">
        <f>SUM('MFP by Site_kbs'!$L175:$P175,'MFP by Site_kbs'!$R175)</f>
        <v>147</v>
      </c>
      <c r="T175" s="104">
        <v>155</v>
      </c>
      <c r="U175" s="105">
        <v>0.99358974358974395</v>
      </c>
      <c r="V175" s="104">
        <v>1</v>
      </c>
      <c r="W175" s="105">
        <v>6.41025641025641E-3</v>
      </c>
      <c r="X175" s="104">
        <v>0</v>
      </c>
      <c r="Y175" s="104">
        <v>87</v>
      </c>
      <c r="Z175" s="104" t="s">
        <v>1869</v>
      </c>
      <c r="AA175" s="104">
        <v>69</v>
      </c>
      <c r="AB175" s="104">
        <v>0</v>
      </c>
      <c r="AC175" s="104">
        <v>0</v>
      </c>
      <c r="AD175" s="103">
        <v>0</v>
      </c>
      <c r="AE175" s="104">
        <v>0</v>
      </c>
      <c r="AF175" s="104">
        <v>0</v>
      </c>
      <c r="AG175" s="104">
        <v>0</v>
      </c>
      <c r="AH175" s="104">
        <v>0</v>
      </c>
      <c r="AI175" s="104">
        <v>0</v>
      </c>
      <c r="AJ175" s="104">
        <v>0</v>
      </c>
      <c r="AK175" s="104">
        <v>0</v>
      </c>
      <c r="AL175" s="104">
        <v>0</v>
      </c>
      <c r="AM175" s="104">
        <v>0</v>
      </c>
      <c r="AN175" s="104">
        <v>0</v>
      </c>
      <c r="AO175" s="104">
        <v>135</v>
      </c>
      <c r="AP175" s="106">
        <f>'MFP by Site_kbs'!$AO175/'MFP by Site_kbs'!$G175</f>
        <v>0.86538461538461542</v>
      </c>
      <c r="AQ175" s="104">
        <v>135</v>
      </c>
      <c r="AR175" s="107">
        <f>'MFP by Site_kbs'!$AQ175/'MFP by Site_kbs'!$G175</f>
        <v>0.86538461538461542</v>
      </c>
      <c r="AS175" s="104" t="s">
        <v>1767</v>
      </c>
      <c r="AT175" s="104" t="s">
        <v>2979</v>
      </c>
      <c r="AU175" s="115" t="s">
        <v>3246</v>
      </c>
    </row>
    <row r="176" spans="2:47" hidden="1" x14ac:dyDescent="0.25">
      <c r="B176" s="109" t="s">
        <v>1808</v>
      </c>
      <c r="C176" s="109">
        <v>9</v>
      </c>
      <c r="D176" s="109" t="s">
        <v>96</v>
      </c>
      <c r="E176" s="109">
        <v>9022</v>
      </c>
      <c r="F176" s="109" t="s">
        <v>600</v>
      </c>
      <c r="G176" s="110">
        <v>718</v>
      </c>
      <c r="H176" s="110">
        <v>363</v>
      </c>
      <c r="I176" s="111">
        <v>0.506276150627615</v>
      </c>
      <c r="J176" s="110">
        <v>355</v>
      </c>
      <c r="K176" s="111">
        <v>0.493723849372385</v>
      </c>
      <c r="L176" s="110">
        <v>2</v>
      </c>
      <c r="M176" s="110">
        <v>1</v>
      </c>
      <c r="N176" s="110">
        <v>699</v>
      </c>
      <c r="O176" s="110">
        <v>6</v>
      </c>
      <c r="P176" s="110">
        <v>0</v>
      </c>
      <c r="Q176" s="110">
        <v>9</v>
      </c>
      <c r="R176" s="110">
        <v>1</v>
      </c>
      <c r="S176" s="110">
        <f>SUM('MFP by Site_kbs'!$L176:$P176,'MFP by Site_kbs'!$R176)</f>
        <v>709</v>
      </c>
      <c r="T176" s="110">
        <v>717</v>
      </c>
      <c r="U176" s="111">
        <v>0.99860529986053004</v>
      </c>
      <c r="V176" s="110">
        <v>1</v>
      </c>
      <c r="W176" s="111">
        <v>1.39470013947001E-3</v>
      </c>
      <c r="X176" s="110">
        <v>0</v>
      </c>
      <c r="Y176" s="110">
        <v>0</v>
      </c>
      <c r="Z176" s="110" t="s">
        <v>1869</v>
      </c>
      <c r="AA176" s="110">
        <v>0</v>
      </c>
      <c r="AB176" s="110">
        <v>0</v>
      </c>
      <c r="AC176" s="110">
        <v>0</v>
      </c>
      <c r="AD176" s="109">
        <v>0</v>
      </c>
      <c r="AE176" s="110">
        <v>0</v>
      </c>
      <c r="AF176" s="110">
        <v>0</v>
      </c>
      <c r="AG176" s="110">
        <v>0</v>
      </c>
      <c r="AH176" s="110">
        <v>0</v>
      </c>
      <c r="AI176" s="110">
        <v>0</v>
      </c>
      <c r="AJ176" s="110">
        <v>166</v>
      </c>
      <c r="AK176" s="110">
        <v>47</v>
      </c>
      <c r="AL176" s="110">
        <v>172</v>
      </c>
      <c r="AM176" s="110">
        <v>203</v>
      </c>
      <c r="AN176" s="110">
        <v>130</v>
      </c>
      <c r="AO176" s="110">
        <v>618</v>
      </c>
      <c r="AP176" s="112">
        <f>'MFP by Site_kbs'!$AO176/'MFP by Site_kbs'!$G176</f>
        <v>0.8607242339832869</v>
      </c>
      <c r="AQ176" s="110">
        <v>618</v>
      </c>
      <c r="AR176" s="113">
        <f>'MFP by Site_kbs'!$AQ176/'MFP by Site_kbs'!$G176</f>
        <v>0.8607242339832869</v>
      </c>
      <c r="AS176" s="110" t="s">
        <v>1767</v>
      </c>
      <c r="AT176" s="110" t="s">
        <v>2979</v>
      </c>
      <c r="AU176" s="114" t="s">
        <v>3247</v>
      </c>
    </row>
    <row r="177" spans="2:47" hidden="1" x14ac:dyDescent="0.25">
      <c r="B177" s="103" t="s">
        <v>1808</v>
      </c>
      <c r="C177" s="103">
        <v>9</v>
      </c>
      <c r="D177" s="103" t="s">
        <v>96</v>
      </c>
      <c r="E177" s="103">
        <v>9023</v>
      </c>
      <c r="F177" s="103" t="s">
        <v>601</v>
      </c>
      <c r="G177" s="104">
        <v>479</v>
      </c>
      <c r="H177" s="104">
        <v>241</v>
      </c>
      <c r="I177" s="105">
        <v>0.50313152400835104</v>
      </c>
      <c r="J177" s="104">
        <v>238</v>
      </c>
      <c r="K177" s="105">
        <v>0.49686847599164902</v>
      </c>
      <c r="L177" s="104">
        <v>2</v>
      </c>
      <c r="M177" s="104">
        <v>25</v>
      </c>
      <c r="N177" s="104">
        <v>94</v>
      </c>
      <c r="O177" s="104">
        <v>20</v>
      </c>
      <c r="P177" s="104">
        <v>1</v>
      </c>
      <c r="Q177" s="104">
        <v>324</v>
      </c>
      <c r="R177" s="104">
        <v>13</v>
      </c>
      <c r="S177" s="104">
        <f>SUM('MFP by Site_kbs'!$L177:$P177,'MFP by Site_kbs'!$R177)</f>
        <v>155</v>
      </c>
      <c r="T177" s="104">
        <v>478</v>
      </c>
      <c r="U177" s="105">
        <v>0.99791231732776597</v>
      </c>
      <c r="V177" s="104">
        <v>1</v>
      </c>
      <c r="W177" s="105">
        <v>2.0876826722338198E-3</v>
      </c>
      <c r="X177" s="104">
        <v>0</v>
      </c>
      <c r="Y177" s="104">
        <v>0</v>
      </c>
      <c r="Z177" s="104" t="s">
        <v>1869</v>
      </c>
      <c r="AA177" s="104">
        <v>88</v>
      </c>
      <c r="AB177" s="104">
        <v>86</v>
      </c>
      <c r="AC177" s="104">
        <v>81</v>
      </c>
      <c r="AD177" s="103">
        <v>78</v>
      </c>
      <c r="AE177" s="104">
        <v>71</v>
      </c>
      <c r="AF177" s="104">
        <v>75</v>
      </c>
      <c r="AG177" s="104">
        <v>0</v>
      </c>
      <c r="AH177" s="104">
        <v>0</v>
      </c>
      <c r="AI177" s="104">
        <v>0</v>
      </c>
      <c r="AJ177" s="104">
        <v>0</v>
      </c>
      <c r="AK177" s="104">
        <v>0</v>
      </c>
      <c r="AL177" s="104">
        <v>0</v>
      </c>
      <c r="AM177" s="104">
        <v>0</v>
      </c>
      <c r="AN177" s="104">
        <v>0</v>
      </c>
      <c r="AO177" s="104">
        <v>87</v>
      </c>
      <c r="AP177" s="106">
        <f>'MFP by Site_kbs'!$AO177/'MFP by Site_kbs'!$G177</f>
        <v>0.18162839248434237</v>
      </c>
      <c r="AQ177" s="104">
        <v>87</v>
      </c>
      <c r="AR177" s="107">
        <f>'MFP by Site_kbs'!$AQ177/'MFP by Site_kbs'!$G177</f>
        <v>0.18162839248434237</v>
      </c>
      <c r="AS177" s="104" t="s">
        <v>1767</v>
      </c>
      <c r="AT177" s="104" t="s">
        <v>2979</v>
      </c>
      <c r="AU177" s="115" t="s">
        <v>3246</v>
      </c>
    </row>
    <row r="178" spans="2:47" hidden="1" x14ac:dyDescent="0.25">
      <c r="B178" s="109" t="s">
        <v>1808</v>
      </c>
      <c r="C178" s="109">
        <v>9</v>
      </c>
      <c r="D178" s="109" t="s">
        <v>96</v>
      </c>
      <c r="E178" s="109">
        <v>9024</v>
      </c>
      <c r="F178" s="109" t="s">
        <v>602</v>
      </c>
      <c r="G178" s="110">
        <v>524</v>
      </c>
      <c r="H178" s="110">
        <v>253</v>
      </c>
      <c r="I178" s="111">
        <v>0.48282442748091597</v>
      </c>
      <c r="J178" s="110">
        <v>271</v>
      </c>
      <c r="K178" s="111">
        <v>0.51717557251908397</v>
      </c>
      <c r="L178" s="110">
        <v>0</v>
      </c>
      <c r="M178" s="110">
        <v>2</v>
      </c>
      <c r="N178" s="110">
        <v>365</v>
      </c>
      <c r="O178" s="110">
        <v>19</v>
      </c>
      <c r="P178" s="110">
        <v>1</v>
      </c>
      <c r="Q178" s="110">
        <v>118</v>
      </c>
      <c r="R178" s="110">
        <v>19</v>
      </c>
      <c r="S178" s="110">
        <f>SUM('MFP by Site_kbs'!$L178:$P178,'MFP by Site_kbs'!$R178)</f>
        <v>406</v>
      </c>
      <c r="T178" s="110">
        <v>513</v>
      </c>
      <c r="U178" s="111">
        <v>0.97900763358778597</v>
      </c>
      <c r="V178" s="110">
        <v>11</v>
      </c>
      <c r="W178" s="111">
        <v>2.0992366412213699E-2</v>
      </c>
      <c r="X178" s="110">
        <v>0</v>
      </c>
      <c r="Y178" s="110">
        <v>2</v>
      </c>
      <c r="Z178" s="110" t="s">
        <v>1869</v>
      </c>
      <c r="AA178" s="110">
        <v>62</v>
      </c>
      <c r="AB178" s="110">
        <v>81</v>
      </c>
      <c r="AC178" s="110">
        <v>96</v>
      </c>
      <c r="AD178" s="109">
        <v>103</v>
      </c>
      <c r="AE178" s="110">
        <v>102</v>
      </c>
      <c r="AF178" s="110">
        <v>78</v>
      </c>
      <c r="AG178" s="110">
        <v>0</v>
      </c>
      <c r="AH178" s="110">
        <v>0</v>
      </c>
      <c r="AI178" s="110">
        <v>0</v>
      </c>
      <c r="AJ178" s="110">
        <v>0</v>
      </c>
      <c r="AK178" s="110">
        <v>0</v>
      </c>
      <c r="AL178" s="110">
        <v>0</v>
      </c>
      <c r="AM178" s="110">
        <v>0</v>
      </c>
      <c r="AN178" s="110">
        <v>0</v>
      </c>
      <c r="AO178" s="110">
        <v>430</v>
      </c>
      <c r="AP178" s="112">
        <f>'MFP by Site_kbs'!$AO178/'MFP by Site_kbs'!$G178</f>
        <v>0.82061068702290074</v>
      </c>
      <c r="AQ178" s="110">
        <v>430</v>
      </c>
      <c r="AR178" s="113">
        <f>'MFP by Site_kbs'!$AQ178/'MFP by Site_kbs'!$G178</f>
        <v>0.82061068702290074</v>
      </c>
      <c r="AS178" s="110" t="s">
        <v>1767</v>
      </c>
      <c r="AT178" s="110" t="s">
        <v>2979</v>
      </c>
      <c r="AU178" s="114" t="s">
        <v>3246</v>
      </c>
    </row>
    <row r="179" spans="2:47" ht="30" hidden="1" x14ac:dyDescent="0.25">
      <c r="B179" s="103" t="s">
        <v>1808</v>
      </c>
      <c r="C179" s="103">
        <v>9</v>
      </c>
      <c r="D179" s="103" t="s">
        <v>96</v>
      </c>
      <c r="E179" s="103">
        <v>9025</v>
      </c>
      <c r="F179" s="103" t="s">
        <v>603</v>
      </c>
      <c r="G179" s="104">
        <v>658</v>
      </c>
      <c r="H179" s="104">
        <v>334</v>
      </c>
      <c r="I179" s="105">
        <v>0.50759878419452897</v>
      </c>
      <c r="J179" s="104">
        <v>324</v>
      </c>
      <c r="K179" s="105">
        <v>0.49240121580547103</v>
      </c>
      <c r="L179" s="104">
        <v>0</v>
      </c>
      <c r="M179" s="104">
        <v>0</v>
      </c>
      <c r="N179" s="104">
        <v>650</v>
      </c>
      <c r="O179" s="104">
        <v>0</v>
      </c>
      <c r="P179" s="104">
        <v>0</v>
      </c>
      <c r="Q179" s="104">
        <v>6</v>
      </c>
      <c r="R179" s="104">
        <v>2</v>
      </c>
      <c r="S179" s="104">
        <f>SUM('MFP by Site_kbs'!$L179:$P179,'MFP by Site_kbs'!$R179)</f>
        <v>652</v>
      </c>
      <c r="T179" s="104">
        <v>658</v>
      </c>
      <c r="U179" s="105">
        <v>1</v>
      </c>
      <c r="V179" s="104">
        <v>0</v>
      </c>
      <c r="W179" s="105">
        <v>0</v>
      </c>
      <c r="X179" s="104">
        <v>0</v>
      </c>
      <c r="Y179" s="104">
        <v>0</v>
      </c>
      <c r="Z179" s="104" t="s">
        <v>1869</v>
      </c>
      <c r="AA179" s="104">
        <v>0</v>
      </c>
      <c r="AB179" s="104">
        <v>0</v>
      </c>
      <c r="AC179" s="104">
        <v>0</v>
      </c>
      <c r="AD179" s="103">
        <v>0</v>
      </c>
      <c r="AE179" s="104">
        <v>0</v>
      </c>
      <c r="AF179" s="104">
        <v>0</v>
      </c>
      <c r="AG179" s="104">
        <v>0</v>
      </c>
      <c r="AH179" s="104">
        <v>114</v>
      </c>
      <c r="AI179" s="104">
        <v>118</v>
      </c>
      <c r="AJ179" s="104">
        <v>123</v>
      </c>
      <c r="AK179" s="104">
        <v>3</v>
      </c>
      <c r="AL179" s="104">
        <v>108</v>
      </c>
      <c r="AM179" s="104">
        <v>108</v>
      </c>
      <c r="AN179" s="104">
        <v>84</v>
      </c>
      <c r="AO179" s="104">
        <v>601</v>
      </c>
      <c r="AP179" s="106">
        <f>'MFP by Site_kbs'!$AO179/'MFP by Site_kbs'!$G179</f>
        <v>0.91337386018237077</v>
      </c>
      <c r="AQ179" s="104">
        <v>601</v>
      </c>
      <c r="AR179" s="107">
        <f>'MFP by Site_kbs'!$AQ179/'MFP by Site_kbs'!$G179</f>
        <v>0.91337386018237077</v>
      </c>
      <c r="AS179" s="104" t="s">
        <v>1767</v>
      </c>
      <c r="AT179" s="104" t="s">
        <v>2979</v>
      </c>
      <c r="AU179" s="115" t="s">
        <v>3246</v>
      </c>
    </row>
    <row r="180" spans="2:47" hidden="1" x14ac:dyDescent="0.25">
      <c r="B180" s="109" t="s">
        <v>1808</v>
      </c>
      <c r="C180" s="109">
        <v>9</v>
      </c>
      <c r="D180" s="109" t="s">
        <v>96</v>
      </c>
      <c r="E180" s="109">
        <v>9027</v>
      </c>
      <c r="F180" s="109" t="s">
        <v>604</v>
      </c>
      <c r="G180" s="110">
        <v>688</v>
      </c>
      <c r="H180" s="110">
        <v>377</v>
      </c>
      <c r="I180" s="111">
        <v>0.54796511627906996</v>
      </c>
      <c r="J180" s="110">
        <v>311</v>
      </c>
      <c r="K180" s="111">
        <v>0.45203488372092998</v>
      </c>
      <c r="L180" s="110">
        <v>1</v>
      </c>
      <c r="M180" s="110">
        <v>10</v>
      </c>
      <c r="N180" s="110">
        <v>124</v>
      </c>
      <c r="O180" s="110">
        <v>9</v>
      </c>
      <c r="P180" s="110">
        <v>0</v>
      </c>
      <c r="Q180" s="110">
        <v>528</v>
      </c>
      <c r="R180" s="110">
        <v>16</v>
      </c>
      <c r="S180" s="110">
        <f>SUM('MFP by Site_kbs'!$L180:$P180,'MFP by Site_kbs'!$R180)</f>
        <v>160</v>
      </c>
      <c r="T180" s="110">
        <v>686</v>
      </c>
      <c r="U180" s="111">
        <v>0.99709302325581395</v>
      </c>
      <c r="V180" s="110">
        <v>2</v>
      </c>
      <c r="W180" s="111">
        <v>2.9069767441860499E-3</v>
      </c>
      <c r="X180" s="110">
        <v>0</v>
      </c>
      <c r="Y180" s="110">
        <v>0</v>
      </c>
      <c r="Z180" s="110" t="s">
        <v>1869</v>
      </c>
      <c r="AA180" s="110">
        <v>63</v>
      </c>
      <c r="AB180" s="110">
        <v>75</v>
      </c>
      <c r="AC180" s="110">
        <v>66</v>
      </c>
      <c r="AD180" s="109">
        <v>85</v>
      </c>
      <c r="AE180" s="110">
        <v>85</v>
      </c>
      <c r="AF180" s="110">
        <v>80</v>
      </c>
      <c r="AG180" s="110">
        <v>76</v>
      </c>
      <c r="AH180" s="110">
        <v>90</v>
      </c>
      <c r="AI180" s="110">
        <v>68</v>
      </c>
      <c r="AJ180" s="110">
        <v>0</v>
      </c>
      <c r="AK180" s="110">
        <v>0</v>
      </c>
      <c r="AL180" s="110">
        <v>0</v>
      </c>
      <c r="AM180" s="110">
        <v>0</v>
      </c>
      <c r="AN180" s="110">
        <v>0</v>
      </c>
      <c r="AO180" s="110">
        <v>243</v>
      </c>
      <c r="AP180" s="112">
        <f>'MFP by Site_kbs'!$AO180/'MFP by Site_kbs'!$G180</f>
        <v>0.35319767441860467</v>
      </c>
      <c r="AQ180" s="110">
        <v>243</v>
      </c>
      <c r="AR180" s="113">
        <f>'MFP by Site_kbs'!$AQ180/'MFP by Site_kbs'!$G180</f>
        <v>0.35319767441860467</v>
      </c>
      <c r="AS180" s="110" t="s">
        <v>1767</v>
      </c>
      <c r="AT180" s="110" t="s">
        <v>2979</v>
      </c>
      <c r="AU180" s="114" t="s">
        <v>3246</v>
      </c>
    </row>
    <row r="181" spans="2:47" ht="30" hidden="1" x14ac:dyDescent="0.25">
      <c r="B181" s="103" t="s">
        <v>1808</v>
      </c>
      <c r="C181" s="103">
        <v>9</v>
      </c>
      <c r="D181" s="103" t="s">
        <v>96</v>
      </c>
      <c r="E181" s="103">
        <v>9029</v>
      </c>
      <c r="F181" s="103" t="s">
        <v>605</v>
      </c>
      <c r="G181" s="104">
        <v>348</v>
      </c>
      <c r="H181" s="104">
        <v>167</v>
      </c>
      <c r="I181" s="105">
        <v>0.47988505747126398</v>
      </c>
      <c r="J181" s="104">
        <v>181</v>
      </c>
      <c r="K181" s="105">
        <v>0.52011494252873602</v>
      </c>
      <c r="L181" s="104">
        <v>0</v>
      </c>
      <c r="M181" s="104">
        <v>0</v>
      </c>
      <c r="N181" s="104">
        <v>336</v>
      </c>
      <c r="O181" s="104">
        <v>5</v>
      </c>
      <c r="P181" s="104">
        <v>0</v>
      </c>
      <c r="Q181" s="104">
        <v>5</v>
      </c>
      <c r="R181" s="104">
        <v>2</v>
      </c>
      <c r="S181" s="104">
        <f>SUM('MFP by Site_kbs'!$L181:$P181,'MFP by Site_kbs'!$R181)</f>
        <v>343</v>
      </c>
      <c r="T181" s="104">
        <v>346</v>
      </c>
      <c r="U181" s="105">
        <v>0.99425287356321801</v>
      </c>
      <c r="V181" s="104">
        <v>2</v>
      </c>
      <c r="W181" s="105">
        <v>5.74712643678161E-3</v>
      </c>
      <c r="X181" s="104">
        <v>0</v>
      </c>
      <c r="Y181" s="104">
        <v>0</v>
      </c>
      <c r="Z181" s="104" t="s">
        <v>1869</v>
      </c>
      <c r="AA181" s="104">
        <v>0</v>
      </c>
      <c r="AB181" s="104">
        <v>0</v>
      </c>
      <c r="AC181" s="104">
        <v>0</v>
      </c>
      <c r="AD181" s="103">
        <v>0</v>
      </c>
      <c r="AE181" s="104">
        <v>0</v>
      </c>
      <c r="AF181" s="104">
        <v>0</v>
      </c>
      <c r="AG181" s="104">
        <v>0</v>
      </c>
      <c r="AH181" s="104">
        <v>159</v>
      </c>
      <c r="AI181" s="104">
        <v>189</v>
      </c>
      <c r="AJ181" s="104">
        <v>0</v>
      </c>
      <c r="AK181" s="104">
        <v>0</v>
      </c>
      <c r="AL181" s="104">
        <v>0</v>
      </c>
      <c r="AM181" s="104">
        <v>0</v>
      </c>
      <c r="AN181" s="104">
        <v>0</v>
      </c>
      <c r="AO181" s="104">
        <v>330</v>
      </c>
      <c r="AP181" s="106">
        <f>'MFP by Site_kbs'!$AO181/'MFP by Site_kbs'!$G181</f>
        <v>0.94827586206896552</v>
      </c>
      <c r="AQ181" s="104">
        <v>330</v>
      </c>
      <c r="AR181" s="107">
        <f>'MFP by Site_kbs'!$AQ181/'MFP by Site_kbs'!$G181</f>
        <v>0.94827586206896552</v>
      </c>
      <c r="AS181" s="104" t="s">
        <v>1767</v>
      </c>
      <c r="AT181" s="104" t="s">
        <v>2979</v>
      </c>
      <c r="AU181" s="115" t="s">
        <v>3246</v>
      </c>
    </row>
    <row r="182" spans="2:47" hidden="1" x14ac:dyDescent="0.25">
      <c r="B182" s="109" t="s">
        <v>1808</v>
      </c>
      <c r="C182" s="109">
        <v>9</v>
      </c>
      <c r="D182" s="109" t="s">
        <v>96</v>
      </c>
      <c r="E182" s="109">
        <v>9031</v>
      </c>
      <c r="F182" s="109" t="s">
        <v>606</v>
      </c>
      <c r="G182" s="110">
        <v>1095</v>
      </c>
      <c r="H182" s="110">
        <v>515</v>
      </c>
      <c r="I182" s="111">
        <v>0.47074954296160898</v>
      </c>
      <c r="J182" s="110">
        <v>580</v>
      </c>
      <c r="K182" s="111">
        <v>0.52925045703839102</v>
      </c>
      <c r="L182" s="110">
        <v>3</v>
      </c>
      <c r="M182" s="110">
        <v>1</v>
      </c>
      <c r="N182" s="110">
        <v>935</v>
      </c>
      <c r="O182" s="110">
        <v>55</v>
      </c>
      <c r="P182" s="110">
        <v>0</v>
      </c>
      <c r="Q182" s="110">
        <v>89</v>
      </c>
      <c r="R182" s="110">
        <v>12</v>
      </c>
      <c r="S182" s="110">
        <f>SUM('MFP by Site_kbs'!$L182:$P182,'MFP by Site_kbs'!$R182)</f>
        <v>1006</v>
      </c>
      <c r="T182" s="110">
        <v>1077</v>
      </c>
      <c r="U182" s="111">
        <v>0.98354661791590503</v>
      </c>
      <c r="V182" s="110">
        <v>18</v>
      </c>
      <c r="W182" s="111">
        <v>1.6453382084095101E-2</v>
      </c>
      <c r="X182" s="110">
        <v>0</v>
      </c>
      <c r="Y182" s="110">
        <v>0</v>
      </c>
      <c r="Z182" s="110" t="s">
        <v>1869</v>
      </c>
      <c r="AA182" s="110">
        <v>0</v>
      </c>
      <c r="AB182" s="110">
        <v>0</v>
      </c>
      <c r="AC182" s="110">
        <v>0</v>
      </c>
      <c r="AD182" s="109">
        <v>0</v>
      </c>
      <c r="AE182" s="110">
        <v>0</v>
      </c>
      <c r="AF182" s="110">
        <v>0</v>
      </c>
      <c r="AG182" s="110">
        <v>0</v>
      </c>
      <c r="AH182" s="110">
        <v>130</v>
      </c>
      <c r="AI182" s="110">
        <v>154</v>
      </c>
      <c r="AJ182" s="110">
        <v>198</v>
      </c>
      <c r="AK182" s="110">
        <v>9</v>
      </c>
      <c r="AL182" s="110">
        <v>243</v>
      </c>
      <c r="AM182" s="110">
        <v>200</v>
      </c>
      <c r="AN182" s="110">
        <v>161</v>
      </c>
      <c r="AO182" s="110">
        <v>856</v>
      </c>
      <c r="AP182" s="112">
        <f>'MFP by Site_kbs'!$AO182/'MFP by Site_kbs'!$G182</f>
        <v>0.78173515981735164</v>
      </c>
      <c r="AQ182" s="110">
        <v>856</v>
      </c>
      <c r="AR182" s="113">
        <f>'MFP by Site_kbs'!$AQ182/'MFP by Site_kbs'!$G182</f>
        <v>0.78173515981735164</v>
      </c>
      <c r="AS182" s="110" t="s">
        <v>1767</v>
      </c>
      <c r="AT182" s="110" t="s">
        <v>2979</v>
      </c>
      <c r="AU182" s="114" t="s">
        <v>3246</v>
      </c>
    </row>
    <row r="183" spans="2:47" ht="30" hidden="1" x14ac:dyDescent="0.25">
      <c r="B183" s="103" t="s">
        <v>1808</v>
      </c>
      <c r="C183" s="103">
        <v>9</v>
      </c>
      <c r="D183" s="103" t="s">
        <v>96</v>
      </c>
      <c r="E183" s="103">
        <v>9033</v>
      </c>
      <c r="F183" s="103" t="s">
        <v>607</v>
      </c>
      <c r="G183" s="104">
        <v>416</v>
      </c>
      <c r="H183" s="104">
        <v>238</v>
      </c>
      <c r="I183" s="105">
        <v>0.57211538461538503</v>
      </c>
      <c r="J183" s="104">
        <v>178</v>
      </c>
      <c r="K183" s="105">
        <v>0.42788461538461497</v>
      </c>
      <c r="L183" s="104">
        <v>0</v>
      </c>
      <c r="M183" s="104">
        <v>0</v>
      </c>
      <c r="N183" s="104">
        <v>396</v>
      </c>
      <c r="O183" s="104">
        <v>7</v>
      </c>
      <c r="P183" s="104">
        <v>0</v>
      </c>
      <c r="Q183" s="104">
        <v>1</v>
      </c>
      <c r="R183" s="104">
        <v>12</v>
      </c>
      <c r="S183" s="104">
        <f>SUM('MFP by Site_kbs'!$L183:$P183,'MFP by Site_kbs'!$R183)</f>
        <v>415</v>
      </c>
      <c r="T183" s="104">
        <v>416</v>
      </c>
      <c r="U183" s="105">
        <v>1</v>
      </c>
      <c r="V183" s="104">
        <v>0</v>
      </c>
      <c r="W183" s="105">
        <v>0</v>
      </c>
      <c r="X183" s="104">
        <v>0</v>
      </c>
      <c r="Y183" s="104">
        <v>0</v>
      </c>
      <c r="Z183" s="104" t="s">
        <v>1869</v>
      </c>
      <c r="AA183" s="104">
        <v>81</v>
      </c>
      <c r="AB183" s="104">
        <v>57</v>
      </c>
      <c r="AC183" s="104">
        <v>85</v>
      </c>
      <c r="AD183" s="103">
        <v>64</v>
      </c>
      <c r="AE183" s="104">
        <v>73</v>
      </c>
      <c r="AF183" s="104">
        <v>56</v>
      </c>
      <c r="AG183" s="104">
        <v>0</v>
      </c>
      <c r="AH183" s="104">
        <v>0</v>
      </c>
      <c r="AI183" s="104">
        <v>0</v>
      </c>
      <c r="AJ183" s="104">
        <v>0</v>
      </c>
      <c r="AK183" s="104">
        <v>0</v>
      </c>
      <c r="AL183" s="104">
        <v>0</v>
      </c>
      <c r="AM183" s="104">
        <v>0</v>
      </c>
      <c r="AN183" s="104">
        <v>0</v>
      </c>
      <c r="AO183" s="104">
        <v>295</v>
      </c>
      <c r="AP183" s="106">
        <f>'MFP by Site_kbs'!$AO183/'MFP by Site_kbs'!$G183</f>
        <v>0.70913461538461542</v>
      </c>
      <c r="AQ183" s="104">
        <v>295</v>
      </c>
      <c r="AR183" s="107">
        <f>'MFP by Site_kbs'!$AQ183/'MFP by Site_kbs'!$G183</f>
        <v>0.70913461538461542</v>
      </c>
      <c r="AS183" s="104" t="s">
        <v>1767</v>
      </c>
      <c r="AT183" s="104" t="s">
        <v>2979</v>
      </c>
      <c r="AU183" s="115" t="s">
        <v>3246</v>
      </c>
    </row>
    <row r="184" spans="2:47" ht="30" hidden="1" x14ac:dyDescent="0.25">
      <c r="B184" s="109" t="s">
        <v>1808</v>
      </c>
      <c r="C184" s="109">
        <v>9</v>
      </c>
      <c r="D184" s="109" t="s">
        <v>96</v>
      </c>
      <c r="E184" s="109">
        <v>9039</v>
      </c>
      <c r="F184" s="109" t="s">
        <v>608</v>
      </c>
      <c r="G184" s="110">
        <v>293</v>
      </c>
      <c r="H184" s="110">
        <v>122</v>
      </c>
      <c r="I184" s="111">
        <v>0.416382252559727</v>
      </c>
      <c r="J184" s="110">
        <v>171</v>
      </c>
      <c r="K184" s="111">
        <v>0.58361774744027295</v>
      </c>
      <c r="L184" s="110">
        <v>0</v>
      </c>
      <c r="M184" s="110">
        <v>1</v>
      </c>
      <c r="N184" s="110">
        <v>281</v>
      </c>
      <c r="O184" s="110">
        <v>4</v>
      </c>
      <c r="P184" s="110">
        <v>0</v>
      </c>
      <c r="Q184" s="110">
        <v>7</v>
      </c>
      <c r="R184" s="110">
        <v>0</v>
      </c>
      <c r="S184" s="110">
        <f>SUM('MFP by Site_kbs'!$L184:$P184,'MFP by Site_kbs'!$R184)</f>
        <v>286</v>
      </c>
      <c r="T184" s="110">
        <v>291</v>
      </c>
      <c r="U184" s="111">
        <v>0.993174061433447</v>
      </c>
      <c r="V184" s="110">
        <v>2</v>
      </c>
      <c r="W184" s="111">
        <v>6.8259385665529002E-3</v>
      </c>
      <c r="X184" s="110">
        <v>0</v>
      </c>
      <c r="Y184" s="110">
        <v>43</v>
      </c>
      <c r="Z184" s="110" t="s">
        <v>1869</v>
      </c>
      <c r="AA184" s="110">
        <v>70</v>
      </c>
      <c r="AB184" s="110">
        <v>65</v>
      </c>
      <c r="AC184" s="110">
        <v>57</v>
      </c>
      <c r="AD184" s="109">
        <v>58</v>
      </c>
      <c r="AE184" s="110">
        <v>0</v>
      </c>
      <c r="AF184" s="110">
        <v>0</v>
      </c>
      <c r="AG184" s="110">
        <v>0</v>
      </c>
      <c r="AH184" s="110">
        <v>0</v>
      </c>
      <c r="AI184" s="110">
        <v>0</v>
      </c>
      <c r="AJ184" s="110">
        <v>0</v>
      </c>
      <c r="AK184" s="110">
        <v>0</v>
      </c>
      <c r="AL184" s="110">
        <v>0</v>
      </c>
      <c r="AM184" s="110">
        <v>0</v>
      </c>
      <c r="AN184" s="110">
        <v>0</v>
      </c>
      <c r="AO184" s="110">
        <v>288</v>
      </c>
      <c r="AP184" s="112">
        <f>'MFP by Site_kbs'!$AO184/'MFP by Site_kbs'!$G184</f>
        <v>0.98293515358361772</v>
      </c>
      <c r="AQ184" s="110">
        <v>288</v>
      </c>
      <c r="AR184" s="113">
        <f>'MFP by Site_kbs'!$AQ184/'MFP by Site_kbs'!$G184</f>
        <v>0.98293515358361772</v>
      </c>
      <c r="AS184" s="110" t="s">
        <v>1767</v>
      </c>
      <c r="AT184" s="110" t="s">
        <v>2979</v>
      </c>
      <c r="AU184" s="114" t="s">
        <v>3246</v>
      </c>
    </row>
    <row r="185" spans="2:47" hidden="1" x14ac:dyDescent="0.25">
      <c r="B185" s="103" t="s">
        <v>1808</v>
      </c>
      <c r="C185" s="103">
        <v>9</v>
      </c>
      <c r="D185" s="103" t="s">
        <v>96</v>
      </c>
      <c r="E185" s="103">
        <v>9040</v>
      </c>
      <c r="F185" s="103" t="s">
        <v>609</v>
      </c>
      <c r="G185" s="104">
        <v>294</v>
      </c>
      <c r="H185" s="104">
        <v>135</v>
      </c>
      <c r="I185" s="105">
        <v>0.45918367346938799</v>
      </c>
      <c r="J185" s="104">
        <v>159</v>
      </c>
      <c r="K185" s="105">
        <v>0.54081632653061196</v>
      </c>
      <c r="L185" s="104">
        <v>0</v>
      </c>
      <c r="M185" s="104">
        <v>1</v>
      </c>
      <c r="N185" s="104">
        <v>36</v>
      </c>
      <c r="O185" s="104">
        <v>21</v>
      </c>
      <c r="P185" s="104">
        <v>0</v>
      </c>
      <c r="Q185" s="104">
        <v>233</v>
      </c>
      <c r="R185" s="104">
        <v>3</v>
      </c>
      <c r="S185" s="104">
        <f>SUM('MFP by Site_kbs'!$L185:$P185,'MFP by Site_kbs'!$R185)</f>
        <v>61</v>
      </c>
      <c r="T185" s="104">
        <v>290</v>
      </c>
      <c r="U185" s="105">
        <v>0.98639455782312901</v>
      </c>
      <c r="V185" s="104">
        <v>4</v>
      </c>
      <c r="W185" s="105">
        <v>1.3605442176870699E-2</v>
      </c>
      <c r="X185" s="104">
        <v>0</v>
      </c>
      <c r="Y185" s="104">
        <v>0</v>
      </c>
      <c r="Z185" s="104" t="s">
        <v>1869</v>
      </c>
      <c r="AA185" s="104">
        <v>51</v>
      </c>
      <c r="AB185" s="104">
        <v>43</v>
      </c>
      <c r="AC185" s="104">
        <v>58</v>
      </c>
      <c r="AD185" s="103">
        <v>41</v>
      </c>
      <c r="AE185" s="104">
        <v>56</v>
      </c>
      <c r="AF185" s="104">
        <v>45</v>
      </c>
      <c r="AG185" s="104">
        <v>0</v>
      </c>
      <c r="AH185" s="104">
        <v>0</v>
      </c>
      <c r="AI185" s="104">
        <v>0</v>
      </c>
      <c r="AJ185" s="104">
        <v>0</v>
      </c>
      <c r="AK185" s="104">
        <v>0</v>
      </c>
      <c r="AL185" s="104">
        <v>0</v>
      </c>
      <c r="AM185" s="104">
        <v>0</v>
      </c>
      <c r="AN185" s="104">
        <v>0</v>
      </c>
      <c r="AO185" s="104">
        <v>224</v>
      </c>
      <c r="AP185" s="106">
        <f>'MFP by Site_kbs'!$AO185/'MFP by Site_kbs'!$G185</f>
        <v>0.76190476190476186</v>
      </c>
      <c r="AQ185" s="104">
        <v>224</v>
      </c>
      <c r="AR185" s="107">
        <f>'MFP by Site_kbs'!$AQ185/'MFP by Site_kbs'!$G185</f>
        <v>0.76190476190476186</v>
      </c>
      <c r="AS185" s="104" t="s">
        <v>1767</v>
      </c>
      <c r="AT185" s="104" t="s">
        <v>2979</v>
      </c>
      <c r="AU185" s="115" t="s">
        <v>3246</v>
      </c>
    </row>
    <row r="186" spans="2:47" hidden="1" x14ac:dyDescent="0.25">
      <c r="B186" s="109" t="s">
        <v>1808</v>
      </c>
      <c r="C186" s="109">
        <v>9</v>
      </c>
      <c r="D186" s="109" t="s">
        <v>96</v>
      </c>
      <c r="E186" s="109">
        <v>9042</v>
      </c>
      <c r="F186" s="109" t="s">
        <v>610</v>
      </c>
      <c r="G186" s="110">
        <v>407</v>
      </c>
      <c r="H186" s="110">
        <v>192</v>
      </c>
      <c r="I186" s="111">
        <v>0.47174447174447198</v>
      </c>
      <c r="J186" s="110">
        <v>215</v>
      </c>
      <c r="K186" s="111">
        <v>0.52825552825552802</v>
      </c>
      <c r="L186" s="110">
        <v>2</v>
      </c>
      <c r="M186" s="110">
        <v>2</v>
      </c>
      <c r="N186" s="110">
        <v>165</v>
      </c>
      <c r="O186" s="110">
        <v>13</v>
      </c>
      <c r="P186" s="110">
        <v>0</v>
      </c>
      <c r="Q186" s="110">
        <v>218</v>
      </c>
      <c r="R186" s="110">
        <v>7</v>
      </c>
      <c r="S186" s="110">
        <f>SUM('MFP by Site_kbs'!$L186:$P186,'MFP by Site_kbs'!$R186)</f>
        <v>189</v>
      </c>
      <c r="T186" s="110">
        <v>404</v>
      </c>
      <c r="U186" s="111">
        <v>0.99262899262899296</v>
      </c>
      <c r="V186" s="110">
        <v>3</v>
      </c>
      <c r="W186" s="111">
        <v>7.3710073710073704E-3</v>
      </c>
      <c r="X186" s="110">
        <v>0</v>
      </c>
      <c r="Y186" s="110">
        <v>0</v>
      </c>
      <c r="Z186" s="110" t="s">
        <v>1869</v>
      </c>
      <c r="AA186" s="110">
        <v>0</v>
      </c>
      <c r="AB186" s="110">
        <v>0</v>
      </c>
      <c r="AC186" s="110">
        <v>0</v>
      </c>
      <c r="AD186" s="109">
        <v>0</v>
      </c>
      <c r="AE186" s="110">
        <v>0</v>
      </c>
      <c r="AF186" s="110">
        <v>0</v>
      </c>
      <c r="AG186" s="110">
        <v>0</v>
      </c>
      <c r="AH186" s="110">
        <v>0</v>
      </c>
      <c r="AI186" s="110">
        <v>0</v>
      </c>
      <c r="AJ186" s="110">
        <v>113</v>
      </c>
      <c r="AK186" s="110">
        <v>2</v>
      </c>
      <c r="AL186" s="110">
        <v>117</v>
      </c>
      <c r="AM186" s="110">
        <v>90</v>
      </c>
      <c r="AN186" s="110">
        <v>85</v>
      </c>
      <c r="AO186" s="110">
        <v>269</v>
      </c>
      <c r="AP186" s="112">
        <f>'MFP by Site_kbs'!$AO186/'MFP by Site_kbs'!$G186</f>
        <v>0.6609336609336609</v>
      </c>
      <c r="AQ186" s="110">
        <v>272</v>
      </c>
      <c r="AR186" s="113">
        <f>'MFP by Site_kbs'!$AQ186/'MFP by Site_kbs'!$G186</f>
        <v>0.66830466830466828</v>
      </c>
      <c r="AS186" s="110" t="s">
        <v>1767</v>
      </c>
      <c r="AT186" s="110" t="s">
        <v>2979</v>
      </c>
      <c r="AU186" s="114" t="s">
        <v>3247</v>
      </c>
    </row>
    <row r="187" spans="2:47" hidden="1" x14ac:dyDescent="0.25">
      <c r="B187" s="103" t="s">
        <v>1808</v>
      </c>
      <c r="C187" s="103">
        <v>9</v>
      </c>
      <c r="D187" s="103" t="s">
        <v>96</v>
      </c>
      <c r="E187" s="103">
        <v>9043</v>
      </c>
      <c r="F187" s="103" t="s">
        <v>611</v>
      </c>
      <c r="G187" s="104">
        <v>428</v>
      </c>
      <c r="H187" s="104">
        <v>199</v>
      </c>
      <c r="I187" s="105">
        <v>0.46495327102803702</v>
      </c>
      <c r="J187" s="104">
        <v>229</v>
      </c>
      <c r="K187" s="105">
        <v>0.53504672897196304</v>
      </c>
      <c r="L187" s="104">
        <v>0</v>
      </c>
      <c r="M187" s="104">
        <v>4</v>
      </c>
      <c r="N187" s="104">
        <v>318</v>
      </c>
      <c r="O187" s="104">
        <v>35</v>
      </c>
      <c r="P187" s="104">
        <v>0</v>
      </c>
      <c r="Q187" s="104">
        <v>61</v>
      </c>
      <c r="R187" s="104">
        <v>10</v>
      </c>
      <c r="S187" s="104">
        <f>SUM('MFP by Site_kbs'!$L187:$P187,'MFP by Site_kbs'!$R187)</f>
        <v>367</v>
      </c>
      <c r="T187" s="104">
        <v>404</v>
      </c>
      <c r="U187" s="105">
        <v>0.94392523364486003</v>
      </c>
      <c r="V187" s="104">
        <v>24</v>
      </c>
      <c r="W187" s="105">
        <v>5.60747663551402E-2</v>
      </c>
      <c r="X187" s="104">
        <v>0</v>
      </c>
      <c r="Y187" s="104">
        <v>12</v>
      </c>
      <c r="Z187" s="104" t="s">
        <v>1869</v>
      </c>
      <c r="AA187" s="104">
        <v>66</v>
      </c>
      <c r="AB187" s="104">
        <v>74</v>
      </c>
      <c r="AC187" s="104">
        <v>68</v>
      </c>
      <c r="AD187" s="103">
        <v>73</v>
      </c>
      <c r="AE187" s="104">
        <v>67</v>
      </c>
      <c r="AF187" s="104">
        <v>68</v>
      </c>
      <c r="AG187" s="104">
        <v>0</v>
      </c>
      <c r="AH187" s="104">
        <v>0</v>
      </c>
      <c r="AI187" s="104">
        <v>0</v>
      </c>
      <c r="AJ187" s="104">
        <v>0</v>
      </c>
      <c r="AK187" s="104">
        <v>0</v>
      </c>
      <c r="AL187" s="104">
        <v>0</v>
      </c>
      <c r="AM187" s="104">
        <v>0</v>
      </c>
      <c r="AN187" s="104">
        <v>0</v>
      </c>
      <c r="AO187" s="104">
        <v>379</v>
      </c>
      <c r="AP187" s="106">
        <f>'MFP by Site_kbs'!$AO187/'MFP by Site_kbs'!$G187</f>
        <v>0.88551401869158874</v>
      </c>
      <c r="AQ187" s="104">
        <v>379</v>
      </c>
      <c r="AR187" s="107">
        <f>'MFP by Site_kbs'!$AQ187/'MFP by Site_kbs'!$G187</f>
        <v>0.88551401869158874</v>
      </c>
      <c r="AS187" s="104" t="s">
        <v>1767</v>
      </c>
      <c r="AT187" s="104" t="s">
        <v>2979</v>
      </c>
      <c r="AU187" s="115" t="s">
        <v>3246</v>
      </c>
    </row>
    <row r="188" spans="2:47" hidden="1" x14ac:dyDescent="0.25">
      <c r="B188" s="109" t="s">
        <v>1808</v>
      </c>
      <c r="C188" s="109">
        <v>9</v>
      </c>
      <c r="D188" s="109" t="s">
        <v>96</v>
      </c>
      <c r="E188" s="109">
        <v>9044</v>
      </c>
      <c r="F188" s="109" t="s">
        <v>612</v>
      </c>
      <c r="G188" s="110">
        <v>423</v>
      </c>
      <c r="H188" s="110">
        <v>193</v>
      </c>
      <c r="I188" s="111">
        <v>0.45626477541371202</v>
      </c>
      <c r="J188" s="110">
        <v>230</v>
      </c>
      <c r="K188" s="111">
        <v>0.54373522458628798</v>
      </c>
      <c r="L188" s="110">
        <v>0</v>
      </c>
      <c r="M188" s="110">
        <v>0</v>
      </c>
      <c r="N188" s="110">
        <v>413</v>
      </c>
      <c r="O188" s="110">
        <v>1</v>
      </c>
      <c r="P188" s="110">
        <v>0</v>
      </c>
      <c r="Q188" s="110">
        <v>8</v>
      </c>
      <c r="R188" s="110">
        <v>1</v>
      </c>
      <c r="S188" s="110">
        <f>SUM('MFP by Site_kbs'!$L188:$P188,'MFP by Site_kbs'!$R188)</f>
        <v>415</v>
      </c>
      <c r="T188" s="110">
        <v>422</v>
      </c>
      <c r="U188" s="111">
        <v>0.99763593380614701</v>
      </c>
      <c r="V188" s="110">
        <v>1</v>
      </c>
      <c r="W188" s="111">
        <v>2.36406619385343E-3</v>
      </c>
      <c r="X188" s="110">
        <v>0</v>
      </c>
      <c r="Y188" s="110">
        <v>16</v>
      </c>
      <c r="Z188" s="110" t="s">
        <v>1869</v>
      </c>
      <c r="AA188" s="110">
        <v>43</v>
      </c>
      <c r="AB188" s="110">
        <v>60</v>
      </c>
      <c r="AC188" s="110">
        <v>71</v>
      </c>
      <c r="AD188" s="109">
        <v>57</v>
      </c>
      <c r="AE188" s="110">
        <v>70</v>
      </c>
      <c r="AF188" s="110">
        <v>50</v>
      </c>
      <c r="AG188" s="110">
        <v>56</v>
      </c>
      <c r="AH188" s="110">
        <v>0</v>
      </c>
      <c r="AI188" s="110">
        <v>0</v>
      </c>
      <c r="AJ188" s="110">
        <v>0</v>
      </c>
      <c r="AK188" s="110">
        <v>0</v>
      </c>
      <c r="AL188" s="110">
        <v>0</v>
      </c>
      <c r="AM188" s="110">
        <v>0</v>
      </c>
      <c r="AN188" s="110">
        <v>0</v>
      </c>
      <c r="AO188" s="110">
        <v>419</v>
      </c>
      <c r="AP188" s="112">
        <f>'MFP by Site_kbs'!$AO188/'MFP by Site_kbs'!$G188</f>
        <v>0.99054373522458627</v>
      </c>
      <c r="AQ188" s="110">
        <v>419</v>
      </c>
      <c r="AR188" s="113">
        <f>'MFP by Site_kbs'!$AQ188/'MFP by Site_kbs'!$G188</f>
        <v>0.99054373522458627</v>
      </c>
      <c r="AS188" s="110" t="s">
        <v>1767</v>
      </c>
      <c r="AT188" s="110" t="s">
        <v>2979</v>
      </c>
      <c r="AU188" s="114" t="s">
        <v>3246</v>
      </c>
    </row>
    <row r="189" spans="2:47" hidden="1" x14ac:dyDescent="0.25">
      <c r="B189" s="103" t="s">
        <v>1808</v>
      </c>
      <c r="C189" s="103">
        <v>9</v>
      </c>
      <c r="D189" s="103" t="s">
        <v>96</v>
      </c>
      <c r="E189" s="103">
        <v>9045</v>
      </c>
      <c r="F189" s="103" t="s">
        <v>613</v>
      </c>
      <c r="G189" s="104">
        <v>973</v>
      </c>
      <c r="H189" s="104">
        <v>471</v>
      </c>
      <c r="I189" s="105">
        <v>0.48406988694758502</v>
      </c>
      <c r="J189" s="104">
        <v>502</v>
      </c>
      <c r="K189" s="105">
        <v>0.51593011305241498</v>
      </c>
      <c r="L189" s="104">
        <v>2</v>
      </c>
      <c r="M189" s="104">
        <v>4</v>
      </c>
      <c r="N189" s="104">
        <v>357</v>
      </c>
      <c r="O189" s="104">
        <v>35</v>
      </c>
      <c r="P189" s="104">
        <v>0</v>
      </c>
      <c r="Q189" s="104">
        <v>563</v>
      </c>
      <c r="R189" s="104">
        <v>12</v>
      </c>
      <c r="S189" s="104">
        <f>SUM('MFP by Site_kbs'!$L189:$P189,'MFP by Site_kbs'!$R189)</f>
        <v>410</v>
      </c>
      <c r="T189" s="104">
        <v>965</v>
      </c>
      <c r="U189" s="105">
        <v>0.99177800616649503</v>
      </c>
      <c r="V189" s="104">
        <v>8</v>
      </c>
      <c r="W189" s="105">
        <v>8.2219938335046303E-3</v>
      </c>
      <c r="X189" s="104">
        <v>0</v>
      </c>
      <c r="Y189" s="104">
        <v>0</v>
      </c>
      <c r="Z189" s="104" t="s">
        <v>1869</v>
      </c>
      <c r="AA189" s="104">
        <v>0</v>
      </c>
      <c r="AB189" s="104">
        <v>0</v>
      </c>
      <c r="AC189" s="104">
        <v>0</v>
      </c>
      <c r="AD189" s="103">
        <v>0</v>
      </c>
      <c r="AE189" s="104">
        <v>0</v>
      </c>
      <c r="AF189" s="104">
        <v>0</v>
      </c>
      <c r="AG189" s="104">
        <v>0</v>
      </c>
      <c r="AH189" s="104">
        <v>0</v>
      </c>
      <c r="AI189" s="104">
        <v>0</v>
      </c>
      <c r="AJ189" s="104">
        <v>278</v>
      </c>
      <c r="AK189" s="104">
        <v>21</v>
      </c>
      <c r="AL189" s="104">
        <v>242</v>
      </c>
      <c r="AM189" s="104">
        <v>241</v>
      </c>
      <c r="AN189" s="104">
        <v>191</v>
      </c>
      <c r="AO189" s="104">
        <v>466</v>
      </c>
      <c r="AP189" s="106">
        <f>'MFP by Site_kbs'!$AO189/'MFP by Site_kbs'!$G189</f>
        <v>0.47893114080164439</v>
      </c>
      <c r="AQ189" s="104">
        <v>468</v>
      </c>
      <c r="AR189" s="107">
        <f>'MFP by Site_kbs'!$AQ189/'MFP by Site_kbs'!$G189</f>
        <v>0.48098663926002055</v>
      </c>
      <c r="AS189" s="104" t="s">
        <v>1767</v>
      </c>
      <c r="AT189" s="104" t="s">
        <v>2979</v>
      </c>
      <c r="AU189" s="115" t="s">
        <v>3247</v>
      </c>
    </row>
    <row r="190" spans="2:47" ht="30" hidden="1" x14ac:dyDescent="0.25">
      <c r="B190" s="109" t="s">
        <v>1808</v>
      </c>
      <c r="C190" s="109">
        <v>9</v>
      </c>
      <c r="D190" s="109" t="s">
        <v>96</v>
      </c>
      <c r="E190" s="109">
        <v>9046</v>
      </c>
      <c r="F190" s="109" t="s">
        <v>614</v>
      </c>
      <c r="G190" s="110">
        <v>806</v>
      </c>
      <c r="H190" s="110">
        <v>389</v>
      </c>
      <c r="I190" s="111">
        <v>0.48263027295285399</v>
      </c>
      <c r="J190" s="110">
        <v>417</v>
      </c>
      <c r="K190" s="111">
        <v>0.51736972704714601</v>
      </c>
      <c r="L190" s="110">
        <v>1</v>
      </c>
      <c r="M190" s="110">
        <v>1</v>
      </c>
      <c r="N190" s="110">
        <v>786</v>
      </c>
      <c r="O190" s="110">
        <v>7</v>
      </c>
      <c r="P190" s="110">
        <v>0</v>
      </c>
      <c r="Q190" s="110">
        <v>4</v>
      </c>
      <c r="R190" s="110">
        <v>7</v>
      </c>
      <c r="S190" s="110">
        <f>SUM('MFP by Site_kbs'!$L190:$P190,'MFP by Site_kbs'!$R190)</f>
        <v>802</v>
      </c>
      <c r="T190" s="110">
        <v>802</v>
      </c>
      <c r="U190" s="111">
        <v>0.99503722084367197</v>
      </c>
      <c r="V190" s="110">
        <v>4</v>
      </c>
      <c r="W190" s="111">
        <v>4.96277915632754E-3</v>
      </c>
      <c r="X190" s="110">
        <v>0</v>
      </c>
      <c r="Y190" s="110">
        <v>4</v>
      </c>
      <c r="Z190" s="110" t="s">
        <v>1869</v>
      </c>
      <c r="AA190" s="110">
        <v>88</v>
      </c>
      <c r="AB190" s="110">
        <v>83</v>
      </c>
      <c r="AC190" s="110">
        <v>101</v>
      </c>
      <c r="AD190" s="109">
        <v>92</v>
      </c>
      <c r="AE190" s="110">
        <v>103</v>
      </c>
      <c r="AF190" s="110">
        <v>86</v>
      </c>
      <c r="AG190" s="110">
        <v>118</v>
      </c>
      <c r="AH190" s="110">
        <v>67</v>
      </c>
      <c r="AI190" s="110">
        <v>64</v>
      </c>
      <c r="AJ190" s="110">
        <v>0</v>
      </c>
      <c r="AK190" s="110">
        <v>0</v>
      </c>
      <c r="AL190" s="110">
        <v>0</v>
      </c>
      <c r="AM190" s="110">
        <v>0</v>
      </c>
      <c r="AN190" s="110">
        <v>0</v>
      </c>
      <c r="AO190" s="110">
        <v>794</v>
      </c>
      <c r="AP190" s="112">
        <f>'MFP by Site_kbs'!$AO190/'MFP by Site_kbs'!$G190</f>
        <v>0.98511166253101734</v>
      </c>
      <c r="AQ190" s="110">
        <v>794</v>
      </c>
      <c r="AR190" s="113">
        <f>'MFP by Site_kbs'!$AQ190/'MFP by Site_kbs'!$G190</f>
        <v>0.98511166253101734</v>
      </c>
      <c r="AS190" s="110" t="s">
        <v>1767</v>
      </c>
      <c r="AT190" s="110" t="s">
        <v>2979</v>
      </c>
      <c r="AU190" s="114" t="s">
        <v>3246</v>
      </c>
    </row>
    <row r="191" spans="2:47" hidden="1" x14ac:dyDescent="0.25">
      <c r="B191" s="103" t="s">
        <v>1808</v>
      </c>
      <c r="C191" s="103">
        <v>9</v>
      </c>
      <c r="D191" s="103" t="s">
        <v>96</v>
      </c>
      <c r="E191" s="103">
        <v>9050</v>
      </c>
      <c r="F191" s="103" t="s">
        <v>615</v>
      </c>
      <c r="G191" s="104">
        <v>399</v>
      </c>
      <c r="H191" s="104">
        <v>192</v>
      </c>
      <c r="I191" s="105">
        <v>0.48120300751879702</v>
      </c>
      <c r="J191" s="104">
        <v>207</v>
      </c>
      <c r="K191" s="105">
        <v>0.51879699248120303</v>
      </c>
      <c r="L191" s="104">
        <v>0</v>
      </c>
      <c r="M191" s="104">
        <v>0</v>
      </c>
      <c r="N191" s="104">
        <v>392</v>
      </c>
      <c r="O191" s="104">
        <v>3</v>
      </c>
      <c r="P191" s="104">
        <v>0</v>
      </c>
      <c r="Q191" s="104">
        <v>4</v>
      </c>
      <c r="R191" s="104">
        <v>0</v>
      </c>
      <c r="S191" s="104">
        <f>SUM('MFP by Site_kbs'!$L191:$P191,'MFP by Site_kbs'!$R191)</f>
        <v>395</v>
      </c>
      <c r="T191" s="104">
        <v>399</v>
      </c>
      <c r="U191" s="105">
        <v>1</v>
      </c>
      <c r="V191" s="104">
        <v>0</v>
      </c>
      <c r="W191" s="105">
        <v>0</v>
      </c>
      <c r="X191" s="104">
        <v>0</v>
      </c>
      <c r="Y191" s="104">
        <v>0</v>
      </c>
      <c r="Z191" s="104" t="s">
        <v>1869</v>
      </c>
      <c r="AA191" s="104">
        <v>59</v>
      </c>
      <c r="AB191" s="104">
        <v>63</v>
      </c>
      <c r="AC191" s="104">
        <v>63</v>
      </c>
      <c r="AD191" s="103">
        <v>58</v>
      </c>
      <c r="AE191" s="104">
        <v>62</v>
      </c>
      <c r="AF191" s="104">
        <v>51</v>
      </c>
      <c r="AG191" s="104">
        <v>43</v>
      </c>
      <c r="AH191" s="104">
        <v>0</v>
      </c>
      <c r="AI191" s="104">
        <v>0</v>
      </c>
      <c r="AJ191" s="104">
        <v>0</v>
      </c>
      <c r="AK191" s="104">
        <v>0</v>
      </c>
      <c r="AL191" s="104">
        <v>0</v>
      </c>
      <c r="AM191" s="104">
        <v>0</v>
      </c>
      <c r="AN191" s="104">
        <v>0</v>
      </c>
      <c r="AO191" s="104">
        <v>395</v>
      </c>
      <c r="AP191" s="106">
        <f>'MFP by Site_kbs'!$AO191/'MFP by Site_kbs'!$G191</f>
        <v>0.9899749373433584</v>
      </c>
      <c r="AQ191" s="104">
        <v>395</v>
      </c>
      <c r="AR191" s="107">
        <f>'MFP by Site_kbs'!$AQ191/'MFP by Site_kbs'!$G191</f>
        <v>0.9899749373433584</v>
      </c>
      <c r="AS191" s="104" t="s">
        <v>1767</v>
      </c>
      <c r="AT191" s="104" t="s">
        <v>2979</v>
      </c>
      <c r="AU191" s="115" t="s">
        <v>3246</v>
      </c>
    </row>
    <row r="192" spans="2:47" hidden="1" x14ac:dyDescent="0.25">
      <c r="B192" s="109" t="s">
        <v>1808</v>
      </c>
      <c r="C192" s="109">
        <v>9</v>
      </c>
      <c r="D192" s="109" t="s">
        <v>96</v>
      </c>
      <c r="E192" s="109">
        <v>9051</v>
      </c>
      <c r="F192" s="109" t="s">
        <v>616</v>
      </c>
      <c r="G192" s="110">
        <v>333</v>
      </c>
      <c r="H192" s="110">
        <v>166</v>
      </c>
      <c r="I192" s="111">
        <v>0.49849849849849798</v>
      </c>
      <c r="J192" s="110">
        <v>167</v>
      </c>
      <c r="K192" s="111">
        <v>0.50150150150150197</v>
      </c>
      <c r="L192" s="110">
        <v>2</v>
      </c>
      <c r="M192" s="110">
        <v>0</v>
      </c>
      <c r="N192" s="110">
        <v>323</v>
      </c>
      <c r="O192" s="110">
        <v>1</v>
      </c>
      <c r="P192" s="110">
        <v>0</v>
      </c>
      <c r="Q192" s="110">
        <v>1</v>
      </c>
      <c r="R192" s="110">
        <v>6</v>
      </c>
      <c r="S192" s="110">
        <f>SUM('MFP by Site_kbs'!$L192:$P192,'MFP by Site_kbs'!$R192)</f>
        <v>332</v>
      </c>
      <c r="T192" s="110">
        <v>332</v>
      </c>
      <c r="U192" s="111">
        <v>0.99699699699699695</v>
      </c>
      <c r="V192" s="110">
        <v>1</v>
      </c>
      <c r="W192" s="111">
        <v>3.0030030030029999E-3</v>
      </c>
      <c r="X192" s="110">
        <v>0</v>
      </c>
      <c r="Y192" s="110">
        <v>1</v>
      </c>
      <c r="Z192" s="110" t="s">
        <v>1869</v>
      </c>
      <c r="AA192" s="110">
        <v>42</v>
      </c>
      <c r="AB192" s="110">
        <v>43</v>
      </c>
      <c r="AC192" s="110">
        <v>49</v>
      </c>
      <c r="AD192" s="109">
        <v>46</v>
      </c>
      <c r="AE192" s="110">
        <v>48</v>
      </c>
      <c r="AF192" s="110">
        <v>61</v>
      </c>
      <c r="AG192" s="110">
        <v>43</v>
      </c>
      <c r="AH192" s="110">
        <v>0</v>
      </c>
      <c r="AI192" s="110">
        <v>0</v>
      </c>
      <c r="AJ192" s="110">
        <v>0</v>
      </c>
      <c r="AK192" s="110">
        <v>0</v>
      </c>
      <c r="AL192" s="110">
        <v>0</v>
      </c>
      <c r="AM192" s="110">
        <v>0</v>
      </c>
      <c r="AN192" s="110">
        <v>0</v>
      </c>
      <c r="AO192" s="110">
        <v>330</v>
      </c>
      <c r="AP192" s="112">
        <f>'MFP by Site_kbs'!$AO192/'MFP by Site_kbs'!$G192</f>
        <v>0.99099099099099097</v>
      </c>
      <c r="AQ192" s="110">
        <v>330</v>
      </c>
      <c r="AR192" s="113">
        <f>'MFP by Site_kbs'!$AQ192/'MFP by Site_kbs'!$G192</f>
        <v>0.99099099099099097</v>
      </c>
      <c r="AS192" s="110" t="s">
        <v>1767</v>
      </c>
      <c r="AT192" s="110" t="s">
        <v>2979</v>
      </c>
      <c r="AU192" s="114" t="s">
        <v>3246</v>
      </c>
    </row>
    <row r="193" spans="2:47" hidden="1" x14ac:dyDescent="0.25">
      <c r="B193" s="103" t="s">
        <v>1808</v>
      </c>
      <c r="C193" s="103">
        <v>9</v>
      </c>
      <c r="D193" s="103" t="s">
        <v>96</v>
      </c>
      <c r="E193" s="103">
        <v>9052</v>
      </c>
      <c r="F193" s="103" t="s">
        <v>617</v>
      </c>
      <c r="G193" s="104">
        <v>736</v>
      </c>
      <c r="H193" s="104">
        <v>334</v>
      </c>
      <c r="I193" s="105">
        <v>0.45380434782608697</v>
      </c>
      <c r="J193" s="104">
        <v>402</v>
      </c>
      <c r="K193" s="105">
        <v>0.54619565217391297</v>
      </c>
      <c r="L193" s="104">
        <v>0</v>
      </c>
      <c r="M193" s="104">
        <v>1</v>
      </c>
      <c r="N193" s="104">
        <v>652</v>
      </c>
      <c r="O193" s="104">
        <v>19</v>
      </c>
      <c r="P193" s="104">
        <v>0</v>
      </c>
      <c r="Q193" s="104">
        <v>58</v>
      </c>
      <c r="R193" s="104">
        <v>6</v>
      </c>
      <c r="S193" s="104">
        <f>SUM('MFP by Site_kbs'!$L193:$P193,'MFP by Site_kbs'!$R193)</f>
        <v>678</v>
      </c>
      <c r="T193" s="104">
        <v>730</v>
      </c>
      <c r="U193" s="105">
        <v>0.99184782608695699</v>
      </c>
      <c r="V193" s="104">
        <v>6</v>
      </c>
      <c r="W193" s="105">
        <v>8.1521739130434798E-3</v>
      </c>
      <c r="X193" s="104">
        <v>0</v>
      </c>
      <c r="Y193" s="104">
        <v>0</v>
      </c>
      <c r="Z193" s="104" t="s">
        <v>1869</v>
      </c>
      <c r="AA193" s="104">
        <v>0</v>
      </c>
      <c r="AB193" s="104">
        <v>0</v>
      </c>
      <c r="AC193" s="104">
        <v>0</v>
      </c>
      <c r="AD193" s="103">
        <v>0</v>
      </c>
      <c r="AE193" s="104">
        <v>0</v>
      </c>
      <c r="AF193" s="104">
        <v>0</v>
      </c>
      <c r="AG193" s="104">
        <v>249</v>
      </c>
      <c r="AH193" s="104">
        <v>231</v>
      </c>
      <c r="AI193" s="104">
        <v>256</v>
      </c>
      <c r="AJ193" s="104">
        <v>0</v>
      </c>
      <c r="AK193" s="104">
        <v>0</v>
      </c>
      <c r="AL193" s="104">
        <v>0</v>
      </c>
      <c r="AM193" s="104">
        <v>0</v>
      </c>
      <c r="AN193" s="104">
        <v>0</v>
      </c>
      <c r="AO193" s="104">
        <v>624</v>
      </c>
      <c r="AP193" s="106">
        <f>'MFP by Site_kbs'!$AO193/'MFP by Site_kbs'!$G193</f>
        <v>0.84782608695652173</v>
      </c>
      <c r="AQ193" s="104">
        <v>624</v>
      </c>
      <c r="AR193" s="107">
        <f>'MFP by Site_kbs'!$AQ193/'MFP by Site_kbs'!$G193</f>
        <v>0.84782608695652173</v>
      </c>
      <c r="AS193" s="104" t="s">
        <v>1767</v>
      </c>
      <c r="AT193" s="104" t="s">
        <v>2979</v>
      </c>
      <c r="AU193" s="115" t="s">
        <v>3246</v>
      </c>
    </row>
    <row r="194" spans="2:47" hidden="1" x14ac:dyDescent="0.25">
      <c r="B194" s="109" t="s">
        <v>1808</v>
      </c>
      <c r="C194" s="109">
        <v>9</v>
      </c>
      <c r="D194" s="109" t="s">
        <v>96</v>
      </c>
      <c r="E194" s="109">
        <v>9053</v>
      </c>
      <c r="F194" s="109" t="s">
        <v>529</v>
      </c>
      <c r="G194" s="110">
        <v>449</v>
      </c>
      <c r="H194" s="110">
        <v>224</v>
      </c>
      <c r="I194" s="111">
        <v>0.49888641425389801</v>
      </c>
      <c r="J194" s="110">
        <v>225</v>
      </c>
      <c r="K194" s="111">
        <v>0.50111358574610199</v>
      </c>
      <c r="L194" s="110">
        <v>1</v>
      </c>
      <c r="M194" s="110">
        <v>15</v>
      </c>
      <c r="N194" s="110">
        <v>153</v>
      </c>
      <c r="O194" s="110">
        <v>17</v>
      </c>
      <c r="P194" s="110">
        <v>1</v>
      </c>
      <c r="Q194" s="110">
        <v>251</v>
      </c>
      <c r="R194" s="110">
        <v>11</v>
      </c>
      <c r="S194" s="110">
        <f>SUM('MFP by Site_kbs'!$L194:$P194,'MFP by Site_kbs'!$R194)</f>
        <v>198</v>
      </c>
      <c r="T194" s="110">
        <v>443</v>
      </c>
      <c r="U194" s="111">
        <v>0.98663697104677095</v>
      </c>
      <c r="V194" s="110">
        <v>6</v>
      </c>
      <c r="W194" s="111">
        <v>1.3363028953229401E-2</v>
      </c>
      <c r="X194" s="110">
        <v>0</v>
      </c>
      <c r="Y194" s="110">
        <v>20</v>
      </c>
      <c r="Z194" s="110" t="s">
        <v>1869</v>
      </c>
      <c r="AA194" s="110">
        <v>56</v>
      </c>
      <c r="AB194" s="110">
        <v>69</v>
      </c>
      <c r="AC194" s="110">
        <v>70</v>
      </c>
      <c r="AD194" s="109">
        <v>75</v>
      </c>
      <c r="AE194" s="110">
        <v>86</v>
      </c>
      <c r="AF194" s="110">
        <v>73</v>
      </c>
      <c r="AG194" s="110">
        <v>0</v>
      </c>
      <c r="AH194" s="110">
        <v>0</v>
      </c>
      <c r="AI194" s="110">
        <v>0</v>
      </c>
      <c r="AJ194" s="110">
        <v>0</v>
      </c>
      <c r="AK194" s="110">
        <v>0</v>
      </c>
      <c r="AL194" s="110">
        <v>0</v>
      </c>
      <c r="AM194" s="110">
        <v>0</v>
      </c>
      <c r="AN194" s="110">
        <v>0</v>
      </c>
      <c r="AO194" s="110">
        <v>205</v>
      </c>
      <c r="AP194" s="112">
        <f>'MFP by Site_kbs'!$AO194/'MFP by Site_kbs'!$G194</f>
        <v>0.45657015590200445</v>
      </c>
      <c r="AQ194" s="110">
        <v>205</v>
      </c>
      <c r="AR194" s="113">
        <f>'MFP by Site_kbs'!$AQ194/'MFP by Site_kbs'!$G194</f>
        <v>0.45657015590200445</v>
      </c>
      <c r="AS194" s="110" t="s">
        <v>1767</v>
      </c>
      <c r="AT194" s="110" t="s">
        <v>2979</v>
      </c>
      <c r="AU194" s="114" t="s">
        <v>3246</v>
      </c>
    </row>
    <row r="195" spans="2:47" hidden="1" x14ac:dyDescent="0.25">
      <c r="B195" s="103" t="s">
        <v>1808</v>
      </c>
      <c r="C195" s="103">
        <v>9</v>
      </c>
      <c r="D195" s="103" t="s">
        <v>96</v>
      </c>
      <c r="E195" s="103">
        <v>9055</v>
      </c>
      <c r="F195" s="103" t="s">
        <v>618</v>
      </c>
      <c r="G195" s="104">
        <v>742</v>
      </c>
      <c r="H195" s="104">
        <v>374</v>
      </c>
      <c r="I195" s="105">
        <v>0.50404312668463602</v>
      </c>
      <c r="J195" s="104">
        <v>368</v>
      </c>
      <c r="K195" s="105">
        <v>0.49595687331536398</v>
      </c>
      <c r="L195" s="104">
        <v>2</v>
      </c>
      <c r="M195" s="104">
        <v>7</v>
      </c>
      <c r="N195" s="104">
        <v>299</v>
      </c>
      <c r="O195" s="104">
        <v>36</v>
      </c>
      <c r="P195" s="104">
        <v>0</v>
      </c>
      <c r="Q195" s="104">
        <v>371</v>
      </c>
      <c r="R195" s="104">
        <v>27</v>
      </c>
      <c r="S195" s="104">
        <f>SUM('MFP by Site_kbs'!$L195:$P195,'MFP by Site_kbs'!$R195)</f>
        <v>371</v>
      </c>
      <c r="T195" s="104">
        <v>734</v>
      </c>
      <c r="U195" s="105">
        <v>0.98921832884097005</v>
      </c>
      <c r="V195" s="104">
        <v>8</v>
      </c>
      <c r="W195" s="105">
        <v>1.07816711590297E-2</v>
      </c>
      <c r="X195" s="104">
        <v>0</v>
      </c>
      <c r="Y195" s="104">
        <v>9</v>
      </c>
      <c r="Z195" s="104" t="s">
        <v>1869</v>
      </c>
      <c r="AA195" s="104">
        <v>138</v>
      </c>
      <c r="AB195" s="104">
        <v>114</v>
      </c>
      <c r="AC195" s="104">
        <v>120</v>
      </c>
      <c r="AD195" s="103">
        <v>120</v>
      </c>
      <c r="AE195" s="104">
        <v>139</v>
      </c>
      <c r="AF195" s="104">
        <v>102</v>
      </c>
      <c r="AG195" s="104">
        <v>0</v>
      </c>
      <c r="AH195" s="104">
        <v>0</v>
      </c>
      <c r="AI195" s="104">
        <v>0</v>
      </c>
      <c r="AJ195" s="104">
        <v>0</v>
      </c>
      <c r="AK195" s="104">
        <v>0</v>
      </c>
      <c r="AL195" s="104">
        <v>0</v>
      </c>
      <c r="AM195" s="104">
        <v>0</v>
      </c>
      <c r="AN195" s="104">
        <v>0</v>
      </c>
      <c r="AO195" s="104">
        <v>362</v>
      </c>
      <c r="AP195" s="106">
        <f>'MFP by Site_kbs'!$AO195/'MFP by Site_kbs'!$G195</f>
        <v>0.48787061994609165</v>
      </c>
      <c r="AQ195" s="104">
        <v>362</v>
      </c>
      <c r="AR195" s="107">
        <f>'MFP by Site_kbs'!$AQ195/'MFP by Site_kbs'!$G195</f>
        <v>0.48787061994609165</v>
      </c>
      <c r="AS195" s="104" t="s">
        <v>1767</v>
      </c>
      <c r="AT195" s="104" t="s">
        <v>2979</v>
      </c>
      <c r="AU195" s="115" t="s">
        <v>3246</v>
      </c>
    </row>
    <row r="196" spans="2:47" ht="30" hidden="1" x14ac:dyDescent="0.25">
      <c r="B196" s="109" t="s">
        <v>1808</v>
      </c>
      <c r="C196" s="109">
        <v>9</v>
      </c>
      <c r="D196" s="109" t="s">
        <v>96</v>
      </c>
      <c r="E196" s="109">
        <v>9057</v>
      </c>
      <c r="F196" s="109" t="s">
        <v>619</v>
      </c>
      <c r="G196" s="110">
        <v>502</v>
      </c>
      <c r="H196" s="110">
        <v>266</v>
      </c>
      <c r="I196" s="111">
        <v>0.52988047808764904</v>
      </c>
      <c r="J196" s="110">
        <v>236</v>
      </c>
      <c r="K196" s="111">
        <v>0.47011952191235101</v>
      </c>
      <c r="L196" s="110">
        <v>1</v>
      </c>
      <c r="M196" s="110">
        <v>27</v>
      </c>
      <c r="N196" s="110">
        <v>96</v>
      </c>
      <c r="O196" s="110">
        <v>6</v>
      </c>
      <c r="P196" s="110">
        <v>0</v>
      </c>
      <c r="Q196" s="110">
        <v>353</v>
      </c>
      <c r="R196" s="110">
        <v>19</v>
      </c>
      <c r="S196" s="110">
        <f>SUM('MFP by Site_kbs'!$L196:$P196,'MFP by Site_kbs'!$R196)</f>
        <v>149</v>
      </c>
      <c r="T196" s="110">
        <v>502</v>
      </c>
      <c r="U196" s="111">
        <v>1</v>
      </c>
      <c r="V196" s="110">
        <v>0</v>
      </c>
      <c r="W196" s="111">
        <v>0</v>
      </c>
      <c r="X196" s="110">
        <v>0</v>
      </c>
      <c r="Y196" s="110">
        <v>0</v>
      </c>
      <c r="Z196" s="110" t="s">
        <v>1869</v>
      </c>
      <c r="AA196" s="110">
        <v>88</v>
      </c>
      <c r="AB196" s="110">
        <v>89</v>
      </c>
      <c r="AC196" s="110">
        <v>87</v>
      </c>
      <c r="AD196" s="109">
        <v>83</v>
      </c>
      <c r="AE196" s="110">
        <v>78</v>
      </c>
      <c r="AF196" s="110">
        <v>77</v>
      </c>
      <c r="AG196" s="110">
        <v>0</v>
      </c>
      <c r="AH196" s="110">
        <v>0</v>
      </c>
      <c r="AI196" s="110">
        <v>0</v>
      </c>
      <c r="AJ196" s="110">
        <v>0</v>
      </c>
      <c r="AK196" s="110">
        <v>0</v>
      </c>
      <c r="AL196" s="110">
        <v>0</v>
      </c>
      <c r="AM196" s="110">
        <v>0</v>
      </c>
      <c r="AN196" s="110">
        <v>0</v>
      </c>
      <c r="AO196" s="110">
        <v>84</v>
      </c>
      <c r="AP196" s="112">
        <f>'MFP by Site_kbs'!$AO196/'MFP by Site_kbs'!$G196</f>
        <v>0.16733067729083664</v>
      </c>
      <c r="AQ196" s="110">
        <v>84</v>
      </c>
      <c r="AR196" s="113">
        <f>'MFP by Site_kbs'!$AQ196/'MFP by Site_kbs'!$G196</f>
        <v>0.16733067729083664</v>
      </c>
      <c r="AS196" s="110" t="s">
        <v>1767</v>
      </c>
      <c r="AT196" s="110" t="s">
        <v>2979</v>
      </c>
      <c r="AU196" s="114" t="s">
        <v>3246</v>
      </c>
    </row>
    <row r="197" spans="2:47" hidden="1" x14ac:dyDescent="0.25">
      <c r="B197" s="103" t="s">
        <v>1808</v>
      </c>
      <c r="C197" s="103">
        <v>9</v>
      </c>
      <c r="D197" s="103" t="s">
        <v>96</v>
      </c>
      <c r="E197" s="103">
        <v>9058</v>
      </c>
      <c r="F197" s="103" t="s">
        <v>620</v>
      </c>
      <c r="G197" s="104">
        <v>820</v>
      </c>
      <c r="H197" s="104">
        <v>365</v>
      </c>
      <c r="I197" s="105">
        <v>0.44512195121951198</v>
      </c>
      <c r="J197" s="104">
        <v>455</v>
      </c>
      <c r="K197" s="105">
        <v>0.55487804878048796</v>
      </c>
      <c r="L197" s="104">
        <v>0</v>
      </c>
      <c r="M197" s="104">
        <v>0</v>
      </c>
      <c r="N197" s="104">
        <v>730</v>
      </c>
      <c r="O197" s="104">
        <v>34</v>
      </c>
      <c r="P197" s="104">
        <v>0</v>
      </c>
      <c r="Q197" s="104">
        <v>48</v>
      </c>
      <c r="R197" s="104">
        <v>8</v>
      </c>
      <c r="S197" s="104">
        <f>SUM('MFP by Site_kbs'!$L197:$P197,'MFP by Site_kbs'!$R197)</f>
        <v>772</v>
      </c>
      <c r="T197" s="104">
        <v>803</v>
      </c>
      <c r="U197" s="105">
        <v>0.97926829268292703</v>
      </c>
      <c r="V197" s="104">
        <v>17</v>
      </c>
      <c r="W197" s="105">
        <v>2.07317073170732E-2</v>
      </c>
      <c r="X197" s="104">
        <v>0</v>
      </c>
      <c r="Y197" s="104">
        <v>9</v>
      </c>
      <c r="Z197" s="104" t="s">
        <v>1869</v>
      </c>
      <c r="AA197" s="104">
        <v>114</v>
      </c>
      <c r="AB197" s="104">
        <v>148</v>
      </c>
      <c r="AC197" s="104">
        <v>138</v>
      </c>
      <c r="AD197" s="103">
        <v>149</v>
      </c>
      <c r="AE197" s="104">
        <v>136</v>
      </c>
      <c r="AF197" s="104">
        <v>126</v>
      </c>
      <c r="AG197" s="104">
        <v>0</v>
      </c>
      <c r="AH197" s="104">
        <v>0</v>
      </c>
      <c r="AI197" s="104">
        <v>0</v>
      </c>
      <c r="AJ197" s="104">
        <v>0</v>
      </c>
      <c r="AK197" s="104">
        <v>0</v>
      </c>
      <c r="AL197" s="104">
        <v>0</v>
      </c>
      <c r="AM197" s="104">
        <v>0</v>
      </c>
      <c r="AN197" s="104">
        <v>0</v>
      </c>
      <c r="AO197" s="104">
        <v>774</v>
      </c>
      <c r="AP197" s="106">
        <f>'MFP by Site_kbs'!$AO197/'MFP by Site_kbs'!$G197</f>
        <v>0.94390243902439019</v>
      </c>
      <c r="AQ197" s="104">
        <v>774</v>
      </c>
      <c r="AR197" s="107">
        <f>'MFP by Site_kbs'!$AQ197/'MFP by Site_kbs'!$G197</f>
        <v>0.94390243902439019</v>
      </c>
      <c r="AS197" s="104" t="s">
        <v>1767</v>
      </c>
      <c r="AT197" s="104" t="s">
        <v>2979</v>
      </c>
      <c r="AU197" s="115" t="s">
        <v>3246</v>
      </c>
    </row>
    <row r="198" spans="2:47" hidden="1" x14ac:dyDescent="0.25">
      <c r="B198" s="109" t="s">
        <v>1808</v>
      </c>
      <c r="C198" s="109">
        <v>9</v>
      </c>
      <c r="D198" s="109" t="s">
        <v>96</v>
      </c>
      <c r="E198" s="109">
        <v>9059</v>
      </c>
      <c r="F198" s="109" t="s">
        <v>621</v>
      </c>
      <c r="G198" s="110">
        <v>1506</v>
      </c>
      <c r="H198" s="110">
        <v>785</v>
      </c>
      <c r="I198" s="111">
        <v>0.52124833997344</v>
      </c>
      <c r="J198" s="110">
        <v>721</v>
      </c>
      <c r="K198" s="111">
        <v>0.47875166002656</v>
      </c>
      <c r="L198" s="110">
        <v>5</v>
      </c>
      <c r="M198" s="110">
        <v>8</v>
      </c>
      <c r="N198" s="110">
        <v>1107</v>
      </c>
      <c r="O198" s="110">
        <v>35</v>
      </c>
      <c r="P198" s="110">
        <v>1</v>
      </c>
      <c r="Q198" s="110">
        <v>332</v>
      </c>
      <c r="R198" s="110">
        <v>18</v>
      </c>
      <c r="S198" s="110">
        <f>SUM('MFP by Site_kbs'!$L198:$P198,'MFP by Site_kbs'!$R198)</f>
        <v>1174</v>
      </c>
      <c r="T198" s="110">
        <v>1489</v>
      </c>
      <c r="U198" s="111">
        <v>0.98871181938911001</v>
      </c>
      <c r="V198" s="110">
        <v>17</v>
      </c>
      <c r="W198" s="111">
        <v>1.1288180610889801E-2</v>
      </c>
      <c r="X198" s="110">
        <v>0</v>
      </c>
      <c r="Y198" s="110">
        <v>0</v>
      </c>
      <c r="Z198" s="110" t="s">
        <v>1869</v>
      </c>
      <c r="AA198" s="110">
        <v>0</v>
      </c>
      <c r="AB198" s="110">
        <v>0</v>
      </c>
      <c r="AC198" s="110">
        <v>0</v>
      </c>
      <c r="AD198" s="109">
        <v>0</v>
      </c>
      <c r="AE198" s="110">
        <v>0</v>
      </c>
      <c r="AF198" s="110">
        <v>0</v>
      </c>
      <c r="AG198" s="110">
        <v>0</v>
      </c>
      <c r="AH198" s="110">
        <v>0</v>
      </c>
      <c r="AI198" s="110">
        <v>0</v>
      </c>
      <c r="AJ198" s="110">
        <v>413</v>
      </c>
      <c r="AK198" s="110">
        <v>0</v>
      </c>
      <c r="AL198" s="110">
        <v>411</v>
      </c>
      <c r="AM198" s="110">
        <v>382</v>
      </c>
      <c r="AN198" s="110">
        <v>300</v>
      </c>
      <c r="AO198" s="110">
        <v>866</v>
      </c>
      <c r="AP198" s="112">
        <f>'MFP by Site_kbs'!$AO198/'MFP by Site_kbs'!$G198</f>
        <v>0.57503320053120854</v>
      </c>
      <c r="AQ198" s="110">
        <v>874</v>
      </c>
      <c r="AR198" s="113">
        <f>'MFP by Site_kbs'!$AQ198/'MFP by Site_kbs'!$G198</f>
        <v>0.58034528552456843</v>
      </c>
      <c r="AS198" s="110" t="s">
        <v>1767</v>
      </c>
      <c r="AT198" s="110" t="s">
        <v>2979</v>
      </c>
      <c r="AU198" s="114" t="s">
        <v>3247</v>
      </c>
    </row>
    <row r="199" spans="2:47" hidden="1" x14ac:dyDescent="0.25">
      <c r="B199" s="103" t="s">
        <v>1808</v>
      </c>
      <c r="C199" s="103">
        <v>9</v>
      </c>
      <c r="D199" s="103" t="s">
        <v>96</v>
      </c>
      <c r="E199" s="103">
        <v>9060</v>
      </c>
      <c r="F199" s="103" t="s">
        <v>1828</v>
      </c>
      <c r="G199" s="104">
        <v>406</v>
      </c>
      <c r="H199" s="104">
        <v>188</v>
      </c>
      <c r="I199" s="105">
        <v>0.46305418719211799</v>
      </c>
      <c r="J199" s="104">
        <v>218</v>
      </c>
      <c r="K199" s="105">
        <v>0.53694581280788201</v>
      </c>
      <c r="L199" s="104">
        <v>1</v>
      </c>
      <c r="M199" s="104">
        <v>3</v>
      </c>
      <c r="N199" s="104">
        <v>77</v>
      </c>
      <c r="O199" s="104">
        <v>19</v>
      </c>
      <c r="P199" s="104">
        <v>1</v>
      </c>
      <c r="Q199" s="104">
        <v>288</v>
      </c>
      <c r="R199" s="104">
        <v>17</v>
      </c>
      <c r="S199" s="104">
        <f>SUM('MFP by Site_kbs'!$L199:$P199,'MFP by Site_kbs'!$R199)</f>
        <v>118</v>
      </c>
      <c r="T199" s="104">
        <v>399</v>
      </c>
      <c r="U199" s="105">
        <v>0.98275862068965503</v>
      </c>
      <c r="V199" s="104">
        <v>7</v>
      </c>
      <c r="W199" s="105">
        <v>1.72413793103448E-2</v>
      </c>
      <c r="X199" s="104">
        <v>0</v>
      </c>
      <c r="Y199" s="104">
        <v>0</v>
      </c>
      <c r="Z199" s="104" t="s">
        <v>1869</v>
      </c>
      <c r="AA199" s="104">
        <v>62</v>
      </c>
      <c r="AB199" s="104">
        <v>62</v>
      </c>
      <c r="AC199" s="104">
        <v>71</v>
      </c>
      <c r="AD199" s="103">
        <v>66</v>
      </c>
      <c r="AE199" s="104">
        <v>72</v>
      </c>
      <c r="AF199" s="104">
        <v>73</v>
      </c>
      <c r="AG199" s="104">
        <v>0</v>
      </c>
      <c r="AH199" s="104">
        <v>0</v>
      </c>
      <c r="AI199" s="104">
        <v>0</v>
      </c>
      <c r="AJ199" s="104">
        <v>0</v>
      </c>
      <c r="AK199" s="104">
        <v>0</v>
      </c>
      <c r="AL199" s="104">
        <v>0</v>
      </c>
      <c r="AM199" s="104">
        <v>0</v>
      </c>
      <c r="AN199" s="104">
        <v>0</v>
      </c>
      <c r="AO199" s="104">
        <v>176</v>
      </c>
      <c r="AP199" s="106">
        <f>'MFP by Site_kbs'!$AO199/'MFP by Site_kbs'!$G199</f>
        <v>0.43349753694581283</v>
      </c>
      <c r="AQ199" s="104">
        <v>176</v>
      </c>
      <c r="AR199" s="107">
        <f>'MFP by Site_kbs'!$AQ199/'MFP by Site_kbs'!$G199</f>
        <v>0.43349753694581283</v>
      </c>
      <c r="AS199" s="104" t="s">
        <v>1767</v>
      </c>
      <c r="AT199" s="104" t="s">
        <v>2979</v>
      </c>
      <c r="AU199" s="115" t="s">
        <v>3246</v>
      </c>
    </row>
    <row r="200" spans="2:47" ht="30" hidden="1" x14ac:dyDescent="0.25">
      <c r="B200" s="109" t="s">
        <v>1808</v>
      </c>
      <c r="C200" s="109">
        <v>9</v>
      </c>
      <c r="D200" s="109" t="s">
        <v>96</v>
      </c>
      <c r="E200" s="109">
        <v>9061</v>
      </c>
      <c r="F200" s="109" t="s">
        <v>1829</v>
      </c>
      <c r="G200" s="110">
        <v>264</v>
      </c>
      <c r="H200" s="110">
        <v>114</v>
      </c>
      <c r="I200" s="111">
        <v>0.43181818181818199</v>
      </c>
      <c r="J200" s="110">
        <v>150</v>
      </c>
      <c r="K200" s="111">
        <v>0.56818181818181801</v>
      </c>
      <c r="L200" s="110">
        <v>0</v>
      </c>
      <c r="M200" s="110">
        <v>0</v>
      </c>
      <c r="N200" s="110">
        <v>225</v>
      </c>
      <c r="O200" s="110">
        <v>15</v>
      </c>
      <c r="P200" s="110">
        <v>1</v>
      </c>
      <c r="Q200" s="110">
        <v>15</v>
      </c>
      <c r="R200" s="110">
        <v>8</v>
      </c>
      <c r="S200" s="110">
        <f>SUM('MFP by Site_kbs'!$L200:$P200,'MFP by Site_kbs'!$R200)</f>
        <v>249</v>
      </c>
      <c r="T200" s="110">
        <v>258</v>
      </c>
      <c r="U200" s="111">
        <v>0.97727272727272696</v>
      </c>
      <c r="V200" s="110">
        <v>6</v>
      </c>
      <c r="W200" s="111">
        <v>2.27272727272727E-2</v>
      </c>
      <c r="X200" s="110">
        <v>0</v>
      </c>
      <c r="Y200" s="110">
        <v>10</v>
      </c>
      <c r="Z200" s="110" t="s">
        <v>1869</v>
      </c>
      <c r="AA200" s="110">
        <v>46</v>
      </c>
      <c r="AB200" s="110">
        <v>45</v>
      </c>
      <c r="AC200" s="110">
        <v>46</v>
      </c>
      <c r="AD200" s="109">
        <v>40</v>
      </c>
      <c r="AE200" s="110">
        <v>37</v>
      </c>
      <c r="AF200" s="110">
        <v>40</v>
      </c>
      <c r="AG200" s="110">
        <v>0</v>
      </c>
      <c r="AH200" s="110">
        <v>0</v>
      </c>
      <c r="AI200" s="110">
        <v>0</v>
      </c>
      <c r="AJ200" s="110">
        <v>0</v>
      </c>
      <c r="AK200" s="110">
        <v>0</v>
      </c>
      <c r="AL200" s="110">
        <v>0</v>
      </c>
      <c r="AM200" s="110">
        <v>0</v>
      </c>
      <c r="AN200" s="110">
        <v>0</v>
      </c>
      <c r="AO200" s="110">
        <v>260</v>
      </c>
      <c r="AP200" s="112">
        <f>'MFP by Site_kbs'!$AO200/'MFP by Site_kbs'!$G200</f>
        <v>0.98484848484848486</v>
      </c>
      <c r="AQ200" s="110">
        <v>260</v>
      </c>
      <c r="AR200" s="113">
        <f>'MFP by Site_kbs'!$AQ200/'MFP by Site_kbs'!$G200</f>
        <v>0.98484848484848486</v>
      </c>
      <c r="AS200" s="110" t="s">
        <v>1767</v>
      </c>
      <c r="AT200" s="110" t="s">
        <v>2979</v>
      </c>
      <c r="AU200" s="114" t="s">
        <v>3246</v>
      </c>
    </row>
    <row r="201" spans="2:47" hidden="1" x14ac:dyDescent="0.25">
      <c r="B201" s="103" t="s">
        <v>1808</v>
      </c>
      <c r="C201" s="103">
        <v>9</v>
      </c>
      <c r="D201" s="103" t="s">
        <v>96</v>
      </c>
      <c r="E201" s="103">
        <v>9062</v>
      </c>
      <c r="F201" s="103" t="s">
        <v>622</v>
      </c>
      <c r="G201" s="104">
        <v>632</v>
      </c>
      <c r="H201" s="104">
        <v>307</v>
      </c>
      <c r="I201" s="105">
        <v>0.485759493670886</v>
      </c>
      <c r="J201" s="104">
        <v>325</v>
      </c>
      <c r="K201" s="105">
        <v>0.514240506329114</v>
      </c>
      <c r="L201" s="104">
        <v>0</v>
      </c>
      <c r="M201" s="104">
        <v>4</v>
      </c>
      <c r="N201" s="104">
        <v>575</v>
      </c>
      <c r="O201" s="104">
        <v>20</v>
      </c>
      <c r="P201" s="104">
        <v>0</v>
      </c>
      <c r="Q201" s="104">
        <v>28</v>
      </c>
      <c r="R201" s="104">
        <v>5</v>
      </c>
      <c r="S201" s="104">
        <f>SUM('MFP by Site_kbs'!$L201:$P201,'MFP by Site_kbs'!$R201)</f>
        <v>604</v>
      </c>
      <c r="T201" s="104">
        <v>622</v>
      </c>
      <c r="U201" s="105">
        <v>0.984177215189873</v>
      </c>
      <c r="V201" s="104">
        <v>10</v>
      </c>
      <c r="W201" s="105">
        <v>1.5822784810126601E-2</v>
      </c>
      <c r="X201" s="104">
        <v>0</v>
      </c>
      <c r="Y201" s="104">
        <v>0</v>
      </c>
      <c r="Z201" s="104" t="s">
        <v>1869</v>
      </c>
      <c r="AA201" s="104">
        <v>102</v>
      </c>
      <c r="AB201" s="104">
        <v>107</v>
      </c>
      <c r="AC201" s="104">
        <v>103</v>
      </c>
      <c r="AD201" s="103">
        <v>105</v>
      </c>
      <c r="AE201" s="104">
        <v>109</v>
      </c>
      <c r="AF201" s="104">
        <v>106</v>
      </c>
      <c r="AG201" s="104">
        <v>0</v>
      </c>
      <c r="AH201" s="104">
        <v>0</v>
      </c>
      <c r="AI201" s="104">
        <v>0</v>
      </c>
      <c r="AJ201" s="104">
        <v>0</v>
      </c>
      <c r="AK201" s="104">
        <v>0</v>
      </c>
      <c r="AL201" s="104">
        <v>0</v>
      </c>
      <c r="AM201" s="104">
        <v>0</v>
      </c>
      <c r="AN201" s="104">
        <v>0</v>
      </c>
      <c r="AO201" s="104">
        <v>564</v>
      </c>
      <c r="AP201" s="106">
        <f>'MFP by Site_kbs'!$AO201/'MFP by Site_kbs'!$G201</f>
        <v>0.89240506329113922</v>
      </c>
      <c r="AQ201" s="104">
        <v>564</v>
      </c>
      <c r="AR201" s="107">
        <f>'MFP by Site_kbs'!$AQ201/'MFP by Site_kbs'!$G201</f>
        <v>0.89240506329113922</v>
      </c>
      <c r="AS201" s="104" t="s">
        <v>1767</v>
      </c>
      <c r="AT201" s="104" t="s">
        <v>2979</v>
      </c>
      <c r="AU201" s="115" t="s">
        <v>3246</v>
      </c>
    </row>
    <row r="202" spans="2:47" hidden="1" x14ac:dyDescent="0.25">
      <c r="B202" s="109" t="s">
        <v>1808</v>
      </c>
      <c r="C202" s="109">
        <v>9</v>
      </c>
      <c r="D202" s="109" t="s">
        <v>96</v>
      </c>
      <c r="E202" s="109">
        <v>9063</v>
      </c>
      <c r="F202" s="109" t="s">
        <v>623</v>
      </c>
      <c r="G202" s="110">
        <v>552</v>
      </c>
      <c r="H202" s="110">
        <v>257</v>
      </c>
      <c r="I202" s="111">
        <v>0.46557971014492799</v>
      </c>
      <c r="J202" s="110">
        <v>295</v>
      </c>
      <c r="K202" s="111">
        <v>0.53442028985507295</v>
      </c>
      <c r="L202" s="110">
        <v>2</v>
      </c>
      <c r="M202" s="110">
        <v>6</v>
      </c>
      <c r="N202" s="110">
        <v>403</v>
      </c>
      <c r="O202" s="110">
        <v>12</v>
      </c>
      <c r="P202" s="110">
        <v>0</v>
      </c>
      <c r="Q202" s="110">
        <v>120</v>
      </c>
      <c r="R202" s="110">
        <v>9</v>
      </c>
      <c r="S202" s="110">
        <f>SUM('MFP by Site_kbs'!$L202:$P202,'MFP by Site_kbs'!$R202)</f>
        <v>432</v>
      </c>
      <c r="T202" s="110">
        <v>542</v>
      </c>
      <c r="U202" s="111">
        <v>0.98188405797101497</v>
      </c>
      <c r="V202" s="110">
        <v>10</v>
      </c>
      <c r="W202" s="111">
        <v>1.8115942028985501E-2</v>
      </c>
      <c r="X202" s="110">
        <v>0</v>
      </c>
      <c r="Y202" s="110">
        <v>2</v>
      </c>
      <c r="Z202" s="110" t="s">
        <v>1869</v>
      </c>
      <c r="AA202" s="110">
        <v>70</v>
      </c>
      <c r="AB202" s="110">
        <v>86</v>
      </c>
      <c r="AC202" s="110">
        <v>100</v>
      </c>
      <c r="AD202" s="109">
        <v>94</v>
      </c>
      <c r="AE202" s="110">
        <v>105</v>
      </c>
      <c r="AF202" s="110">
        <v>95</v>
      </c>
      <c r="AG202" s="110">
        <v>0</v>
      </c>
      <c r="AH202" s="110">
        <v>0</v>
      </c>
      <c r="AI202" s="110">
        <v>0</v>
      </c>
      <c r="AJ202" s="110">
        <v>0</v>
      </c>
      <c r="AK202" s="110">
        <v>0</v>
      </c>
      <c r="AL202" s="110">
        <v>0</v>
      </c>
      <c r="AM202" s="110">
        <v>0</v>
      </c>
      <c r="AN202" s="110">
        <v>0</v>
      </c>
      <c r="AO202" s="110">
        <v>428</v>
      </c>
      <c r="AP202" s="112">
        <f>'MFP by Site_kbs'!$AO202/'MFP by Site_kbs'!$G202</f>
        <v>0.77536231884057971</v>
      </c>
      <c r="AQ202" s="110">
        <v>428</v>
      </c>
      <c r="AR202" s="113">
        <f>'MFP by Site_kbs'!$AQ202/'MFP by Site_kbs'!$G202</f>
        <v>0.77536231884057971</v>
      </c>
      <c r="AS202" s="110" t="s">
        <v>1767</v>
      </c>
      <c r="AT202" s="110" t="s">
        <v>2979</v>
      </c>
      <c r="AU202" s="114" t="s">
        <v>3246</v>
      </c>
    </row>
    <row r="203" spans="2:47" hidden="1" x14ac:dyDescent="0.25">
      <c r="B203" s="103" t="s">
        <v>1808</v>
      </c>
      <c r="C203" s="103">
        <v>9</v>
      </c>
      <c r="D203" s="103" t="s">
        <v>96</v>
      </c>
      <c r="E203" s="103">
        <v>9064</v>
      </c>
      <c r="F203" s="103" t="s">
        <v>624</v>
      </c>
      <c r="G203" s="104">
        <v>345</v>
      </c>
      <c r="H203" s="104">
        <v>146</v>
      </c>
      <c r="I203" s="105">
        <v>0.42318840579710099</v>
      </c>
      <c r="J203" s="104">
        <v>199</v>
      </c>
      <c r="K203" s="105">
        <v>0.57681159420289896</v>
      </c>
      <c r="L203" s="104">
        <v>0</v>
      </c>
      <c r="M203" s="104">
        <v>0</v>
      </c>
      <c r="N203" s="104">
        <v>332</v>
      </c>
      <c r="O203" s="104">
        <v>7</v>
      </c>
      <c r="P203" s="104">
        <v>0</v>
      </c>
      <c r="Q203" s="104">
        <v>3</v>
      </c>
      <c r="R203" s="104">
        <v>3</v>
      </c>
      <c r="S203" s="104">
        <f>SUM('MFP by Site_kbs'!$L203:$P203,'MFP by Site_kbs'!$R203)</f>
        <v>342</v>
      </c>
      <c r="T203" s="104">
        <v>342</v>
      </c>
      <c r="U203" s="105">
        <v>0.99130434782608701</v>
      </c>
      <c r="V203" s="104">
        <v>3</v>
      </c>
      <c r="W203" s="105">
        <v>8.6956521739130401E-3</v>
      </c>
      <c r="X203" s="104">
        <v>0</v>
      </c>
      <c r="Y203" s="104">
        <v>0</v>
      </c>
      <c r="Z203" s="104" t="s">
        <v>1869</v>
      </c>
      <c r="AA203" s="104">
        <v>0</v>
      </c>
      <c r="AB203" s="104">
        <v>0</v>
      </c>
      <c r="AC203" s="104">
        <v>0</v>
      </c>
      <c r="AD203" s="103">
        <v>0</v>
      </c>
      <c r="AE203" s="104">
        <v>104</v>
      </c>
      <c r="AF203" s="104">
        <v>129</v>
      </c>
      <c r="AG203" s="104">
        <v>112</v>
      </c>
      <c r="AH203" s="104">
        <v>0</v>
      </c>
      <c r="AI203" s="104">
        <v>0</v>
      </c>
      <c r="AJ203" s="104">
        <v>0</v>
      </c>
      <c r="AK203" s="104">
        <v>0</v>
      </c>
      <c r="AL203" s="104">
        <v>0</v>
      </c>
      <c r="AM203" s="104">
        <v>0</v>
      </c>
      <c r="AN203" s="104">
        <v>0</v>
      </c>
      <c r="AO203" s="104">
        <v>341</v>
      </c>
      <c r="AP203" s="106">
        <f>'MFP by Site_kbs'!$AO203/'MFP by Site_kbs'!$G203</f>
        <v>0.98840579710144927</v>
      </c>
      <c r="AQ203" s="104">
        <v>341</v>
      </c>
      <c r="AR203" s="107">
        <f>'MFP by Site_kbs'!$AQ203/'MFP by Site_kbs'!$G203</f>
        <v>0.98840579710144927</v>
      </c>
      <c r="AS203" s="104" t="s">
        <v>1767</v>
      </c>
      <c r="AT203" s="104" t="s">
        <v>2979</v>
      </c>
      <c r="AU203" s="115" t="s">
        <v>3246</v>
      </c>
    </row>
    <row r="204" spans="2:47" hidden="1" x14ac:dyDescent="0.25">
      <c r="B204" s="109" t="s">
        <v>1808</v>
      </c>
      <c r="C204" s="109">
        <v>9</v>
      </c>
      <c r="D204" s="109" t="s">
        <v>96</v>
      </c>
      <c r="E204" s="109">
        <v>9065</v>
      </c>
      <c r="F204" s="109" t="s">
        <v>625</v>
      </c>
      <c r="G204" s="110">
        <v>264</v>
      </c>
      <c r="H204" s="110">
        <v>137</v>
      </c>
      <c r="I204" s="111">
        <v>0.51893939393939403</v>
      </c>
      <c r="J204" s="110">
        <v>127</v>
      </c>
      <c r="K204" s="111">
        <v>0.48106060606060602</v>
      </c>
      <c r="L204" s="110">
        <v>1</v>
      </c>
      <c r="M204" s="110">
        <v>1</v>
      </c>
      <c r="N204" s="110">
        <v>74</v>
      </c>
      <c r="O204" s="110">
        <v>17</v>
      </c>
      <c r="P204" s="110">
        <v>0</v>
      </c>
      <c r="Q204" s="110">
        <v>164</v>
      </c>
      <c r="R204" s="110">
        <v>7</v>
      </c>
      <c r="S204" s="110">
        <f>SUM('MFP by Site_kbs'!$L204:$P204,'MFP by Site_kbs'!$R204)</f>
        <v>100</v>
      </c>
      <c r="T204" s="110">
        <v>259</v>
      </c>
      <c r="U204" s="111">
        <v>0.98106060606060597</v>
      </c>
      <c r="V204" s="110">
        <v>5</v>
      </c>
      <c r="W204" s="111">
        <v>1.8939393939393898E-2</v>
      </c>
      <c r="X204" s="110">
        <v>0</v>
      </c>
      <c r="Y204" s="110">
        <v>6</v>
      </c>
      <c r="Z204" s="110" t="s">
        <v>1869</v>
      </c>
      <c r="AA204" s="110">
        <v>38</v>
      </c>
      <c r="AB204" s="110">
        <v>38</v>
      </c>
      <c r="AC204" s="110">
        <v>45</v>
      </c>
      <c r="AD204" s="109">
        <v>42</v>
      </c>
      <c r="AE204" s="110">
        <v>50</v>
      </c>
      <c r="AF204" s="110">
        <v>45</v>
      </c>
      <c r="AG204" s="110">
        <v>0</v>
      </c>
      <c r="AH204" s="110">
        <v>0</v>
      </c>
      <c r="AI204" s="110">
        <v>0</v>
      </c>
      <c r="AJ204" s="110">
        <v>0</v>
      </c>
      <c r="AK204" s="110">
        <v>0</v>
      </c>
      <c r="AL204" s="110">
        <v>0</v>
      </c>
      <c r="AM204" s="110">
        <v>0</v>
      </c>
      <c r="AN204" s="110">
        <v>0</v>
      </c>
      <c r="AO204" s="110">
        <v>207</v>
      </c>
      <c r="AP204" s="112">
        <f>'MFP by Site_kbs'!$AO204/'MFP by Site_kbs'!$G204</f>
        <v>0.78409090909090906</v>
      </c>
      <c r="AQ204" s="110">
        <v>207</v>
      </c>
      <c r="AR204" s="113">
        <f>'MFP by Site_kbs'!$AQ204/'MFP by Site_kbs'!$G204</f>
        <v>0.78409090909090906</v>
      </c>
      <c r="AS204" s="110" t="s">
        <v>1767</v>
      </c>
      <c r="AT204" s="110" t="s">
        <v>2979</v>
      </c>
      <c r="AU204" s="114" t="s">
        <v>3246</v>
      </c>
    </row>
    <row r="205" spans="2:47" hidden="1" x14ac:dyDescent="0.25">
      <c r="B205" s="103" t="s">
        <v>1808</v>
      </c>
      <c r="C205" s="103">
        <v>9</v>
      </c>
      <c r="D205" s="103" t="s">
        <v>96</v>
      </c>
      <c r="E205" s="103">
        <v>9066</v>
      </c>
      <c r="F205" s="103" t="s">
        <v>626</v>
      </c>
      <c r="G205" s="104">
        <v>1001</v>
      </c>
      <c r="H205" s="104">
        <v>473</v>
      </c>
      <c r="I205" s="105">
        <v>0.47252747252747301</v>
      </c>
      <c r="J205" s="104">
        <v>528</v>
      </c>
      <c r="K205" s="105">
        <v>0.52747252747252704</v>
      </c>
      <c r="L205" s="104">
        <v>2</v>
      </c>
      <c r="M205" s="104">
        <v>34</v>
      </c>
      <c r="N205" s="104">
        <v>436</v>
      </c>
      <c r="O205" s="104">
        <v>41</v>
      </c>
      <c r="P205" s="104">
        <v>1</v>
      </c>
      <c r="Q205" s="104">
        <v>463</v>
      </c>
      <c r="R205" s="104">
        <v>24</v>
      </c>
      <c r="S205" s="104">
        <f>SUM('MFP by Site_kbs'!$L205:$P205,'MFP by Site_kbs'!$R205)</f>
        <v>538</v>
      </c>
      <c r="T205" s="104">
        <v>969</v>
      </c>
      <c r="U205" s="105">
        <v>0.968031968031968</v>
      </c>
      <c r="V205" s="104">
        <v>32</v>
      </c>
      <c r="W205" s="105">
        <v>3.1968031968032003E-2</v>
      </c>
      <c r="X205" s="104">
        <v>0</v>
      </c>
      <c r="Y205" s="104">
        <v>8</v>
      </c>
      <c r="Z205" s="104" t="s">
        <v>1869</v>
      </c>
      <c r="AA205" s="104">
        <v>132</v>
      </c>
      <c r="AB205" s="104">
        <v>170</v>
      </c>
      <c r="AC205" s="104">
        <v>163</v>
      </c>
      <c r="AD205" s="103">
        <v>171</v>
      </c>
      <c r="AE205" s="104">
        <v>182</v>
      </c>
      <c r="AF205" s="104">
        <v>175</v>
      </c>
      <c r="AG205" s="104">
        <v>0</v>
      </c>
      <c r="AH205" s="104">
        <v>0</v>
      </c>
      <c r="AI205" s="104">
        <v>0</v>
      </c>
      <c r="AJ205" s="104">
        <v>0</v>
      </c>
      <c r="AK205" s="104">
        <v>0</v>
      </c>
      <c r="AL205" s="104">
        <v>0</v>
      </c>
      <c r="AM205" s="104">
        <v>0</v>
      </c>
      <c r="AN205" s="104">
        <v>0</v>
      </c>
      <c r="AO205" s="104">
        <v>540</v>
      </c>
      <c r="AP205" s="106">
        <f>'MFP by Site_kbs'!$AO205/'MFP by Site_kbs'!$G205</f>
        <v>0.53946053946053951</v>
      </c>
      <c r="AQ205" s="104">
        <v>540</v>
      </c>
      <c r="AR205" s="107">
        <f>'MFP by Site_kbs'!$AQ205/'MFP by Site_kbs'!$G205</f>
        <v>0.53946053946053951</v>
      </c>
      <c r="AS205" s="104" t="s">
        <v>1767</v>
      </c>
      <c r="AT205" s="104" t="s">
        <v>2979</v>
      </c>
      <c r="AU205" s="115" t="s">
        <v>3246</v>
      </c>
    </row>
    <row r="206" spans="2:47" ht="30" hidden="1" x14ac:dyDescent="0.25">
      <c r="B206" s="109" t="s">
        <v>1808</v>
      </c>
      <c r="C206" s="109">
        <v>9</v>
      </c>
      <c r="D206" s="109" t="s">
        <v>96</v>
      </c>
      <c r="E206" s="109">
        <v>9068</v>
      </c>
      <c r="F206" s="109" t="s">
        <v>627</v>
      </c>
      <c r="G206" s="110">
        <v>1642</v>
      </c>
      <c r="H206" s="110">
        <v>796</v>
      </c>
      <c r="I206" s="111">
        <v>0.484774665042631</v>
      </c>
      <c r="J206" s="110">
        <v>846</v>
      </c>
      <c r="K206" s="111">
        <v>0.515225334957369</v>
      </c>
      <c r="L206" s="110">
        <v>2</v>
      </c>
      <c r="M206" s="110">
        <v>5</v>
      </c>
      <c r="N206" s="110">
        <v>778</v>
      </c>
      <c r="O206" s="110">
        <v>69</v>
      </c>
      <c r="P206" s="110">
        <v>0</v>
      </c>
      <c r="Q206" s="110">
        <v>729</v>
      </c>
      <c r="R206" s="110">
        <v>59</v>
      </c>
      <c r="S206" s="110">
        <f>SUM('MFP by Site_kbs'!$L206:$P206,'MFP by Site_kbs'!$R206)</f>
        <v>913</v>
      </c>
      <c r="T206" s="110">
        <v>1631</v>
      </c>
      <c r="U206" s="111">
        <v>0.993300852618758</v>
      </c>
      <c r="V206" s="110">
        <v>11</v>
      </c>
      <c r="W206" s="111">
        <v>6.69914738124239E-3</v>
      </c>
      <c r="X206" s="110">
        <v>0</v>
      </c>
      <c r="Y206" s="110">
        <v>2</v>
      </c>
      <c r="Z206" s="110" t="s">
        <v>1869</v>
      </c>
      <c r="AA206" s="110">
        <v>130</v>
      </c>
      <c r="AB206" s="110">
        <v>164</v>
      </c>
      <c r="AC206" s="110">
        <v>165</v>
      </c>
      <c r="AD206" s="109">
        <v>173</v>
      </c>
      <c r="AE206" s="110">
        <v>173</v>
      </c>
      <c r="AF206" s="110">
        <v>190</v>
      </c>
      <c r="AG206" s="110">
        <v>215</v>
      </c>
      <c r="AH206" s="110">
        <v>216</v>
      </c>
      <c r="AI206" s="110">
        <v>214</v>
      </c>
      <c r="AJ206" s="110">
        <v>0</v>
      </c>
      <c r="AK206" s="110">
        <v>0</v>
      </c>
      <c r="AL206" s="110">
        <v>0</v>
      </c>
      <c r="AM206" s="110">
        <v>0</v>
      </c>
      <c r="AN206" s="110">
        <v>0</v>
      </c>
      <c r="AO206" s="110">
        <v>1107</v>
      </c>
      <c r="AP206" s="112">
        <f>'MFP by Site_kbs'!$AO206/'MFP by Site_kbs'!$G206</f>
        <v>0.67417783191230207</v>
      </c>
      <c r="AQ206" s="110">
        <v>1107</v>
      </c>
      <c r="AR206" s="113">
        <f>'MFP by Site_kbs'!$AQ206/'MFP by Site_kbs'!$G206</f>
        <v>0.67417783191230207</v>
      </c>
      <c r="AS206" s="110" t="s">
        <v>1767</v>
      </c>
      <c r="AT206" s="110" t="s">
        <v>2979</v>
      </c>
      <c r="AU206" s="114" t="s">
        <v>3246</v>
      </c>
    </row>
    <row r="207" spans="2:47" ht="30" hidden="1" x14ac:dyDescent="0.25">
      <c r="B207" s="103" t="s">
        <v>1808</v>
      </c>
      <c r="C207" s="103">
        <v>9</v>
      </c>
      <c r="D207" s="103" t="s">
        <v>96</v>
      </c>
      <c r="E207" s="103">
        <v>9069</v>
      </c>
      <c r="F207" s="103" t="s">
        <v>628</v>
      </c>
      <c r="G207" s="104">
        <v>698</v>
      </c>
      <c r="H207" s="104">
        <v>328</v>
      </c>
      <c r="I207" s="105">
        <v>0.46991404011461302</v>
      </c>
      <c r="J207" s="104">
        <v>370</v>
      </c>
      <c r="K207" s="105">
        <v>0.53008595988538698</v>
      </c>
      <c r="L207" s="104">
        <v>0</v>
      </c>
      <c r="M207" s="104">
        <v>0</v>
      </c>
      <c r="N207" s="104">
        <v>685</v>
      </c>
      <c r="O207" s="104">
        <v>2</v>
      </c>
      <c r="P207" s="104">
        <v>0</v>
      </c>
      <c r="Q207" s="104">
        <v>9</v>
      </c>
      <c r="R207" s="104">
        <v>2</v>
      </c>
      <c r="S207" s="104">
        <f>SUM('MFP by Site_kbs'!$L207:$P207,'MFP by Site_kbs'!$R207)</f>
        <v>689</v>
      </c>
      <c r="T207" s="104">
        <v>698</v>
      </c>
      <c r="U207" s="105">
        <v>1</v>
      </c>
      <c r="V207" s="104">
        <v>0</v>
      </c>
      <c r="W207" s="105">
        <v>0</v>
      </c>
      <c r="X207" s="104">
        <v>0</v>
      </c>
      <c r="Y207" s="104">
        <v>0</v>
      </c>
      <c r="Z207" s="104" t="s">
        <v>1869</v>
      </c>
      <c r="AA207" s="104">
        <v>0</v>
      </c>
      <c r="AB207" s="104">
        <v>0</v>
      </c>
      <c r="AC207" s="104">
        <v>0</v>
      </c>
      <c r="AD207" s="103">
        <v>0</v>
      </c>
      <c r="AE207" s="104">
        <v>0</v>
      </c>
      <c r="AF207" s="104">
        <v>0</v>
      </c>
      <c r="AG207" s="104">
        <v>0</v>
      </c>
      <c r="AH207" s="104">
        <v>97</v>
      </c>
      <c r="AI207" s="104">
        <v>101</v>
      </c>
      <c r="AJ207" s="104">
        <v>113</v>
      </c>
      <c r="AK207" s="104">
        <v>4</v>
      </c>
      <c r="AL207" s="104">
        <v>112</v>
      </c>
      <c r="AM207" s="104">
        <v>135</v>
      </c>
      <c r="AN207" s="104">
        <v>136</v>
      </c>
      <c r="AO207" s="104">
        <v>651</v>
      </c>
      <c r="AP207" s="106">
        <f>'MFP by Site_kbs'!$AO207/'MFP by Site_kbs'!$G207</f>
        <v>0.93266475644699143</v>
      </c>
      <c r="AQ207" s="104">
        <v>651</v>
      </c>
      <c r="AR207" s="107">
        <f>'MFP by Site_kbs'!$AQ207/'MFP by Site_kbs'!$G207</f>
        <v>0.93266475644699143</v>
      </c>
      <c r="AS207" s="104" t="s">
        <v>1767</v>
      </c>
      <c r="AT207" s="104" t="s">
        <v>2979</v>
      </c>
      <c r="AU207" s="115" t="s">
        <v>3246</v>
      </c>
    </row>
    <row r="208" spans="2:47" hidden="1" x14ac:dyDescent="0.25">
      <c r="B208" s="109" t="s">
        <v>1808</v>
      </c>
      <c r="C208" s="109">
        <v>9</v>
      </c>
      <c r="D208" s="109" t="s">
        <v>96</v>
      </c>
      <c r="E208" s="109">
        <v>9070</v>
      </c>
      <c r="F208" s="109" t="s">
        <v>629</v>
      </c>
      <c r="G208" s="110">
        <v>428</v>
      </c>
      <c r="H208" s="110">
        <v>208</v>
      </c>
      <c r="I208" s="111">
        <v>0.48598130841121501</v>
      </c>
      <c r="J208" s="110">
        <v>220</v>
      </c>
      <c r="K208" s="111">
        <v>0.51401869158878499</v>
      </c>
      <c r="L208" s="110">
        <v>0</v>
      </c>
      <c r="M208" s="110">
        <v>0</v>
      </c>
      <c r="N208" s="110">
        <v>402</v>
      </c>
      <c r="O208" s="110">
        <v>9</v>
      </c>
      <c r="P208" s="110">
        <v>0</v>
      </c>
      <c r="Q208" s="110">
        <v>8</v>
      </c>
      <c r="R208" s="110">
        <v>9</v>
      </c>
      <c r="S208" s="110">
        <f>SUM('MFP by Site_kbs'!$L208:$P208,'MFP by Site_kbs'!$R208)</f>
        <v>420</v>
      </c>
      <c r="T208" s="110">
        <v>426</v>
      </c>
      <c r="U208" s="111">
        <v>0.99532710280373804</v>
      </c>
      <c r="V208" s="110">
        <v>2</v>
      </c>
      <c r="W208" s="111">
        <v>4.6728971962616802E-3</v>
      </c>
      <c r="X208" s="110">
        <v>0</v>
      </c>
      <c r="Y208" s="110">
        <v>0</v>
      </c>
      <c r="Z208" s="110" t="s">
        <v>1869</v>
      </c>
      <c r="AA208" s="110">
        <v>0</v>
      </c>
      <c r="AB208" s="110">
        <v>0</v>
      </c>
      <c r="AC208" s="110">
        <v>0</v>
      </c>
      <c r="AD208" s="109">
        <v>0</v>
      </c>
      <c r="AE208" s="110">
        <v>128</v>
      </c>
      <c r="AF208" s="110">
        <v>148</v>
      </c>
      <c r="AG208" s="110">
        <v>152</v>
      </c>
      <c r="AH208" s="110">
        <v>0</v>
      </c>
      <c r="AI208" s="110">
        <v>0</v>
      </c>
      <c r="AJ208" s="110">
        <v>0</v>
      </c>
      <c r="AK208" s="110">
        <v>0</v>
      </c>
      <c r="AL208" s="110">
        <v>0</v>
      </c>
      <c r="AM208" s="110">
        <v>0</v>
      </c>
      <c r="AN208" s="110">
        <v>0</v>
      </c>
      <c r="AO208" s="110">
        <v>418</v>
      </c>
      <c r="AP208" s="112">
        <f>'MFP by Site_kbs'!$AO208/'MFP by Site_kbs'!$G208</f>
        <v>0.97663551401869164</v>
      </c>
      <c r="AQ208" s="110">
        <v>418</v>
      </c>
      <c r="AR208" s="113">
        <f>'MFP by Site_kbs'!$AQ208/'MFP by Site_kbs'!$G208</f>
        <v>0.97663551401869164</v>
      </c>
      <c r="AS208" s="110" t="s">
        <v>1767</v>
      </c>
      <c r="AT208" s="110" t="s">
        <v>2979</v>
      </c>
      <c r="AU208" s="114" t="s">
        <v>3246</v>
      </c>
    </row>
    <row r="209" spans="2:47" hidden="1" x14ac:dyDescent="0.25">
      <c r="B209" s="103" t="s">
        <v>1808</v>
      </c>
      <c r="C209" s="103">
        <v>9</v>
      </c>
      <c r="D209" s="103" t="s">
        <v>96</v>
      </c>
      <c r="E209" s="103">
        <v>9072</v>
      </c>
      <c r="F209" s="103" t="s">
        <v>630</v>
      </c>
      <c r="G209" s="104">
        <v>544</v>
      </c>
      <c r="H209" s="104">
        <v>278</v>
      </c>
      <c r="I209" s="105">
        <v>0.51102941176470595</v>
      </c>
      <c r="J209" s="104">
        <v>266</v>
      </c>
      <c r="K209" s="105">
        <v>0.48897058823529399</v>
      </c>
      <c r="L209" s="104">
        <v>1</v>
      </c>
      <c r="M209" s="104">
        <v>3</v>
      </c>
      <c r="N209" s="104">
        <v>516</v>
      </c>
      <c r="O209" s="104">
        <v>4</v>
      </c>
      <c r="P209" s="104">
        <v>0</v>
      </c>
      <c r="Q209" s="104">
        <v>11</v>
      </c>
      <c r="R209" s="104">
        <v>9</v>
      </c>
      <c r="S209" s="104">
        <f>SUM('MFP by Site_kbs'!$L209:$P209,'MFP by Site_kbs'!$R209)</f>
        <v>533</v>
      </c>
      <c r="T209" s="104">
        <v>540</v>
      </c>
      <c r="U209" s="105">
        <v>0.99264705882352899</v>
      </c>
      <c r="V209" s="104">
        <v>4</v>
      </c>
      <c r="W209" s="105">
        <v>7.3529411764705899E-3</v>
      </c>
      <c r="X209" s="104">
        <v>0</v>
      </c>
      <c r="Y209" s="104">
        <v>0</v>
      </c>
      <c r="Z209" s="104" t="s">
        <v>1869</v>
      </c>
      <c r="AA209" s="104">
        <v>76</v>
      </c>
      <c r="AB209" s="104">
        <v>72</v>
      </c>
      <c r="AC209" s="104">
        <v>78</v>
      </c>
      <c r="AD209" s="103">
        <v>81</v>
      </c>
      <c r="AE209" s="104">
        <v>97</v>
      </c>
      <c r="AF209" s="104">
        <v>71</v>
      </c>
      <c r="AG209" s="104">
        <v>69</v>
      </c>
      <c r="AH209" s="104">
        <v>0</v>
      </c>
      <c r="AI209" s="104">
        <v>0</v>
      </c>
      <c r="AJ209" s="104">
        <v>0</v>
      </c>
      <c r="AK209" s="104">
        <v>0</v>
      </c>
      <c r="AL209" s="104">
        <v>0</v>
      </c>
      <c r="AM209" s="104">
        <v>0</v>
      </c>
      <c r="AN209" s="104">
        <v>0</v>
      </c>
      <c r="AO209" s="104">
        <v>523</v>
      </c>
      <c r="AP209" s="106">
        <f>'MFP by Site_kbs'!$AO209/'MFP by Site_kbs'!$G209</f>
        <v>0.96139705882352944</v>
      </c>
      <c r="AQ209" s="104">
        <v>523</v>
      </c>
      <c r="AR209" s="107">
        <f>'MFP by Site_kbs'!$AQ209/'MFP by Site_kbs'!$G209</f>
        <v>0.96139705882352944</v>
      </c>
      <c r="AS209" s="104" t="s">
        <v>1767</v>
      </c>
      <c r="AT209" s="104" t="s">
        <v>2979</v>
      </c>
      <c r="AU209" s="115" t="s">
        <v>3246</v>
      </c>
    </row>
    <row r="210" spans="2:47" hidden="1" x14ac:dyDescent="0.25">
      <c r="B210" s="109" t="s">
        <v>1808</v>
      </c>
      <c r="C210" s="109">
        <v>9</v>
      </c>
      <c r="D210" s="109" t="s">
        <v>96</v>
      </c>
      <c r="E210" s="109">
        <v>9073</v>
      </c>
      <c r="F210" s="109" t="s">
        <v>631</v>
      </c>
      <c r="G210" s="110">
        <v>727</v>
      </c>
      <c r="H210" s="110">
        <v>344</v>
      </c>
      <c r="I210" s="111">
        <v>0.473177441540578</v>
      </c>
      <c r="J210" s="110">
        <v>383</v>
      </c>
      <c r="K210" s="111">
        <v>0.52682255845942205</v>
      </c>
      <c r="L210" s="110">
        <v>0</v>
      </c>
      <c r="M210" s="110">
        <v>0</v>
      </c>
      <c r="N210" s="110">
        <v>713</v>
      </c>
      <c r="O210" s="110">
        <v>8</v>
      </c>
      <c r="P210" s="110">
        <v>0</v>
      </c>
      <c r="Q210" s="110">
        <v>3</v>
      </c>
      <c r="R210" s="110">
        <v>3</v>
      </c>
      <c r="S210" s="110">
        <f>SUM('MFP by Site_kbs'!$L210:$P210,'MFP by Site_kbs'!$R210)</f>
        <v>724</v>
      </c>
      <c r="T210" s="110">
        <v>721</v>
      </c>
      <c r="U210" s="111">
        <v>0.99174690508940899</v>
      </c>
      <c r="V210" s="110">
        <v>6</v>
      </c>
      <c r="W210" s="111">
        <v>8.2530949105914693E-3</v>
      </c>
      <c r="X210" s="110">
        <v>0</v>
      </c>
      <c r="Y210" s="110">
        <v>0</v>
      </c>
      <c r="Z210" s="110" t="s">
        <v>1869</v>
      </c>
      <c r="AA210" s="110">
        <v>0</v>
      </c>
      <c r="AB210" s="110">
        <v>0</v>
      </c>
      <c r="AC210" s="110">
        <v>0</v>
      </c>
      <c r="AD210" s="109">
        <v>0</v>
      </c>
      <c r="AE210" s="110">
        <v>0</v>
      </c>
      <c r="AF210" s="110">
        <v>0</v>
      </c>
      <c r="AG210" s="110">
        <v>0</v>
      </c>
      <c r="AH210" s="110">
        <v>0</v>
      </c>
      <c r="AI210" s="110">
        <v>0</v>
      </c>
      <c r="AJ210" s="110">
        <v>204</v>
      </c>
      <c r="AK210" s="110">
        <v>25</v>
      </c>
      <c r="AL210" s="110">
        <v>178</v>
      </c>
      <c r="AM210" s="110">
        <v>192</v>
      </c>
      <c r="AN210" s="110">
        <v>128</v>
      </c>
      <c r="AO210" s="110">
        <v>610</v>
      </c>
      <c r="AP210" s="112">
        <f>'MFP by Site_kbs'!$AO210/'MFP by Site_kbs'!$G210</f>
        <v>0.83906464924346635</v>
      </c>
      <c r="AQ210" s="110">
        <v>612</v>
      </c>
      <c r="AR210" s="113">
        <f>'MFP by Site_kbs'!$AQ210/'MFP by Site_kbs'!$G210</f>
        <v>0.8418156808803301</v>
      </c>
      <c r="AS210" s="110" t="s">
        <v>1767</v>
      </c>
      <c r="AT210" s="110" t="s">
        <v>2979</v>
      </c>
      <c r="AU210" s="114" t="s">
        <v>3247</v>
      </c>
    </row>
    <row r="211" spans="2:47" ht="30" hidden="1" x14ac:dyDescent="0.25">
      <c r="B211" s="103" t="s">
        <v>1808</v>
      </c>
      <c r="C211" s="103">
        <v>9</v>
      </c>
      <c r="D211" s="103" t="s">
        <v>96</v>
      </c>
      <c r="E211" s="103">
        <v>9074</v>
      </c>
      <c r="F211" s="103" t="s">
        <v>632</v>
      </c>
      <c r="G211" s="104">
        <v>896</v>
      </c>
      <c r="H211" s="104">
        <v>432</v>
      </c>
      <c r="I211" s="105">
        <v>0.48214285714285698</v>
      </c>
      <c r="J211" s="104">
        <v>464</v>
      </c>
      <c r="K211" s="105">
        <v>0.51785714285714302</v>
      </c>
      <c r="L211" s="104">
        <v>2</v>
      </c>
      <c r="M211" s="104">
        <v>15</v>
      </c>
      <c r="N211" s="104">
        <v>440</v>
      </c>
      <c r="O211" s="104">
        <v>33</v>
      </c>
      <c r="P211" s="104">
        <v>1</v>
      </c>
      <c r="Q211" s="104">
        <v>385</v>
      </c>
      <c r="R211" s="104">
        <v>20</v>
      </c>
      <c r="S211" s="104">
        <f>SUM('MFP by Site_kbs'!$L211:$P211,'MFP by Site_kbs'!$R211)</f>
        <v>511</v>
      </c>
      <c r="T211" s="104">
        <v>867</v>
      </c>
      <c r="U211" s="105">
        <v>0.96763392857142905</v>
      </c>
      <c r="V211" s="104">
        <v>29</v>
      </c>
      <c r="W211" s="105">
        <v>3.2366071428571397E-2</v>
      </c>
      <c r="X211" s="104">
        <v>0</v>
      </c>
      <c r="Y211" s="104">
        <v>0</v>
      </c>
      <c r="Z211" s="104" t="s">
        <v>1869</v>
      </c>
      <c r="AA211" s="104">
        <v>0</v>
      </c>
      <c r="AB211" s="104">
        <v>0</v>
      </c>
      <c r="AC211" s="104">
        <v>0</v>
      </c>
      <c r="AD211" s="103">
        <v>0</v>
      </c>
      <c r="AE211" s="104">
        <v>0</v>
      </c>
      <c r="AF211" s="104">
        <v>0</v>
      </c>
      <c r="AG211" s="104">
        <v>296</v>
      </c>
      <c r="AH211" s="104">
        <v>279</v>
      </c>
      <c r="AI211" s="104">
        <v>321</v>
      </c>
      <c r="AJ211" s="104">
        <v>0</v>
      </c>
      <c r="AK211" s="104">
        <v>0</v>
      </c>
      <c r="AL211" s="104">
        <v>0</v>
      </c>
      <c r="AM211" s="104">
        <v>0</v>
      </c>
      <c r="AN211" s="104">
        <v>0</v>
      </c>
      <c r="AO211" s="104">
        <v>472</v>
      </c>
      <c r="AP211" s="106">
        <f>'MFP by Site_kbs'!$AO211/'MFP by Site_kbs'!$G211</f>
        <v>0.5267857142857143</v>
      </c>
      <c r="AQ211" s="104">
        <v>472</v>
      </c>
      <c r="AR211" s="107">
        <f>'MFP by Site_kbs'!$AQ211/'MFP by Site_kbs'!$G211</f>
        <v>0.5267857142857143</v>
      </c>
      <c r="AS211" s="104" t="s">
        <v>1767</v>
      </c>
      <c r="AT211" s="104" t="s">
        <v>2979</v>
      </c>
      <c r="AU211" s="115" t="s">
        <v>3246</v>
      </c>
    </row>
    <row r="212" spans="2:47" ht="30" hidden="1" x14ac:dyDescent="0.25">
      <c r="B212" s="109" t="s">
        <v>1808</v>
      </c>
      <c r="C212" s="109">
        <v>9</v>
      </c>
      <c r="D212" s="109" t="s">
        <v>96</v>
      </c>
      <c r="E212" s="109">
        <v>9075</v>
      </c>
      <c r="F212" s="109" t="s">
        <v>633</v>
      </c>
      <c r="G212" s="110">
        <v>1026</v>
      </c>
      <c r="H212" s="110">
        <v>479</v>
      </c>
      <c r="I212" s="111">
        <v>0.46686159844054598</v>
      </c>
      <c r="J212" s="110">
        <v>547</v>
      </c>
      <c r="K212" s="111">
        <v>0.53313840155945402</v>
      </c>
      <c r="L212" s="110">
        <v>0</v>
      </c>
      <c r="M212" s="110">
        <v>2</v>
      </c>
      <c r="N212" s="110">
        <v>851</v>
      </c>
      <c r="O212" s="110">
        <v>82</v>
      </c>
      <c r="P212" s="110">
        <v>0</v>
      </c>
      <c r="Q212" s="110">
        <v>69</v>
      </c>
      <c r="R212" s="110">
        <v>22</v>
      </c>
      <c r="S212" s="110">
        <f>SUM('MFP by Site_kbs'!$L212:$P212,'MFP by Site_kbs'!$R212)</f>
        <v>957</v>
      </c>
      <c r="T212" s="110">
        <v>972</v>
      </c>
      <c r="U212" s="111">
        <v>0.94736842105263197</v>
      </c>
      <c r="V212" s="110">
        <v>54</v>
      </c>
      <c r="W212" s="111">
        <v>5.2631578947368397E-2</v>
      </c>
      <c r="X212" s="110">
        <v>0</v>
      </c>
      <c r="Y212" s="110">
        <v>4</v>
      </c>
      <c r="Z212" s="110" t="s">
        <v>1869</v>
      </c>
      <c r="AA212" s="110">
        <v>149</v>
      </c>
      <c r="AB212" s="110">
        <v>130</v>
      </c>
      <c r="AC212" s="110">
        <v>148</v>
      </c>
      <c r="AD212" s="109">
        <v>123</v>
      </c>
      <c r="AE212" s="110">
        <v>149</v>
      </c>
      <c r="AF212" s="110">
        <v>160</v>
      </c>
      <c r="AG212" s="110">
        <v>163</v>
      </c>
      <c r="AH212" s="110">
        <v>0</v>
      </c>
      <c r="AI212" s="110">
        <v>0</v>
      </c>
      <c r="AJ212" s="110">
        <v>0</v>
      </c>
      <c r="AK212" s="110">
        <v>0</v>
      </c>
      <c r="AL212" s="110">
        <v>0</v>
      </c>
      <c r="AM212" s="110">
        <v>0</v>
      </c>
      <c r="AN212" s="110">
        <v>0</v>
      </c>
      <c r="AO212" s="110">
        <v>958</v>
      </c>
      <c r="AP212" s="112">
        <f>'MFP by Site_kbs'!$AO212/'MFP by Site_kbs'!$G212</f>
        <v>0.93372319688109162</v>
      </c>
      <c r="AQ212" s="110">
        <v>958</v>
      </c>
      <c r="AR212" s="113">
        <f>'MFP by Site_kbs'!$AQ212/'MFP by Site_kbs'!$G212</f>
        <v>0.93372319688109162</v>
      </c>
      <c r="AS212" s="110" t="s">
        <v>1767</v>
      </c>
      <c r="AT212" s="110" t="s">
        <v>2979</v>
      </c>
      <c r="AU212" s="114" t="s">
        <v>3246</v>
      </c>
    </row>
    <row r="213" spans="2:47" hidden="1" x14ac:dyDescent="0.25">
      <c r="B213" s="103" t="s">
        <v>1808</v>
      </c>
      <c r="C213" s="103">
        <v>9</v>
      </c>
      <c r="D213" s="103" t="s">
        <v>96</v>
      </c>
      <c r="E213" s="103">
        <v>9078</v>
      </c>
      <c r="F213" s="103" t="s">
        <v>634</v>
      </c>
      <c r="G213" s="104">
        <v>858</v>
      </c>
      <c r="H213" s="104">
        <v>420</v>
      </c>
      <c r="I213" s="105">
        <v>0.48951048951048998</v>
      </c>
      <c r="J213" s="104">
        <v>438</v>
      </c>
      <c r="K213" s="105">
        <v>0.51048951048951097</v>
      </c>
      <c r="L213" s="104">
        <v>2</v>
      </c>
      <c r="M213" s="104">
        <v>4</v>
      </c>
      <c r="N213" s="104">
        <v>323</v>
      </c>
      <c r="O213" s="104">
        <v>26</v>
      </c>
      <c r="P213" s="104">
        <v>0</v>
      </c>
      <c r="Q213" s="104">
        <v>497</v>
      </c>
      <c r="R213" s="104">
        <v>6</v>
      </c>
      <c r="S213" s="104">
        <f>SUM('MFP by Site_kbs'!$L213:$P213,'MFP by Site_kbs'!$R213)</f>
        <v>361</v>
      </c>
      <c r="T213" s="104">
        <v>850</v>
      </c>
      <c r="U213" s="105">
        <v>0.99067599067599099</v>
      </c>
      <c r="V213" s="104">
        <v>8</v>
      </c>
      <c r="W213" s="105">
        <v>9.3240093240093205E-3</v>
      </c>
      <c r="X213" s="104">
        <v>0</v>
      </c>
      <c r="Y213" s="104">
        <v>0</v>
      </c>
      <c r="Z213" s="104" t="s">
        <v>1869</v>
      </c>
      <c r="AA213" s="104">
        <v>0</v>
      </c>
      <c r="AB213" s="104">
        <v>0</v>
      </c>
      <c r="AC213" s="104">
        <v>0</v>
      </c>
      <c r="AD213" s="103">
        <v>0</v>
      </c>
      <c r="AE213" s="104">
        <v>0</v>
      </c>
      <c r="AF213" s="104">
        <v>97</v>
      </c>
      <c r="AG213" s="104">
        <v>241</v>
      </c>
      <c r="AH213" s="104">
        <v>252</v>
      </c>
      <c r="AI213" s="104">
        <v>268</v>
      </c>
      <c r="AJ213" s="104">
        <v>0</v>
      </c>
      <c r="AK213" s="104">
        <v>0</v>
      </c>
      <c r="AL213" s="104">
        <v>0</v>
      </c>
      <c r="AM213" s="104">
        <v>0</v>
      </c>
      <c r="AN213" s="104">
        <v>0</v>
      </c>
      <c r="AO213" s="104">
        <v>552</v>
      </c>
      <c r="AP213" s="106">
        <f>'MFP by Site_kbs'!$AO213/'MFP by Site_kbs'!$G213</f>
        <v>0.64335664335664333</v>
      </c>
      <c r="AQ213" s="104">
        <v>552</v>
      </c>
      <c r="AR213" s="107">
        <f>'MFP by Site_kbs'!$AQ213/'MFP by Site_kbs'!$G213</f>
        <v>0.64335664335664333</v>
      </c>
      <c r="AS213" s="104" t="s">
        <v>1767</v>
      </c>
      <c r="AT213" s="104" t="s">
        <v>2979</v>
      </c>
      <c r="AU213" s="115" t="s">
        <v>3246</v>
      </c>
    </row>
    <row r="214" spans="2:47" ht="30" hidden="1" x14ac:dyDescent="0.25">
      <c r="B214" s="109" t="s">
        <v>1808</v>
      </c>
      <c r="C214" s="109">
        <v>9</v>
      </c>
      <c r="D214" s="109" t="s">
        <v>96</v>
      </c>
      <c r="E214" s="109">
        <v>9079</v>
      </c>
      <c r="F214" s="109" t="s">
        <v>635</v>
      </c>
      <c r="G214" s="110">
        <v>959</v>
      </c>
      <c r="H214" s="110">
        <v>452</v>
      </c>
      <c r="I214" s="111">
        <v>0.47132429614181398</v>
      </c>
      <c r="J214" s="110">
        <v>507</v>
      </c>
      <c r="K214" s="111">
        <v>0.52867570385818596</v>
      </c>
      <c r="L214" s="110">
        <v>1</v>
      </c>
      <c r="M214" s="110">
        <v>3</v>
      </c>
      <c r="N214" s="110">
        <v>501</v>
      </c>
      <c r="O214" s="110">
        <v>35</v>
      </c>
      <c r="P214" s="110">
        <v>0</v>
      </c>
      <c r="Q214" s="110">
        <v>392</v>
      </c>
      <c r="R214" s="110">
        <v>27</v>
      </c>
      <c r="S214" s="110">
        <f>SUM('MFP by Site_kbs'!$L214:$P214,'MFP by Site_kbs'!$R214)</f>
        <v>567</v>
      </c>
      <c r="T214" s="110">
        <v>945</v>
      </c>
      <c r="U214" s="111">
        <v>0.98540145985401495</v>
      </c>
      <c r="V214" s="110">
        <v>14</v>
      </c>
      <c r="W214" s="111">
        <v>1.4598540145985399E-2</v>
      </c>
      <c r="X214" s="110">
        <v>0</v>
      </c>
      <c r="Y214" s="110">
        <v>22</v>
      </c>
      <c r="Z214" s="110" t="s">
        <v>1869</v>
      </c>
      <c r="AA214" s="110">
        <v>65</v>
      </c>
      <c r="AB214" s="110">
        <v>66</v>
      </c>
      <c r="AC214" s="110">
        <v>76</v>
      </c>
      <c r="AD214" s="109">
        <v>64</v>
      </c>
      <c r="AE214" s="110">
        <v>68</v>
      </c>
      <c r="AF214" s="110">
        <v>63</v>
      </c>
      <c r="AG214" s="110">
        <v>188</v>
      </c>
      <c r="AH214" s="110">
        <v>187</v>
      </c>
      <c r="AI214" s="110">
        <v>160</v>
      </c>
      <c r="AJ214" s="110">
        <v>0</v>
      </c>
      <c r="AK214" s="110">
        <v>0</v>
      </c>
      <c r="AL214" s="110">
        <v>0</v>
      </c>
      <c r="AM214" s="110">
        <v>0</v>
      </c>
      <c r="AN214" s="110">
        <v>0</v>
      </c>
      <c r="AO214" s="110">
        <v>722</v>
      </c>
      <c r="AP214" s="112">
        <f>'MFP by Site_kbs'!$AO214/'MFP by Site_kbs'!$G214</f>
        <v>0.75286757038581853</v>
      </c>
      <c r="AQ214" s="110">
        <v>722</v>
      </c>
      <c r="AR214" s="113">
        <f>'MFP by Site_kbs'!$AQ214/'MFP by Site_kbs'!$G214</f>
        <v>0.75286757038581853</v>
      </c>
      <c r="AS214" s="110" t="s">
        <v>1767</v>
      </c>
      <c r="AT214" s="110" t="s">
        <v>2979</v>
      </c>
      <c r="AU214" s="114" t="s">
        <v>3246</v>
      </c>
    </row>
    <row r="215" spans="2:47" ht="30" hidden="1" x14ac:dyDescent="0.25">
      <c r="B215" s="103" t="s">
        <v>1808</v>
      </c>
      <c r="C215" s="103">
        <v>9</v>
      </c>
      <c r="D215" s="103" t="s">
        <v>96</v>
      </c>
      <c r="E215" s="103">
        <v>9091</v>
      </c>
      <c r="F215" s="103" t="s">
        <v>636</v>
      </c>
      <c r="G215" s="104">
        <v>278</v>
      </c>
      <c r="H215" s="104">
        <v>133</v>
      </c>
      <c r="I215" s="105">
        <v>0.47841726618704999</v>
      </c>
      <c r="J215" s="104">
        <v>145</v>
      </c>
      <c r="K215" s="105">
        <v>0.52158273381294995</v>
      </c>
      <c r="L215" s="104">
        <v>0</v>
      </c>
      <c r="M215" s="104">
        <v>0</v>
      </c>
      <c r="N215" s="104">
        <v>267</v>
      </c>
      <c r="O215" s="104">
        <v>2</v>
      </c>
      <c r="P215" s="104">
        <v>0</v>
      </c>
      <c r="Q215" s="104">
        <v>1</v>
      </c>
      <c r="R215" s="104">
        <v>8</v>
      </c>
      <c r="S215" s="104">
        <f>SUM('MFP by Site_kbs'!$L215:$P215,'MFP by Site_kbs'!$R215)</f>
        <v>277</v>
      </c>
      <c r="T215" s="104">
        <v>278</v>
      </c>
      <c r="U215" s="105">
        <v>1</v>
      </c>
      <c r="V215" s="104">
        <v>0</v>
      </c>
      <c r="W215" s="105">
        <v>0</v>
      </c>
      <c r="X215" s="104">
        <v>0</v>
      </c>
      <c r="Y215" s="104">
        <v>0</v>
      </c>
      <c r="Z215" s="104" t="s">
        <v>1869</v>
      </c>
      <c r="AA215" s="104">
        <v>63</v>
      </c>
      <c r="AB215" s="104">
        <v>63</v>
      </c>
      <c r="AC215" s="104">
        <v>70</v>
      </c>
      <c r="AD215" s="103">
        <v>82</v>
      </c>
      <c r="AE215" s="104">
        <v>0</v>
      </c>
      <c r="AF215" s="104">
        <v>0</v>
      </c>
      <c r="AG215" s="104">
        <v>0</v>
      </c>
      <c r="AH215" s="104">
        <v>0</v>
      </c>
      <c r="AI215" s="104">
        <v>0</v>
      </c>
      <c r="AJ215" s="104">
        <v>0</v>
      </c>
      <c r="AK215" s="104">
        <v>0</v>
      </c>
      <c r="AL215" s="104">
        <v>0</v>
      </c>
      <c r="AM215" s="104">
        <v>0</v>
      </c>
      <c r="AN215" s="104">
        <v>0</v>
      </c>
      <c r="AO215" s="104">
        <v>272</v>
      </c>
      <c r="AP215" s="106">
        <f>'MFP by Site_kbs'!$AO215/'MFP by Site_kbs'!$G215</f>
        <v>0.97841726618705038</v>
      </c>
      <c r="AQ215" s="104">
        <v>272</v>
      </c>
      <c r="AR215" s="107">
        <f>'MFP by Site_kbs'!$AQ215/'MFP by Site_kbs'!$G215</f>
        <v>0.97841726618705038</v>
      </c>
      <c r="AS215" s="104" t="s">
        <v>1767</v>
      </c>
      <c r="AT215" s="104" t="s">
        <v>2979</v>
      </c>
      <c r="AU215" s="115" t="s">
        <v>3246</v>
      </c>
    </row>
    <row r="216" spans="2:47" hidden="1" x14ac:dyDescent="0.25">
      <c r="B216" s="109" t="s">
        <v>1808</v>
      </c>
      <c r="C216" s="109">
        <v>9</v>
      </c>
      <c r="D216" s="109" t="s">
        <v>96</v>
      </c>
      <c r="E216" s="109">
        <v>9096</v>
      </c>
      <c r="F216" s="109" t="s">
        <v>637</v>
      </c>
      <c r="G216" s="110">
        <v>85</v>
      </c>
      <c r="H216" s="110">
        <v>8</v>
      </c>
      <c r="I216" s="111">
        <v>9.41176470588235E-2</v>
      </c>
      <c r="J216" s="110">
        <v>77</v>
      </c>
      <c r="K216" s="111">
        <v>0.90588235294117603</v>
      </c>
      <c r="L216" s="110">
        <v>0</v>
      </c>
      <c r="M216" s="110">
        <v>0</v>
      </c>
      <c r="N216" s="110">
        <v>73</v>
      </c>
      <c r="O216" s="110">
        <v>1</v>
      </c>
      <c r="P216" s="110">
        <v>0</v>
      </c>
      <c r="Q216" s="110">
        <v>10</v>
      </c>
      <c r="R216" s="110">
        <v>1</v>
      </c>
      <c r="S216" s="110">
        <f>SUM('MFP by Site_kbs'!$L216:$P216,'MFP by Site_kbs'!$R216)</f>
        <v>75</v>
      </c>
      <c r="T216" s="110">
        <v>85</v>
      </c>
      <c r="U216" s="111">
        <v>1</v>
      </c>
      <c r="V216" s="110">
        <v>0</v>
      </c>
      <c r="W216" s="111">
        <v>0</v>
      </c>
      <c r="X216" s="110">
        <v>0</v>
      </c>
      <c r="Y216" s="110">
        <v>0</v>
      </c>
      <c r="Z216" s="110" t="s">
        <v>1869</v>
      </c>
      <c r="AA216" s="110">
        <v>0</v>
      </c>
      <c r="AB216" s="110">
        <v>0</v>
      </c>
      <c r="AC216" s="110">
        <v>0</v>
      </c>
      <c r="AD216" s="109">
        <v>0</v>
      </c>
      <c r="AE216" s="110">
        <v>11</v>
      </c>
      <c r="AF216" s="110">
        <v>14</v>
      </c>
      <c r="AG216" s="110">
        <v>23</v>
      </c>
      <c r="AH216" s="110">
        <v>4</v>
      </c>
      <c r="AI216" s="110">
        <v>5</v>
      </c>
      <c r="AJ216" s="110">
        <v>18</v>
      </c>
      <c r="AK216" s="110">
        <v>0</v>
      </c>
      <c r="AL216" s="110">
        <v>6</v>
      </c>
      <c r="AM216" s="110">
        <v>3</v>
      </c>
      <c r="AN216" s="110">
        <v>1</v>
      </c>
      <c r="AO216" s="110">
        <v>69</v>
      </c>
      <c r="AP216" s="112">
        <f>'MFP by Site_kbs'!$AO216/'MFP by Site_kbs'!$G216</f>
        <v>0.81176470588235294</v>
      </c>
      <c r="AQ216" s="110">
        <v>69</v>
      </c>
      <c r="AR216" s="113">
        <f>'MFP by Site_kbs'!$AQ216/'MFP by Site_kbs'!$G216</f>
        <v>0.81176470588235294</v>
      </c>
      <c r="AS216" s="110" t="s">
        <v>1767</v>
      </c>
      <c r="AT216" s="110" t="s">
        <v>2979</v>
      </c>
      <c r="AU216" s="114" t="s">
        <v>3246</v>
      </c>
    </row>
    <row r="217" spans="2:47" hidden="1" x14ac:dyDescent="0.25">
      <c r="B217" s="103" t="s">
        <v>1808</v>
      </c>
      <c r="C217" s="103">
        <v>9</v>
      </c>
      <c r="D217" s="103" t="s">
        <v>96</v>
      </c>
      <c r="E217" s="103">
        <v>9103</v>
      </c>
      <c r="F217" s="103" t="s">
        <v>638</v>
      </c>
      <c r="G217" s="104">
        <v>676</v>
      </c>
      <c r="H217" s="104">
        <v>326</v>
      </c>
      <c r="I217" s="105">
        <v>0.48224852071005903</v>
      </c>
      <c r="J217" s="104">
        <v>350</v>
      </c>
      <c r="K217" s="105">
        <v>0.51775147928994103</v>
      </c>
      <c r="L217" s="104">
        <v>0</v>
      </c>
      <c r="M217" s="104">
        <v>0</v>
      </c>
      <c r="N217" s="104">
        <v>662</v>
      </c>
      <c r="O217" s="104">
        <v>2</v>
      </c>
      <c r="P217" s="104">
        <v>0</v>
      </c>
      <c r="Q217" s="104">
        <v>8</v>
      </c>
      <c r="R217" s="104">
        <v>4</v>
      </c>
      <c r="S217" s="104">
        <f>SUM('MFP by Site_kbs'!$L217:$P217,'MFP by Site_kbs'!$R217)</f>
        <v>668</v>
      </c>
      <c r="T217" s="104">
        <v>676</v>
      </c>
      <c r="U217" s="105">
        <v>1</v>
      </c>
      <c r="V217" s="104">
        <v>0</v>
      </c>
      <c r="W217" s="105">
        <v>0</v>
      </c>
      <c r="X217" s="104">
        <v>0</v>
      </c>
      <c r="Y217" s="104">
        <v>11</v>
      </c>
      <c r="Z217" s="104" t="s">
        <v>1869</v>
      </c>
      <c r="AA217" s="104">
        <v>97</v>
      </c>
      <c r="AB217" s="104">
        <v>89</v>
      </c>
      <c r="AC217" s="104">
        <v>99</v>
      </c>
      <c r="AD217" s="103">
        <v>95</v>
      </c>
      <c r="AE217" s="104">
        <v>84</v>
      </c>
      <c r="AF217" s="104">
        <v>99</v>
      </c>
      <c r="AG217" s="104">
        <v>102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662</v>
      </c>
      <c r="AP217" s="106">
        <f>'MFP by Site_kbs'!$AO217/'MFP by Site_kbs'!$G217</f>
        <v>0.97928994082840237</v>
      </c>
      <c r="AQ217" s="104">
        <v>662</v>
      </c>
      <c r="AR217" s="107">
        <f>'MFP by Site_kbs'!$AQ217/'MFP by Site_kbs'!$G217</f>
        <v>0.97928994082840237</v>
      </c>
      <c r="AS217" s="104" t="s">
        <v>1767</v>
      </c>
      <c r="AT217" s="104" t="s">
        <v>2979</v>
      </c>
      <c r="AU217" s="115" t="s">
        <v>3246</v>
      </c>
    </row>
    <row r="218" spans="2:47" hidden="1" x14ac:dyDescent="0.25">
      <c r="B218" s="109" t="s">
        <v>1808</v>
      </c>
      <c r="C218" s="109">
        <v>9</v>
      </c>
      <c r="D218" s="109" t="s">
        <v>96</v>
      </c>
      <c r="E218" s="109">
        <v>9104</v>
      </c>
      <c r="F218" s="109" t="s">
        <v>639</v>
      </c>
      <c r="G218" s="110">
        <v>111</v>
      </c>
      <c r="H218" s="110">
        <v>39</v>
      </c>
      <c r="I218" s="111">
        <v>0.35135135135135098</v>
      </c>
      <c r="J218" s="110">
        <v>72</v>
      </c>
      <c r="K218" s="111">
        <v>0.64864864864864902</v>
      </c>
      <c r="L218" s="110">
        <v>0</v>
      </c>
      <c r="M218" s="110">
        <v>0</v>
      </c>
      <c r="N218" s="110">
        <v>103</v>
      </c>
      <c r="O218" s="110">
        <v>1</v>
      </c>
      <c r="P218" s="110">
        <v>0</v>
      </c>
      <c r="Q218" s="110">
        <v>6</v>
      </c>
      <c r="R218" s="110">
        <v>1</v>
      </c>
      <c r="S218" s="110">
        <f>SUM('MFP by Site_kbs'!$L218:$P218,'MFP by Site_kbs'!$R218)</f>
        <v>105</v>
      </c>
      <c r="T218" s="110">
        <v>110</v>
      </c>
      <c r="U218" s="111">
        <v>0.99099099099099097</v>
      </c>
      <c r="V218" s="110">
        <v>1</v>
      </c>
      <c r="W218" s="111">
        <v>9.0090090090090107E-3</v>
      </c>
      <c r="X218" s="110">
        <v>0</v>
      </c>
      <c r="Y218" s="110">
        <v>0</v>
      </c>
      <c r="Z218" s="110" t="s">
        <v>1869</v>
      </c>
      <c r="AA218" s="110">
        <v>0</v>
      </c>
      <c r="AB218" s="110">
        <v>0</v>
      </c>
      <c r="AC218" s="110">
        <v>0</v>
      </c>
      <c r="AD218" s="109">
        <v>0</v>
      </c>
      <c r="AE218" s="110">
        <v>0</v>
      </c>
      <c r="AF218" s="110">
        <v>0</v>
      </c>
      <c r="AG218" s="110">
        <v>0</v>
      </c>
      <c r="AH218" s="110">
        <v>0</v>
      </c>
      <c r="AI218" s="110">
        <v>0</v>
      </c>
      <c r="AJ218" s="110">
        <v>44</v>
      </c>
      <c r="AK218" s="110">
        <v>9</v>
      </c>
      <c r="AL218" s="110">
        <v>31</v>
      </c>
      <c r="AM218" s="110">
        <v>20</v>
      </c>
      <c r="AN218" s="110">
        <v>7</v>
      </c>
      <c r="AO218" s="110">
        <v>102</v>
      </c>
      <c r="AP218" s="112">
        <f>'MFP by Site_kbs'!$AO218/'MFP by Site_kbs'!$G218</f>
        <v>0.91891891891891897</v>
      </c>
      <c r="AQ218" s="110">
        <v>102</v>
      </c>
      <c r="AR218" s="113">
        <f>'MFP by Site_kbs'!$AQ218/'MFP by Site_kbs'!$G218</f>
        <v>0.91891891891891897</v>
      </c>
      <c r="AS218" s="110" t="s">
        <v>1767</v>
      </c>
      <c r="AT218" s="110" t="s">
        <v>2979</v>
      </c>
      <c r="AU218" s="114" t="s">
        <v>3246</v>
      </c>
    </row>
    <row r="219" spans="2:47" hidden="1" x14ac:dyDescent="0.25">
      <c r="B219" s="103" t="s">
        <v>1808</v>
      </c>
      <c r="C219" s="103">
        <v>9</v>
      </c>
      <c r="D219" s="103" t="s">
        <v>96</v>
      </c>
      <c r="E219" s="103">
        <v>9106</v>
      </c>
      <c r="F219" s="103" t="s">
        <v>640</v>
      </c>
      <c r="G219" s="104">
        <v>1158</v>
      </c>
      <c r="H219" s="104">
        <v>567</v>
      </c>
      <c r="I219" s="105">
        <v>0.489637305699482</v>
      </c>
      <c r="J219" s="104">
        <v>591</v>
      </c>
      <c r="K219" s="105">
        <v>0.51036269430051795</v>
      </c>
      <c r="L219" s="104">
        <v>2</v>
      </c>
      <c r="M219" s="104">
        <v>6</v>
      </c>
      <c r="N219" s="104">
        <v>782</v>
      </c>
      <c r="O219" s="104">
        <v>45</v>
      </c>
      <c r="P219" s="104">
        <v>0</v>
      </c>
      <c r="Q219" s="104">
        <v>291</v>
      </c>
      <c r="R219" s="104">
        <v>32</v>
      </c>
      <c r="S219" s="104">
        <f>SUM('MFP by Site_kbs'!$L219:$P219,'MFP by Site_kbs'!$R219)</f>
        <v>867</v>
      </c>
      <c r="T219" s="104">
        <v>1143</v>
      </c>
      <c r="U219" s="105">
        <v>0.98704663212435195</v>
      </c>
      <c r="V219" s="104">
        <v>15</v>
      </c>
      <c r="W219" s="105">
        <v>1.2953367875647701E-2</v>
      </c>
      <c r="X219" s="104">
        <v>0</v>
      </c>
      <c r="Y219" s="104">
        <v>0</v>
      </c>
      <c r="Z219" s="104" t="s">
        <v>1869</v>
      </c>
      <c r="AA219" s="104">
        <v>126</v>
      </c>
      <c r="AB219" s="104">
        <v>115</v>
      </c>
      <c r="AC219" s="104">
        <v>120</v>
      </c>
      <c r="AD219" s="103">
        <v>116</v>
      </c>
      <c r="AE219" s="104">
        <v>122</v>
      </c>
      <c r="AF219" s="104">
        <v>133</v>
      </c>
      <c r="AG219" s="104">
        <v>134</v>
      </c>
      <c r="AH219" s="104">
        <v>112</v>
      </c>
      <c r="AI219" s="104">
        <v>113</v>
      </c>
      <c r="AJ219" s="104">
        <v>67</v>
      </c>
      <c r="AK219" s="104">
        <v>0</v>
      </c>
      <c r="AL219" s="104">
        <v>0</v>
      </c>
      <c r="AM219" s="104">
        <v>0</v>
      </c>
      <c r="AN219" s="104">
        <v>0</v>
      </c>
      <c r="AO219" s="104">
        <v>823</v>
      </c>
      <c r="AP219" s="106">
        <f>'MFP by Site_kbs'!$AO219/'MFP by Site_kbs'!$G219</f>
        <v>0.71070811744386875</v>
      </c>
      <c r="AQ219" s="104">
        <v>823</v>
      </c>
      <c r="AR219" s="107">
        <f>'MFP by Site_kbs'!$AQ219/'MFP by Site_kbs'!$G219</f>
        <v>0.71070811744386875</v>
      </c>
      <c r="AS219" s="104" t="s">
        <v>1767</v>
      </c>
      <c r="AT219" s="104" t="s">
        <v>2979</v>
      </c>
      <c r="AU219" s="115" t="s">
        <v>3246</v>
      </c>
    </row>
    <row r="220" spans="2:47" hidden="1" x14ac:dyDescent="0.25">
      <c r="B220" s="109" t="s">
        <v>1808</v>
      </c>
      <c r="C220" s="109">
        <v>9</v>
      </c>
      <c r="D220" s="109" t="s">
        <v>96</v>
      </c>
      <c r="E220" s="109">
        <v>9107</v>
      </c>
      <c r="F220" s="109" t="s">
        <v>641</v>
      </c>
      <c r="G220" s="110">
        <v>260</v>
      </c>
      <c r="H220" s="110">
        <v>137</v>
      </c>
      <c r="I220" s="111">
        <v>0.52692307692307705</v>
      </c>
      <c r="J220" s="110">
        <v>123</v>
      </c>
      <c r="K220" s="111">
        <v>0.47307692307692301</v>
      </c>
      <c r="L220" s="110">
        <v>0</v>
      </c>
      <c r="M220" s="110">
        <v>0</v>
      </c>
      <c r="N220" s="110">
        <v>251</v>
      </c>
      <c r="O220" s="110">
        <v>3</v>
      </c>
      <c r="P220" s="110">
        <v>0</v>
      </c>
      <c r="Q220" s="110">
        <v>2</v>
      </c>
      <c r="R220" s="110">
        <v>4</v>
      </c>
      <c r="S220" s="110">
        <f>SUM('MFP by Site_kbs'!$L220:$P220,'MFP by Site_kbs'!$R220)</f>
        <v>258</v>
      </c>
      <c r="T220" s="110">
        <v>258</v>
      </c>
      <c r="U220" s="111">
        <v>0.992307692307692</v>
      </c>
      <c r="V220" s="110">
        <v>2</v>
      </c>
      <c r="W220" s="111">
        <v>7.6923076923076901E-3</v>
      </c>
      <c r="X220" s="110">
        <v>0</v>
      </c>
      <c r="Y220" s="110">
        <v>0</v>
      </c>
      <c r="Z220" s="110" t="s">
        <v>1869</v>
      </c>
      <c r="AA220" s="110">
        <v>0</v>
      </c>
      <c r="AB220" s="110">
        <v>0</v>
      </c>
      <c r="AC220" s="110">
        <v>0</v>
      </c>
      <c r="AD220" s="109">
        <v>0</v>
      </c>
      <c r="AE220" s="110">
        <v>0</v>
      </c>
      <c r="AF220" s="110">
        <v>0</v>
      </c>
      <c r="AG220" s="110">
        <v>0</v>
      </c>
      <c r="AH220" s="110">
        <v>130</v>
      </c>
      <c r="AI220" s="110">
        <v>130</v>
      </c>
      <c r="AJ220" s="110">
        <v>0</v>
      </c>
      <c r="AK220" s="110">
        <v>0</v>
      </c>
      <c r="AL220" s="110">
        <v>0</v>
      </c>
      <c r="AM220" s="110">
        <v>0</v>
      </c>
      <c r="AN220" s="110">
        <v>0</v>
      </c>
      <c r="AO220" s="110">
        <v>252</v>
      </c>
      <c r="AP220" s="112">
        <f>'MFP by Site_kbs'!$AO220/'MFP by Site_kbs'!$G220</f>
        <v>0.96923076923076923</v>
      </c>
      <c r="AQ220" s="110">
        <v>252</v>
      </c>
      <c r="AR220" s="113">
        <f>'MFP by Site_kbs'!$AQ220/'MFP by Site_kbs'!$G220</f>
        <v>0.96923076923076923</v>
      </c>
      <c r="AS220" s="110" t="s">
        <v>1767</v>
      </c>
      <c r="AT220" s="110" t="s">
        <v>2979</v>
      </c>
      <c r="AU220" s="114" t="s">
        <v>3246</v>
      </c>
    </row>
    <row r="221" spans="2:47" hidden="1" x14ac:dyDescent="0.25">
      <c r="B221" s="103" t="s">
        <v>1808</v>
      </c>
      <c r="C221" s="103">
        <v>9</v>
      </c>
      <c r="D221" s="103" t="s">
        <v>96</v>
      </c>
      <c r="E221" s="103">
        <v>9108</v>
      </c>
      <c r="F221" s="103" t="s">
        <v>642</v>
      </c>
      <c r="G221" s="104">
        <v>268</v>
      </c>
      <c r="H221" s="104">
        <v>135</v>
      </c>
      <c r="I221" s="105">
        <v>0.50373134328358204</v>
      </c>
      <c r="J221" s="104">
        <v>133</v>
      </c>
      <c r="K221" s="105">
        <v>0.49626865671641801</v>
      </c>
      <c r="L221" s="104">
        <v>1</v>
      </c>
      <c r="M221" s="104">
        <v>0</v>
      </c>
      <c r="N221" s="104">
        <v>114</v>
      </c>
      <c r="O221" s="104">
        <v>7</v>
      </c>
      <c r="P221" s="104">
        <v>0</v>
      </c>
      <c r="Q221" s="104">
        <v>140</v>
      </c>
      <c r="R221" s="104">
        <v>6</v>
      </c>
      <c r="S221" s="104">
        <f>SUM('MFP by Site_kbs'!$L221:$P221,'MFP by Site_kbs'!$R221)</f>
        <v>128</v>
      </c>
      <c r="T221" s="104">
        <v>266</v>
      </c>
      <c r="U221" s="105">
        <v>0.99253731343283602</v>
      </c>
      <c r="V221" s="104">
        <v>2</v>
      </c>
      <c r="W221" s="105">
        <v>7.4626865671641798E-3</v>
      </c>
      <c r="X221" s="104">
        <v>0</v>
      </c>
      <c r="Y221" s="104">
        <v>0</v>
      </c>
      <c r="Z221" s="104" t="s">
        <v>1869</v>
      </c>
      <c r="AA221" s="104">
        <v>0</v>
      </c>
      <c r="AB221" s="104">
        <v>0</v>
      </c>
      <c r="AC221" s="104">
        <v>0</v>
      </c>
      <c r="AD221" s="103">
        <v>0</v>
      </c>
      <c r="AE221" s="104">
        <v>0</v>
      </c>
      <c r="AF221" s="104">
        <v>0</v>
      </c>
      <c r="AG221" s="104">
        <v>0</v>
      </c>
      <c r="AH221" s="104">
        <v>0</v>
      </c>
      <c r="AI221" s="104">
        <v>0</v>
      </c>
      <c r="AJ221" s="104">
        <v>35</v>
      </c>
      <c r="AK221" s="104">
        <v>5</v>
      </c>
      <c r="AL221" s="104">
        <v>89</v>
      </c>
      <c r="AM221" s="104">
        <v>73</v>
      </c>
      <c r="AN221" s="104">
        <v>66</v>
      </c>
      <c r="AO221" s="104">
        <v>117</v>
      </c>
      <c r="AP221" s="106">
        <f>'MFP by Site_kbs'!$AO221/'MFP by Site_kbs'!$G221</f>
        <v>0.43656716417910446</v>
      </c>
      <c r="AQ221" s="104">
        <v>119</v>
      </c>
      <c r="AR221" s="107">
        <f>'MFP by Site_kbs'!$AQ221/'MFP by Site_kbs'!$G221</f>
        <v>0.44402985074626866</v>
      </c>
      <c r="AS221" s="104" t="s">
        <v>1767</v>
      </c>
      <c r="AT221" s="104" t="s">
        <v>2979</v>
      </c>
      <c r="AU221" s="115" t="s">
        <v>3247</v>
      </c>
    </row>
    <row r="222" spans="2:47" ht="30" hidden="1" x14ac:dyDescent="0.25">
      <c r="B222" s="109" t="s">
        <v>1808</v>
      </c>
      <c r="C222" s="109">
        <v>9</v>
      </c>
      <c r="D222" s="109" t="s">
        <v>96</v>
      </c>
      <c r="E222" s="109">
        <v>9109</v>
      </c>
      <c r="F222" s="109" t="s">
        <v>643</v>
      </c>
      <c r="G222" s="110">
        <v>145</v>
      </c>
      <c r="H222" s="110">
        <v>76</v>
      </c>
      <c r="I222" s="111">
        <v>0.52413793103448303</v>
      </c>
      <c r="J222" s="110">
        <v>69</v>
      </c>
      <c r="K222" s="111">
        <v>0.47586206896551703</v>
      </c>
      <c r="L222" s="110">
        <v>0</v>
      </c>
      <c r="M222" s="110">
        <v>0</v>
      </c>
      <c r="N222" s="110">
        <v>66</v>
      </c>
      <c r="O222" s="110">
        <v>9</v>
      </c>
      <c r="P222" s="110">
        <v>0</v>
      </c>
      <c r="Q222" s="110">
        <v>69</v>
      </c>
      <c r="R222" s="110">
        <v>1</v>
      </c>
      <c r="S222" s="110">
        <f>SUM('MFP by Site_kbs'!$L222:$P222,'MFP by Site_kbs'!$R222)</f>
        <v>76</v>
      </c>
      <c r="T222" s="110">
        <v>145</v>
      </c>
      <c r="U222" s="111">
        <v>1</v>
      </c>
      <c r="V222" s="110">
        <v>0</v>
      </c>
      <c r="W222" s="111">
        <v>0</v>
      </c>
      <c r="X222" s="110">
        <v>0</v>
      </c>
      <c r="Y222" s="110">
        <v>0</v>
      </c>
      <c r="Z222" s="110" t="s">
        <v>1869</v>
      </c>
      <c r="AA222" s="110">
        <v>0</v>
      </c>
      <c r="AB222" s="110">
        <v>0</v>
      </c>
      <c r="AC222" s="110">
        <v>0</v>
      </c>
      <c r="AD222" s="109">
        <v>0</v>
      </c>
      <c r="AE222" s="110">
        <v>0</v>
      </c>
      <c r="AF222" s="110">
        <v>0</v>
      </c>
      <c r="AG222" s="110">
        <v>0</v>
      </c>
      <c r="AH222" s="110">
        <v>0</v>
      </c>
      <c r="AI222" s="110">
        <v>0</v>
      </c>
      <c r="AJ222" s="110">
        <v>27</v>
      </c>
      <c r="AK222" s="110">
        <v>3</v>
      </c>
      <c r="AL222" s="110">
        <v>42</v>
      </c>
      <c r="AM222" s="110">
        <v>38</v>
      </c>
      <c r="AN222" s="110">
        <v>35</v>
      </c>
      <c r="AO222" s="110">
        <v>76</v>
      </c>
      <c r="AP222" s="112">
        <f>'MFP by Site_kbs'!$AO222/'MFP by Site_kbs'!$G222</f>
        <v>0.52413793103448281</v>
      </c>
      <c r="AQ222" s="110">
        <v>76</v>
      </c>
      <c r="AR222" s="113">
        <f>'MFP by Site_kbs'!$AQ222/'MFP by Site_kbs'!$G222</f>
        <v>0.52413793103448281</v>
      </c>
      <c r="AS222" s="110" t="s">
        <v>1767</v>
      </c>
      <c r="AT222" s="110" t="s">
        <v>2979</v>
      </c>
      <c r="AU222" s="114" t="s">
        <v>3247</v>
      </c>
    </row>
    <row r="223" spans="2:47" hidden="1" x14ac:dyDescent="0.25">
      <c r="B223" s="103" t="s">
        <v>1808</v>
      </c>
      <c r="C223" s="103">
        <v>9</v>
      </c>
      <c r="D223" s="103" t="s">
        <v>96</v>
      </c>
      <c r="E223" s="103">
        <v>9110</v>
      </c>
      <c r="F223" s="103" t="s">
        <v>1830</v>
      </c>
      <c r="G223" s="104">
        <v>33</v>
      </c>
      <c r="H223" s="104">
        <v>20</v>
      </c>
      <c r="I223" s="105">
        <v>0.60606060606060597</v>
      </c>
      <c r="J223" s="104">
        <v>13</v>
      </c>
      <c r="K223" s="105">
        <v>0.39393939393939398</v>
      </c>
      <c r="L223" s="104">
        <v>0</v>
      </c>
      <c r="M223" s="104">
        <v>1</v>
      </c>
      <c r="N223" s="104">
        <v>7</v>
      </c>
      <c r="O223" s="104">
        <v>2</v>
      </c>
      <c r="P223" s="104">
        <v>0</v>
      </c>
      <c r="Q223" s="104">
        <v>22</v>
      </c>
      <c r="R223" s="104">
        <v>1</v>
      </c>
      <c r="S223" s="104">
        <f>SUM('MFP by Site_kbs'!$L223:$P223,'MFP by Site_kbs'!$R223)</f>
        <v>11</v>
      </c>
      <c r="T223" s="104">
        <v>33</v>
      </c>
      <c r="U223" s="105">
        <v>1</v>
      </c>
      <c r="V223" s="104">
        <v>0</v>
      </c>
      <c r="W223" s="105">
        <v>0</v>
      </c>
      <c r="X223" s="104">
        <v>0</v>
      </c>
      <c r="Y223" s="104">
        <v>0</v>
      </c>
      <c r="Z223" s="104" t="s">
        <v>1869</v>
      </c>
      <c r="AA223" s="104">
        <v>0</v>
      </c>
      <c r="AB223" s="104">
        <v>0</v>
      </c>
      <c r="AC223" s="104">
        <v>0</v>
      </c>
      <c r="AD223" s="103">
        <v>0</v>
      </c>
      <c r="AE223" s="104">
        <v>0</v>
      </c>
      <c r="AF223" s="104">
        <v>0</v>
      </c>
      <c r="AG223" s="104">
        <v>0</v>
      </c>
      <c r="AH223" s="104">
        <v>0</v>
      </c>
      <c r="AI223" s="104">
        <v>0</v>
      </c>
      <c r="AJ223" s="104">
        <v>7</v>
      </c>
      <c r="AK223" s="104">
        <v>0</v>
      </c>
      <c r="AL223" s="104">
        <v>8</v>
      </c>
      <c r="AM223" s="104">
        <v>7</v>
      </c>
      <c r="AN223" s="104">
        <v>11</v>
      </c>
      <c r="AO223" s="104">
        <v>16</v>
      </c>
      <c r="AP223" s="106">
        <f>'MFP by Site_kbs'!$AO223/'MFP by Site_kbs'!$G223</f>
        <v>0.48484848484848486</v>
      </c>
      <c r="AQ223" s="104">
        <v>16</v>
      </c>
      <c r="AR223" s="107">
        <f>'MFP by Site_kbs'!$AQ223/'MFP by Site_kbs'!$G223</f>
        <v>0.48484848484848486</v>
      </c>
      <c r="AS223" s="104" t="s">
        <v>1767</v>
      </c>
      <c r="AT223" s="104" t="s">
        <v>2979</v>
      </c>
      <c r="AU223" s="115" t="s">
        <v>3247</v>
      </c>
    </row>
    <row r="224" spans="2:47" hidden="1" x14ac:dyDescent="0.25">
      <c r="B224" s="109" t="s">
        <v>1808</v>
      </c>
      <c r="C224" s="109">
        <v>9</v>
      </c>
      <c r="D224" s="109" t="s">
        <v>96</v>
      </c>
      <c r="E224" s="109">
        <v>9111</v>
      </c>
      <c r="F224" s="109" t="s">
        <v>1831</v>
      </c>
      <c r="G224" s="110">
        <v>128</v>
      </c>
      <c r="H224" s="110">
        <v>30</v>
      </c>
      <c r="I224" s="111">
        <v>0.234375</v>
      </c>
      <c r="J224" s="110">
        <v>98</v>
      </c>
      <c r="K224" s="111">
        <v>0.765625</v>
      </c>
      <c r="L224" s="110">
        <v>1</v>
      </c>
      <c r="M224" s="110">
        <v>0</v>
      </c>
      <c r="N224" s="110">
        <v>118</v>
      </c>
      <c r="O224" s="110">
        <v>1</v>
      </c>
      <c r="P224" s="110">
        <v>0</v>
      </c>
      <c r="Q224" s="110">
        <v>8</v>
      </c>
      <c r="R224" s="110">
        <v>0</v>
      </c>
      <c r="S224" s="110">
        <f>SUM('MFP by Site_kbs'!$L224:$P224,'MFP by Site_kbs'!$R224)</f>
        <v>120</v>
      </c>
      <c r="T224" s="110">
        <v>128</v>
      </c>
      <c r="U224" s="111">
        <v>1</v>
      </c>
      <c r="V224" s="110">
        <v>0</v>
      </c>
      <c r="W224" s="111">
        <v>0</v>
      </c>
      <c r="X224" s="110">
        <v>0</v>
      </c>
      <c r="Y224" s="110">
        <v>0</v>
      </c>
      <c r="Z224" s="110" t="s">
        <v>1869</v>
      </c>
      <c r="AA224" s="110">
        <v>0</v>
      </c>
      <c r="AB224" s="110">
        <v>0</v>
      </c>
      <c r="AC224" s="110">
        <v>0</v>
      </c>
      <c r="AD224" s="109">
        <v>0</v>
      </c>
      <c r="AE224" s="110">
        <v>0</v>
      </c>
      <c r="AF224" s="110">
        <v>0</v>
      </c>
      <c r="AG224" s="110">
        <v>24</v>
      </c>
      <c r="AH224" s="110">
        <v>39</v>
      </c>
      <c r="AI224" s="110">
        <v>65</v>
      </c>
      <c r="AJ224" s="110">
        <v>0</v>
      </c>
      <c r="AK224" s="110">
        <v>0</v>
      </c>
      <c r="AL224" s="110">
        <v>0</v>
      </c>
      <c r="AM224" s="110">
        <v>0</v>
      </c>
      <c r="AN224" s="110">
        <v>0</v>
      </c>
      <c r="AO224" s="110">
        <v>115</v>
      </c>
      <c r="AP224" s="112">
        <f>'MFP by Site_kbs'!$AO224/'MFP by Site_kbs'!$G224</f>
        <v>0.8984375</v>
      </c>
      <c r="AQ224" s="110">
        <v>115</v>
      </c>
      <c r="AR224" s="113">
        <f>'MFP by Site_kbs'!$AQ224/'MFP by Site_kbs'!$G224</f>
        <v>0.8984375</v>
      </c>
      <c r="AS224" s="110" t="s">
        <v>1767</v>
      </c>
      <c r="AT224" s="110" t="s">
        <v>2979</v>
      </c>
      <c r="AU224" s="114" t="s">
        <v>3247</v>
      </c>
    </row>
    <row r="225" spans="2:47" ht="30" hidden="1" x14ac:dyDescent="0.25">
      <c r="B225" s="103" t="s">
        <v>1808</v>
      </c>
      <c r="C225" s="103">
        <v>9</v>
      </c>
      <c r="D225" s="103" t="s">
        <v>96</v>
      </c>
      <c r="E225" s="103">
        <v>9112</v>
      </c>
      <c r="F225" s="103" t="s">
        <v>1832</v>
      </c>
      <c r="G225" s="104">
        <v>767</v>
      </c>
      <c r="H225" s="104">
        <v>357</v>
      </c>
      <c r="I225" s="105">
        <v>0.465449804432855</v>
      </c>
      <c r="J225" s="104">
        <v>410</v>
      </c>
      <c r="K225" s="105">
        <v>0.534550195567145</v>
      </c>
      <c r="L225" s="104">
        <v>2</v>
      </c>
      <c r="M225" s="104">
        <v>0</v>
      </c>
      <c r="N225" s="104">
        <v>338</v>
      </c>
      <c r="O225" s="104">
        <v>30</v>
      </c>
      <c r="P225" s="104">
        <v>0</v>
      </c>
      <c r="Q225" s="104">
        <v>356</v>
      </c>
      <c r="R225" s="104">
        <v>41</v>
      </c>
      <c r="S225" s="104">
        <f>SUM('MFP by Site_kbs'!$L225:$P225,'MFP by Site_kbs'!$R225)</f>
        <v>411</v>
      </c>
      <c r="T225" s="104">
        <v>762</v>
      </c>
      <c r="U225" s="105">
        <v>0.99348109517601002</v>
      </c>
      <c r="V225" s="104">
        <v>5</v>
      </c>
      <c r="W225" s="105">
        <v>6.51890482398957E-3</v>
      </c>
      <c r="X225" s="104">
        <v>0</v>
      </c>
      <c r="Y225" s="104">
        <v>3</v>
      </c>
      <c r="Z225" s="104" t="s">
        <v>1869</v>
      </c>
      <c r="AA225" s="104">
        <v>91</v>
      </c>
      <c r="AB225" s="104">
        <v>78</v>
      </c>
      <c r="AC225" s="104">
        <v>97</v>
      </c>
      <c r="AD225" s="103">
        <v>97</v>
      </c>
      <c r="AE225" s="104">
        <v>66</v>
      </c>
      <c r="AF225" s="104">
        <v>82</v>
      </c>
      <c r="AG225" s="104">
        <v>88</v>
      </c>
      <c r="AH225" s="104">
        <v>83</v>
      </c>
      <c r="AI225" s="104">
        <v>82</v>
      </c>
      <c r="AJ225" s="104">
        <v>0</v>
      </c>
      <c r="AK225" s="104">
        <v>0</v>
      </c>
      <c r="AL225" s="104">
        <v>0</v>
      </c>
      <c r="AM225" s="104">
        <v>0</v>
      </c>
      <c r="AN225" s="104">
        <v>0</v>
      </c>
      <c r="AO225" s="104">
        <v>506</v>
      </c>
      <c r="AP225" s="106">
        <f>'MFP by Site_kbs'!$AO225/'MFP by Site_kbs'!$G225</f>
        <v>0.6597131681877445</v>
      </c>
      <c r="AQ225" s="104">
        <v>506</v>
      </c>
      <c r="AR225" s="107">
        <f>'MFP by Site_kbs'!$AQ225/'MFP by Site_kbs'!$G225</f>
        <v>0.6597131681877445</v>
      </c>
      <c r="AS225" s="104" t="s">
        <v>1767</v>
      </c>
      <c r="AT225" s="104" t="s">
        <v>2979</v>
      </c>
      <c r="AU225" s="115" t="s">
        <v>3246</v>
      </c>
    </row>
    <row r="226" spans="2:47" hidden="1" x14ac:dyDescent="0.25">
      <c r="B226" s="109" t="s">
        <v>1808</v>
      </c>
      <c r="C226" s="109">
        <v>9</v>
      </c>
      <c r="D226" s="109" t="s">
        <v>96</v>
      </c>
      <c r="E226" s="109">
        <v>9700</v>
      </c>
      <c r="F226" s="109" t="s">
        <v>644</v>
      </c>
      <c r="G226" s="110">
        <v>189</v>
      </c>
      <c r="H226" s="110">
        <v>46</v>
      </c>
      <c r="I226" s="111">
        <v>0.24338624338624301</v>
      </c>
      <c r="J226" s="110">
        <v>143</v>
      </c>
      <c r="K226" s="111">
        <v>0.75661375661375696</v>
      </c>
      <c r="L226" s="110">
        <v>0</v>
      </c>
      <c r="M226" s="110">
        <v>2</v>
      </c>
      <c r="N226" s="110">
        <v>110</v>
      </c>
      <c r="O226" s="110">
        <v>5</v>
      </c>
      <c r="P226" s="110">
        <v>0</v>
      </c>
      <c r="Q226" s="110">
        <v>71</v>
      </c>
      <c r="R226" s="110">
        <v>1</v>
      </c>
      <c r="S226" s="110">
        <f>SUM('MFP by Site_kbs'!$L226:$P226,'MFP by Site_kbs'!$R226)</f>
        <v>118</v>
      </c>
      <c r="T226" s="110">
        <v>189</v>
      </c>
      <c r="U226" s="111">
        <v>1</v>
      </c>
      <c r="V226" s="110">
        <v>0</v>
      </c>
      <c r="W226" s="111">
        <v>0</v>
      </c>
      <c r="X226" s="110">
        <v>10</v>
      </c>
      <c r="Y226" s="110">
        <v>179</v>
      </c>
      <c r="Z226" s="110" t="s">
        <v>1869</v>
      </c>
      <c r="AA226" s="110">
        <v>0</v>
      </c>
      <c r="AB226" s="110">
        <v>0</v>
      </c>
      <c r="AC226" s="110">
        <v>0</v>
      </c>
      <c r="AD226" s="109">
        <v>0</v>
      </c>
      <c r="AE226" s="110">
        <v>0</v>
      </c>
      <c r="AF226" s="110">
        <v>0</v>
      </c>
      <c r="AG226" s="110">
        <v>0</v>
      </c>
      <c r="AH226" s="110">
        <v>0</v>
      </c>
      <c r="AI226" s="110">
        <v>0</v>
      </c>
      <c r="AJ226" s="110">
        <v>0</v>
      </c>
      <c r="AK226" s="110">
        <v>0</v>
      </c>
      <c r="AL226" s="110">
        <v>0</v>
      </c>
      <c r="AM226" s="110">
        <v>0</v>
      </c>
      <c r="AN226" s="110">
        <v>0</v>
      </c>
      <c r="AO226" s="110">
        <v>67</v>
      </c>
      <c r="AP226" s="112">
        <f>'MFP by Site_kbs'!$AO226/'MFP by Site_kbs'!$G226</f>
        <v>0.35449735449735448</v>
      </c>
      <c r="AQ226" s="110">
        <v>67</v>
      </c>
      <c r="AR226" s="113">
        <f>'MFP by Site_kbs'!$AQ226/'MFP by Site_kbs'!$G226</f>
        <v>0.35449735449735448</v>
      </c>
      <c r="AS226" s="110" t="s">
        <v>1767</v>
      </c>
      <c r="AT226" s="110" t="s">
        <v>2979</v>
      </c>
      <c r="AU226" s="114" t="s">
        <v>3247</v>
      </c>
    </row>
    <row r="227" spans="2:47" hidden="1" x14ac:dyDescent="0.25">
      <c r="B227" s="103" t="s">
        <v>1808</v>
      </c>
      <c r="C227" s="103">
        <v>10</v>
      </c>
      <c r="D227" s="103" t="s">
        <v>98</v>
      </c>
      <c r="E227" s="103">
        <v>10001</v>
      </c>
      <c r="F227" s="103" t="s">
        <v>645</v>
      </c>
      <c r="G227" s="104">
        <v>424</v>
      </c>
      <c r="H227" s="104">
        <v>201</v>
      </c>
      <c r="I227" s="105">
        <v>0.47405660377358499</v>
      </c>
      <c r="J227" s="104">
        <v>223</v>
      </c>
      <c r="K227" s="105">
        <v>0.52594339622641495</v>
      </c>
      <c r="L227" s="104">
        <v>3</v>
      </c>
      <c r="M227" s="104">
        <v>2</v>
      </c>
      <c r="N227" s="104">
        <v>89</v>
      </c>
      <c r="O227" s="104">
        <v>14</v>
      </c>
      <c r="P227" s="104">
        <v>0</v>
      </c>
      <c r="Q227" s="104">
        <v>310</v>
      </c>
      <c r="R227" s="104">
        <v>6</v>
      </c>
      <c r="S227" s="104">
        <f>SUM('MFP by Site_kbs'!$L227:$P227,'MFP by Site_kbs'!$R227)</f>
        <v>114</v>
      </c>
      <c r="T227" s="104">
        <v>423</v>
      </c>
      <c r="U227" s="105">
        <v>0.99764150943396201</v>
      </c>
      <c r="V227" s="104">
        <v>1</v>
      </c>
      <c r="W227" s="105">
        <v>2.3584905660377401E-3</v>
      </c>
      <c r="X227" s="104">
        <v>0</v>
      </c>
      <c r="Y227" s="104">
        <v>0</v>
      </c>
      <c r="Z227" s="104" t="s">
        <v>1869</v>
      </c>
      <c r="AA227" s="104">
        <v>0</v>
      </c>
      <c r="AB227" s="104">
        <v>0</v>
      </c>
      <c r="AC227" s="104">
        <v>0</v>
      </c>
      <c r="AD227" s="103">
        <v>0</v>
      </c>
      <c r="AE227" s="104">
        <v>0</v>
      </c>
      <c r="AF227" s="104">
        <v>0</v>
      </c>
      <c r="AG227" s="104">
        <v>151</v>
      </c>
      <c r="AH227" s="104">
        <v>124</v>
      </c>
      <c r="AI227" s="104">
        <v>149</v>
      </c>
      <c r="AJ227" s="104">
        <v>0</v>
      </c>
      <c r="AK227" s="104">
        <v>0</v>
      </c>
      <c r="AL227" s="104">
        <v>0</v>
      </c>
      <c r="AM227" s="104">
        <v>0</v>
      </c>
      <c r="AN227" s="104">
        <v>0</v>
      </c>
      <c r="AO227" s="104">
        <v>242</v>
      </c>
      <c r="AP227" s="106">
        <f>'MFP by Site_kbs'!$AO227/'MFP by Site_kbs'!$G227</f>
        <v>0.57075471698113212</v>
      </c>
      <c r="AQ227" s="104">
        <v>243</v>
      </c>
      <c r="AR227" s="107">
        <f>'MFP by Site_kbs'!$AQ227/'MFP by Site_kbs'!$G227</f>
        <v>0.57311320754716977</v>
      </c>
      <c r="AS227" s="104" t="s">
        <v>1767</v>
      </c>
      <c r="AT227" s="104" t="s">
        <v>1870</v>
      </c>
      <c r="AU227" s="115" t="s">
        <v>3247</v>
      </c>
    </row>
    <row r="228" spans="2:47" hidden="1" x14ac:dyDescent="0.25">
      <c r="B228" s="109" t="s">
        <v>1808</v>
      </c>
      <c r="C228" s="109">
        <v>10</v>
      </c>
      <c r="D228" s="109" t="s">
        <v>98</v>
      </c>
      <c r="E228" s="109">
        <v>10002</v>
      </c>
      <c r="F228" s="109" t="s">
        <v>646</v>
      </c>
      <c r="G228" s="110">
        <v>269</v>
      </c>
      <c r="H228" s="110">
        <v>131</v>
      </c>
      <c r="I228" s="111">
        <v>0.48698884758364303</v>
      </c>
      <c r="J228" s="110">
        <v>138</v>
      </c>
      <c r="K228" s="111">
        <v>0.51301115241635697</v>
      </c>
      <c r="L228" s="110">
        <v>0</v>
      </c>
      <c r="M228" s="110">
        <v>2</v>
      </c>
      <c r="N228" s="110">
        <v>231</v>
      </c>
      <c r="O228" s="110">
        <v>8</v>
      </c>
      <c r="P228" s="110">
        <v>1</v>
      </c>
      <c r="Q228" s="110">
        <v>23</v>
      </c>
      <c r="R228" s="110">
        <v>4</v>
      </c>
      <c r="S228" s="110">
        <f>SUM('MFP by Site_kbs'!$L228:$P228,'MFP by Site_kbs'!$R228)</f>
        <v>246</v>
      </c>
      <c r="T228" s="110">
        <v>266</v>
      </c>
      <c r="U228" s="111">
        <v>0.98884758364312297</v>
      </c>
      <c r="V228" s="110">
        <v>3</v>
      </c>
      <c r="W228" s="111">
        <v>1.11524163568773E-2</v>
      </c>
      <c r="X228" s="110">
        <v>0</v>
      </c>
      <c r="Y228" s="110">
        <v>3</v>
      </c>
      <c r="Z228" s="110" t="s">
        <v>1869</v>
      </c>
      <c r="AA228" s="110">
        <v>45</v>
      </c>
      <c r="AB228" s="110">
        <v>48</v>
      </c>
      <c r="AC228" s="110">
        <v>47</v>
      </c>
      <c r="AD228" s="109">
        <v>48</v>
      </c>
      <c r="AE228" s="110">
        <v>36</v>
      </c>
      <c r="AF228" s="110">
        <v>42</v>
      </c>
      <c r="AG228" s="110">
        <v>0</v>
      </c>
      <c r="AH228" s="110">
        <v>0</v>
      </c>
      <c r="AI228" s="110">
        <v>0</v>
      </c>
      <c r="AJ228" s="110">
        <v>0</v>
      </c>
      <c r="AK228" s="110">
        <v>0</v>
      </c>
      <c r="AL228" s="110">
        <v>0</v>
      </c>
      <c r="AM228" s="110">
        <v>0</v>
      </c>
      <c r="AN228" s="110">
        <v>0</v>
      </c>
      <c r="AO228" s="110">
        <v>260</v>
      </c>
      <c r="AP228" s="112">
        <f>'MFP by Site_kbs'!$AO228/'MFP by Site_kbs'!$G228</f>
        <v>0.96654275092936803</v>
      </c>
      <c r="AQ228" s="110">
        <v>260</v>
      </c>
      <c r="AR228" s="113">
        <f>'MFP by Site_kbs'!$AQ228/'MFP by Site_kbs'!$G228</f>
        <v>0.96654275092936803</v>
      </c>
      <c r="AS228" s="110" t="s">
        <v>1767</v>
      </c>
      <c r="AT228" s="110" t="s">
        <v>1870</v>
      </c>
      <c r="AU228" s="114" t="s">
        <v>3246</v>
      </c>
    </row>
    <row r="229" spans="2:47" hidden="1" x14ac:dyDescent="0.25">
      <c r="B229" s="103" t="s">
        <v>1808</v>
      </c>
      <c r="C229" s="103">
        <v>10</v>
      </c>
      <c r="D229" s="103" t="s">
        <v>98</v>
      </c>
      <c r="E229" s="103">
        <v>10003</v>
      </c>
      <c r="F229" s="103" t="s">
        <v>647</v>
      </c>
      <c r="G229" s="104">
        <v>1955</v>
      </c>
      <c r="H229" s="104">
        <v>984</v>
      </c>
      <c r="I229" s="105">
        <v>0.50332480818414305</v>
      </c>
      <c r="J229" s="104">
        <v>971</v>
      </c>
      <c r="K229" s="105">
        <v>0.49667519181585701</v>
      </c>
      <c r="L229" s="104">
        <v>4</v>
      </c>
      <c r="M229" s="104">
        <v>86</v>
      </c>
      <c r="N229" s="104">
        <v>620</v>
      </c>
      <c r="O229" s="104">
        <v>56</v>
      </c>
      <c r="P229" s="104">
        <v>1</v>
      </c>
      <c r="Q229" s="104">
        <v>1177</v>
      </c>
      <c r="R229" s="104">
        <v>11</v>
      </c>
      <c r="S229" s="104">
        <f>SUM('MFP by Site_kbs'!$L229:$P229,'MFP by Site_kbs'!$R229)</f>
        <v>778</v>
      </c>
      <c r="T229" s="104">
        <v>1929</v>
      </c>
      <c r="U229" s="105">
        <v>0.98670076726342704</v>
      </c>
      <c r="V229" s="104">
        <v>26</v>
      </c>
      <c r="W229" s="105">
        <v>1.3299232736572899E-2</v>
      </c>
      <c r="X229" s="104">
        <v>0</v>
      </c>
      <c r="Y229" s="104">
        <v>0</v>
      </c>
      <c r="Z229" s="104" t="s">
        <v>1869</v>
      </c>
      <c r="AA229" s="104">
        <v>0</v>
      </c>
      <c r="AB229" s="104">
        <v>0</v>
      </c>
      <c r="AC229" s="104">
        <v>0</v>
      </c>
      <c r="AD229" s="103">
        <v>0</v>
      </c>
      <c r="AE229" s="104">
        <v>0</v>
      </c>
      <c r="AF229" s="104">
        <v>0</v>
      </c>
      <c r="AG229" s="104">
        <v>0</v>
      </c>
      <c r="AH229" s="104">
        <v>0</v>
      </c>
      <c r="AI229" s="104">
        <v>0</v>
      </c>
      <c r="AJ229" s="104">
        <v>514</v>
      </c>
      <c r="AK229" s="104">
        <v>21</v>
      </c>
      <c r="AL229" s="104">
        <v>496</v>
      </c>
      <c r="AM229" s="104">
        <v>500</v>
      </c>
      <c r="AN229" s="104">
        <v>424</v>
      </c>
      <c r="AO229" s="104">
        <v>574</v>
      </c>
      <c r="AP229" s="106">
        <f>'MFP by Site_kbs'!$AO229/'MFP by Site_kbs'!$G229</f>
        <v>0.29360613810741687</v>
      </c>
      <c r="AQ229" s="104">
        <v>593</v>
      </c>
      <c r="AR229" s="107">
        <f>'MFP by Site_kbs'!$AQ229/'MFP by Site_kbs'!$G229</f>
        <v>0.3033248081841432</v>
      </c>
      <c r="AS229" s="104" t="s">
        <v>1767</v>
      </c>
      <c r="AT229" s="104" t="s">
        <v>1870</v>
      </c>
      <c r="AU229" s="115" t="s">
        <v>3247</v>
      </c>
    </row>
    <row r="230" spans="2:47" hidden="1" x14ac:dyDescent="0.25">
      <c r="B230" s="109" t="s">
        <v>1808</v>
      </c>
      <c r="C230" s="109">
        <v>10</v>
      </c>
      <c r="D230" s="109" t="s">
        <v>98</v>
      </c>
      <c r="E230" s="109">
        <v>10004</v>
      </c>
      <c r="F230" s="109" t="s">
        <v>648</v>
      </c>
      <c r="G230" s="110">
        <v>679</v>
      </c>
      <c r="H230" s="110">
        <v>329</v>
      </c>
      <c r="I230" s="111">
        <v>0.48453608247422703</v>
      </c>
      <c r="J230" s="110">
        <v>350</v>
      </c>
      <c r="K230" s="111">
        <v>0.51546391752577303</v>
      </c>
      <c r="L230" s="110">
        <v>4</v>
      </c>
      <c r="M230" s="110">
        <v>1</v>
      </c>
      <c r="N230" s="110">
        <v>22</v>
      </c>
      <c r="O230" s="110">
        <v>37</v>
      </c>
      <c r="P230" s="110">
        <v>0</v>
      </c>
      <c r="Q230" s="110">
        <v>608</v>
      </c>
      <c r="R230" s="110">
        <v>7</v>
      </c>
      <c r="S230" s="110">
        <f>SUM('MFP by Site_kbs'!$L230:$P230,'MFP by Site_kbs'!$R230)</f>
        <v>71</v>
      </c>
      <c r="T230" s="110">
        <v>663</v>
      </c>
      <c r="U230" s="111">
        <v>0.97643593519882199</v>
      </c>
      <c r="V230" s="110">
        <v>16</v>
      </c>
      <c r="W230" s="111">
        <v>2.3564064801178199E-2</v>
      </c>
      <c r="X230" s="110">
        <v>0</v>
      </c>
      <c r="Y230" s="110">
        <v>6</v>
      </c>
      <c r="Z230" s="110" t="s">
        <v>1869</v>
      </c>
      <c r="AA230" s="110">
        <v>61</v>
      </c>
      <c r="AB230" s="110">
        <v>61</v>
      </c>
      <c r="AC230" s="110">
        <v>60</v>
      </c>
      <c r="AD230" s="109">
        <v>41</v>
      </c>
      <c r="AE230" s="110">
        <v>48</v>
      </c>
      <c r="AF230" s="110">
        <v>57</v>
      </c>
      <c r="AG230" s="110">
        <v>50</v>
      </c>
      <c r="AH230" s="110">
        <v>48</v>
      </c>
      <c r="AI230" s="110">
        <v>37</v>
      </c>
      <c r="AJ230" s="110">
        <v>56</v>
      </c>
      <c r="AK230" s="110">
        <v>1</v>
      </c>
      <c r="AL230" s="110">
        <v>51</v>
      </c>
      <c r="AM230" s="110">
        <v>59</v>
      </c>
      <c r="AN230" s="110">
        <v>43</v>
      </c>
      <c r="AO230" s="110">
        <v>337</v>
      </c>
      <c r="AP230" s="112">
        <f>'MFP by Site_kbs'!$AO230/'MFP by Site_kbs'!$G230</f>
        <v>0.49631811487481592</v>
      </c>
      <c r="AQ230" s="110">
        <v>337</v>
      </c>
      <c r="AR230" s="113">
        <f>'MFP by Site_kbs'!$AQ230/'MFP by Site_kbs'!$G230</f>
        <v>0.49631811487481592</v>
      </c>
      <c r="AS230" s="110" t="s">
        <v>1767</v>
      </c>
      <c r="AT230" s="110" t="s">
        <v>1870</v>
      </c>
      <c r="AU230" s="114" t="s">
        <v>3247</v>
      </c>
    </row>
    <row r="231" spans="2:47" ht="30" hidden="1" x14ac:dyDescent="0.25">
      <c r="B231" s="103" t="s">
        <v>1808</v>
      </c>
      <c r="C231" s="103">
        <v>10</v>
      </c>
      <c r="D231" s="103" t="s">
        <v>98</v>
      </c>
      <c r="E231" s="103">
        <v>10005</v>
      </c>
      <c r="F231" s="103" t="s">
        <v>649</v>
      </c>
      <c r="G231" s="104">
        <v>453</v>
      </c>
      <c r="H231" s="104">
        <v>220</v>
      </c>
      <c r="I231" s="105">
        <v>0.48565121412803502</v>
      </c>
      <c r="J231" s="104">
        <v>233</v>
      </c>
      <c r="K231" s="105">
        <v>0.51434878587196498</v>
      </c>
      <c r="L231" s="104">
        <v>1</v>
      </c>
      <c r="M231" s="104">
        <v>1</v>
      </c>
      <c r="N231" s="104">
        <v>41</v>
      </c>
      <c r="O231" s="104">
        <v>15</v>
      </c>
      <c r="P231" s="104">
        <v>0</v>
      </c>
      <c r="Q231" s="104">
        <v>383</v>
      </c>
      <c r="R231" s="104">
        <v>12</v>
      </c>
      <c r="S231" s="104">
        <f>SUM('MFP by Site_kbs'!$L231:$P231,'MFP by Site_kbs'!$R231)</f>
        <v>70</v>
      </c>
      <c r="T231" s="104">
        <v>449</v>
      </c>
      <c r="U231" s="105">
        <v>0.99116997792494499</v>
      </c>
      <c r="V231" s="104">
        <v>4</v>
      </c>
      <c r="W231" s="105">
        <v>8.8300220750551894E-3</v>
      </c>
      <c r="X231" s="104">
        <v>0</v>
      </c>
      <c r="Y231" s="104">
        <v>8</v>
      </c>
      <c r="Z231" s="104" t="s">
        <v>1869</v>
      </c>
      <c r="AA231" s="104">
        <v>78</v>
      </c>
      <c r="AB231" s="104">
        <v>66</v>
      </c>
      <c r="AC231" s="104">
        <v>80</v>
      </c>
      <c r="AD231" s="103">
        <v>68</v>
      </c>
      <c r="AE231" s="104">
        <v>80</v>
      </c>
      <c r="AF231" s="104">
        <v>73</v>
      </c>
      <c r="AG231" s="104">
        <v>0</v>
      </c>
      <c r="AH231" s="104">
        <v>0</v>
      </c>
      <c r="AI231" s="104">
        <v>0</v>
      </c>
      <c r="AJ231" s="104">
        <v>0</v>
      </c>
      <c r="AK231" s="104">
        <v>0</v>
      </c>
      <c r="AL231" s="104">
        <v>0</v>
      </c>
      <c r="AM231" s="104">
        <v>0</v>
      </c>
      <c r="AN231" s="104">
        <v>0</v>
      </c>
      <c r="AO231" s="104">
        <v>295</v>
      </c>
      <c r="AP231" s="106">
        <f>'MFP by Site_kbs'!$AO231/'MFP by Site_kbs'!$G231</f>
        <v>0.65121412803532008</v>
      </c>
      <c r="AQ231" s="104">
        <v>297</v>
      </c>
      <c r="AR231" s="107">
        <f>'MFP by Site_kbs'!$AQ231/'MFP by Site_kbs'!$G231</f>
        <v>0.6556291390728477</v>
      </c>
      <c r="AS231" s="104" t="s">
        <v>1767</v>
      </c>
      <c r="AT231" s="104" t="s">
        <v>1870</v>
      </c>
      <c r="AU231" s="115" t="s">
        <v>3247</v>
      </c>
    </row>
    <row r="232" spans="2:47" hidden="1" x14ac:dyDescent="0.25">
      <c r="B232" s="109" t="s">
        <v>1808</v>
      </c>
      <c r="C232" s="109">
        <v>10</v>
      </c>
      <c r="D232" s="109" t="s">
        <v>98</v>
      </c>
      <c r="E232" s="109">
        <v>10006</v>
      </c>
      <c r="F232" s="109" t="s">
        <v>650</v>
      </c>
      <c r="G232" s="110">
        <v>290</v>
      </c>
      <c r="H232" s="110">
        <v>144</v>
      </c>
      <c r="I232" s="111">
        <v>0.49655172413793103</v>
      </c>
      <c r="J232" s="110">
        <v>146</v>
      </c>
      <c r="K232" s="111">
        <v>0.50344827586206897</v>
      </c>
      <c r="L232" s="110">
        <v>0</v>
      </c>
      <c r="M232" s="110">
        <v>1</v>
      </c>
      <c r="N232" s="110">
        <v>265</v>
      </c>
      <c r="O232" s="110">
        <v>5</v>
      </c>
      <c r="P232" s="110">
        <v>0</v>
      </c>
      <c r="Q232" s="110">
        <v>13</v>
      </c>
      <c r="R232" s="110">
        <v>6</v>
      </c>
      <c r="S232" s="110">
        <f>SUM('MFP by Site_kbs'!$L232:$P232,'MFP by Site_kbs'!$R232)</f>
        <v>277</v>
      </c>
      <c r="T232" s="110">
        <v>290</v>
      </c>
      <c r="U232" s="111">
        <v>1</v>
      </c>
      <c r="V232" s="110">
        <v>0</v>
      </c>
      <c r="W232" s="111">
        <v>0</v>
      </c>
      <c r="X232" s="110">
        <v>0</v>
      </c>
      <c r="Y232" s="110">
        <v>25</v>
      </c>
      <c r="Z232" s="110" t="s">
        <v>1869</v>
      </c>
      <c r="AA232" s="110">
        <v>41</v>
      </c>
      <c r="AB232" s="110">
        <v>36</v>
      </c>
      <c r="AC232" s="110">
        <v>53</v>
      </c>
      <c r="AD232" s="109">
        <v>39</v>
      </c>
      <c r="AE232" s="110">
        <v>50</v>
      </c>
      <c r="AF232" s="110">
        <v>46</v>
      </c>
      <c r="AG232" s="110">
        <v>0</v>
      </c>
      <c r="AH232" s="110">
        <v>0</v>
      </c>
      <c r="AI232" s="110">
        <v>0</v>
      </c>
      <c r="AJ232" s="110">
        <v>0</v>
      </c>
      <c r="AK232" s="110">
        <v>0</v>
      </c>
      <c r="AL232" s="110">
        <v>0</v>
      </c>
      <c r="AM232" s="110">
        <v>0</v>
      </c>
      <c r="AN232" s="110">
        <v>0</v>
      </c>
      <c r="AO232" s="110">
        <v>264</v>
      </c>
      <c r="AP232" s="112">
        <f>'MFP by Site_kbs'!$AO232/'MFP by Site_kbs'!$G232</f>
        <v>0.91034482758620694</v>
      </c>
      <c r="AQ232" s="110">
        <v>264</v>
      </c>
      <c r="AR232" s="113">
        <f>'MFP by Site_kbs'!$AQ232/'MFP by Site_kbs'!$G232</f>
        <v>0.91034482758620694</v>
      </c>
      <c r="AS232" s="110" t="s">
        <v>1767</v>
      </c>
      <c r="AT232" s="110" t="s">
        <v>1870</v>
      </c>
      <c r="AU232" s="114" t="s">
        <v>3246</v>
      </c>
    </row>
    <row r="233" spans="2:47" hidden="1" x14ac:dyDescent="0.25">
      <c r="B233" s="103" t="s">
        <v>1808</v>
      </c>
      <c r="C233" s="103">
        <v>10</v>
      </c>
      <c r="D233" s="103" t="s">
        <v>98</v>
      </c>
      <c r="E233" s="103">
        <v>10009</v>
      </c>
      <c r="F233" s="103" t="s">
        <v>651</v>
      </c>
      <c r="G233" s="104">
        <v>256</v>
      </c>
      <c r="H233" s="104">
        <v>128</v>
      </c>
      <c r="I233" s="105">
        <v>0.5</v>
      </c>
      <c r="J233" s="104">
        <v>128</v>
      </c>
      <c r="K233" s="105">
        <v>0.5</v>
      </c>
      <c r="L233" s="104">
        <v>1</v>
      </c>
      <c r="M233" s="104">
        <v>0</v>
      </c>
      <c r="N233" s="104">
        <v>239</v>
      </c>
      <c r="O233" s="104">
        <v>2</v>
      </c>
      <c r="P233" s="104">
        <v>0</v>
      </c>
      <c r="Q233" s="104">
        <v>8</v>
      </c>
      <c r="R233" s="104">
        <v>6</v>
      </c>
      <c r="S233" s="104">
        <f>SUM('MFP by Site_kbs'!$L233:$P233,'MFP by Site_kbs'!$R233)</f>
        <v>248</v>
      </c>
      <c r="T233" s="104">
        <v>256</v>
      </c>
      <c r="U233" s="105">
        <v>1</v>
      </c>
      <c r="V233" s="104">
        <v>0</v>
      </c>
      <c r="W233" s="105">
        <v>0</v>
      </c>
      <c r="X233" s="104">
        <v>0</v>
      </c>
      <c r="Y233" s="104">
        <v>19</v>
      </c>
      <c r="Z233" s="104" t="s">
        <v>1869</v>
      </c>
      <c r="AA233" s="104">
        <v>72</v>
      </c>
      <c r="AB233" s="104">
        <v>84</v>
      </c>
      <c r="AC233" s="104">
        <v>81</v>
      </c>
      <c r="AD233" s="103">
        <v>0</v>
      </c>
      <c r="AE233" s="104">
        <v>0</v>
      </c>
      <c r="AF233" s="104">
        <v>0</v>
      </c>
      <c r="AG233" s="104">
        <v>0</v>
      </c>
      <c r="AH233" s="104">
        <v>0</v>
      </c>
      <c r="AI233" s="104">
        <v>0</v>
      </c>
      <c r="AJ233" s="104">
        <v>0</v>
      </c>
      <c r="AK233" s="104">
        <v>0</v>
      </c>
      <c r="AL233" s="104">
        <v>0</v>
      </c>
      <c r="AM233" s="104">
        <v>0</v>
      </c>
      <c r="AN233" s="104">
        <v>0</v>
      </c>
      <c r="AO233" s="104">
        <v>252</v>
      </c>
      <c r="AP233" s="106">
        <f>'MFP by Site_kbs'!$AO233/'MFP by Site_kbs'!$G233</f>
        <v>0.984375</v>
      </c>
      <c r="AQ233" s="104">
        <v>252</v>
      </c>
      <c r="AR233" s="107">
        <f>'MFP by Site_kbs'!$AQ233/'MFP by Site_kbs'!$G233</f>
        <v>0.984375</v>
      </c>
      <c r="AS233" s="104" t="s">
        <v>1767</v>
      </c>
      <c r="AT233" s="104" t="s">
        <v>1870</v>
      </c>
      <c r="AU233" s="115" t="s">
        <v>3246</v>
      </c>
    </row>
    <row r="234" spans="2:47" hidden="1" x14ac:dyDescent="0.25">
      <c r="B234" s="109" t="s">
        <v>1808</v>
      </c>
      <c r="C234" s="109">
        <v>10</v>
      </c>
      <c r="D234" s="109" t="s">
        <v>98</v>
      </c>
      <c r="E234" s="109">
        <v>10010</v>
      </c>
      <c r="F234" s="109" t="s">
        <v>652</v>
      </c>
      <c r="G234" s="110">
        <v>289</v>
      </c>
      <c r="H234" s="110">
        <v>133</v>
      </c>
      <c r="I234" s="111">
        <v>0.46020761245674702</v>
      </c>
      <c r="J234" s="110">
        <v>156</v>
      </c>
      <c r="K234" s="111">
        <v>0.53979238754325298</v>
      </c>
      <c r="L234" s="110">
        <v>0</v>
      </c>
      <c r="M234" s="110">
        <v>3</v>
      </c>
      <c r="N234" s="110">
        <v>168</v>
      </c>
      <c r="O234" s="110">
        <v>25</v>
      </c>
      <c r="P234" s="110">
        <v>0</v>
      </c>
      <c r="Q234" s="110">
        <v>82</v>
      </c>
      <c r="R234" s="110">
        <v>11</v>
      </c>
      <c r="S234" s="110">
        <f>SUM('MFP by Site_kbs'!$L234:$P234,'MFP by Site_kbs'!$R234)</f>
        <v>207</v>
      </c>
      <c r="T234" s="110">
        <v>288</v>
      </c>
      <c r="U234" s="111">
        <v>0.99653979238754298</v>
      </c>
      <c r="V234" s="110">
        <v>1</v>
      </c>
      <c r="W234" s="111">
        <v>3.4602076124567501E-3</v>
      </c>
      <c r="X234" s="110">
        <v>0</v>
      </c>
      <c r="Y234" s="110">
        <v>9</v>
      </c>
      <c r="Z234" s="110" t="s">
        <v>1869</v>
      </c>
      <c r="AA234" s="110">
        <v>43</v>
      </c>
      <c r="AB234" s="110">
        <v>46</v>
      </c>
      <c r="AC234" s="110">
        <v>62</v>
      </c>
      <c r="AD234" s="109">
        <v>44</v>
      </c>
      <c r="AE234" s="110">
        <v>44</v>
      </c>
      <c r="AF234" s="110">
        <v>41</v>
      </c>
      <c r="AG234" s="110">
        <v>0</v>
      </c>
      <c r="AH234" s="110">
        <v>0</v>
      </c>
      <c r="AI234" s="110">
        <v>0</v>
      </c>
      <c r="AJ234" s="110">
        <v>0</v>
      </c>
      <c r="AK234" s="110">
        <v>0</v>
      </c>
      <c r="AL234" s="110">
        <v>0</v>
      </c>
      <c r="AM234" s="110">
        <v>0</v>
      </c>
      <c r="AN234" s="110">
        <v>0</v>
      </c>
      <c r="AO234" s="110">
        <v>240</v>
      </c>
      <c r="AP234" s="112">
        <f>'MFP by Site_kbs'!$AO234/'MFP by Site_kbs'!$G234</f>
        <v>0.83044982698961933</v>
      </c>
      <c r="AQ234" s="110">
        <v>240</v>
      </c>
      <c r="AR234" s="113">
        <f>'MFP by Site_kbs'!$AQ234/'MFP by Site_kbs'!$G234</f>
        <v>0.83044982698961933</v>
      </c>
      <c r="AS234" s="110" t="s">
        <v>1767</v>
      </c>
      <c r="AT234" s="110" t="s">
        <v>1870</v>
      </c>
      <c r="AU234" s="114" t="s">
        <v>3246</v>
      </c>
    </row>
    <row r="235" spans="2:47" hidden="1" x14ac:dyDescent="0.25">
      <c r="B235" s="103" t="s">
        <v>1808</v>
      </c>
      <c r="C235" s="103">
        <v>10</v>
      </c>
      <c r="D235" s="103" t="s">
        <v>98</v>
      </c>
      <c r="E235" s="103">
        <v>10011</v>
      </c>
      <c r="F235" s="103" t="s">
        <v>653</v>
      </c>
      <c r="G235" s="104">
        <v>160</v>
      </c>
      <c r="H235" s="104">
        <v>85</v>
      </c>
      <c r="I235" s="105">
        <v>0.53125</v>
      </c>
      <c r="J235" s="104">
        <v>75</v>
      </c>
      <c r="K235" s="105">
        <v>0.46875</v>
      </c>
      <c r="L235" s="104">
        <v>2</v>
      </c>
      <c r="M235" s="104">
        <v>0</v>
      </c>
      <c r="N235" s="104">
        <v>151</v>
      </c>
      <c r="O235" s="104">
        <v>4</v>
      </c>
      <c r="P235" s="104">
        <v>0</v>
      </c>
      <c r="Q235" s="104">
        <v>2</v>
      </c>
      <c r="R235" s="104">
        <v>1</v>
      </c>
      <c r="S235" s="104">
        <f>SUM('MFP by Site_kbs'!$L235:$P235,'MFP by Site_kbs'!$R235)</f>
        <v>158</v>
      </c>
      <c r="T235" s="104">
        <v>159</v>
      </c>
      <c r="U235" s="105">
        <v>0.99375000000000002</v>
      </c>
      <c r="V235" s="104">
        <v>1</v>
      </c>
      <c r="W235" s="105">
        <v>6.2500000000000003E-3</v>
      </c>
      <c r="X235" s="104">
        <v>0</v>
      </c>
      <c r="Y235" s="104">
        <v>0</v>
      </c>
      <c r="Z235" s="104" t="s">
        <v>1869</v>
      </c>
      <c r="AA235" s="104">
        <v>0</v>
      </c>
      <c r="AB235" s="104">
        <v>0</v>
      </c>
      <c r="AC235" s="104">
        <v>0</v>
      </c>
      <c r="AD235" s="103">
        <v>54</v>
      </c>
      <c r="AE235" s="104">
        <v>51</v>
      </c>
      <c r="AF235" s="104">
        <v>55</v>
      </c>
      <c r="AG235" s="104">
        <v>0</v>
      </c>
      <c r="AH235" s="104">
        <v>0</v>
      </c>
      <c r="AI235" s="104">
        <v>0</v>
      </c>
      <c r="AJ235" s="104">
        <v>0</v>
      </c>
      <c r="AK235" s="104">
        <v>0</v>
      </c>
      <c r="AL235" s="104">
        <v>0</v>
      </c>
      <c r="AM235" s="104">
        <v>0</v>
      </c>
      <c r="AN235" s="104">
        <v>0</v>
      </c>
      <c r="AO235" s="104">
        <v>157</v>
      </c>
      <c r="AP235" s="106">
        <f>'MFP by Site_kbs'!$AO235/'MFP by Site_kbs'!$G235</f>
        <v>0.98124999999999996</v>
      </c>
      <c r="AQ235" s="104">
        <v>157</v>
      </c>
      <c r="AR235" s="107">
        <f>'MFP by Site_kbs'!$AQ235/'MFP by Site_kbs'!$G235</f>
        <v>0.98124999999999996</v>
      </c>
      <c r="AS235" s="104" t="s">
        <v>1767</v>
      </c>
      <c r="AT235" s="104" t="s">
        <v>1870</v>
      </c>
      <c r="AU235" s="115" t="s">
        <v>3246</v>
      </c>
    </row>
    <row r="236" spans="2:47" ht="30" hidden="1" x14ac:dyDescent="0.25">
      <c r="B236" s="109" t="s">
        <v>1808</v>
      </c>
      <c r="C236" s="109">
        <v>10</v>
      </c>
      <c r="D236" s="109" t="s">
        <v>98</v>
      </c>
      <c r="E236" s="109">
        <v>10012</v>
      </c>
      <c r="F236" s="109" t="s">
        <v>654</v>
      </c>
      <c r="G236" s="110">
        <v>305</v>
      </c>
      <c r="H236" s="110">
        <v>162</v>
      </c>
      <c r="I236" s="111">
        <v>0.53114754098360695</v>
      </c>
      <c r="J236" s="110">
        <v>143</v>
      </c>
      <c r="K236" s="111">
        <v>0.468852459016393</v>
      </c>
      <c r="L236" s="110">
        <v>1</v>
      </c>
      <c r="M236" s="110">
        <v>24</v>
      </c>
      <c r="N236" s="110">
        <v>69</v>
      </c>
      <c r="O236" s="110">
        <v>8</v>
      </c>
      <c r="P236" s="110">
        <v>0</v>
      </c>
      <c r="Q236" s="110">
        <v>190</v>
      </c>
      <c r="R236" s="110">
        <v>13</v>
      </c>
      <c r="S236" s="110">
        <f>SUM('MFP by Site_kbs'!$L236:$P236,'MFP by Site_kbs'!$R236)</f>
        <v>115</v>
      </c>
      <c r="T236" s="110">
        <v>305</v>
      </c>
      <c r="U236" s="111">
        <v>1</v>
      </c>
      <c r="V236" s="110">
        <v>0</v>
      </c>
      <c r="W236" s="111">
        <v>0</v>
      </c>
      <c r="X236" s="110">
        <v>0</v>
      </c>
      <c r="Y236" s="110">
        <v>0</v>
      </c>
      <c r="Z236" s="110" t="s">
        <v>1869</v>
      </c>
      <c r="AA236" s="110">
        <v>52</v>
      </c>
      <c r="AB236" s="110">
        <v>51</v>
      </c>
      <c r="AC236" s="110">
        <v>48</v>
      </c>
      <c r="AD236" s="109">
        <v>52</v>
      </c>
      <c r="AE236" s="110">
        <v>50</v>
      </c>
      <c r="AF236" s="110">
        <v>52</v>
      </c>
      <c r="AG236" s="110">
        <v>0</v>
      </c>
      <c r="AH236" s="110">
        <v>0</v>
      </c>
      <c r="AI236" s="110">
        <v>0</v>
      </c>
      <c r="AJ236" s="110">
        <v>0</v>
      </c>
      <c r="AK236" s="110">
        <v>0</v>
      </c>
      <c r="AL236" s="110">
        <v>0</v>
      </c>
      <c r="AM236" s="110">
        <v>0</v>
      </c>
      <c r="AN236" s="110">
        <v>0</v>
      </c>
      <c r="AO236" s="110">
        <v>65</v>
      </c>
      <c r="AP236" s="112">
        <f>'MFP by Site_kbs'!$AO236/'MFP by Site_kbs'!$G236</f>
        <v>0.21311475409836064</v>
      </c>
      <c r="AQ236" s="110">
        <v>65</v>
      </c>
      <c r="AR236" s="113">
        <f>'MFP by Site_kbs'!$AQ236/'MFP by Site_kbs'!$G236</f>
        <v>0.21311475409836064</v>
      </c>
      <c r="AS236" s="110" t="s">
        <v>1767</v>
      </c>
      <c r="AT236" s="110" t="s">
        <v>1870</v>
      </c>
      <c r="AU236" s="114" t="s">
        <v>3247</v>
      </c>
    </row>
    <row r="237" spans="2:47" hidden="1" x14ac:dyDescent="0.25">
      <c r="B237" s="103" t="s">
        <v>1808</v>
      </c>
      <c r="C237" s="103">
        <v>10</v>
      </c>
      <c r="D237" s="103" t="s">
        <v>98</v>
      </c>
      <c r="E237" s="103">
        <v>10013</v>
      </c>
      <c r="F237" s="103" t="s">
        <v>655</v>
      </c>
      <c r="G237" s="104">
        <v>281</v>
      </c>
      <c r="H237" s="104">
        <v>139</v>
      </c>
      <c r="I237" s="105">
        <v>0.49466192170818502</v>
      </c>
      <c r="J237" s="104">
        <v>142</v>
      </c>
      <c r="K237" s="105">
        <v>0.50533807829181498</v>
      </c>
      <c r="L237" s="104">
        <v>1</v>
      </c>
      <c r="M237" s="104">
        <v>0</v>
      </c>
      <c r="N237" s="104">
        <v>59</v>
      </c>
      <c r="O237" s="104">
        <v>5</v>
      </c>
      <c r="P237" s="104">
        <v>0</v>
      </c>
      <c r="Q237" s="104">
        <v>204</v>
      </c>
      <c r="R237" s="104">
        <v>12</v>
      </c>
      <c r="S237" s="104">
        <f>SUM('MFP by Site_kbs'!$L237:$P237,'MFP by Site_kbs'!$R237)</f>
        <v>77</v>
      </c>
      <c r="T237" s="104">
        <v>281</v>
      </c>
      <c r="U237" s="105">
        <v>1</v>
      </c>
      <c r="V237" s="104">
        <v>0</v>
      </c>
      <c r="W237" s="105">
        <v>0</v>
      </c>
      <c r="X237" s="104">
        <v>0</v>
      </c>
      <c r="Y237" s="104">
        <v>18</v>
      </c>
      <c r="Z237" s="104" t="s">
        <v>1869</v>
      </c>
      <c r="AA237" s="104">
        <v>82</v>
      </c>
      <c r="AB237" s="104">
        <v>95</v>
      </c>
      <c r="AC237" s="104">
        <v>86</v>
      </c>
      <c r="AD237" s="103">
        <v>0</v>
      </c>
      <c r="AE237" s="104">
        <v>0</v>
      </c>
      <c r="AF237" s="104">
        <v>0</v>
      </c>
      <c r="AG237" s="104">
        <v>0</v>
      </c>
      <c r="AH237" s="104">
        <v>0</v>
      </c>
      <c r="AI237" s="104">
        <v>0</v>
      </c>
      <c r="AJ237" s="104">
        <v>0</v>
      </c>
      <c r="AK237" s="104">
        <v>0</v>
      </c>
      <c r="AL237" s="104">
        <v>0</v>
      </c>
      <c r="AM237" s="104">
        <v>0</v>
      </c>
      <c r="AN237" s="104">
        <v>0</v>
      </c>
      <c r="AO237" s="104">
        <v>171</v>
      </c>
      <c r="AP237" s="106">
        <f>'MFP by Site_kbs'!$AO237/'MFP by Site_kbs'!$G237</f>
        <v>0.60854092526690395</v>
      </c>
      <c r="AQ237" s="104">
        <v>171</v>
      </c>
      <c r="AR237" s="107">
        <f>'MFP by Site_kbs'!$AQ237/'MFP by Site_kbs'!$G237</f>
        <v>0.60854092526690395</v>
      </c>
      <c r="AS237" s="104" t="s">
        <v>1767</v>
      </c>
      <c r="AT237" s="104" t="s">
        <v>1870</v>
      </c>
      <c r="AU237" s="115" t="s">
        <v>3246</v>
      </c>
    </row>
    <row r="238" spans="2:47" hidden="1" x14ac:dyDescent="0.25">
      <c r="B238" s="109" t="s">
        <v>1808</v>
      </c>
      <c r="C238" s="109">
        <v>10</v>
      </c>
      <c r="D238" s="109" t="s">
        <v>98</v>
      </c>
      <c r="E238" s="109">
        <v>10014</v>
      </c>
      <c r="F238" s="109" t="s">
        <v>656</v>
      </c>
      <c r="G238" s="110">
        <v>374</v>
      </c>
      <c r="H238" s="110">
        <v>159</v>
      </c>
      <c r="I238" s="111">
        <v>0.425133689839572</v>
      </c>
      <c r="J238" s="110">
        <v>215</v>
      </c>
      <c r="K238" s="111">
        <v>0.574866310160428</v>
      </c>
      <c r="L238" s="110">
        <v>0</v>
      </c>
      <c r="M238" s="110">
        <v>1</v>
      </c>
      <c r="N238" s="110">
        <v>69</v>
      </c>
      <c r="O238" s="110">
        <v>1</v>
      </c>
      <c r="P238" s="110">
        <v>0</v>
      </c>
      <c r="Q238" s="110">
        <v>301</v>
      </c>
      <c r="R238" s="110">
        <v>2</v>
      </c>
      <c r="S238" s="110">
        <f>SUM('MFP by Site_kbs'!$L238:$P238,'MFP by Site_kbs'!$R238)</f>
        <v>73</v>
      </c>
      <c r="T238" s="110">
        <v>374</v>
      </c>
      <c r="U238" s="111">
        <v>1</v>
      </c>
      <c r="V238" s="110">
        <v>0</v>
      </c>
      <c r="W238" s="111">
        <v>0</v>
      </c>
      <c r="X238" s="110">
        <v>0</v>
      </c>
      <c r="Y238" s="110">
        <v>0</v>
      </c>
      <c r="Z238" s="110" t="s">
        <v>1869</v>
      </c>
      <c r="AA238" s="110">
        <v>0</v>
      </c>
      <c r="AB238" s="110">
        <v>0</v>
      </c>
      <c r="AC238" s="110">
        <v>0</v>
      </c>
      <c r="AD238" s="109">
        <v>0</v>
      </c>
      <c r="AE238" s="110">
        <v>0</v>
      </c>
      <c r="AF238" s="110">
        <v>0</v>
      </c>
      <c r="AG238" s="110">
        <v>0</v>
      </c>
      <c r="AH238" s="110">
        <v>0</v>
      </c>
      <c r="AI238" s="110">
        <v>0</v>
      </c>
      <c r="AJ238" s="110">
        <v>94</v>
      </c>
      <c r="AK238" s="110">
        <v>1</v>
      </c>
      <c r="AL238" s="110">
        <v>100</v>
      </c>
      <c r="AM238" s="110">
        <v>106</v>
      </c>
      <c r="AN238" s="110">
        <v>73</v>
      </c>
      <c r="AO238" s="110">
        <v>152</v>
      </c>
      <c r="AP238" s="112">
        <f>'MFP by Site_kbs'!$AO238/'MFP by Site_kbs'!$G238</f>
        <v>0.40641711229946526</v>
      </c>
      <c r="AQ238" s="110">
        <v>152</v>
      </c>
      <c r="AR238" s="113">
        <f>'MFP by Site_kbs'!$AQ238/'MFP by Site_kbs'!$G238</f>
        <v>0.40641711229946526</v>
      </c>
      <c r="AS238" s="110" t="s">
        <v>1767</v>
      </c>
      <c r="AT238" s="110" t="s">
        <v>1870</v>
      </c>
      <c r="AU238" s="114" t="s">
        <v>3247</v>
      </c>
    </row>
    <row r="239" spans="2:47" hidden="1" x14ac:dyDescent="0.25">
      <c r="B239" s="103" t="s">
        <v>1808</v>
      </c>
      <c r="C239" s="103">
        <v>10</v>
      </c>
      <c r="D239" s="103" t="s">
        <v>98</v>
      </c>
      <c r="E239" s="103">
        <v>10015</v>
      </c>
      <c r="F239" s="103" t="s">
        <v>657</v>
      </c>
      <c r="G239" s="104">
        <v>286</v>
      </c>
      <c r="H239" s="104">
        <v>140</v>
      </c>
      <c r="I239" s="105">
        <v>0.48951048951048998</v>
      </c>
      <c r="J239" s="104">
        <v>146</v>
      </c>
      <c r="K239" s="105">
        <v>0.51048951048951097</v>
      </c>
      <c r="L239" s="104">
        <v>1</v>
      </c>
      <c r="M239" s="104">
        <v>0</v>
      </c>
      <c r="N239" s="104">
        <v>39</v>
      </c>
      <c r="O239" s="104">
        <v>2</v>
      </c>
      <c r="P239" s="104">
        <v>0</v>
      </c>
      <c r="Q239" s="104">
        <v>243</v>
      </c>
      <c r="R239" s="104">
        <v>1</v>
      </c>
      <c r="S239" s="104">
        <f>SUM('MFP by Site_kbs'!$L239:$P239,'MFP by Site_kbs'!$R239)</f>
        <v>43</v>
      </c>
      <c r="T239" s="104">
        <v>286</v>
      </c>
      <c r="U239" s="105">
        <v>1</v>
      </c>
      <c r="V239" s="104">
        <v>0</v>
      </c>
      <c r="W239" s="105">
        <v>0</v>
      </c>
      <c r="X239" s="104">
        <v>0</v>
      </c>
      <c r="Y239" s="104">
        <v>0</v>
      </c>
      <c r="Z239" s="104" t="s">
        <v>1869</v>
      </c>
      <c r="AA239" s="104">
        <v>0</v>
      </c>
      <c r="AB239" s="104">
        <v>0</v>
      </c>
      <c r="AC239" s="104">
        <v>0</v>
      </c>
      <c r="AD239" s="103">
        <v>0</v>
      </c>
      <c r="AE239" s="104">
        <v>0</v>
      </c>
      <c r="AF239" s="104">
        <v>0</v>
      </c>
      <c r="AG239" s="104">
        <v>96</v>
      </c>
      <c r="AH239" s="104">
        <v>96</v>
      </c>
      <c r="AI239" s="104">
        <v>94</v>
      </c>
      <c r="AJ239" s="104">
        <v>0</v>
      </c>
      <c r="AK239" s="104">
        <v>0</v>
      </c>
      <c r="AL239" s="104">
        <v>0</v>
      </c>
      <c r="AM239" s="104">
        <v>0</v>
      </c>
      <c r="AN239" s="104">
        <v>0</v>
      </c>
      <c r="AO239" s="104">
        <v>142</v>
      </c>
      <c r="AP239" s="106">
        <f>'MFP by Site_kbs'!$AO239/'MFP by Site_kbs'!$G239</f>
        <v>0.49650349650349651</v>
      </c>
      <c r="AQ239" s="104">
        <v>142</v>
      </c>
      <c r="AR239" s="107">
        <f>'MFP by Site_kbs'!$AQ239/'MFP by Site_kbs'!$G239</f>
        <v>0.49650349650349651</v>
      </c>
      <c r="AS239" s="104" t="s">
        <v>1767</v>
      </c>
      <c r="AT239" s="104" t="s">
        <v>1870</v>
      </c>
      <c r="AU239" s="115" t="s">
        <v>3247</v>
      </c>
    </row>
    <row r="240" spans="2:47" hidden="1" x14ac:dyDescent="0.25">
      <c r="B240" s="109" t="s">
        <v>1808</v>
      </c>
      <c r="C240" s="109">
        <v>10</v>
      </c>
      <c r="D240" s="109" t="s">
        <v>98</v>
      </c>
      <c r="E240" s="109">
        <v>10016</v>
      </c>
      <c r="F240" s="109" t="s">
        <v>658</v>
      </c>
      <c r="G240" s="110">
        <v>390</v>
      </c>
      <c r="H240" s="110">
        <v>191</v>
      </c>
      <c r="I240" s="111">
        <v>0.48974358974359</v>
      </c>
      <c r="J240" s="110">
        <v>199</v>
      </c>
      <c r="K240" s="111">
        <v>0.51025641025641</v>
      </c>
      <c r="L240" s="110">
        <v>0</v>
      </c>
      <c r="M240" s="110">
        <v>13</v>
      </c>
      <c r="N240" s="110">
        <v>104</v>
      </c>
      <c r="O240" s="110">
        <v>25</v>
      </c>
      <c r="P240" s="110">
        <v>2</v>
      </c>
      <c r="Q240" s="110">
        <v>229</v>
      </c>
      <c r="R240" s="110">
        <v>17</v>
      </c>
      <c r="S240" s="110">
        <f>SUM('MFP by Site_kbs'!$L240:$P240,'MFP by Site_kbs'!$R240)</f>
        <v>161</v>
      </c>
      <c r="T240" s="110">
        <v>385</v>
      </c>
      <c r="U240" s="111">
        <v>0.987179487179487</v>
      </c>
      <c r="V240" s="110">
        <v>5</v>
      </c>
      <c r="W240" s="111">
        <v>1.2820512820512799E-2</v>
      </c>
      <c r="X240" s="110">
        <v>0</v>
      </c>
      <c r="Y240" s="110">
        <v>5</v>
      </c>
      <c r="Z240" s="110" t="s">
        <v>1869</v>
      </c>
      <c r="AA240" s="110">
        <v>57</v>
      </c>
      <c r="AB240" s="110">
        <v>67</v>
      </c>
      <c r="AC240" s="110">
        <v>59</v>
      </c>
      <c r="AD240" s="109">
        <v>56</v>
      </c>
      <c r="AE240" s="110">
        <v>71</v>
      </c>
      <c r="AF240" s="110">
        <v>75</v>
      </c>
      <c r="AG240" s="110">
        <v>0</v>
      </c>
      <c r="AH240" s="110">
        <v>0</v>
      </c>
      <c r="AI240" s="110">
        <v>0</v>
      </c>
      <c r="AJ240" s="110">
        <v>0</v>
      </c>
      <c r="AK240" s="110">
        <v>0</v>
      </c>
      <c r="AL240" s="110">
        <v>0</v>
      </c>
      <c r="AM240" s="110">
        <v>0</v>
      </c>
      <c r="AN240" s="110">
        <v>0</v>
      </c>
      <c r="AO240" s="110">
        <v>205</v>
      </c>
      <c r="AP240" s="112">
        <f>'MFP by Site_kbs'!$AO240/'MFP by Site_kbs'!$G240</f>
        <v>0.52564102564102566</v>
      </c>
      <c r="AQ240" s="110">
        <v>207</v>
      </c>
      <c r="AR240" s="113">
        <f>'MFP by Site_kbs'!$AQ240/'MFP by Site_kbs'!$G240</f>
        <v>0.53076923076923077</v>
      </c>
      <c r="AS240" s="110" t="s">
        <v>1767</v>
      </c>
      <c r="AT240" s="110" t="s">
        <v>1870</v>
      </c>
      <c r="AU240" s="114" t="s">
        <v>3247</v>
      </c>
    </row>
    <row r="241" spans="2:47" hidden="1" x14ac:dyDescent="0.25">
      <c r="B241" s="103" t="s">
        <v>1808</v>
      </c>
      <c r="C241" s="103">
        <v>10</v>
      </c>
      <c r="D241" s="103" t="s">
        <v>98</v>
      </c>
      <c r="E241" s="103">
        <v>10018</v>
      </c>
      <c r="F241" s="103" t="s">
        <v>659</v>
      </c>
      <c r="G241" s="104">
        <v>425</v>
      </c>
      <c r="H241" s="104">
        <v>198</v>
      </c>
      <c r="I241" s="105">
        <v>0.46588235294117603</v>
      </c>
      <c r="J241" s="104">
        <v>227</v>
      </c>
      <c r="K241" s="105">
        <v>0.53411764705882303</v>
      </c>
      <c r="L241" s="104">
        <v>0</v>
      </c>
      <c r="M241" s="104">
        <v>3</v>
      </c>
      <c r="N241" s="104">
        <v>253</v>
      </c>
      <c r="O241" s="104">
        <v>120</v>
      </c>
      <c r="P241" s="104">
        <v>0</v>
      </c>
      <c r="Q241" s="104">
        <v>36</v>
      </c>
      <c r="R241" s="104">
        <v>13</v>
      </c>
      <c r="S241" s="104">
        <f>SUM('MFP by Site_kbs'!$L241:$P241,'MFP by Site_kbs'!$R241)</f>
        <v>389</v>
      </c>
      <c r="T241" s="104">
        <v>328</v>
      </c>
      <c r="U241" s="105">
        <v>0.77176470588235302</v>
      </c>
      <c r="V241" s="104">
        <v>97</v>
      </c>
      <c r="W241" s="105">
        <v>0.22823529411764701</v>
      </c>
      <c r="X241" s="104">
        <v>0</v>
      </c>
      <c r="Y241" s="104">
        <v>11</v>
      </c>
      <c r="Z241" s="104" t="s">
        <v>1869</v>
      </c>
      <c r="AA241" s="104">
        <v>84</v>
      </c>
      <c r="AB241" s="104">
        <v>65</v>
      </c>
      <c r="AC241" s="104">
        <v>62</v>
      </c>
      <c r="AD241" s="103">
        <v>72</v>
      </c>
      <c r="AE241" s="104">
        <v>72</v>
      </c>
      <c r="AF241" s="104">
        <v>59</v>
      </c>
      <c r="AG241" s="104">
        <v>0</v>
      </c>
      <c r="AH241" s="104">
        <v>0</v>
      </c>
      <c r="AI241" s="104">
        <v>0</v>
      </c>
      <c r="AJ241" s="104">
        <v>0</v>
      </c>
      <c r="AK241" s="104">
        <v>0</v>
      </c>
      <c r="AL241" s="104">
        <v>0</v>
      </c>
      <c r="AM241" s="104">
        <v>0</v>
      </c>
      <c r="AN241" s="104">
        <v>0</v>
      </c>
      <c r="AO241" s="104">
        <v>387</v>
      </c>
      <c r="AP241" s="106">
        <f>'MFP by Site_kbs'!$AO241/'MFP by Site_kbs'!$G241</f>
        <v>0.9105882352941177</v>
      </c>
      <c r="AQ241" s="104">
        <v>387</v>
      </c>
      <c r="AR241" s="107">
        <f>'MFP by Site_kbs'!$AQ241/'MFP by Site_kbs'!$G241</f>
        <v>0.9105882352941177</v>
      </c>
      <c r="AS241" s="104" t="s">
        <v>1767</v>
      </c>
      <c r="AT241" s="104" t="s">
        <v>1870</v>
      </c>
      <c r="AU241" s="115" t="s">
        <v>3246</v>
      </c>
    </row>
    <row r="242" spans="2:47" hidden="1" x14ac:dyDescent="0.25">
      <c r="B242" s="109" t="s">
        <v>1808</v>
      </c>
      <c r="C242" s="109">
        <v>10</v>
      </c>
      <c r="D242" s="109" t="s">
        <v>98</v>
      </c>
      <c r="E242" s="109">
        <v>10019</v>
      </c>
      <c r="F242" s="109" t="s">
        <v>660</v>
      </c>
      <c r="G242" s="110">
        <v>639</v>
      </c>
      <c r="H242" s="110">
        <v>309</v>
      </c>
      <c r="I242" s="111">
        <v>0.48356807511737099</v>
      </c>
      <c r="J242" s="110">
        <v>330</v>
      </c>
      <c r="K242" s="111">
        <v>0.51643192488262901</v>
      </c>
      <c r="L242" s="110">
        <v>3</v>
      </c>
      <c r="M242" s="110">
        <v>3</v>
      </c>
      <c r="N242" s="110">
        <v>36</v>
      </c>
      <c r="O242" s="110">
        <v>27</v>
      </c>
      <c r="P242" s="110">
        <v>1</v>
      </c>
      <c r="Q242" s="110">
        <v>552</v>
      </c>
      <c r="R242" s="110">
        <v>17</v>
      </c>
      <c r="S242" s="110">
        <f>SUM('MFP by Site_kbs'!$L242:$P242,'MFP by Site_kbs'!$R242)</f>
        <v>87</v>
      </c>
      <c r="T242" s="110">
        <v>634</v>
      </c>
      <c r="U242" s="111">
        <v>0.99217527386541504</v>
      </c>
      <c r="V242" s="110">
        <v>5</v>
      </c>
      <c r="W242" s="111">
        <v>7.8247261345852897E-3</v>
      </c>
      <c r="X242" s="110">
        <v>0</v>
      </c>
      <c r="Y242" s="110">
        <v>13</v>
      </c>
      <c r="Z242" s="110" t="s">
        <v>1869</v>
      </c>
      <c r="AA242" s="110">
        <v>111</v>
      </c>
      <c r="AB242" s="110">
        <v>106</v>
      </c>
      <c r="AC242" s="110">
        <v>116</v>
      </c>
      <c r="AD242" s="109">
        <v>95</v>
      </c>
      <c r="AE242" s="110">
        <v>96</v>
      </c>
      <c r="AF242" s="110">
        <v>102</v>
      </c>
      <c r="AG242" s="110">
        <v>0</v>
      </c>
      <c r="AH242" s="110">
        <v>0</v>
      </c>
      <c r="AI242" s="110">
        <v>0</v>
      </c>
      <c r="AJ242" s="110">
        <v>0</v>
      </c>
      <c r="AK242" s="110">
        <v>0</v>
      </c>
      <c r="AL242" s="110">
        <v>0</v>
      </c>
      <c r="AM242" s="110">
        <v>0</v>
      </c>
      <c r="AN242" s="110">
        <v>0</v>
      </c>
      <c r="AO242" s="110">
        <v>325</v>
      </c>
      <c r="AP242" s="112">
        <f>'MFP by Site_kbs'!$AO242/'MFP by Site_kbs'!$G242</f>
        <v>0.50860719874804383</v>
      </c>
      <c r="AQ242" s="110">
        <v>329</v>
      </c>
      <c r="AR242" s="113">
        <f>'MFP by Site_kbs'!$AQ242/'MFP by Site_kbs'!$G242</f>
        <v>0.51486697965571204</v>
      </c>
      <c r="AS242" s="110" t="s">
        <v>1767</v>
      </c>
      <c r="AT242" s="110" t="s">
        <v>1870</v>
      </c>
      <c r="AU242" s="114" t="s">
        <v>3247</v>
      </c>
    </row>
    <row r="243" spans="2:47" hidden="1" x14ac:dyDescent="0.25">
      <c r="B243" s="103" t="s">
        <v>1808</v>
      </c>
      <c r="C243" s="103">
        <v>10</v>
      </c>
      <c r="D243" s="103" t="s">
        <v>98</v>
      </c>
      <c r="E243" s="103">
        <v>10023</v>
      </c>
      <c r="F243" s="103" t="s">
        <v>661</v>
      </c>
      <c r="G243" s="104">
        <v>353</v>
      </c>
      <c r="H243" s="104">
        <v>179</v>
      </c>
      <c r="I243" s="105">
        <v>0.50708215297450399</v>
      </c>
      <c r="J243" s="104">
        <v>174</v>
      </c>
      <c r="K243" s="105">
        <v>0.49291784702549601</v>
      </c>
      <c r="L243" s="104">
        <v>2</v>
      </c>
      <c r="M243" s="104">
        <v>4</v>
      </c>
      <c r="N243" s="104">
        <v>37</v>
      </c>
      <c r="O243" s="104">
        <v>51</v>
      </c>
      <c r="P243" s="104">
        <v>0</v>
      </c>
      <c r="Q243" s="104">
        <v>251</v>
      </c>
      <c r="R243" s="104">
        <v>8</v>
      </c>
      <c r="S243" s="104">
        <f>SUM('MFP by Site_kbs'!$L243:$P243,'MFP by Site_kbs'!$R243)</f>
        <v>102</v>
      </c>
      <c r="T243" s="104">
        <v>307</v>
      </c>
      <c r="U243" s="105">
        <v>0.86968838526912196</v>
      </c>
      <c r="V243" s="104">
        <v>46</v>
      </c>
      <c r="W243" s="105">
        <v>0.13031161473087799</v>
      </c>
      <c r="X243" s="104">
        <v>0</v>
      </c>
      <c r="Y243" s="104">
        <v>6</v>
      </c>
      <c r="Z243" s="104" t="s">
        <v>1869</v>
      </c>
      <c r="AA243" s="104">
        <v>60</v>
      </c>
      <c r="AB243" s="104">
        <v>60</v>
      </c>
      <c r="AC243" s="104">
        <v>56</v>
      </c>
      <c r="AD243" s="103">
        <v>70</v>
      </c>
      <c r="AE243" s="104">
        <v>52</v>
      </c>
      <c r="AF243" s="104">
        <v>49</v>
      </c>
      <c r="AG243" s="104">
        <v>0</v>
      </c>
      <c r="AH243" s="104">
        <v>0</v>
      </c>
      <c r="AI243" s="104">
        <v>0</v>
      </c>
      <c r="AJ243" s="104">
        <v>0</v>
      </c>
      <c r="AK243" s="104">
        <v>0</v>
      </c>
      <c r="AL243" s="104">
        <v>0</v>
      </c>
      <c r="AM243" s="104">
        <v>0</v>
      </c>
      <c r="AN243" s="104">
        <v>0</v>
      </c>
      <c r="AO243" s="104">
        <v>260</v>
      </c>
      <c r="AP243" s="106">
        <f>'MFP by Site_kbs'!$AO243/'MFP by Site_kbs'!$G243</f>
        <v>0.73654390934844194</v>
      </c>
      <c r="AQ243" s="104">
        <v>260</v>
      </c>
      <c r="AR243" s="107">
        <f>'MFP by Site_kbs'!$AQ243/'MFP by Site_kbs'!$G243</f>
        <v>0.73654390934844194</v>
      </c>
      <c r="AS243" s="104" t="s">
        <v>1767</v>
      </c>
      <c r="AT243" s="104" t="s">
        <v>1870</v>
      </c>
      <c r="AU243" s="115" t="s">
        <v>3246</v>
      </c>
    </row>
    <row r="244" spans="2:47" hidden="1" x14ac:dyDescent="0.25">
      <c r="B244" s="109" t="s">
        <v>1808</v>
      </c>
      <c r="C244" s="109">
        <v>10</v>
      </c>
      <c r="D244" s="109" t="s">
        <v>98</v>
      </c>
      <c r="E244" s="109">
        <v>10024</v>
      </c>
      <c r="F244" s="109" t="s">
        <v>662</v>
      </c>
      <c r="G244" s="110">
        <v>344</v>
      </c>
      <c r="H244" s="110">
        <v>174</v>
      </c>
      <c r="I244" s="111">
        <v>0.50581395348837199</v>
      </c>
      <c r="J244" s="110">
        <v>170</v>
      </c>
      <c r="K244" s="111">
        <v>0.49418604651162801</v>
      </c>
      <c r="L244" s="110">
        <v>0</v>
      </c>
      <c r="M244" s="110">
        <v>2</v>
      </c>
      <c r="N244" s="110">
        <v>245</v>
      </c>
      <c r="O244" s="110">
        <v>15</v>
      </c>
      <c r="P244" s="110">
        <v>1</v>
      </c>
      <c r="Q244" s="110">
        <v>67</v>
      </c>
      <c r="R244" s="110">
        <v>14</v>
      </c>
      <c r="S244" s="110">
        <f>SUM('MFP by Site_kbs'!$L244:$P244,'MFP by Site_kbs'!$R244)</f>
        <v>277</v>
      </c>
      <c r="T244" s="110">
        <v>341</v>
      </c>
      <c r="U244" s="111">
        <v>0.99127906976744196</v>
      </c>
      <c r="V244" s="110">
        <v>3</v>
      </c>
      <c r="W244" s="111">
        <v>8.7209302325581394E-3</v>
      </c>
      <c r="X244" s="110">
        <v>0</v>
      </c>
      <c r="Y244" s="110">
        <v>4</v>
      </c>
      <c r="Z244" s="110" t="s">
        <v>1869</v>
      </c>
      <c r="AA244" s="110">
        <v>55</v>
      </c>
      <c r="AB244" s="110">
        <v>64</v>
      </c>
      <c r="AC244" s="110">
        <v>46</v>
      </c>
      <c r="AD244" s="109">
        <v>56</v>
      </c>
      <c r="AE244" s="110">
        <v>66</v>
      </c>
      <c r="AF244" s="110">
        <v>53</v>
      </c>
      <c r="AG244" s="110">
        <v>0</v>
      </c>
      <c r="AH244" s="110">
        <v>0</v>
      </c>
      <c r="AI244" s="110">
        <v>0</v>
      </c>
      <c r="AJ244" s="110">
        <v>0</v>
      </c>
      <c r="AK244" s="110">
        <v>0</v>
      </c>
      <c r="AL244" s="110">
        <v>0</v>
      </c>
      <c r="AM244" s="110">
        <v>0</v>
      </c>
      <c r="AN244" s="110">
        <v>0</v>
      </c>
      <c r="AO244" s="110">
        <v>293</v>
      </c>
      <c r="AP244" s="112">
        <f>'MFP by Site_kbs'!$AO244/'MFP by Site_kbs'!$G244</f>
        <v>0.85174418604651159</v>
      </c>
      <c r="AQ244" s="110">
        <v>293</v>
      </c>
      <c r="AR244" s="113">
        <f>'MFP by Site_kbs'!$AQ244/'MFP by Site_kbs'!$G244</f>
        <v>0.85174418604651159</v>
      </c>
      <c r="AS244" s="110" t="s">
        <v>1767</v>
      </c>
      <c r="AT244" s="110" t="s">
        <v>1870</v>
      </c>
      <c r="AU244" s="114" t="s">
        <v>3246</v>
      </c>
    </row>
    <row r="245" spans="2:47" hidden="1" x14ac:dyDescent="0.25">
      <c r="B245" s="103" t="s">
        <v>1808</v>
      </c>
      <c r="C245" s="103">
        <v>10</v>
      </c>
      <c r="D245" s="103" t="s">
        <v>98</v>
      </c>
      <c r="E245" s="103">
        <v>10025</v>
      </c>
      <c r="F245" s="103" t="s">
        <v>663</v>
      </c>
      <c r="G245" s="104">
        <v>1168</v>
      </c>
      <c r="H245" s="104">
        <v>575</v>
      </c>
      <c r="I245" s="105">
        <v>0.49229452054794498</v>
      </c>
      <c r="J245" s="104">
        <v>593</v>
      </c>
      <c r="K245" s="105">
        <v>0.50770547945205502</v>
      </c>
      <c r="L245" s="104">
        <v>5</v>
      </c>
      <c r="M245" s="104">
        <v>13</v>
      </c>
      <c r="N245" s="104">
        <v>122</v>
      </c>
      <c r="O245" s="104">
        <v>26</v>
      </c>
      <c r="P245" s="104">
        <v>1</v>
      </c>
      <c r="Q245" s="104">
        <v>992</v>
      </c>
      <c r="R245" s="104">
        <v>9</v>
      </c>
      <c r="S245" s="104">
        <f>SUM('MFP by Site_kbs'!$L245:$P245,'MFP by Site_kbs'!$R245)</f>
        <v>176</v>
      </c>
      <c r="T245" s="104">
        <v>1166</v>
      </c>
      <c r="U245" s="105">
        <v>0.99828767123287698</v>
      </c>
      <c r="V245" s="104">
        <v>2</v>
      </c>
      <c r="W245" s="105">
        <v>1.71232876712329E-3</v>
      </c>
      <c r="X245" s="104">
        <v>0</v>
      </c>
      <c r="Y245" s="104">
        <v>0</v>
      </c>
      <c r="Z245" s="104" t="s">
        <v>1869</v>
      </c>
      <c r="AA245" s="104">
        <v>0</v>
      </c>
      <c r="AB245" s="104">
        <v>0</v>
      </c>
      <c r="AC245" s="104">
        <v>0</v>
      </c>
      <c r="AD245" s="103">
        <v>0</v>
      </c>
      <c r="AE245" s="104">
        <v>0</v>
      </c>
      <c r="AF245" s="104">
        <v>0</v>
      </c>
      <c r="AG245" s="104">
        <v>0</v>
      </c>
      <c r="AH245" s="104">
        <v>0</v>
      </c>
      <c r="AI245" s="104">
        <v>0</v>
      </c>
      <c r="AJ245" s="104">
        <v>316</v>
      </c>
      <c r="AK245" s="104">
        <v>5</v>
      </c>
      <c r="AL245" s="104">
        <v>295</v>
      </c>
      <c r="AM245" s="104">
        <v>303</v>
      </c>
      <c r="AN245" s="104">
        <v>249</v>
      </c>
      <c r="AO245" s="104">
        <v>309</v>
      </c>
      <c r="AP245" s="106">
        <f>'MFP by Site_kbs'!$AO245/'MFP by Site_kbs'!$G245</f>
        <v>0.26455479452054792</v>
      </c>
      <c r="AQ245" s="104">
        <v>310</v>
      </c>
      <c r="AR245" s="107">
        <f>'MFP by Site_kbs'!$AQ245/'MFP by Site_kbs'!$G245</f>
        <v>0.2654109589041096</v>
      </c>
      <c r="AS245" s="104" t="s">
        <v>1767</v>
      </c>
      <c r="AT245" s="104" t="s">
        <v>1870</v>
      </c>
      <c r="AU245" s="115" t="s">
        <v>3247</v>
      </c>
    </row>
    <row r="246" spans="2:47" hidden="1" x14ac:dyDescent="0.25">
      <c r="B246" s="109" t="s">
        <v>1808</v>
      </c>
      <c r="C246" s="109">
        <v>10</v>
      </c>
      <c r="D246" s="109" t="s">
        <v>98</v>
      </c>
      <c r="E246" s="109">
        <v>10026</v>
      </c>
      <c r="F246" s="109" t="s">
        <v>664</v>
      </c>
      <c r="G246" s="110">
        <v>1028</v>
      </c>
      <c r="H246" s="110">
        <v>491</v>
      </c>
      <c r="I246" s="111">
        <v>0.47762645914396901</v>
      </c>
      <c r="J246" s="110">
        <v>537</v>
      </c>
      <c r="K246" s="111">
        <v>0.52237354085603105</v>
      </c>
      <c r="L246" s="110">
        <v>1</v>
      </c>
      <c r="M246" s="110">
        <v>10</v>
      </c>
      <c r="N246" s="110">
        <v>339</v>
      </c>
      <c r="O246" s="110">
        <v>32</v>
      </c>
      <c r="P246" s="110">
        <v>3</v>
      </c>
      <c r="Q246" s="110">
        <v>629</v>
      </c>
      <c r="R246" s="110">
        <v>14</v>
      </c>
      <c r="S246" s="110">
        <f>SUM('MFP by Site_kbs'!$L246:$P246,'MFP by Site_kbs'!$R246)</f>
        <v>399</v>
      </c>
      <c r="T246" s="110">
        <v>1015</v>
      </c>
      <c r="U246" s="111">
        <v>0.987354085603113</v>
      </c>
      <c r="V246" s="110">
        <v>13</v>
      </c>
      <c r="W246" s="111">
        <v>1.26459143968872E-2</v>
      </c>
      <c r="X246" s="110">
        <v>0</v>
      </c>
      <c r="Y246" s="110">
        <v>0</v>
      </c>
      <c r="Z246" s="110" t="s">
        <v>1869</v>
      </c>
      <c r="AA246" s="110">
        <v>0</v>
      </c>
      <c r="AB246" s="110">
        <v>0</v>
      </c>
      <c r="AC246" s="110">
        <v>0</v>
      </c>
      <c r="AD246" s="109">
        <v>0</v>
      </c>
      <c r="AE246" s="110">
        <v>0</v>
      </c>
      <c r="AF246" s="110">
        <v>0</v>
      </c>
      <c r="AG246" s="110">
        <v>166</v>
      </c>
      <c r="AH246" s="110">
        <v>148</v>
      </c>
      <c r="AI246" s="110">
        <v>137</v>
      </c>
      <c r="AJ246" s="110">
        <v>151</v>
      </c>
      <c r="AK246" s="110">
        <v>5</v>
      </c>
      <c r="AL246" s="110">
        <v>138</v>
      </c>
      <c r="AM246" s="110">
        <v>163</v>
      </c>
      <c r="AN246" s="110">
        <v>120</v>
      </c>
      <c r="AO246" s="110">
        <v>602</v>
      </c>
      <c r="AP246" s="112">
        <f>'MFP by Site_kbs'!$AO246/'MFP by Site_kbs'!$G246</f>
        <v>0.58560311284046696</v>
      </c>
      <c r="AQ246" s="110">
        <v>609</v>
      </c>
      <c r="AR246" s="113">
        <f>'MFP by Site_kbs'!$AQ246/'MFP by Site_kbs'!$G246</f>
        <v>0.59241245136186771</v>
      </c>
      <c r="AS246" s="110" t="s">
        <v>1767</v>
      </c>
      <c r="AT246" s="110" t="s">
        <v>1870</v>
      </c>
      <c r="AU246" s="114" t="s">
        <v>3247</v>
      </c>
    </row>
    <row r="247" spans="2:47" hidden="1" x14ac:dyDescent="0.25">
      <c r="B247" s="103" t="s">
        <v>1808</v>
      </c>
      <c r="C247" s="103">
        <v>10</v>
      </c>
      <c r="D247" s="103" t="s">
        <v>98</v>
      </c>
      <c r="E247" s="103">
        <v>10027</v>
      </c>
      <c r="F247" s="103" t="s">
        <v>665</v>
      </c>
      <c r="G247" s="104">
        <v>234</v>
      </c>
      <c r="H247" s="104">
        <v>103</v>
      </c>
      <c r="I247" s="105">
        <v>0.44017094017093999</v>
      </c>
      <c r="J247" s="104">
        <v>131</v>
      </c>
      <c r="K247" s="105">
        <v>0.55982905982905995</v>
      </c>
      <c r="L247" s="104">
        <v>2</v>
      </c>
      <c r="M247" s="104">
        <v>0</v>
      </c>
      <c r="N247" s="104">
        <v>220</v>
      </c>
      <c r="O247" s="104">
        <v>2</v>
      </c>
      <c r="P247" s="104">
        <v>0</v>
      </c>
      <c r="Q247" s="104">
        <v>2</v>
      </c>
      <c r="R247" s="104">
        <v>8</v>
      </c>
      <c r="S247" s="104">
        <f>SUM('MFP by Site_kbs'!$L247:$P247,'MFP by Site_kbs'!$R247)</f>
        <v>232</v>
      </c>
      <c r="T247" s="104">
        <v>234</v>
      </c>
      <c r="U247" s="105">
        <v>1</v>
      </c>
      <c r="V247" s="104">
        <v>0</v>
      </c>
      <c r="W247" s="105">
        <v>0</v>
      </c>
      <c r="X247" s="104">
        <v>0</v>
      </c>
      <c r="Y247" s="104">
        <v>5</v>
      </c>
      <c r="Z247" s="104" t="s">
        <v>1869</v>
      </c>
      <c r="AA247" s="104">
        <v>84</v>
      </c>
      <c r="AB247" s="104">
        <v>75</v>
      </c>
      <c r="AC247" s="104">
        <v>70</v>
      </c>
      <c r="AD247" s="103">
        <v>0</v>
      </c>
      <c r="AE247" s="104">
        <v>0</v>
      </c>
      <c r="AF247" s="104">
        <v>0</v>
      </c>
      <c r="AG247" s="104">
        <v>0</v>
      </c>
      <c r="AH247" s="104">
        <v>0</v>
      </c>
      <c r="AI247" s="104">
        <v>0</v>
      </c>
      <c r="AJ247" s="104">
        <v>0</v>
      </c>
      <c r="AK247" s="104">
        <v>0</v>
      </c>
      <c r="AL247" s="104">
        <v>0</v>
      </c>
      <c r="AM247" s="104">
        <v>0</v>
      </c>
      <c r="AN247" s="104">
        <v>0</v>
      </c>
      <c r="AO247" s="104">
        <v>230</v>
      </c>
      <c r="AP247" s="106">
        <f>'MFP by Site_kbs'!$AO247/'MFP by Site_kbs'!$G247</f>
        <v>0.98290598290598286</v>
      </c>
      <c r="AQ247" s="104">
        <v>230</v>
      </c>
      <c r="AR247" s="107">
        <f>'MFP by Site_kbs'!$AQ247/'MFP by Site_kbs'!$G247</f>
        <v>0.98290598290598286</v>
      </c>
      <c r="AS247" s="104" t="s">
        <v>1767</v>
      </c>
      <c r="AT247" s="104" t="s">
        <v>1870</v>
      </c>
      <c r="AU247" s="115" t="s">
        <v>3246</v>
      </c>
    </row>
    <row r="248" spans="2:47" hidden="1" x14ac:dyDescent="0.25">
      <c r="B248" s="109" t="s">
        <v>1808</v>
      </c>
      <c r="C248" s="109">
        <v>10</v>
      </c>
      <c r="D248" s="109" t="s">
        <v>98</v>
      </c>
      <c r="E248" s="109">
        <v>10028</v>
      </c>
      <c r="F248" s="109" t="s">
        <v>666</v>
      </c>
      <c r="G248" s="110">
        <v>421</v>
      </c>
      <c r="H248" s="110">
        <v>191</v>
      </c>
      <c r="I248" s="111">
        <v>0.45368171021377701</v>
      </c>
      <c r="J248" s="110">
        <v>230</v>
      </c>
      <c r="K248" s="111">
        <v>0.54631828978622299</v>
      </c>
      <c r="L248" s="110">
        <v>1</v>
      </c>
      <c r="M248" s="110">
        <v>0</v>
      </c>
      <c r="N248" s="110">
        <v>141</v>
      </c>
      <c r="O248" s="110">
        <v>47</v>
      </c>
      <c r="P248" s="110">
        <v>3</v>
      </c>
      <c r="Q248" s="110">
        <v>214</v>
      </c>
      <c r="R248" s="110">
        <v>15</v>
      </c>
      <c r="S248" s="110">
        <f>SUM('MFP by Site_kbs'!$L248:$P248,'MFP by Site_kbs'!$R248)</f>
        <v>207</v>
      </c>
      <c r="T248" s="110">
        <v>418</v>
      </c>
      <c r="U248" s="111">
        <v>0.99287410926365804</v>
      </c>
      <c r="V248" s="110">
        <v>3</v>
      </c>
      <c r="W248" s="111">
        <v>7.1258907363420396E-3</v>
      </c>
      <c r="X248" s="110">
        <v>0</v>
      </c>
      <c r="Y248" s="110">
        <v>3</v>
      </c>
      <c r="Z248" s="110" t="s">
        <v>1869</v>
      </c>
      <c r="AA248" s="110">
        <v>69</v>
      </c>
      <c r="AB248" s="110">
        <v>65</v>
      </c>
      <c r="AC248" s="110">
        <v>76</v>
      </c>
      <c r="AD248" s="109">
        <v>75</v>
      </c>
      <c r="AE248" s="110">
        <v>64</v>
      </c>
      <c r="AF248" s="110">
        <v>69</v>
      </c>
      <c r="AG248" s="110">
        <v>0</v>
      </c>
      <c r="AH248" s="110">
        <v>0</v>
      </c>
      <c r="AI248" s="110">
        <v>0</v>
      </c>
      <c r="AJ248" s="110">
        <v>0</v>
      </c>
      <c r="AK248" s="110">
        <v>0</v>
      </c>
      <c r="AL248" s="110">
        <v>0</v>
      </c>
      <c r="AM248" s="110">
        <v>0</v>
      </c>
      <c r="AN248" s="110">
        <v>0</v>
      </c>
      <c r="AO248" s="110">
        <v>334</v>
      </c>
      <c r="AP248" s="112">
        <f>'MFP by Site_kbs'!$AO248/'MFP by Site_kbs'!$G248</f>
        <v>0.79334916864608074</v>
      </c>
      <c r="AQ248" s="110">
        <v>334</v>
      </c>
      <c r="AR248" s="113">
        <f>'MFP by Site_kbs'!$AQ248/'MFP by Site_kbs'!$G248</f>
        <v>0.79334916864608074</v>
      </c>
      <c r="AS248" s="110" t="s">
        <v>1767</v>
      </c>
      <c r="AT248" s="110" t="s">
        <v>1870</v>
      </c>
      <c r="AU248" s="114" t="s">
        <v>3246</v>
      </c>
    </row>
    <row r="249" spans="2:47" hidden="1" x14ac:dyDescent="0.25">
      <c r="B249" s="103" t="s">
        <v>1808</v>
      </c>
      <c r="C249" s="103">
        <v>10</v>
      </c>
      <c r="D249" s="103" t="s">
        <v>98</v>
      </c>
      <c r="E249" s="103">
        <v>10029</v>
      </c>
      <c r="F249" s="103" t="s">
        <v>667</v>
      </c>
      <c r="G249" s="104">
        <v>140</v>
      </c>
      <c r="H249" s="104">
        <v>67</v>
      </c>
      <c r="I249" s="105">
        <v>0.47857142857142898</v>
      </c>
      <c r="J249" s="104">
        <v>73</v>
      </c>
      <c r="K249" s="105">
        <v>0.52142857142857102</v>
      </c>
      <c r="L249" s="104">
        <v>0</v>
      </c>
      <c r="M249" s="104">
        <v>1</v>
      </c>
      <c r="N249" s="104">
        <v>136</v>
      </c>
      <c r="O249" s="104">
        <v>2</v>
      </c>
      <c r="P249" s="104">
        <v>0</v>
      </c>
      <c r="Q249" s="104">
        <v>0</v>
      </c>
      <c r="R249" s="104">
        <v>1</v>
      </c>
      <c r="S249" s="104">
        <f>SUM('MFP by Site_kbs'!$L249:$P249,'MFP by Site_kbs'!$R249)</f>
        <v>140</v>
      </c>
      <c r="T249" s="104">
        <v>140</v>
      </c>
      <c r="U249" s="105">
        <v>1</v>
      </c>
      <c r="V249" s="104">
        <v>0</v>
      </c>
      <c r="W249" s="105">
        <v>0</v>
      </c>
      <c r="X249" s="104">
        <v>0</v>
      </c>
      <c r="Y249" s="104">
        <v>3</v>
      </c>
      <c r="Z249" s="104" t="s">
        <v>1869</v>
      </c>
      <c r="AA249" s="104">
        <v>18</v>
      </c>
      <c r="AB249" s="104">
        <v>26</v>
      </c>
      <c r="AC249" s="104">
        <v>25</v>
      </c>
      <c r="AD249" s="103">
        <v>25</v>
      </c>
      <c r="AE249" s="104">
        <v>19</v>
      </c>
      <c r="AF249" s="104">
        <v>24</v>
      </c>
      <c r="AG249" s="104">
        <v>0</v>
      </c>
      <c r="AH249" s="104">
        <v>0</v>
      </c>
      <c r="AI249" s="104">
        <v>0</v>
      </c>
      <c r="AJ249" s="104">
        <v>0</v>
      </c>
      <c r="AK249" s="104">
        <v>0</v>
      </c>
      <c r="AL249" s="104">
        <v>0</v>
      </c>
      <c r="AM249" s="104">
        <v>0</v>
      </c>
      <c r="AN249" s="104">
        <v>0</v>
      </c>
      <c r="AO249" s="104">
        <v>138</v>
      </c>
      <c r="AP249" s="106">
        <f>'MFP by Site_kbs'!$AO249/'MFP by Site_kbs'!$G249</f>
        <v>0.98571428571428577</v>
      </c>
      <c r="AQ249" s="104">
        <v>138</v>
      </c>
      <c r="AR249" s="107">
        <f>'MFP by Site_kbs'!$AQ249/'MFP by Site_kbs'!$G249</f>
        <v>0.98571428571428577</v>
      </c>
      <c r="AS249" s="104" t="s">
        <v>1767</v>
      </c>
      <c r="AT249" s="104" t="s">
        <v>1870</v>
      </c>
      <c r="AU249" s="115" t="s">
        <v>3246</v>
      </c>
    </row>
    <row r="250" spans="2:47" hidden="1" x14ac:dyDescent="0.25">
      <c r="B250" s="109" t="s">
        <v>1808</v>
      </c>
      <c r="C250" s="109">
        <v>10</v>
      </c>
      <c r="D250" s="109" t="s">
        <v>98</v>
      </c>
      <c r="E250" s="109">
        <v>10030</v>
      </c>
      <c r="F250" s="109" t="s">
        <v>668</v>
      </c>
      <c r="G250" s="110">
        <v>428</v>
      </c>
      <c r="H250" s="110">
        <v>194</v>
      </c>
      <c r="I250" s="111">
        <v>0.45327102803738301</v>
      </c>
      <c r="J250" s="110">
        <v>234</v>
      </c>
      <c r="K250" s="111">
        <v>0.54672897196261705</v>
      </c>
      <c r="L250" s="110">
        <v>0</v>
      </c>
      <c r="M250" s="110">
        <v>2</v>
      </c>
      <c r="N250" s="110">
        <v>48</v>
      </c>
      <c r="O250" s="110">
        <v>19</v>
      </c>
      <c r="P250" s="110">
        <v>0</v>
      </c>
      <c r="Q250" s="110">
        <v>330</v>
      </c>
      <c r="R250" s="110">
        <v>29</v>
      </c>
      <c r="S250" s="110">
        <f>SUM('MFP by Site_kbs'!$L250:$P250,'MFP by Site_kbs'!$R250)</f>
        <v>98</v>
      </c>
      <c r="T250" s="110">
        <v>426</v>
      </c>
      <c r="U250" s="111">
        <v>0.99532710280373804</v>
      </c>
      <c r="V250" s="110">
        <v>2</v>
      </c>
      <c r="W250" s="111">
        <v>4.6728971962616802E-3</v>
      </c>
      <c r="X250" s="110">
        <v>0</v>
      </c>
      <c r="Y250" s="110">
        <v>8</v>
      </c>
      <c r="Z250" s="110" t="s">
        <v>1869</v>
      </c>
      <c r="AA250" s="110">
        <v>69</v>
      </c>
      <c r="AB250" s="110">
        <v>71</v>
      </c>
      <c r="AC250" s="110">
        <v>66</v>
      </c>
      <c r="AD250" s="109">
        <v>67</v>
      </c>
      <c r="AE250" s="110">
        <v>78</v>
      </c>
      <c r="AF250" s="110">
        <v>69</v>
      </c>
      <c r="AG250" s="110">
        <v>0</v>
      </c>
      <c r="AH250" s="110">
        <v>0</v>
      </c>
      <c r="AI250" s="110">
        <v>0</v>
      </c>
      <c r="AJ250" s="110">
        <v>0</v>
      </c>
      <c r="AK250" s="110">
        <v>0</v>
      </c>
      <c r="AL250" s="110">
        <v>0</v>
      </c>
      <c r="AM250" s="110">
        <v>0</v>
      </c>
      <c r="AN250" s="110">
        <v>0</v>
      </c>
      <c r="AO250" s="110">
        <v>310</v>
      </c>
      <c r="AP250" s="112">
        <f>'MFP by Site_kbs'!$AO250/'MFP by Site_kbs'!$G250</f>
        <v>0.72429906542056077</v>
      </c>
      <c r="AQ250" s="110">
        <v>310</v>
      </c>
      <c r="AR250" s="113">
        <f>'MFP by Site_kbs'!$AQ250/'MFP by Site_kbs'!$G250</f>
        <v>0.72429906542056077</v>
      </c>
      <c r="AS250" s="110" t="s">
        <v>1767</v>
      </c>
      <c r="AT250" s="110" t="s">
        <v>1870</v>
      </c>
      <c r="AU250" s="114" t="s">
        <v>3246</v>
      </c>
    </row>
    <row r="251" spans="2:47" hidden="1" x14ac:dyDescent="0.25">
      <c r="B251" s="103" t="s">
        <v>1808</v>
      </c>
      <c r="C251" s="103">
        <v>10</v>
      </c>
      <c r="D251" s="103" t="s">
        <v>98</v>
      </c>
      <c r="E251" s="103">
        <v>10033</v>
      </c>
      <c r="F251" s="103" t="s">
        <v>669</v>
      </c>
      <c r="G251" s="104">
        <v>1119</v>
      </c>
      <c r="H251" s="104">
        <v>567</v>
      </c>
      <c r="I251" s="105">
        <v>0.50670241286863305</v>
      </c>
      <c r="J251" s="104">
        <v>552</v>
      </c>
      <c r="K251" s="105">
        <v>0.49329758713136701</v>
      </c>
      <c r="L251" s="104">
        <v>0</v>
      </c>
      <c r="M251" s="104">
        <v>6</v>
      </c>
      <c r="N251" s="104">
        <v>947</v>
      </c>
      <c r="O251" s="104">
        <v>37</v>
      </c>
      <c r="P251" s="104">
        <v>0</v>
      </c>
      <c r="Q251" s="104">
        <v>120</v>
      </c>
      <c r="R251" s="104">
        <v>9</v>
      </c>
      <c r="S251" s="104">
        <f>SUM('MFP by Site_kbs'!$L251:$P251,'MFP by Site_kbs'!$R251)</f>
        <v>999</v>
      </c>
      <c r="T251" s="104">
        <v>1098</v>
      </c>
      <c r="U251" s="105">
        <v>0.98123324396782796</v>
      </c>
      <c r="V251" s="104">
        <v>21</v>
      </c>
      <c r="W251" s="105">
        <v>1.8766756032171601E-2</v>
      </c>
      <c r="X251" s="104">
        <v>0</v>
      </c>
      <c r="Y251" s="104">
        <v>0</v>
      </c>
      <c r="Z251" s="104" t="s">
        <v>1869</v>
      </c>
      <c r="AA251" s="104">
        <v>0</v>
      </c>
      <c r="AB251" s="104">
        <v>0</v>
      </c>
      <c r="AC251" s="104">
        <v>0</v>
      </c>
      <c r="AD251" s="103">
        <v>0</v>
      </c>
      <c r="AE251" s="104">
        <v>0</v>
      </c>
      <c r="AF251" s="104">
        <v>0</v>
      </c>
      <c r="AG251" s="104">
        <v>0</v>
      </c>
      <c r="AH251" s="104">
        <v>0</v>
      </c>
      <c r="AI251" s="104">
        <v>0</v>
      </c>
      <c r="AJ251" s="104">
        <v>326</v>
      </c>
      <c r="AK251" s="104">
        <v>32</v>
      </c>
      <c r="AL251" s="104">
        <v>257</v>
      </c>
      <c r="AM251" s="104">
        <v>285</v>
      </c>
      <c r="AN251" s="104">
        <v>219</v>
      </c>
      <c r="AO251" s="104">
        <v>846</v>
      </c>
      <c r="AP251" s="106">
        <f>'MFP by Site_kbs'!$AO251/'MFP by Site_kbs'!$G251</f>
        <v>0.75603217158176939</v>
      </c>
      <c r="AQ251" s="104">
        <v>846</v>
      </c>
      <c r="AR251" s="107">
        <f>'MFP by Site_kbs'!$AQ251/'MFP by Site_kbs'!$G251</f>
        <v>0.75603217158176939</v>
      </c>
      <c r="AS251" s="104" t="s">
        <v>1767</v>
      </c>
      <c r="AT251" s="104" t="s">
        <v>1870</v>
      </c>
      <c r="AU251" s="115" t="s">
        <v>3246</v>
      </c>
    </row>
    <row r="252" spans="2:47" hidden="1" x14ac:dyDescent="0.25">
      <c r="B252" s="109" t="s">
        <v>1808</v>
      </c>
      <c r="C252" s="109">
        <v>10</v>
      </c>
      <c r="D252" s="109" t="s">
        <v>98</v>
      </c>
      <c r="E252" s="109">
        <v>10034</v>
      </c>
      <c r="F252" s="109" t="s">
        <v>670</v>
      </c>
      <c r="G252" s="110">
        <v>902</v>
      </c>
      <c r="H252" s="110">
        <v>449</v>
      </c>
      <c r="I252" s="111">
        <v>0.49778270509977801</v>
      </c>
      <c r="J252" s="110">
        <v>453</v>
      </c>
      <c r="K252" s="111">
        <v>0.50221729490022204</v>
      </c>
      <c r="L252" s="110">
        <v>2</v>
      </c>
      <c r="M252" s="110">
        <v>7</v>
      </c>
      <c r="N252" s="110">
        <v>74</v>
      </c>
      <c r="O252" s="110">
        <v>41</v>
      </c>
      <c r="P252" s="110">
        <v>0</v>
      </c>
      <c r="Q252" s="110">
        <v>757</v>
      </c>
      <c r="R252" s="110">
        <v>21</v>
      </c>
      <c r="S252" s="110">
        <f>SUM('MFP by Site_kbs'!$L252:$P252,'MFP by Site_kbs'!$R252)</f>
        <v>145</v>
      </c>
      <c r="T252" s="110">
        <v>896</v>
      </c>
      <c r="U252" s="111">
        <v>0.99334811529933498</v>
      </c>
      <c r="V252" s="110">
        <v>6</v>
      </c>
      <c r="W252" s="111">
        <v>6.6518847006651902E-3</v>
      </c>
      <c r="X252" s="110">
        <v>0</v>
      </c>
      <c r="Y252" s="110">
        <v>0</v>
      </c>
      <c r="Z252" s="110" t="s">
        <v>1869</v>
      </c>
      <c r="AA252" s="110">
        <v>0</v>
      </c>
      <c r="AB252" s="110">
        <v>0</v>
      </c>
      <c r="AC252" s="110">
        <v>0</v>
      </c>
      <c r="AD252" s="109">
        <v>0</v>
      </c>
      <c r="AE252" s="110">
        <v>0</v>
      </c>
      <c r="AF252" s="110">
        <v>0</v>
      </c>
      <c r="AG252" s="110">
        <v>311</v>
      </c>
      <c r="AH252" s="110">
        <v>299</v>
      </c>
      <c r="AI252" s="110">
        <v>292</v>
      </c>
      <c r="AJ252" s="110">
        <v>0</v>
      </c>
      <c r="AK252" s="110">
        <v>0</v>
      </c>
      <c r="AL252" s="110">
        <v>0</v>
      </c>
      <c r="AM252" s="110">
        <v>0</v>
      </c>
      <c r="AN252" s="110">
        <v>0</v>
      </c>
      <c r="AO252" s="110">
        <v>365</v>
      </c>
      <c r="AP252" s="112">
        <f>'MFP by Site_kbs'!$AO252/'MFP by Site_kbs'!$G252</f>
        <v>0.40465631929046564</v>
      </c>
      <c r="AQ252" s="110">
        <v>369</v>
      </c>
      <c r="AR252" s="113">
        <f>'MFP by Site_kbs'!$AQ252/'MFP by Site_kbs'!$G252</f>
        <v>0.40909090909090912</v>
      </c>
      <c r="AS252" s="110" t="s">
        <v>1767</v>
      </c>
      <c r="AT252" s="110" t="s">
        <v>1870</v>
      </c>
      <c r="AU252" s="114" t="s">
        <v>3247</v>
      </c>
    </row>
    <row r="253" spans="2:47" hidden="1" x14ac:dyDescent="0.25">
      <c r="B253" s="103" t="s">
        <v>1808</v>
      </c>
      <c r="C253" s="103">
        <v>10</v>
      </c>
      <c r="D253" s="103" t="s">
        <v>98</v>
      </c>
      <c r="E253" s="103">
        <v>10035</v>
      </c>
      <c r="F253" s="103" t="s">
        <v>671</v>
      </c>
      <c r="G253" s="104">
        <v>384</v>
      </c>
      <c r="H253" s="104">
        <v>167</v>
      </c>
      <c r="I253" s="105">
        <v>0.43489583333333298</v>
      </c>
      <c r="J253" s="104">
        <v>217</v>
      </c>
      <c r="K253" s="105">
        <v>0.56510416666666696</v>
      </c>
      <c r="L253" s="104">
        <v>0</v>
      </c>
      <c r="M253" s="104">
        <v>1</v>
      </c>
      <c r="N253" s="104">
        <v>46</v>
      </c>
      <c r="O253" s="104">
        <v>25</v>
      </c>
      <c r="P253" s="104">
        <v>0</v>
      </c>
      <c r="Q253" s="104">
        <v>303</v>
      </c>
      <c r="R253" s="104">
        <v>9</v>
      </c>
      <c r="S253" s="104">
        <f>SUM('MFP by Site_kbs'!$L253:$P253,'MFP by Site_kbs'!$R253)</f>
        <v>81</v>
      </c>
      <c r="T253" s="104">
        <v>379</v>
      </c>
      <c r="U253" s="105">
        <v>0.98697916666666696</v>
      </c>
      <c r="V253" s="104">
        <v>5</v>
      </c>
      <c r="W253" s="105">
        <v>1.3020833333333299E-2</v>
      </c>
      <c r="X253" s="104">
        <v>0</v>
      </c>
      <c r="Y253" s="104">
        <v>0</v>
      </c>
      <c r="Z253" s="104" t="s">
        <v>1869</v>
      </c>
      <c r="AA253" s="104">
        <v>0</v>
      </c>
      <c r="AB253" s="104">
        <v>0</v>
      </c>
      <c r="AC253" s="104">
        <v>0</v>
      </c>
      <c r="AD253" s="103">
        <v>0</v>
      </c>
      <c r="AE253" s="104">
        <v>0</v>
      </c>
      <c r="AF253" s="104">
        <v>0</v>
      </c>
      <c r="AG253" s="104">
        <v>135</v>
      </c>
      <c r="AH253" s="104">
        <v>122</v>
      </c>
      <c r="AI253" s="104">
        <v>127</v>
      </c>
      <c r="AJ253" s="104">
        <v>0</v>
      </c>
      <c r="AK253" s="104">
        <v>0</v>
      </c>
      <c r="AL253" s="104">
        <v>0</v>
      </c>
      <c r="AM253" s="104">
        <v>0</v>
      </c>
      <c r="AN253" s="104">
        <v>0</v>
      </c>
      <c r="AO253" s="104">
        <v>275</v>
      </c>
      <c r="AP253" s="106">
        <f>'MFP by Site_kbs'!$AO253/'MFP by Site_kbs'!$G253</f>
        <v>0.71614583333333337</v>
      </c>
      <c r="AQ253" s="104">
        <v>275</v>
      </c>
      <c r="AR253" s="107">
        <f>'MFP by Site_kbs'!$AQ253/'MFP by Site_kbs'!$G253</f>
        <v>0.71614583333333337</v>
      </c>
      <c r="AS253" s="104" t="s">
        <v>1767</v>
      </c>
      <c r="AT253" s="104" t="s">
        <v>1870</v>
      </c>
      <c r="AU253" s="115" t="s">
        <v>3246</v>
      </c>
    </row>
    <row r="254" spans="2:47" hidden="1" x14ac:dyDescent="0.25">
      <c r="B254" s="109" t="s">
        <v>1808</v>
      </c>
      <c r="C254" s="109">
        <v>10</v>
      </c>
      <c r="D254" s="109" t="s">
        <v>98</v>
      </c>
      <c r="E254" s="109">
        <v>10036</v>
      </c>
      <c r="F254" s="109" t="s">
        <v>672</v>
      </c>
      <c r="G254" s="110">
        <v>342</v>
      </c>
      <c r="H254" s="110">
        <v>166</v>
      </c>
      <c r="I254" s="111">
        <v>0.48538011695906402</v>
      </c>
      <c r="J254" s="110">
        <v>176</v>
      </c>
      <c r="K254" s="111">
        <v>0.51461988304093598</v>
      </c>
      <c r="L254" s="110">
        <v>5</v>
      </c>
      <c r="M254" s="110">
        <v>3</v>
      </c>
      <c r="N254" s="110">
        <v>36</v>
      </c>
      <c r="O254" s="110">
        <v>18</v>
      </c>
      <c r="P254" s="110">
        <v>0</v>
      </c>
      <c r="Q254" s="110">
        <v>272</v>
      </c>
      <c r="R254" s="110">
        <v>8</v>
      </c>
      <c r="S254" s="110">
        <f>SUM('MFP by Site_kbs'!$L254:$P254,'MFP by Site_kbs'!$R254)</f>
        <v>70</v>
      </c>
      <c r="T254" s="110">
        <v>339</v>
      </c>
      <c r="U254" s="111">
        <v>0.99122807017543901</v>
      </c>
      <c r="V254" s="110">
        <v>3</v>
      </c>
      <c r="W254" s="111">
        <v>8.7719298245613996E-3</v>
      </c>
      <c r="X254" s="110">
        <v>0</v>
      </c>
      <c r="Y254" s="110">
        <v>0</v>
      </c>
      <c r="Z254" s="110" t="s">
        <v>1869</v>
      </c>
      <c r="AA254" s="110">
        <v>0</v>
      </c>
      <c r="AB254" s="110">
        <v>0</v>
      </c>
      <c r="AC254" s="110">
        <v>0</v>
      </c>
      <c r="AD254" s="109">
        <v>0</v>
      </c>
      <c r="AE254" s="110">
        <v>0</v>
      </c>
      <c r="AF254" s="110">
        <v>0</v>
      </c>
      <c r="AG254" s="110">
        <v>118</v>
      </c>
      <c r="AH254" s="110">
        <v>106</v>
      </c>
      <c r="AI254" s="110">
        <v>118</v>
      </c>
      <c r="AJ254" s="110">
        <v>0</v>
      </c>
      <c r="AK254" s="110">
        <v>0</v>
      </c>
      <c r="AL254" s="110">
        <v>0</v>
      </c>
      <c r="AM254" s="110">
        <v>0</v>
      </c>
      <c r="AN254" s="110">
        <v>0</v>
      </c>
      <c r="AO254" s="110">
        <v>144</v>
      </c>
      <c r="AP254" s="112">
        <f>'MFP by Site_kbs'!$AO254/'MFP by Site_kbs'!$G254</f>
        <v>0.42105263157894735</v>
      </c>
      <c r="AQ254" s="110">
        <v>145</v>
      </c>
      <c r="AR254" s="113">
        <f>'MFP by Site_kbs'!$AQ254/'MFP by Site_kbs'!$G254</f>
        <v>0.42397660818713451</v>
      </c>
      <c r="AS254" s="110" t="s">
        <v>1767</v>
      </c>
      <c r="AT254" s="110" t="s">
        <v>1870</v>
      </c>
      <c r="AU254" s="114" t="s">
        <v>3247</v>
      </c>
    </row>
    <row r="255" spans="2:47" hidden="1" x14ac:dyDescent="0.25">
      <c r="B255" s="103" t="s">
        <v>1808</v>
      </c>
      <c r="C255" s="103">
        <v>10</v>
      </c>
      <c r="D255" s="103" t="s">
        <v>98</v>
      </c>
      <c r="E255" s="103">
        <v>10038</v>
      </c>
      <c r="F255" s="103" t="s">
        <v>673</v>
      </c>
      <c r="G255" s="104">
        <v>419</v>
      </c>
      <c r="H255" s="104">
        <v>193</v>
      </c>
      <c r="I255" s="105">
        <v>0.460620525059666</v>
      </c>
      <c r="J255" s="104">
        <v>226</v>
      </c>
      <c r="K255" s="105">
        <v>0.539379474940334</v>
      </c>
      <c r="L255" s="104">
        <v>0</v>
      </c>
      <c r="M255" s="104">
        <v>0</v>
      </c>
      <c r="N255" s="104">
        <v>400</v>
      </c>
      <c r="O255" s="104">
        <v>11</v>
      </c>
      <c r="P255" s="104">
        <v>1</v>
      </c>
      <c r="Q255" s="104">
        <v>3</v>
      </c>
      <c r="R255" s="104">
        <v>4</v>
      </c>
      <c r="S255" s="104">
        <f>SUM('MFP by Site_kbs'!$L255:$P255,'MFP by Site_kbs'!$R255)</f>
        <v>416</v>
      </c>
      <c r="T255" s="104">
        <v>416</v>
      </c>
      <c r="U255" s="105">
        <v>0.99284009546539398</v>
      </c>
      <c r="V255" s="104">
        <v>3</v>
      </c>
      <c r="W255" s="105">
        <v>7.1599045346062099E-3</v>
      </c>
      <c r="X255" s="104">
        <v>0</v>
      </c>
      <c r="Y255" s="104">
        <v>0</v>
      </c>
      <c r="Z255" s="104" t="s">
        <v>1869</v>
      </c>
      <c r="AA255" s="104">
        <v>0</v>
      </c>
      <c r="AB255" s="104">
        <v>0</v>
      </c>
      <c r="AC255" s="104">
        <v>0</v>
      </c>
      <c r="AD255" s="103">
        <v>0</v>
      </c>
      <c r="AE255" s="104">
        <v>0</v>
      </c>
      <c r="AF255" s="104">
        <v>0</v>
      </c>
      <c r="AG255" s="104">
        <v>146</v>
      </c>
      <c r="AH255" s="104">
        <v>138</v>
      </c>
      <c r="AI255" s="104">
        <v>135</v>
      </c>
      <c r="AJ255" s="104">
        <v>0</v>
      </c>
      <c r="AK255" s="104">
        <v>0</v>
      </c>
      <c r="AL255" s="104">
        <v>0</v>
      </c>
      <c r="AM255" s="104">
        <v>0</v>
      </c>
      <c r="AN255" s="104">
        <v>0</v>
      </c>
      <c r="AO255" s="104">
        <v>407</v>
      </c>
      <c r="AP255" s="106">
        <f>'MFP by Site_kbs'!$AO255/'MFP by Site_kbs'!$G255</f>
        <v>0.97136038186157514</v>
      </c>
      <c r="AQ255" s="104">
        <v>407</v>
      </c>
      <c r="AR255" s="107">
        <f>'MFP by Site_kbs'!$AQ255/'MFP by Site_kbs'!$G255</f>
        <v>0.97136038186157514</v>
      </c>
      <c r="AS255" s="104" t="s">
        <v>1767</v>
      </c>
      <c r="AT255" s="104" t="s">
        <v>1870</v>
      </c>
      <c r="AU255" s="115" t="s">
        <v>3246</v>
      </c>
    </row>
    <row r="256" spans="2:47" hidden="1" x14ac:dyDescent="0.25">
      <c r="B256" s="109" t="s">
        <v>1808</v>
      </c>
      <c r="C256" s="109">
        <v>10</v>
      </c>
      <c r="D256" s="109" t="s">
        <v>98</v>
      </c>
      <c r="E256" s="109">
        <v>10039</v>
      </c>
      <c r="F256" s="109" t="s">
        <v>674</v>
      </c>
      <c r="G256" s="110">
        <v>928</v>
      </c>
      <c r="H256" s="110">
        <v>437</v>
      </c>
      <c r="I256" s="111">
        <v>0.47090517241379298</v>
      </c>
      <c r="J256" s="110">
        <v>491</v>
      </c>
      <c r="K256" s="111">
        <v>0.52909482758620696</v>
      </c>
      <c r="L256" s="110">
        <v>2</v>
      </c>
      <c r="M256" s="110">
        <v>19</v>
      </c>
      <c r="N256" s="110">
        <v>125</v>
      </c>
      <c r="O256" s="110">
        <v>34</v>
      </c>
      <c r="P256" s="110">
        <v>0</v>
      </c>
      <c r="Q256" s="110">
        <v>723</v>
      </c>
      <c r="R256" s="110">
        <v>25</v>
      </c>
      <c r="S256" s="110">
        <f>SUM('MFP by Site_kbs'!$L256:$P256,'MFP by Site_kbs'!$R256)</f>
        <v>205</v>
      </c>
      <c r="T256" s="110">
        <v>925</v>
      </c>
      <c r="U256" s="111">
        <v>0.99676724137931005</v>
      </c>
      <c r="V256" s="110">
        <v>3</v>
      </c>
      <c r="W256" s="111">
        <v>3.2327586206896599E-3</v>
      </c>
      <c r="X256" s="110">
        <v>0</v>
      </c>
      <c r="Y256" s="110">
        <v>7</v>
      </c>
      <c r="Z256" s="110" t="s">
        <v>1869</v>
      </c>
      <c r="AA256" s="110">
        <v>146</v>
      </c>
      <c r="AB256" s="110">
        <v>141</v>
      </c>
      <c r="AC256" s="110">
        <v>151</v>
      </c>
      <c r="AD256" s="109">
        <v>143</v>
      </c>
      <c r="AE256" s="110">
        <v>183</v>
      </c>
      <c r="AF256" s="110">
        <v>157</v>
      </c>
      <c r="AG256" s="110">
        <v>0</v>
      </c>
      <c r="AH256" s="110">
        <v>0</v>
      </c>
      <c r="AI256" s="110">
        <v>0</v>
      </c>
      <c r="AJ256" s="110">
        <v>0</v>
      </c>
      <c r="AK256" s="110">
        <v>0</v>
      </c>
      <c r="AL256" s="110">
        <v>0</v>
      </c>
      <c r="AM256" s="110">
        <v>0</v>
      </c>
      <c r="AN256" s="110">
        <v>0</v>
      </c>
      <c r="AO256" s="110">
        <v>428</v>
      </c>
      <c r="AP256" s="112">
        <f>'MFP by Site_kbs'!$AO256/'MFP by Site_kbs'!$G256</f>
        <v>0.46120689655172414</v>
      </c>
      <c r="AQ256" s="110">
        <v>431</v>
      </c>
      <c r="AR256" s="113">
        <f>'MFP by Site_kbs'!$AQ256/'MFP by Site_kbs'!$G256</f>
        <v>0.46443965517241381</v>
      </c>
      <c r="AS256" s="110" t="s">
        <v>1767</v>
      </c>
      <c r="AT256" s="110" t="s">
        <v>1870</v>
      </c>
      <c r="AU256" s="114" t="s">
        <v>3247</v>
      </c>
    </row>
    <row r="257" spans="2:47" hidden="1" x14ac:dyDescent="0.25">
      <c r="B257" s="103" t="s">
        <v>1808</v>
      </c>
      <c r="C257" s="103">
        <v>10</v>
      </c>
      <c r="D257" s="103" t="s">
        <v>98</v>
      </c>
      <c r="E257" s="103">
        <v>10040</v>
      </c>
      <c r="F257" s="103" t="s">
        <v>675</v>
      </c>
      <c r="G257" s="104">
        <v>907</v>
      </c>
      <c r="H257" s="104">
        <v>444</v>
      </c>
      <c r="I257" s="105">
        <v>0.48952590959206199</v>
      </c>
      <c r="J257" s="104">
        <v>463</v>
      </c>
      <c r="K257" s="105">
        <v>0.51047409040793801</v>
      </c>
      <c r="L257" s="104">
        <v>5</v>
      </c>
      <c r="M257" s="104">
        <v>10</v>
      </c>
      <c r="N257" s="104">
        <v>99</v>
      </c>
      <c r="O257" s="104">
        <v>39</v>
      </c>
      <c r="P257" s="104">
        <v>0</v>
      </c>
      <c r="Q257" s="104">
        <v>741</v>
      </c>
      <c r="R257" s="104">
        <v>13</v>
      </c>
      <c r="S257" s="104">
        <f>SUM('MFP by Site_kbs'!$L257:$P257,'MFP by Site_kbs'!$R257)</f>
        <v>166</v>
      </c>
      <c r="T257" s="104">
        <v>905</v>
      </c>
      <c r="U257" s="105">
        <v>0.99779492833517103</v>
      </c>
      <c r="V257" s="104">
        <v>2</v>
      </c>
      <c r="W257" s="105">
        <v>2.20507166482911E-3</v>
      </c>
      <c r="X257" s="104">
        <v>0</v>
      </c>
      <c r="Y257" s="104">
        <v>0</v>
      </c>
      <c r="Z257" s="104" t="s">
        <v>1869</v>
      </c>
      <c r="AA257" s="104">
        <v>0</v>
      </c>
      <c r="AB257" s="104">
        <v>0</v>
      </c>
      <c r="AC257" s="104">
        <v>0</v>
      </c>
      <c r="AD257" s="103">
        <v>0</v>
      </c>
      <c r="AE257" s="104">
        <v>0</v>
      </c>
      <c r="AF257" s="104">
        <v>0</v>
      </c>
      <c r="AG257" s="104">
        <v>265</v>
      </c>
      <c r="AH257" s="104">
        <v>319</v>
      </c>
      <c r="AI257" s="104">
        <v>323</v>
      </c>
      <c r="AJ257" s="104">
        <v>0</v>
      </c>
      <c r="AK257" s="104">
        <v>0</v>
      </c>
      <c r="AL257" s="104">
        <v>0</v>
      </c>
      <c r="AM257" s="104">
        <v>0</v>
      </c>
      <c r="AN257" s="104">
        <v>0</v>
      </c>
      <c r="AO257" s="104">
        <v>368</v>
      </c>
      <c r="AP257" s="106">
        <f>'MFP by Site_kbs'!$AO257/'MFP by Site_kbs'!$G257</f>
        <v>0.40573318632855565</v>
      </c>
      <c r="AQ257" s="104">
        <v>370</v>
      </c>
      <c r="AR257" s="107">
        <f>'MFP by Site_kbs'!$AQ257/'MFP by Site_kbs'!$G257</f>
        <v>0.40793825799338479</v>
      </c>
      <c r="AS257" s="104" t="s">
        <v>1767</v>
      </c>
      <c r="AT257" s="104" t="s">
        <v>1870</v>
      </c>
      <c r="AU257" s="115" t="s">
        <v>3247</v>
      </c>
    </row>
    <row r="258" spans="2:47" hidden="1" x14ac:dyDescent="0.25">
      <c r="B258" s="109" t="s">
        <v>1808</v>
      </c>
      <c r="C258" s="109">
        <v>10</v>
      </c>
      <c r="D258" s="109" t="s">
        <v>98</v>
      </c>
      <c r="E258" s="109">
        <v>10042</v>
      </c>
      <c r="F258" s="109" t="s">
        <v>676</v>
      </c>
      <c r="G258" s="110">
        <v>704</v>
      </c>
      <c r="H258" s="110">
        <v>334</v>
      </c>
      <c r="I258" s="111">
        <v>0.47443181818181801</v>
      </c>
      <c r="J258" s="110">
        <v>370</v>
      </c>
      <c r="K258" s="111">
        <v>0.52556818181818199</v>
      </c>
      <c r="L258" s="110">
        <v>3</v>
      </c>
      <c r="M258" s="110">
        <v>82</v>
      </c>
      <c r="N258" s="110">
        <v>209</v>
      </c>
      <c r="O258" s="110">
        <v>29</v>
      </c>
      <c r="P258" s="110">
        <v>0</v>
      </c>
      <c r="Q258" s="110">
        <v>366</v>
      </c>
      <c r="R258" s="110">
        <v>15</v>
      </c>
      <c r="S258" s="110">
        <f>SUM('MFP by Site_kbs'!$L258:$P258,'MFP by Site_kbs'!$R258)</f>
        <v>338</v>
      </c>
      <c r="T258" s="110">
        <v>629</v>
      </c>
      <c r="U258" s="111">
        <v>0.89346590909090895</v>
      </c>
      <c r="V258" s="110">
        <v>75</v>
      </c>
      <c r="W258" s="111">
        <v>0.10653409090909099</v>
      </c>
      <c r="X258" s="110">
        <v>0</v>
      </c>
      <c r="Y258" s="110">
        <v>10</v>
      </c>
      <c r="Z258" s="110" t="s">
        <v>1869</v>
      </c>
      <c r="AA258" s="110">
        <v>136</v>
      </c>
      <c r="AB258" s="110">
        <v>110</v>
      </c>
      <c r="AC258" s="110">
        <v>120</v>
      </c>
      <c r="AD258" s="109">
        <v>109</v>
      </c>
      <c r="AE258" s="110">
        <v>122</v>
      </c>
      <c r="AF258" s="110">
        <v>97</v>
      </c>
      <c r="AG258" s="110">
        <v>0</v>
      </c>
      <c r="AH258" s="110">
        <v>0</v>
      </c>
      <c r="AI258" s="110">
        <v>0</v>
      </c>
      <c r="AJ258" s="110">
        <v>0</v>
      </c>
      <c r="AK258" s="110">
        <v>0</v>
      </c>
      <c r="AL258" s="110">
        <v>0</v>
      </c>
      <c r="AM258" s="110">
        <v>0</v>
      </c>
      <c r="AN258" s="110">
        <v>0</v>
      </c>
      <c r="AO258" s="110">
        <v>350</v>
      </c>
      <c r="AP258" s="112">
        <f>'MFP by Site_kbs'!$AO258/'MFP by Site_kbs'!$G258</f>
        <v>0.49715909090909088</v>
      </c>
      <c r="AQ258" s="110">
        <v>394</v>
      </c>
      <c r="AR258" s="113">
        <f>'MFP by Site_kbs'!$AQ258/'MFP by Site_kbs'!$G258</f>
        <v>0.55965909090909094</v>
      </c>
      <c r="AS258" s="110" t="s">
        <v>1767</v>
      </c>
      <c r="AT258" s="110" t="s">
        <v>1870</v>
      </c>
      <c r="AU258" s="114" t="s">
        <v>3247</v>
      </c>
    </row>
    <row r="259" spans="2:47" hidden="1" x14ac:dyDescent="0.25">
      <c r="B259" s="103" t="s">
        <v>1808</v>
      </c>
      <c r="C259" s="103">
        <v>10</v>
      </c>
      <c r="D259" s="103" t="s">
        <v>98</v>
      </c>
      <c r="E259" s="103">
        <v>10043</v>
      </c>
      <c r="F259" s="103" t="s">
        <v>677</v>
      </c>
      <c r="G259" s="104">
        <v>399</v>
      </c>
      <c r="H259" s="104">
        <v>195</v>
      </c>
      <c r="I259" s="105">
        <v>0.488721804511278</v>
      </c>
      <c r="J259" s="104">
        <v>204</v>
      </c>
      <c r="K259" s="105">
        <v>0.511278195488722</v>
      </c>
      <c r="L259" s="104">
        <v>1</v>
      </c>
      <c r="M259" s="104">
        <v>0</v>
      </c>
      <c r="N259" s="104">
        <v>370</v>
      </c>
      <c r="O259" s="104">
        <v>7</v>
      </c>
      <c r="P259" s="104">
        <v>0</v>
      </c>
      <c r="Q259" s="104">
        <v>11</v>
      </c>
      <c r="R259" s="104">
        <v>10</v>
      </c>
      <c r="S259" s="104">
        <f>SUM('MFP by Site_kbs'!$L259:$P259,'MFP by Site_kbs'!$R259)</f>
        <v>388</v>
      </c>
      <c r="T259" s="104">
        <v>398</v>
      </c>
      <c r="U259" s="105">
        <v>0.99749373433583999</v>
      </c>
      <c r="V259" s="104">
        <v>1</v>
      </c>
      <c r="W259" s="105">
        <v>2.5062656641604E-3</v>
      </c>
      <c r="X259" s="104">
        <v>0</v>
      </c>
      <c r="Y259" s="104">
        <v>1</v>
      </c>
      <c r="Z259" s="104" t="s">
        <v>1869</v>
      </c>
      <c r="AA259" s="104">
        <v>47</v>
      </c>
      <c r="AB259" s="104">
        <v>67</v>
      </c>
      <c r="AC259" s="104">
        <v>68</v>
      </c>
      <c r="AD259" s="103">
        <v>74</v>
      </c>
      <c r="AE259" s="104">
        <v>67</v>
      </c>
      <c r="AF259" s="104">
        <v>75</v>
      </c>
      <c r="AG259" s="104">
        <v>0</v>
      </c>
      <c r="AH259" s="104">
        <v>0</v>
      </c>
      <c r="AI259" s="104">
        <v>0</v>
      </c>
      <c r="AJ259" s="104">
        <v>0</v>
      </c>
      <c r="AK259" s="104">
        <v>0</v>
      </c>
      <c r="AL259" s="104">
        <v>0</v>
      </c>
      <c r="AM259" s="104">
        <v>0</v>
      </c>
      <c r="AN259" s="104">
        <v>0</v>
      </c>
      <c r="AO259" s="104">
        <v>367</v>
      </c>
      <c r="AP259" s="106">
        <f>'MFP by Site_kbs'!$AO259/'MFP by Site_kbs'!$G259</f>
        <v>0.91979949874686717</v>
      </c>
      <c r="AQ259" s="104">
        <v>367</v>
      </c>
      <c r="AR259" s="107">
        <f>'MFP by Site_kbs'!$AQ259/'MFP by Site_kbs'!$G259</f>
        <v>0.91979949874686717</v>
      </c>
      <c r="AS259" s="104" t="s">
        <v>1767</v>
      </c>
      <c r="AT259" s="104" t="s">
        <v>1870</v>
      </c>
      <c r="AU259" s="115" t="s">
        <v>3246</v>
      </c>
    </row>
    <row r="260" spans="2:47" hidden="1" x14ac:dyDescent="0.25">
      <c r="B260" s="109" t="s">
        <v>1808</v>
      </c>
      <c r="C260" s="109">
        <v>10</v>
      </c>
      <c r="D260" s="109" t="s">
        <v>98</v>
      </c>
      <c r="E260" s="109">
        <v>10044</v>
      </c>
      <c r="F260" s="109" t="s">
        <v>678</v>
      </c>
      <c r="G260" s="110">
        <v>435</v>
      </c>
      <c r="H260" s="110">
        <v>213</v>
      </c>
      <c r="I260" s="111">
        <v>0.48965517241379303</v>
      </c>
      <c r="J260" s="110">
        <v>222</v>
      </c>
      <c r="K260" s="111">
        <v>0.51034482758620703</v>
      </c>
      <c r="L260" s="110">
        <v>1</v>
      </c>
      <c r="M260" s="110">
        <v>2</v>
      </c>
      <c r="N260" s="110">
        <v>402</v>
      </c>
      <c r="O260" s="110">
        <v>8</v>
      </c>
      <c r="P260" s="110">
        <v>0</v>
      </c>
      <c r="Q260" s="110">
        <v>14</v>
      </c>
      <c r="R260" s="110">
        <v>8</v>
      </c>
      <c r="S260" s="110">
        <f>SUM('MFP by Site_kbs'!$L260:$P260,'MFP by Site_kbs'!$R260)</f>
        <v>421</v>
      </c>
      <c r="T260" s="110">
        <v>426</v>
      </c>
      <c r="U260" s="111">
        <v>0.97931034482758605</v>
      </c>
      <c r="V260" s="110">
        <v>9</v>
      </c>
      <c r="W260" s="111">
        <v>2.06896551724138E-2</v>
      </c>
      <c r="X260" s="110">
        <v>0</v>
      </c>
      <c r="Y260" s="110">
        <v>0</v>
      </c>
      <c r="Z260" s="110" t="s">
        <v>1869</v>
      </c>
      <c r="AA260" s="110">
        <v>0</v>
      </c>
      <c r="AB260" s="110">
        <v>0</v>
      </c>
      <c r="AC260" s="110">
        <v>0</v>
      </c>
      <c r="AD260" s="109">
        <v>0</v>
      </c>
      <c r="AE260" s="110">
        <v>0</v>
      </c>
      <c r="AF260" s="110">
        <v>0</v>
      </c>
      <c r="AG260" s="110">
        <v>115</v>
      </c>
      <c r="AH260" s="110">
        <v>162</v>
      </c>
      <c r="AI260" s="110">
        <v>158</v>
      </c>
      <c r="AJ260" s="110">
        <v>0</v>
      </c>
      <c r="AK260" s="110">
        <v>0</v>
      </c>
      <c r="AL260" s="110">
        <v>0</v>
      </c>
      <c r="AM260" s="110">
        <v>0</v>
      </c>
      <c r="AN260" s="110">
        <v>0</v>
      </c>
      <c r="AO260" s="110">
        <v>400</v>
      </c>
      <c r="AP260" s="112">
        <f>'MFP by Site_kbs'!$AO260/'MFP by Site_kbs'!$G260</f>
        <v>0.91954022988505746</v>
      </c>
      <c r="AQ260" s="110">
        <v>400</v>
      </c>
      <c r="AR260" s="113">
        <f>'MFP by Site_kbs'!$AQ260/'MFP by Site_kbs'!$G260</f>
        <v>0.91954022988505746</v>
      </c>
      <c r="AS260" s="110" t="s">
        <v>1767</v>
      </c>
      <c r="AT260" s="110" t="s">
        <v>1870</v>
      </c>
      <c r="AU260" s="114" t="s">
        <v>3246</v>
      </c>
    </row>
    <row r="261" spans="2:47" hidden="1" x14ac:dyDescent="0.25">
      <c r="B261" s="103" t="s">
        <v>1808</v>
      </c>
      <c r="C261" s="103">
        <v>10</v>
      </c>
      <c r="D261" s="103" t="s">
        <v>98</v>
      </c>
      <c r="E261" s="103">
        <v>10045</v>
      </c>
      <c r="F261" s="103" t="s">
        <v>679</v>
      </c>
      <c r="G261" s="104">
        <v>492</v>
      </c>
      <c r="H261" s="104">
        <v>213</v>
      </c>
      <c r="I261" s="105">
        <v>0.43292682926829301</v>
      </c>
      <c r="J261" s="104">
        <v>279</v>
      </c>
      <c r="K261" s="105">
        <v>0.56707317073170704</v>
      </c>
      <c r="L261" s="104">
        <v>1</v>
      </c>
      <c r="M261" s="104">
        <v>1</v>
      </c>
      <c r="N261" s="104">
        <v>30</v>
      </c>
      <c r="O261" s="104">
        <v>14</v>
      </c>
      <c r="P261" s="104">
        <v>0</v>
      </c>
      <c r="Q261" s="104">
        <v>435</v>
      </c>
      <c r="R261" s="104">
        <v>11</v>
      </c>
      <c r="S261" s="104">
        <f>SUM('MFP by Site_kbs'!$L261:$P261,'MFP by Site_kbs'!$R261)</f>
        <v>57</v>
      </c>
      <c r="T261" s="104">
        <v>489</v>
      </c>
      <c r="U261" s="105">
        <v>0.99390243902439002</v>
      </c>
      <c r="V261" s="104">
        <v>3</v>
      </c>
      <c r="W261" s="105">
        <v>6.0975609756097598E-3</v>
      </c>
      <c r="X261" s="104">
        <v>0</v>
      </c>
      <c r="Y261" s="104">
        <v>13</v>
      </c>
      <c r="Z261" s="104" t="s">
        <v>1869</v>
      </c>
      <c r="AA261" s="104">
        <v>86</v>
      </c>
      <c r="AB261" s="104">
        <v>79</v>
      </c>
      <c r="AC261" s="104">
        <v>79</v>
      </c>
      <c r="AD261" s="103">
        <v>83</v>
      </c>
      <c r="AE261" s="104">
        <v>86</v>
      </c>
      <c r="AF261" s="104">
        <v>66</v>
      </c>
      <c r="AG261" s="104">
        <v>0</v>
      </c>
      <c r="AH261" s="104">
        <v>0</v>
      </c>
      <c r="AI261" s="104">
        <v>0</v>
      </c>
      <c r="AJ261" s="104">
        <v>0</v>
      </c>
      <c r="AK261" s="104">
        <v>0</v>
      </c>
      <c r="AL261" s="104">
        <v>0</v>
      </c>
      <c r="AM261" s="104">
        <v>0</v>
      </c>
      <c r="AN261" s="104">
        <v>0</v>
      </c>
      <c r="AO261" s="104">
        <v>233</v>
      </c>
      <c r="AP261" s="106">
        <f>'MFP by Site_kbs'!$AO261/'MFP by Site_kbs'!$G261</f>
        <v>0.47357723577235772</v>
      </c>
      <c r="AQ261" s="104">
        <v>233</v>
      </c>
      <c r="AR261" s="107">
        <f>'MFP by Site_kbs'!$AQ261/'MFP by Site_kbs'!$G261</f>
        <v>0.47357723577235772</v>
      </c>
      <c r="AS261" s="104" t="s">
        <v>1767</v>
      </c>
      <c r="AT261" s="104" t="s">
        <v>1870</v>
      </c>
      <c r="AU261" s="115" t="s">
        <v>3247</v>
      </c>
    </row>
    <row r="262" spans="2:47" hidden="1" x14ac:dyDescent="0.25">
      <c r="B262" s="109" t="s">
        <v>1808</v>
      </c>
      <c r="C262" s="109">
        <v>10</v>
      </c>
      <c r="D262" s="109" t="s">
        <v>98</v>
      </c>
      <c r="E262" s="109">
        <v>10046</v>
      </c>
      <c r="F262" s="109" t="s">
        <v>680</v>
      </c>
      <c r="G262" s="110">
        <v>685</v>
      </c>
      <c r="H262" s="110">
        <v>330</v>
      </c>
      <c r="I262" s="111">
        <v>0.48175182481751799</v>
      </c>
      <c r="J262" s="110">
        <v>355</v>
      </c>
      <c r="K262" s="111">
        <v>0.51824817518248201</v>
      </c>
      <c r="L262" s="110">
        <v>2</v>
      </c>
      <c r="M262" s="110">
        <v>28</v>
      </c>
      <c r="N262" s="110">
        <v>188</v>
      </c>
      <c r="O262" s="110">
        <v>30</v>
      </c>
      <c r="P262" s="110">
        <v>0</v>
      </c>
      <c r="Q262" s="110">
        <v>419</v>
      </c>
      <c r="R262" s="110">
        <v>18</v>
      </c>
      <c r="S262" s="110">
        <f>SUM('MFP by Site_kbs'!$L262:$P262,'MFP by Site_kbs'!$R262)</f>
        <v>266</v>
      </c>
      <c r="T262" s="110">
        <v>672</v>
      </c>
      <c r="U262" s="111">
        <v>0.98102189781021898</v>
      </c>
      <c r="V262" s="110">
        <v>13</v>
      </c>
      <c r="W262" s="111">
        <v>1.8978102189781E-2</v>
      </c>
      <c r="X262" s="110">
        <v>0</v>
      </c>
      <c r="Y262" s="110">
        <v>4</v>
      </c>
      <c r="Z262" s="110" t="s">
        <v>1869</v>
      </c>
      <c r="AA262" s="110">
        <v>99</v>
      </c>
      <c r="AB262" s="110">
        <v>112</v>
      </c>
      <c r="AC262" s="110">
        <v>122</v>
      </c>
      <c r="AD262" s="109">
        <v>116</v>
      </c>
      <c r="AE262" s="110">
        <v>112</v>
      </c>
      <c r="AF262" s="110">
        <v>120</v>
      </c>
      <c r="AG262" s="110">
        <v>0</v>
      </c>
      <c r="AH262" s="110">
        <v>0</v>
      </c>
      <c r="AI262" s="110">
        <v>0</v>
      </c>
      <c r="AJ262" s="110">
        <v>0</v>
      </c>
      <c r="AK262" s="110">
        <v>0</v>
      </c>
      <c r="AL262" s="110">
        <v>0</v>
      </c>
      <c r="AM262" s="110">
        <v>0</v>
      </c>
      <c r="AN262" s="110">
        <v>0</v>
      </c>
      <c r="AO262" s="110">
        <v>221</v>
      </c>
      <c r="AP262" s="112">
        <f>'MFP by Site_kbs'!$AO262/'MFP by Site_kbs'!$G262</f>
        <v>0.32262773722627736</v>
      </c>
      <c r="AQ262" s="110">
        <v>232</v>
      </c>
      <c r="AR262" s="113">
        <f>'MFP by Site_kbs'!$AQ262/'MFP by Site_kbs'!$G262</f>
        <v>0.33868613138686132</v>
      </c>
      <c r="AS262" s="110" t="s">
        <v>1767</v>
      </c>
      <c r="AT262" s="110" t="s">
        <v>1870</v>
      </c>
      <c r="AU262" s="114" t="s">
        <v>3247</v>
      </c>
    </row>
    <row r="263" spans="2:47" hidden="1" x14ac:dyDescent="0.25">
      <c r="B263" s="103" t="s">
        <v>1808</v>
      </c>
      <c r="C263" s="103">
        <v>10</v>
      </c>
      <c r="D263" s="103" t="s">
        <v>98</v>
      </c>
      <c r="E263" s="103">
        <v>10050</v>
      </c>
      <c r="F263" s="103" t="s">
        <v>681</v>
      </c>
      <c r="G263" s="104">
        <v>800</v>
      </c>
      <c r="H263" s="104">
        <v>382</v>
      </c>
      <c r="I263" s="105">
        <v>0.47749999999999998</v>
      </c>
      <c r="J263" s="104">
        <v>418</v>
      </c>
      <c r="K263" s="105">
        <v>0.52249999999999996</v>
      </c>
      <c r="L263" s="104">
        <v>3</v>
      </c>
      <c r="M263" s="104">
        <v>27</v>
      </c>
      <c r="N263" s="104">
        <v>208</v>
      </c>
      <c r="O263" s="104">
        <v>50</v>
      </c>
      <c r="P263" s="104">
        <v>1</v>
      </c>
      <c r="Q263" s="104">
        <v>485</v>
      </c>
      <c r="R263" s="104">
        <v>26</v>
      </c>
      <c r="S263" s="104">
        <f>SUM('MFP by Site_kbs'!$L263:$P263,'MFP by Site_kbs'!$R263)</f>
        <v>315</v>
      </c>
      <c r="T263" s="104">
        <v>782</v>
      </c>
      <c r="U263" s="105">
        <v>0.97750000000000004</v>
      </c>
      <c r="V263" s="104">
        <v>18</v>
      </c>
      <c r="W263" s="105">
        <v>2.2499999999999999E-2</v>
      </c>
      <c r="X263" s="104">
        <v>0</v>
      </c>
      <c r="Y263" s="104">
        <v>9</v>
      </c>
      <c r="Z263" s="104" t="s">
        <v>1869</v>
      </c>
      <c r="AA263" s="104">
        <v>118</v>
      </c>
      <c r="AB263" s="104">
        <v>124</v>
      </c>
      <c r="AC263" s="104">
        <v>139</v>
      </c>
      <c r="AD263" s="103">
        <v>133</v>
      </c>
      <c r="AE263" s="104">
        <v>139</v>
      </c>
      <c r="AF263" s="104">
        <v>138</v>
      </c>
      <c r="AG263" s="104">
        <v>0</v>
      </c>
      <c r="AH263" s="104">
        <v>0</v>
      </c>
      <c r="AI263" s="104">
        <v>0</v>
      </c>
      <c r="AJ263" s="104">
        <v>0</v>
      </c>
      <c r="AK263" s="104">
        <v>0</v>
      </c>
      <c r="AL263" s="104">
        <v>0</v>
      </c>
      <c r="AM263" s="104">
        <v>0</v>
      </c>
      <c r="AN263" s="104">
        <v>0</v>
      </c>
      <c r="AO263" s="104">
        <v>456</v>
      </c>
      <c r="AP263" s="106">
        <f>'MFP by Site_kbs'!$AO263/'MFP by Site_kbs'!$G263</f>
        <v>0.56999999999999995</v>
      </c>
      <c r="AQ263" s="104">
        <v>461</v>
      </c>
      <c r="AR263" s="107">
        <f>'MFP by Site_kbs'!$AQ263/'MFP by Site_kbs'!$G263</f>
        <v>0.57625000000000004</v>
      </c>
      <c r="AS263" s="104" t="s">
        <v>1767</v>
      </c>
      <c r="AT263" s="104" t="s">
        <v>1870</v>
      </c>
      <c r="AU263" s="115" t="s">
        <v>3247</v>
      </c>
    </row>
    <row r="264" spans="2:47" hidden="1" x14ac:dyDescent="0.25">
      <c r="B264" s="109" t="s">
        <v>1808</v>
      </c>
      <c r="C264" s="109">
        <v>10</v>
      </c>
      <c r="D264" s="109" t="s">
        <v>98</v>
      </c>
      <c r="E264" s="109">
        <v>10051</v>
      </c>
      <c r="F264" s="109" t="s">
        <v>682</v>
      </c>
      <c r="G264" s="110">
        <v>319</v>
      </c>
      <c r="H264" s="110">
        <v>163</v>
      </c>
      <c r="I264" s="111">
        <v>0.51097178683385602</v>
      </c>
      <c r="J264" s="110">
        <v>156</v>
      </c>
      <c r="K264" s="111">
        <v>0.48902821316614398</v>
      </c>
      <c r="L264" s="110">
        <v>2</v>
      </c>
      <c r="M264" s="110">
        <v>0</v>
      </c>
      <c r="N264" s="110">
        <v>2</v>
      </c>
      <c r="O264" s="110">
        <v>1</v>
      </c>
      <c r="P264" s="110">
        <v>0</v>
      </c>
      <c r="Q264" s="110">
        <v>310</v>
      </c>
      <c r="R264" s="110">
        <v>4</v>
      </c>
      <c r="S264" s="110">
        <f>SUM('MFP by Site_kbs'!$L264:$P264,'MFP by Site_kbs'!$R264)</f>
        <v>9</v>
      </c>
      <c r="T264" s="110">
        <v>319</v>
      </c>
      <c r="U264" s="111">
        <v>1</v>
      </c>
      <c r="V264" s="110">
        <v>0</v>
      </c>
      <c r="W264" s="111">
        <v>0</v>
      </c>
      <c r="X264" s="110">
        <v>0</v>
      </c>
      <c r="Y264" s="110">
        <v>1</v>
      </c>
      <c r="Z264" s="110" t="s">
        <v>1869</v>
      </c>
      <c r="AA264" s="110">
        <v>21</v>
      </c>
      <c r="AB264" s="110">
        <v>25</v>
      </c>
      <c r="AC264" s="110">
        <v>35</v>
      </c>
      <c r="AD264" s="109">
        <v>26</v>
      </c>
      <c r="AE264" s="110">
        <v>19</v>
      </c>
      <c r="AF264" s="110">
        <v>21</v>
      </c>
      <c r="AG264" s="110">
        <v>22</v>
      </c>
      <c r="AH264" s="110">
        <v>26</v>
      </c>
      <c r="AI264" s="110">
        <v>30</v>
      </c>
      <c r="AJ264" s="110">
        <v>22</v>
      </c>
      <c r="AK264" s="110">
        <v>0</v>
      </c>
      <c r="AL264" s="110">
        <v>28</v>
      </c>
      <c r="AM264" s="110">
        <v>22</v>
      </c>
      <c r="AN264" s="110">
        <v>21</v>
      </c>
      <c r="AO264" s="110">
        <v>193</v>
      </c>
      <c r="AP264" s="112">
        <f>'MFP by Site_kbs'!$AO264/'MFP by Site_kbs'!$G264</f>
        <v>0.60501567398119127</v>
      </c>
      <c r="AQ264" s="110">
        <v>193</v>
      </c>
      <c r="AR264" s="113">
        <f>'MFP by Site_kbs'!$AQ264/'MFP by Site_kbs'!$G264</f>
        <v>0.60501567398119127</v>
      </c>
      <c r="AS264" s="110" t="s">
        <v>1767</v>
      </c>
      <c r="AT264" s="110" t="s">
        <v>1870</v>
      </c>
      <c r="AU264" s="114" t="s">
        <v>3246</v>
      </c>
    </row>
    <row r="265" spans="2:47" hidden="1" x14ac:dyDescent="0.25">
      <c r="B265" s="103" t="s">
        <v>1808</v>
      </c>
      <c r="C265" s="103">
        <v>10</v>
      </c>
      <c r="D265" s="103" t="s">
        <v>98</v>
      </c>
      <c r="E265" s="103">
        <v>10052</v>
      </c>
      <c r="F265" s="103" t="s">
        <v>683</v>
      </c>
      <c r="G265" s="104">
        <v>2026</v>
      </c>
      <c r="H265" s="104">
        <v>987</v>
      </c>
      <c r="I265" s="105">
        <v>0.48716683119447202</v>
      </c>
      <c r="J265" s="104">
        <v>1039</v>
      </c>
      <c r="K265" s="105">
        <v>0.51283316880552798</v>
      </c>
      <c r="L265" s="104">
        <v>5</v>
      </c>
      <c r="M265" s="104">
        <v>24</v>
      </c>
      <c r="N265" s="104">
        <v>199</v>
      </c>
      <c r="O265" s="104">
        <v>78</v>
      </c>
      <c r="P265" s="104">
        <v>0</v>
      </c>
      <c r="Q265" s="104">
        <v>1704</v>
      </c>
      <c r="R265" s="104">
        <v>16</v>
      </c>
      <c r="S265" s="104">
        <f>SUM('MFP by Site_kbs'!$L265:$P265,'MFP by Site_kbs'!$R265)</f>
        <v>322</v>
      </c>
      <c r="T265" s="104">
        <v>2005</v>
      </c>
      <c r="U265" s="105">
        <v>0.98963474827245801</v>
      </c>
      <c r="V265" s="104">
        <v>21</v>
      </c>
      <c r="W265" s="105">
        <v>1.0365251727542E-2</v>
      </c>
      <c r="X265" s="104">
        <v>0</v>
      </c>
      <c r="Y265" s="104">
        <v>0</v>
      </c>
      <c r="Z265" s="104" t="s">
        <v>1869</v>
      </c>
      <c r="AA265" s="104">
        <v>0</v>
      </c>
      <c r="AB265" s="104">
        <v>0</v>
      </c>
      <c r="AC265" s="104">
        <v>0</v>
      </c>
      <c r="AD265" s="103">
        <v>0</v>
      </c>
      <c r="AE265" s="104">
        <v>0</v>
      </c>
      <c r="AF265" s="104">
        <v>0</v>
      </c>
      <c r="AG265" s="104">
        <v>0</v>
      </c>
      <c r="AH265" s="104">
        <v>0</v>
      </c>
      <c r="AI265" s="104">
        <v>0</v>
      </c>
      <c r="AJ265" s="104">
        <v>559</v>
      </c>
      <c r="AK265" s="104">
        <v>11</v>
      </c>
      <c r="AL265" s="104">
        <v>527</v>
      </c>
      <c r="AM265" s="104">
        <v>441</v>
      </c>
      <c r="AN265" s="104">
        <v>488</v>
      </c>
      <c r="AO265" s="104">
        <v>666</v>
      </c>
      <c r="AP265" s="106">
        <f>'MFP by Site_kbs'!$AO265/'MFP by Site_kbs'!$G265</f>
        <v>0.32872655478775914</v>
      </c>
      <c r="AQ265" s="104">
        <v>680</v>
      </c>
      <c r="AR265" s="107">
        <f>'MFP by Site_kbs'!$AQ265/'MFP by Site_kbs'!$G265</f>
        <v>0.33563672260612043</v>
      </c>
      <c r="AS265" s="104" t="s">
        <v>1767</v>
      </c>
      <c r="AT265" s="104" t="s">
        <v>1870</v>
      </c>
      <c r="AU265" s="115" t="s">
        <v>3247</v>
      </c>
    </row>
    <row r="266" spans="2:47" ht="30" hidden="1" x14ac:dyDescent="0.25">
      <c r="B266" s="109" t="s">
        <v>1808</v>
      </c>
      <c r="C266" s="109">
        <v>10</v>
      </c>
      <c r="D266" s="109" t="s">
        <v>98</v>
      </c>
      <c r="E266" s="109">
        <v>10053</v>
      </c>
      <c r="F266" s="109" t="s">
        <v>684</v>
      </c>
      <c r="G266" s="110">
        <v>378</v>
      </c>
      <c r="H266" s="110">
        <v>161</v>
      </c>
      <c r="I266" s="111">
        <v>0.42592592592592599</v>
      </c>
      <c r="J266" s="110">
        <v>217</v>
      </c>
      <c r="K266" s="111">
        <v>0.57407407407407396</v>
      </c>
      <c r="L266" s="110">
        <v>0</v>
      </c>
      <c r="M266" s="110">
        <v>0</v>
      </c>
      <c r="N266" s="110">
        <v>7</v>
      </c>
      <c r="O266" s="110">
        <v>10</v>
      </c>
      <c r="P266" s="110">
        <v>0</v>
      </c>
      <c r="Q266" s="110">
        <v>352</v>
      </c>
      <c r="R266" s="110">
        <v>9</v>
      </c>
      <c r="S266" s="110">
        <f>SUM('MFP by Site_kbs'!$L266:$P266,'MFP by Site_kbs'!$R266)</f>
        <v>26</v>
      </c>
      <c r="T266" s="110">
        <v>378</v>
      </c>
      <c r="U266" s="111">
        <v>1</v>
      </c>
      <c r="V266" s="110">
        <v>0</v>
      </c>
      <c r="W266" s="111">
        <v>0</v>
      </c>
      <c r="X266" s="110">
        <v>0</v>
      </c>
      <c r="Y266" s="110">
        <v>5</v>
      </c>
      <c r="Z266" s="110" t="s">
        <v>1869</v>
      </c>
      <c r="AA266" s="110">
        <v>71</v>
      </c>
      <c r="AB266" s="110">
        <v>61</v>
      </c>
      <c r="AC266" s="110">
        <v>70</v>
      </c>
      <c r="AD266" s="109">
        <v>54</v>
      </c>
      <c r="AE266" s="110">
        <v>61</v>
      </c>
      <c r="AF266" s="110">
        <v>56</v>
      </c>
      <c r="AG266" s="110">
        <v>0</v>
      </c>
      <c r="AH266" s="110">
        <v>0</v>
      </c>
      <c r="AI266" s="110">
        <v>0</v>
      </c>
      <c r="AJ266" s="110">
        <v>0</v>
      </c>
      <c r="AK266" s="110">
        <v>0</v>
      </c>
      <c r="AL266" s="110">
        <v>0</v>
      </c>
      <c r="AM266" s="110">
        <v>0</v>
      </c>
      <c r="AN266" s="110">
        <v>0</v>
      </c>
      <c r="AO266" s="110">
        <v>183</v>
      </c>
      <c r="AP266" s="112">
        <f>'MFP by Site_kbs'!$AO266/'MFP by Site_kbs'!$G266</f>
        <v>0.48412698412698413</v>
      </c>
      <c r="AQ266" s="110">
        <v>183</v>
      </c>
      <c r="AR266" s="113">
        <f>'MFP by Site_kbs'!$AQ266/'MFP by Site_kbs'!$G266</f>
        <v>0.48412698412698413</v>
      </c>
      <c r="AS266" s="110" t="s">
        <v>1767</v>
      </c>
      <c r="AT266" s="110" t="s">
        <v>1870</v>
      </c>
      <c r="AU266" s="114" t="s">
        <v>3247</v>
      </c>
    </row>
    <row r="267" spans="2:47" ht="30" hidden="1" x14ac:dyDescent="0.25">
      <c r="B267" s="103" t="s">
        <v>1808</v>
      </c>
      <c r="C267" s="103">
        <v>10</v>
      </c>
      <c r="D267" s="103" t="s">
        <v>98</v>
      </c>
      <c r="E267" s="103">
        <v>10054</v>
      </c>
      <c r="F267" s="103" t="s">
        <v>685</v>
      </c>
      <c r="G267" s="104">
        <v>327</v>
      </c>
      <c r="H267" s="104">
        <v>163</v>
      </c>
      <c r="I267" s="105">
        <v>0.49847094801223202</v>
      </c>
      <c r="J267" s="104">
        <v>164</v>
      </c>
      <c r="K267" s="105">
        <v>0.50152905198776798</v>
      </c>
      <c r="L267" s="104">
        <v>1</v>
      </c>
      <c r="M267" s="104">
        <v>10</v>
      </c>
      <c r="N267" s="104">
        <v>67</v>
      </c>
      <c r="O267" s="104">
        <v>29</v>
      </c>
      <c r="P267" s="104">
        <v>0</v>
      </c>
      <c r="Q267" s="104">
        <v>214</v>
      </c>
      <c r="R267" s="104">
        <v>6</v>
      </c>
      <c r="S267" s="104">
        <f>SUM('MFP by Site_kbs'!$L267:$P267,'MFP by Site_kbs'!$R267)</f>
        <v>113</v>
      </c>
      <c r="T267" s="104">
        <v>313</v>
      </c>
      <c r="U267" s="105">
        <v>0.95718654434250805</v>
      </c>
      <c r="V267" s="104">
        <v>14</v>
      </c>
      <c r="W267" s="105">
        <v>4.2813455657492401E-2</v>
      </c>
      <c r="X267" s="104">
        <v>0</v>
      </c>
      <c r="Y267" s="104">
        <v>10</v>
      </c>
      <c r="Z267" s="104" t="s">
        <v>1869</v>
      </c>
      <c r="AA267" s="104">
        <v>49</v>
      </c>
      <c r="AB267" s="104">
        <v>61</v>
      </c>
      <c r="AC267" s="104">
        <v>62</v>
      </c>
      <c r="AD267" s="103">
        <v>53</v>
      </c>
      <c r="AE267" s="104">
        <v>54</v>
      </c>
      <c r="AF267" s="104">
        <v>38</v>
      </c>
      <c r="AG267" s="104">
        <v>0</v>
      </c>
      <c r="AH267" s="104">
        <v>0</v>
      </c>
      <c r="AI267" s="104">
        <v>0</v>
      </c>
      <c r="AJ267" s="104">
        <v>0</v>
      </c>
      <c r="AK267" s="104">
        <v>0</v>
      </c>
      <c r="AL267" s="104">
        <v>0</v>
      </c>
      <c r="AM267" s="104">
        <v>0</v>
      </c>
      <c r="AN267" s="104">
        <v>0</v>
      </c>
      <c r="AO267" s="104">
        <v>235</v>
      </c>
      <c r="AP267" s="106">
        <f>'MFP by Site_kbs'!$AO267/'MFP by Site_kbs'!$G267</f>
        <v>0.71865443425076447</v>
      </c>
      <c r="AQ267" s="104">
        <v>235</v>
      </c>
      <c r="AR267" s="107">
        <f>'MFP by Site_kbs'!$AQ267/'MFP by Site_kbs'!$G267</f>
        <v>0.71865443425076447</v>
      </c>
      <c r="AS267" s="104" t="s">
        <v>1767</v>
      </c>
      <c r="AT267" s="104" t="s">
        <v>1870</v>
      </c>
      <c r="AU267" s="115" t="s">
        <v>3246</v>
      </c>
    </row>
    <row r="268" spans="2:47" hidden="1" x14ac:dyDescent="0.25">
      <c r="B268" s="109" t="s">
        <v>1808</v>
      </c>
      <c r="C268" s="109">
        <v>10</v>
      </c>
      <c r="D268" s="109" t="s">
        <v>98</v>
      </c>
      <c r="E268" s="109">
        <v>10055</v>
      </c>
      <c r="F268" s="109" t="s">
        <v>686</v>
      </c>
      <c r="G268" s="110">
        <v>466</v>
      </c>
      <c r="H268" s="110">
        <v>227</v>
      </c>
      <c r="I268" s="111">
        <v>0.48712446351931299</v>
      </c>
      <c r="J268" s="110">
        <v>239</v>
      </c>
      <c r="K268" s="111">
        <v>0.51287553648068696</v>
      </c>
      <c r="L268" s="110">
        <v>0</v>
      </c>
      <c r="M268" s="110">
        <v>1</v>
      </c>
      <c r="N268" s="110">
        <v>66</v>
      </c>
      <c r="O268" s="110">
        <v>37</v>
      </c>
      <c r="P268" s="110">
        <v>0</v>
      </c>
      <c r="Q268" s="110">
        <v>341</v>
      </c>
      <c r="R268" s="110">
        <v>21</v>
      </c>
      <c r="S268" s="110">
        <f>SUM('MFP by Site_kbs'!$L268:$P268,'MFP by Site_kbs'!$R268)</f>
        <v>125</v>
      </c>
      <c r="T268" s="110">
        <v>444</v>
      </c>
      <c r="U268" s="111">
        <v>0.95278969957081605</v>
      </c>
      <c r="V268" s="110">
        <v>22</v>
      </c>
      <c r="W268" s="111">
        <v>4.7210300429184601E-2</v>
      </c>
      <c r="X268" s="110">
        <v>0</v>
      </c>
      <c r="Y268" s="110">
        <v>10</v>
      </c>
      <c r="Z268" s="110" t="s">
        <v>1869</v>
      </c>
      <c r="AA268" s="110">
        <v>75</v>
      </c>
      <c r="AB268" s="110">
        <v>61</v>
      </c>
      <c r="AC268" s="110">
        <v>69</v>
      </c>
      <c r="AD268" s="109">
        <v>81</v>
      </c>
      <c r="AE268" s="110">
        <v>94</v>
      </c>
      <c r="AF268" s="110">
        <v>76</v>
      </c>
      <c r="AG268" s="110">
        <v>0</v>
      </c>
      <c r="AH268" s="110">
        <v>0</v>
      </c>
      <c r="AI268" s="110">
        <v>0</v>
      </c>
      <c r="AJ268" s="110">
        <v>0</v>
      </c>
      <c r="AK268" s="110">
        <v>0</v>
      </c>
      <c r="AL268" s="110">
        <v>0</v>
      </c>
      <c r="AM268" s="110">
        <v>0</v>
      </c>
      <c r="AN268" s="110">
        <v>0</v>
      </c>
      <c r="AO268" s="110">
        <v>366</v>
      </c>
      <c r="AP268" s="112">
        <f>'MFP by Site_kbs'!$AO268/'MFP by Site_kbs'!$G268</f>
        <v>0.78540772532188841</v>
      </c>
      <c r="AQ268" s="110">
        <v>366</v>
      </c>
      <c r="AR268" s="113">
        <f>'MFP by Site_kbs'!$AQ268/'MFP by Site_kbs'!$G268</f>
        <v>0.78540772532188841</v>
      </c>
      <c r="AS268" s="110" t="s">
        <v>1767</v>
      </c>
      <c r="AT268" s="110" t="s">
        <v>1870</v>
      </c>
      <c r="AU268" s="114" t="s">
        <v>3246</v>
      </c>
    </row>
    <row r="269" spans="2:47" hidden="1" x14ac:dyDescent="0.25">
      <c r="B269" s="103" t="s">
        <v>1808</v>
      </c>
      <c r="C269" s="103">
        <v>10</v>
      </c>
      <c r="D269" s="103" t="s">
        <v>98</v>
      </c>
      <c r="E269" s="103">
        <v>10056</v>
      </c>
      <c r="F269" s="103" t="s">
        <v>687</v>
      </c>
      <c r="G269" s="104">
        <v>274</v>
      </c>
      <c r="H269" s="104">
        <v>134</v>
      </c>
      <c r="I269" s="105">
        <v>0.48905109489051102</v>
      </c>
      <c r="J269" s="104">
        <v>140</v>
      </c>
      <c r="K269" s="105">
        <v>0.51094890510948898</v>
      </c>
      <c r="L269" s="104">
        <v>1</v>
      </c>
      <c r="M269" s="104">
        <v>3</v>
      </c>
      <c r="N269" s="104">
        <v>55</v>
      </c>
      <c r="O269" s="104">
        <v>14</v>
      </c>
      <c r="P269" s="104">
        <v>0</v>
      </c>
      <c r="Q269" s="104">
        <v>199</v>
      </c>
      <c r="R269" s="104">
        <v>2</v>
      </c>
      <c r="S269" s="104">
        <f>SUM('MFP by Site_kbs'!$L269:$P269,'MFP by Site_kbs'!$R269)</f>
        <v>75</v>
      </c>
      <c r="T269" s="104">
        <v>268</v>
      </c>
      <c r="U269" s="105">
        <v>0.97810218978102204</v>
      </c>
      <c r="V269" s="104">
        <v>6</v>
      </c>
      <c r="W269" s="105">
        <v>2.18978102189781E-2</v>
      </c>
      <c r="X269" s="104">
        <v>0</v>
      </c>
      <c r="Y269" s="104">
        <v>0</v>
      </c>
      <c r="Z269" s="104" t="s">
        <v>1869</v>
      </c>
      <c r="AA269" s="104">
        <v>0</v>
      </c>
      <c r="AB269" s="104">
        <v>0</v>
      </c>
      <c r="AC269" s="104">
        <v>0</v>
      </c>
      <c r="AD269" s="103">
        <v>0</v>
      </c>
      <c r="AE269" s="104">
        <v>0</v>
      </c>
      <c r="AF269" s="104">
        <v>0</v>
      </c>
      <c r="AG269" s="104">
        <v>0</v>
      </c>
      <c r="AH269" s="104">
        <v>0</v>
      </c>
      <c r="AI269" s="104">
        <v>0</v>
      </c>
      <c r="AJ269" s="104">
        <v>81</v>
      </c>
      <c r="AK269" s="104">
        <v>7</v>
      </c>
      <c r="AL269" s="104">
        <v>60</v>
      </c>
      <c r="AM269" s="104">
        <v>70</v>
      </c>
      <c r="AN269" s="104">
        <v>56</v>
      </c>
      <c r="AO269" s="104">
        <v>116</v>
      </c>
      <c r="AP269" s="106">
        <f>'MFP by Site_kbs'!$AO269/'MFP by Site_kbs'!$G269</f>
        <v>0.42335766423357662</v>
      </c>
      <c r="AQ269" s="104">
        <v>116</v>
      </c>
      <c r="AR269" s="107">
        <f>'MFP by Site_kbs'!$AQ269/'MFP by Site_kbs'!$G269</f>
        <v>0.42335766423357662</v>
      </c>
      <c r="AS269" s="104" t="s">
        <v>1767</v>
      </c>
      <c r="AT269" s="104" t="s">
        <v>1870</v>
      </c>
      <c r="AU269" s="115" t="s">
        <v>3247</v>
      </c>
    </row>
    <row r="270" spans="2:47" hidden="1" x14ac:dyDescent="0.25">
      <c r="B270" s="109" t="s">
        <v>1808</v>
      </c>
      <c r="C270" s="109">
        <v>10</v>
      </c>
      <c r="D270" s="109" t="s">
        <v>98</v>
      </c>
      <c r="E270" s="109">
        <v>10057</v>
      </c>
      <c r="F270" s="109" t="s">
        <v>688</v>
      </c>
      <c r="G270" s="110">
        <v>220</v>
      </c>
      <c r="H270" s="110">
        <v>102</v>
      </c>
      <c r="I270" s="111">
        <v>0.46363636363636401</v>
      </c>
      <c r="J270" s="110">
        <v>118</v>
      </c>
      <c r="K270" s="111">
        <v>0.53636363636363604</v>
      </c>
      <c r="L270" s="110">
        <v>1</v>
      </c>
      <c r="M270" s="110">
        <v>0</v>
      </c>
      <c r="N270" s="110">
        <v>44</v>
      </c>
      <c r="O270" s="110">
        <v>25</v>
      </c>
      <c r="P270" s="110">
        <v>0</v>
      </c>
      <c r="Q270" s="110">
        <v>144</v>
      </c>
      <c r="R270" s="110">
        <v>6</v>
      </c>
      <c r="S270" s="110">
        <f>SUM('MFP by Site_kbs'!$L270:$P270,'MFP by Site_kbs'!$R270)</f>
        <v>76</v>
      </c>
      <c r="T270" s="110">
        <v>213</v>
      </c>
      <c r="U270" s="111">
        <v>0.96818181818181803</v>
      </c>
      <c r="V270" s="110">
        <v>7</v>
      </c>
      <c r="W270" s="111">
        <v>3.1818181818181801E-2</v>
      </c>
      <c r="X270" s="110">
        <v>0</v>
      </c>
      <c r="Y270" s="110">
        <v>0</v>
      </c>
      <c r="Z270" s="110" t="s">
        <v>1869</v>
      </c>
      <c r="AA270" s="110">
        <v>0</v>
      </c>
      <c r="AB270" s="110">
        <v>0</v>
      </c>
      <c r="AC270" s="110">
        <v>0</v>
      </c>
      <c r="AD270" s="109">
        <v>0</v>
      </c>
      <c r="AE270" s="110">
        <v>0</v>
      </c>
      <c r="AF270" s="110">
        <v>0</v>
      </c>
      <c r="AG270" s="110">
        <v>80</v>
      </c>
      <c r="AH270" s="110">
        <v>79</v>
      </c>
      <c r="AI270" s="110">
        <v>61</v>
      </c>
      <c r="AJ270" s="110">
        <v>0</v>
      </c>
      <c r="AK270" s="110">
        <v>0</v>
      </c>
      <c r="AL270" s="110">
        <v>0</v>
      </c>
      <c r="AM270" s="110">
        <v>0</v>
      </c>
      <c r="AN270" s="110">
        <v>0</v>
      </c>
      <c r="AO270" s="110">
        <v>140</v>
      </c>
      <c r="AP270" s="112">
        <f>'MFP by Site_kbs'!$AO270/'MFP by Site_kbs'!$G270</f>
        <v>0.63636363636363635</v>
      </c>
      <c r="AQ270" s="110">
        <v>140</v>
      </c>
      <c r="AR270" s="113">
        <f>'MFP by Site_kbs'!$AQ270/'MFP by Site_kbs'!$G270</f>
        <v>0.63636363636363635</v>
      </c>
      <c r="AS270" s="110" t="s">
        <v>1767</v>
      </c>
      <c r="AT270" s="110" t="s">
        <v>1870</v>
      </c>
      <c r="AU270" s="114" t="s">
        <v>3246</v>
      </c>
    </row>
    <row r="271" spans="2:47" ht="30" hidden="1" x14ac:dyDescent="0.25">
      <c r="B271" s="103" t="s">
        <v>1808</v>
      </c>
      <c r="C271" s="103">
        <v>10</v>
      </c>
      <c r="D271" s="103" t="s">
        <v>98</v>
      </c>
      <c r="E271" s="103">
        <v>10058</v>
      </c>
      <c r="F271" s="103" t="s">
        <v>689</v>
      </c>
      <c r="G271" s="104">
        <v>559</v>
      </c>
      <c r="H271" s="104">
        <v>288</v>
      </c>
      <c r="I271" s="105">
        <v>0.51520572450805002</v>
      </c>
      <c r="J271" s="104">
        <v>271</v>
      </c>
      <c r="K271" s="105">
        <v>0.48479427549194998</v>
      </c>
      <c r="L271" s="104">
        <v>0</v>
      </c>
      <c r="M271" s="104">
        <v>1</v>
      </c>
      <c r="N271" s="104">
        <v>537</v>
      </c>
      <c r="O271" s="104">
        <v>8</v>
      </c>
      <c r="P271" s="104">
        <v>0</v>
      </c>
      <c r="Q271" s="104">
        <v>13</v>
      </c>
      <c r="R271" s="104">
        <v>0</v>
      </c>
      <c r="S271" s="104">
        <f>SUM('MFP by Site_kbs'!$L271:$P271,'MFP by Site_kbs'!$R271)</f>
        <v>546</v>
      </c>
      <c r="T271" s="104">
        <v>555</v>
      </c>
      <c r="U271" s="105">
        <v>0.99284436493738804</v>
      </c>
      <c r="V271" s="104">
        <v>4</v>
      </c>
      <c r="W271" s="105">
        <v>7.1556350626118103E-3</v>
      </c>
      <c r="X271" s="104">
        <v>0</v>
      </c>
      <c r="Y271" s="104">
        <v>0</v>
      </c>
      <c r="Z271" s="104" t="s">
        <v>1869</v>
      </c>
      <c r="AA271" s="104">
        <v>0</v>
      </c>
      <c r="AB271" s="104">
        <v>0</v>
      </c>
      <c r="AC271" s="104">
        <v>0</v>
      </c>
      <c r="AD271" s="103">
        <v>0</v>
      </c>
      <c r="AE271" s="104">
        <v>0</v>
      </c>
      <c r="AF271" s="104">
        <v>0</v>
      </c>
      <c r="AG271" s="104">
        <v>0</v>
      </c>
      <c r="AH271" s="104">
        <v>0</v>
      </c>
      <c r="AI271" s="104">
        <v>0</v>
      </c>
      <c r="AJ271" s="104">
        <v>179</v>
      </c>
      <c r="AK271" s="104">
        <v>2</v>
      </c>
      <c r="AL271" s="104">
        <v>150</v>
      </c>
      <c r="AM271" s="104">
        <v>126</v>
      </c>
      <c r="AN271" s="104">
        <v>102</v>
      </c>
      <c r="AO271" s="104">
        <v>486</v>
      </c>
      <c r="AP271" s="106">
        <f>'MFP by Site_kbs'!$AO271/'MFP by Site_kbs'!$G271</f>
        <v>0.86940966010733456</v>
      </c>
      <c r="AQ271" s="104">
        <v>486</v>
      </c>
      <c r="AR271" s="107">
        <f>'MFP by Site_kbs'!$AQ271/'MFP by Site_kbs'!$G271</f>
        <v>0.86940966010733456</v>
      </c>
      <c r="AS271" s="104" t="s">
        <v>1767</v>
      </c>
      <c r="AT271" s="104" t="s">
        <v>1870</v>
      </c>
      <c r="AU271" s="115" t="s">
        <v>3246</v>
      </c>
    </row>
    <row r="272" spans="2:47" hidden="1" x14ac:dyDescent="0.25">
      <c r="B272" s="109" t="s">
        <v>1808</v>
      </c>
      <c r="C272" s="109">
        <v>10</v>
      </c>
      <c r="D272" s="109" t="s">
        <v>98</v>
      </c>
      <c r="E272" s="109">
        <v>10059</v>
      </c>
      <c r="F272" s="109" t="s">
        <v>690</v>
      </c>
      <c r="G272" s="110">
        <v>226</v>
      </c>
      <c r="H272" s="110">
        <v>120</v>
      </c>
      <c r="I272" s="111">
        <v>0.53097345132743401</v>
      </c>
      <c r="J272" s="110">
        <v>106</v>
      </c>
      <c r="K272" s="111">
        <v>0.46902654867256599</v>
      </c>
      <c r="L272" s="110">
        <v>1</v>
      </c>
      <c r="M272" s="110">
        <v>1</v>
      </c>
      <c r="N272" s="110">
        <v>207</v>
      </c>
      <c r="O272" s="110">
        <v>4</v>
      </c>
      <c r="P272" s="110">
        <v>0</v>
      </c>
      <c r="Q272" s="110">
        <v>6</v>
      </c>
      <c r="R272" s="110">
        <v>7</v>
      </c>
      <c r="S272" s="110">
        <f>SUM('MFP by Site_kbs'!$L272:$P272,'MFP by Site_kbs'!$R272)</f>
        <v>220</v>
      </c>
      <c r="T272" s="110">
        <v>226</v>
      </c>
      <c r="U272" s="111">
        <v>1</v>
      </c>
      <c r="V272" s="110">
        <v>0</v>
      </c>
      <c r="W272" s="111">
        <v>0</v>
      </c>
      <c r="X272" s="110">
        <v>0</v>
      </c>
      <c r="Y272" s="110">
        <v>4</v>
      </c>
      <c r="Z272" s="110" t="s">
        <v>1869</v>
      </c>
      <c r="AA272" s="110">
        <v>39</v>
      </c>
      <c r="AB272" s="110">
        <v>43</v>
      </c>
      <c r="AC272" s="110">
        <v>37</v>
      </c>
      <c r="AD272" s="109">
        <v>37</v>
      </c>
      <c r="AE272" s="110">
        <v>38</v>
      </c>
      <c r="AF272" s="110">
        <v>28</v>
      </c>
      <c r="AG272" s="110">
        <v>0</v>
      </c>
      <c r="AH272" s="110">
        <v>0</v>
      </c>
      <c r="AI272" s="110">
        <v>0</v>
      </c>
      <c r="AJ272" s="110">
        <v>0</v>
      </c>
      <c r="AK272" s="110">
        <v>0</v>
      </c>
      <c r="AL272" s="110">
        <v>0</v>
      </c>
      <c r="AM272" s="110">
        <v>0</v>
      </c>
      <c r="AN272" s="110">
        <v>0</v>
      </c>
      <c r="AO272" s="110">
        <v>220</v>
      </c>
      <c r="AP272" s="112">
        <f>'MFP by Site_kbs'!$AO272/'MFP by Site_kbs'!$G272</f>
        <v>0.97345132743362828</v>
      </c>
      <c r="AQ272" s="110">
        <v>220</v>
      </c>
      <c r="AR272" s="113">
        <f>'MFP by Site_kbs'!$AQ272/'MFP by Site_kbs'!$G272</f>
        <v>0.97345132743362828</v>
      </c>
      <c r="AS272" s="110" t="s">
        <v>1767</v>
      </c>
      <c r="AT272" s="110" t="s">
        <v>1870</v>
      </c>
      <c r="AU272" s="114" t="s">
        <v>3246</v>
      </c>
    </row>
    <row r="273" spans="2:47" hidden="1" x14ac:dyDescent="0.25">
      <c r="B273" s="103" t="s">
        <v>1808</v>
      </c>
      <c r="C273" s="103">
        <v>10</v>
      </c>
      <c r="D273" s="103" t="s">
        <v>98</v>
      </c>
      <c r="E273" s="103">
        <v>10060</v>
      </c>
      <c r="F273" s="103" t="s">
        <v>691</v>
      </c>
      <c r="G273" s="104">
        <v>513</v>
      </c>
      <c r="H273" s="104">
        <v>246</v>
      </c>
      <c r="I273" s="105">
        <v>0.47953216374268998</v>
      </c>
      <c r="J273" s="104">
        <v>267</v>
      </c>
      <c r="K273" s="105">
        <v>0.52046783625730997</v>
      </c>
      <c r="L273" s="104">
        <v>1</v>
      </c>
      <c r="M273" s="104">
        <v>1</v>
      </c>
      <c r="N273" s="104">
        <v>172</v>
      </c>
      <c r="O273" s="104">
        <v>18</v>
      </c>
      <c r="P273" s="104">
        <v>0</v>
      </c>
      <c r="Q273" s="104">
        <v>292</v>
      </c>
      <c r="R273" s="104">
        <v>29</v>
      </c>
      <c r="S273" s="104">
        <f>SUM('MFP by Site_kbs'!$L273:$P273,'MFP by Site_kbs'!$R273)</f>
        <v>221</v>
      </c>
      <c r="T273" s="104">
        <v>507</v>
      </c>
      <c r="U273" s="105">
        <v>0.98830409356725102</v>
      </c>
      <c r="V273" s="104">
        <v>6</v>
      </c>
      <c r="W273" s="105">
        <v>1.1695906432748499E-2</v>
      </c>
      <c r="X273" s="104">
        <v>0</v>
      </c>
      <c r="Y273" s="104">
        <v>13</v>
      </c>
      <c r="Z273" s="104" t="s">
        <v>1869</v>
      </c>
      <c r="AA273" s="104">
        <v>81</v>
      </c>
      <c r="AB273" s="104">
        <v>82</v>
      </c>
      <c r="AC273" s="104">
        <v>100</v>
      </c>
      <c r="AD273" s="103">
        <v>80</v>
      </c>
      <c r="AE273" s="104">
        <v>70</v>
      </c>
      <c r="AF273" s="104">
        <v>87</v>
      </c>
      <c r="AG273" s="104">
        <v>0</v>
      </c>
      <c r="AH273" s="104">
        <v>0</v>
      </c>
      <c r="AI273" s="104">
        <v>0</v>
      </c>
      <c r="AJ273" s="104">
        <v>0</v>
      </c>
      <c r="AK273" s="104">
        <v>0</v>
      </c>
      <c r="AL273" s="104">
        <v>0</v>
      </c>
      <c r="AM273" s="104">
        <v>0</v>
      </c>
      <c r="AN273" s="104">
        <v>0</v>
      </c>
      <c r="AO273" s="104">
        <v>367</v>
      </c>
      <c r="AP273" s="106">
        <f>'MFP by Site_kbs'!$AO273/'MFP by Site_kbs'!$G273</f>
        <v>0.71539961013645226</v>
      </c>
      <c r="AQ273" s="104">
        <v>367</v>
      </c>
      <c r="AR273" s="107">
        <f>'MFP by Site_kbs'!$AQ273/'MFP by Site_kbs'!$G273</f>
        <v>0.71539961013645226</v>
      </c>
      <c r="AS273" s="104" t="s">
        <v>1767</v>
      </c>
      <c r="AT273" s="104" t="s">
        <v>1870</v>
      </c>
      <c r="AU273" s="115" t="s">
        <v>3246</v>
      </c>
    </row>
    <row r="274" spans="2:47" hidden="1" x14ac:dyDescent="0.25">
      <c r="B274" s="109" t="s">
        <v>1808</v>
      </c>
      <c r="C274" s="109">
        <v>10</v>
      </c>
      <c r="D274" s="109" t="s">
        <v>98</v>
      </c>
      <c r="E274" s="109">
        <v>10061</v>
      </c>
      <c r="F274" s="109" t="s">
        <v>692</v>
      </c>
      <c r="G274" s="110">
        <v>324</v>
      </c>
      <c r="H274" s="110">
        <v>132</v>
      </c>
      <c r="I274" s="111">
        <v>0.407407407407407</v>
      </c>
      <c r="J274" s="110">
        <v>192</v>
      </c>
      <c r="K274" s="111">
        <v>0.592592592592593</v>
      </c>
      <c r="L274" s="110">
        <v>0</v>
      </c>
      <c r="M274" s="110">
        <v>0</v>
      </c>
      <c r="N274" s="110">
        <v>299</v>
      </c>
      <c r="O274" s="110">
        <v>3</v>
      </c>
      <c r="P274" s="110">
        <v>0</v>
      </c>
      <c r="Q274" s="110">
        <v>17</v>
      </c>
      <c r="R274" s="110">
        <v>5</v>
      </c>
      <c r="S274" s="110">
        <f>SUM('MFP by Site_kbs'!$L274:$P274,'MFP by Site_kbs'!$R274)</f>
        <v>307</v>
      </c>
      <c r="T274" s="110">
        <v>324</v>
      </c>
      <c r="U274" s="111">
        <v>1</v>
      </c>
      <c r="V274" s="110">
        <v>0</v>
      </c>
      <c r="W274" s="111">
        <v>0</v>
      </c>
      <c r="X274" s="110">
        <v>0</v>
      </c>
      <c r="Y274" s="110">
        <v>6</v>
      </c>
      <c r="Z274" s="110" t="s">
        <v>1869</v>
      </c>
      <c r="AA274" s="110">
        <v>58</v>
      </c>
      <c r="AB274" s="110">
        <v>47</v>
      </c>
      <c r="AC274" s="110">
        <v>59</v>
      </c>
      <c r="AD274" s="109">
        <v>44</v>
      </c>
      <c r="AE274" s="110">
        <v>53</v>
      </c>
      <c r="AF274" s="110">
        <v>57</v>
      </c>
      <c r="AG274" s="110">
        <v>0</v>
      </c>
      <c r="AH274" s="110">
        <v>0</v>
      </c>
      <c r="AI274" s="110">
        <v>0</v>
      </c>
      <c r="AJ274" s="110">
        <v>0</v>
      </c>
      <c r="AK274" s="110">
        <v>0</v>
      </c>
      <c r="AL274" s="110">
        <v>0</v>
      </c>
      <c r="AM274" s="110">
        <v>0</v>
      </c>
      <c r="AN274" s="110">
        <v>0</v>
      </c>
      <c r="AO274" s="110">
        <v>313</v>
      </c>
      <c r="AP274" s="112">
        <f>'MFP by Site_kbs'!$AO274/'MFP by Site_kbs'!$G274</f>
        <v>0.96604938271604934</v>
      </c>
      <c r="AQ274" s="110">
        <v>313</v>
      </c>
      <c r="AR274" s="113">
        <f>'MFP by Site_kbs'!$AQ274/'MFP by Site_kbs'!$G274</f>
        <v>0.96604938271604934</v>
      </c>
      <c r="AS274" s="110" t="s">
        <v>1767</v>
      </c>
      <c r="AT274" s="110" t="s">
        <v>1870</v>
      </c>
      <c r="AU274" s="114" t="s">
        <v>3246</v>
      </c>
    </row>
    <row r="275" spans="2:47" hidden="1" x14ac:dyDescent="0.25">
      <c r="B275" s="103" t="s">
        <v>1808</v>
      </c>
      <c r="C275" s="103">
        <v>10</v>
      </c>
      <c r="D275" s="103" t="s">
        <v>98</v>
      </c>
      <c r="E275" s="103">
        <v>10062</v>
      </c>
      <c r="F275" s="103" t="s">
        <v>693</v>
      </c>
      <c r="G275" s="104">
        <v>1320</v>
      </c>
      <c r="H275" s="104">
        <v>663</v>
      </c>
      <c r="I275" s="105">
        <v>0.50227272727272698</v>
      </c>
      <c r="J275" s="104">
        <v>657</v>
      </c>
      <c r="K275" s="105">
        <v>0.49772727272727302</v>
      </c>
      <c r="L275" s="104">
        <v>1</v>
      </c>
      <c r="M275" s="104">
        <v>65</v>
      </c>
      <c r="N275" s="104">
        <v>505</v>
      </c>
      <c r="O275" s="104">
        <v>38</v>
      </c>
      <c r="P275" s="104">
        <v>2</v>
      </c>
      <c r="Q275" s="104">
        <v>694</v>
      </c>
      <c r="R275" s="104">
        <v>15</v>
      </c>
      <c r="S275" s="104">
        <f>SUM('MFP by Site_kbs'!$L275:$P275,'MFP by Site_kbs'!$R275)</f>
        <v>626</v>
      </c>
      <c r="T275" s="104">
        <v>1302</v>
      </c>
      <c r="U275" s="105">
        <v>0.986363636363636</v>
      </c>
      <c r="V275" s="104">
        <v>18</v>
      </c>
      <c r="W275" s="105">
        <v>1.3636363636363599E-2</v>
      </c>
      <c r="X275" s="104">
        <v>0</v>
      </c>
      <c r="Y275" s="104">
        <v>0</v>
      </c>
      <c r="Z275" s="104" t="s">
        <v>1869</v>
      </c>
      <c r="AA275" s="104">
        <v>0</v>
      </c>
      <c r="AB275" s="104">
        <v>0</v>
      </c>
      <c r="AC275" s="104">
        <v>0</v>
      </c>
      <c r="AD275" s="103">
        <v>0</v>
      </c>
      <c r="AE275" s="104">
        <v>0</v>
      </c>
      <c r="AF275" s="104">
        <v>0</v>
      </c>
      <c r="AG275" s="104">
        <v>482</v>
      </c>
      <c r="AH275" s="104">
        <v>423</v>
      </c>
      <c r="AI275" s="104">
        <v>415</v>
      </c>
      <c r="AJ275" s="104">
        <v>0</v>
      </c>
      <c r="AK275" s="104">
        <v>0</v>
      </c>
      <c r="AL275" s="104">
        <v>0</v>
      </c>
      <c r="AM275" s="104">
        <v>0</v>
      </c>
      <c r="AN275" s="104">
        <v>0</v>
      </c>
      <c r="AO275" s="104">
        <v>589</v>
      </c>
      <c r="AP275" s="106">
        <f>'MFP by Site_kbs'!$AO275/'MFP by Site_kbs'!$G275</f>
        <v>0.44621212121212123</v>
      </c>
      <c r="AQ275" s="104">
        <v>604</v>
      </c>
      <c r="AR275" s="107">
        <f>'MFP by Site_kbs'!$AQ275/'MFP by Site_kbs'!$G275</f>
        <v>0.45757575757575758</v>
      </c>
      <c r="AS275" s="104" t="s">
        <v>1767</v>
      </c>
      <c r="AT275" s="104" t="s">
        <v>1870</v>
      </c>
      <c r="AU275" s="115" t="s">
        <v>3247</v>
      </c>
    </row>
    <row r="276" spans="2:47" hidden="1" x14ac:dyDescent="0.25">
      <c r="B276" s="109" t="s">
        <v>1808</v>
      </c>
      <c r="C276" s="109">
        <v>10</v>
      </c>
      <c r="D276" s="109" t="s">
        <v>98</v>
      </c>
      <c r="E276" s="109">
        <v>10063</v>
      </c>
      <c r="F276" s="109" t="s">
        <v>694</v>
      </c>
      <c r="G276" s="110">
        <v>409</v>
      </c>
      <c r="H276" s="110">
        <v>175</v>
      </c>
      <c r="I276" s="111">
        <v>0.42787286063569702</v>
      </c>
      <c r="J276" s="110">
        <v>234</v>
      </c>
      <c r="K276" s="111">
        <v>0.57212713936430304</v>
      </c>
      <c r="L276" s="110">
        <v>0</v>
      </c>
      <c r="M276" s="110">
        <v>2</v>
      </c>
      <c r="N276" s="110">
        <v>76</v>
      </c>
      <c r="O276" s="110">
        <v>17</v>
      </c>
      <c r="P276" s="110">
        <v>0</v>
      </c>
      <c r="Q276" s="110">
        <v>295</v>
      </c>
      <c r="R276" s="110">
        <v>19</v>
      </c>
      <c r="S276" s="110">
        <f>SUM('MFP by Site_kbs'!$L276:$P276,'MFP by Site_kbs'!$R276)</f>
        <v>114</v>
      </c>
      <c r="T276" s="110">
        <v>405</v>
      </c>
      <c r="U276" s="111">
        <v>0.99022004889975501</v>
      </c>
      <c r="V276" s="110">
        <v>4</v>
      </c>
      <c r="W276" s="111">
        <v>9.7799511002445005E-3</v>
      </c>
      <c r="X276" s="110">
        <v>0</v>
      </c>
      <c r="Y276" s="110">
        <v>0</v>
      </c>
      <c r="Z276" s="110" t="s">
        <v>1869</v>
      </c>
      <c r="AA276" s="110">
        <v>0</v>
      </c>
      <c r="AB276" s="110">
        <v>0</v>
      </c>
      <c r="AC276" s="110">
        <v>0</v>
      </c>
      <c r="AD276" s="109">
        <v>137</v>
      </c>
      <c r="AE276" s="110">
        <v>147</v>
      </c>
      <c r="AF276" s="110">
        <v>125</v>
      </c>
      <c r="AG276" s="110">
        <v>0</v>
      </c>
      <c r="AH276" s="110">
        <v>0</v>
      </c>
      <c r="AI276" s="110">
        <v>0</v>
      </c>
      <c r="AJ276" s="110">
        <v>0</v>
      </c>
      <c r="AK276" s="110">
        <v>0</v>
      </c>
      <c r="AL276" s="110">
        <v>0</v>
      </c>
      <c r="AM276" s="110">
        <v>0</v>
      </c>
      <c r="AN276" s="110">
        <v>0</v>
      </c>
      <c r="AO276" s="110">
        <v>294</v>
      </c>
      <c r="AP276" s="112">
        <f>'MFP by Site_kbs'!$AO276/'MFP by Site_kbs'!$G276</f>
        <v>0.71882640586797064</v>
      </c>
      <c r="AQ276" s="110">
        <v>294</v>
      </c>
      <c r="AR276" s="113">
        <f>'MFP by Site_kbs'!$AQ276/'MFP by Site_kbs'!$G276</f>
        <v>0.71882640586797064</v>
      </c>
      <c r="AS276" s="110" t="s">
        <v>1767</v>
      </c>
      <c r="AT276" s="110" t="s">
        <v>1870</v>
      </c>
      <c r="AU276" s="114" t="s">
        <v>3246</v>
      </c>
    </row>
    <row r="277" spans="2:47" hidden="1" x14ac:dyDescent="0.25">
      <c r="B277" s="103" t="s">
        <v>1808</v>
      </c>
      <c r="C277" s="103">
        <v>10</v>
      </c>
      <c r="D277" s="103" t="s">
        <v>98</v>
      </c>
      <c r="E277" s="103">
        <v>10064</v>
      </c>
      <c r="F277" s="103" t="s">
        <v>695</v>
      </c>
      <c r="G277" s="104">
        <v>522</v>
      </c>
      <c r="H277" s="104">
        <v>234</v>
      </c>
      <c r="I277" s="105">
        <v>0.44827586206896602</v>
      </c>
      <c r="J277" s="104">
        <v>288</v>
      </c>
      <c r="K277" s="105">
        <v>0.55172413793103403</v>
      </c>
      <c r="L277" s="104">
        <v>1</v>
      </c>
      <c r="M277" s="104">
        <v>1</v>
      </c>
      <c r="N277" s="104">
        <v>125</v>
      </c>
      <c r="O277" s="104">
        <v>14</v>
      </c>
      <c r="P277" s="104">
        <v>0</v>
      </c>
      <c r="Q277" s="104">
        <v>378</v>
      </c>
      <c r="R277" s="104">
        <v>3</v>
      </c>
      <c r="S277" s="104">
        <f>SUM('MFP by Site_kbs'!$L277:$P277,'MFP by Site_kbs'!$R277)</f>
        <v>144</v>
      </c>
      <c r="T277" s="104">
        <v>521</v>
      </c>
      <c r="U277" s="105">
        <v>0.998084291187739</v>
      </c>
      <c r="V277" s="104">
        <v>1</v>
      </c>
      <c r="W277" s="105">
        <v>1.91570881226054E-3</v>
      </c>
      <c r="X277" s="104">
        <v>0</v>
      </c>
      <c r="Y277" s="104">
        <v>0</v>
      </c>
      <c r="Z277" s="104" t="s">
        <v>1869</v>
      </c>
      <c r="AA277" s="104">
        <v>0</v>
      </c>
      <c r="AB277" s="104">
        <v>0</v>
      </c>
      <c r="AC277" s="104">
        <v>0</v>
      </c>
      <c r="AD277" s="103">
        <v>0</v>
      </c>
      <c r="AE277" s="104">
        <v>0</v>
      </c>
      <c r="AF277" s="104">
        <v>0</v>
      </c>
      <c r="AG277" s="104">
        <v>0</v>
      </c>
      <c r="AH277" s="104">
        <v>0</v>
      </c>
      <c r="AI277" s="104">
        <v>0</v>
      </c>
      <c r="AJ277" s="104">
        <v>137</v>
      </c>
      <c r="AK277" s="104">
        <v>3</v>
      </c>
      <c r="AL277" s="104">
        <v>130</v>
      </c>
      <c r="AM277" s="104">
        <v>135</v>
      </c>
      <c r="AN277" s="104">
        <v>117</v>
      </c>
      <c r="AO277" s="104">
        <v>202</v>
      </c>
      <c r="AP277" s="106">
        <f>'MFP by Site_kbs'!$AO277/'MFP by Site_kbs'!$G277</f>
        <v>0.38697318007662834</v>
      </c>
      <c r="AQ277" s="104">
        <v>202</v>
      </c>
      <c r="AR277" s="107">
        <f>'MFP by Site_kbs'!$AQ277/'MFP by Site_kbs'!$G277</f>
        <v>0.38697318007662834</v>
      </c>
      <c r="AS277" s="104" t="s">
        <v>1767</v>
      </c>
      <c r="AT277" s="104" t="s">
        <v>1870</v>
      </c>
      <c r="AU277" s="115" t="s">
        <v>3247</v>
      </c>
    </row>
    <row r="278" spans="2:47" hidden="1" x14ac:dyDescent="0.25">
      <c r="B278" s="109" t="s">
        <v>1808</v>
      </c>
      <c r="C278" s="109">
        <v>10</v>
      </c>
      <c r="D278" s="109" t="s">
        <v>98</v>
      </c>
      <c r="E278" s="109">
        <v>10065</v>
      </c>
      <c r="F278" s="109" t="s">
        <v>630</v>
      </c>
      <c r="G278" s="110">
        <v>380</v>
      </c>
      <c r="H278" s="110">
        <v>181</v>
      </c>
      <c r="I278" s="111">
        <v>0.47631578947368403</v>
      </c>
      <c r="J278" s="110">
        <v>199</v>
      </c>
      <c r="K278" s="111">
        <v>0.52368421052631597</v>
      </c>
      <c r="L278" s="110">
        <v>2</v>
      </c>
      <c r="M278" s="110">
        <v>3</v>
      </c>
      <c r="N278" s="110">
        <v>49</v>
      </c>
      <c r="O278" s="110">
        <v>18</v>
      </c>
      <c r="P278" s="110">
        <v>0</v>
      </c>
      <c r="Q278" s="110">
        <v>303</v>
      </c>
      <c r="R278" s="110">
        <v>5</v>
      </c>
      <c r="S278" s="110">
        <f>SUM('MFP by Site_kbs'!$L278:$P278,'MFP by Site_kbs'!$R278)</f>
        <v>77</v>
      </c>
      <c r="T278" s="110">
        <v>370</v>
      </c>
      <c r="U278" s="111">
        <v>0.97368421052631604</v>
      </c>
      <c r="V278" s="110">
        <v>10</v>
      </c>
      <c r="W278" s="111">
        <v>2.6315789473684199E-2</v>
      </c>
      <c r="X278" s="110">
        <v>0</v>
      </c>
      <c r="Y278" s="110">
        <v>15</v>
      </c>
      <c r="Z278" s="110" t="s">
        <v>1869</v>
      </c>
      <c r="AA278" s="110">
        <v>117</v>
      </c>
      <c r="AB278" s="110">
        <v>122</v>
      </c>
      <c r="AC278" s="110">
        <v>126</v>
      </c>
      <c r="AD278" s="109">
        <v>0</v>
      </c>
      <c r="AE278" s="110">
        <v>0</v>
      </c>
      <c r="AF278" s="110">
        <v>0</v>
      </c>
      <c r="AG278" s="110">
        <v>0</v>
      </c>
      <c r="AH278" s="110">
        <v>0</v>
      </c>
      <c r="AI278" s="110">
        <v>0</v>
      </c>
      <c r="AJ278" s="110">
        <v>0</v>
      </c>
      <c r="AK278" s="110">
        <v>0</v>
      </c>
      <c r="AL278" s="110">
        <v>0</v>
      </c>
      <c r="AM278" s="110">
        <v>0</v>
      </c>
      <c r="AN278" s="110">
        <v>0</v>
      </c>
      <c r="AO278" s="110">
        <v>250</v>
      </c>
      <c r="AP278" s="112">
        <f>'MFP by Site_kbs'!$AO278/'MFP by Site_kbs'!$G278</f>
        <v>0.65789473684210531</v>
      </c>
      <c r="AQ278" s="110">
        <v>252</v>
      </c>
      <c r="AR278" s="113">
        <f>'MFP by Site_kbs'!$AQ278/'MFP by Site_kbs'!$G278</f>
        <v>0.66315789473684206</v>
      </c>
      <c r="AS278" s="110" t="s">
        <v>1767</v>
      </c>
      <c r="AT278" s="110" t="s">
        <v>1870</v>
      </c>
      <c r="AU278" s="114" t="s">
        <v>3247</v>
      </c>
    </row>
    <row r="279" spans="2:47" hidden="1" x14ac:dyDescent="0.25">
      <c r="B279" s="103" t="s">
        <v>1808</v>
      </c>
      <c r="C279" s="103">
        <v>10</v>
      </c>
      <c r="D279" s="103" t="s">
        <v>98</v>
      </c>
      <c r="E279" s="103">
        <v>10066</v>
      </c>
      <c r="F279" s="103" t="s">
        <v>696</v>
      </c>
      <c r="G279" s="104">
        <v>565</v>
      </c>
      <c r="H279" s="104">
        <v>270</v>
      </c>
      <c r="I279" s="105">
        <v>0.47787610619469001</v>
      </c>
      <c r="J279" s="104">
        <v>295</v>
      </c>
      <c r="K279" s="105">
        <v>0.52212389380530999</v>
      </c>
      <c r="L279" s="104">
        <v>2</v>
      </c>
      <c r="M279" s="104">
        <v>10</v>
      </c>
      <c r="N279" s="104">
        <v>330</v>
      </c>
      <c r="O279" s="104">
        <v>35</v>
      </c>
      <c r="P279" s="104">
        <v>2</v>
      </c>
      <c r="Q279" s="104">
        <v>179</v>
      </c>
      <c r="R279" s="104">
        <v>7</v>
      </c>
      <c r="S279" s="104">
        <f>SUM('MFP by Site_kbs'!$L279:$P279,'MFP by Site_kbs'!$R279)</f>
        <v>386</v>
      </c>
      <c r="T279" s="104">
        <v>550</v>
      </c>
      <c r="U279" s="105">
        <v>0.97345132743362806</v>
      </c>
      <c r="V279" s="104">
        <v>15</v>
      </c>
      <c r="W279" s="105">
        <v>2.6548672566371698E-2</v>
      </c>
      <c r="X279" s="104">
        <v>0</v>
      </c>
      <c r="Y279" s="104">
        <v>0</v>
      </c>
      <c r="Z279" s="104" t="s">
        <v>1869</v>
      </c>
      <c r="AA279" s="104">
        <v>0</v>
      </c>
      <c r="AB279" s="104">
        <v>0</v>
      </c>
      <c r="AC279" s="104">
        <v>0</v>
      </c>
      <c r="AD279" s="103">
        <v>0</v>
      </c>
      <c r="AE279" s="104">
        <v>0</v>
      </c>
      <c r="AF279" s="104">
        <v>0</v>
      </c>
      <c r="AG279" s="104">
        <v>202</v>
      </c>
      <c r="AH279" s="104">
        <v>175</v>
      </c>
      <c r="AI279" s="104">
        <v>188</v>
      </c>
      <c r="AJ279" s="104">
        <v>0</v>
      </c>
      <c r="AK279" s="104">
        <v>0</v>
      </c>
      <c r="AL279" s="104">
        <v>0</v>
      </c>
      <c r="AM279" s="104">
        <v>0</v>
      </c>
      <c r="AN279" s="104">
        <v>0</v>
      </c>
      <c r="AO279" s="104">
        <v>407</v>
      </c>
      <c r="AP279" s="106">
        <f>'MFP by Site_kbs'!$AO279/'MFP by Site_kbs'!$G279</f>
        <v>0.72035398230088499</v>
      </c>
      <c r="AQ279" s="104">
        <v>407</v>
      </c>
      <c r="AR279" s="107">
        <f>'MFP by Site_kbs'!$AQ279/'MFP by Site_kbs'!$G279</f>
        <v>0.72035398230088499</v>
      </c>
      <c r="AS279" s="104" t="s">
        <v>1767</v>
      </c>
      <c r="AT279" s="104" t="s">
        <v>1870</v>
      </c>
      <c r="AU279" s="115" t="s">
        <v>3246</v>
      </c>
    </row>
    <row r="280" spans="2:47" hidden="1" x14ac:dyDescent="0.25">
      <c r="B280" s="109" t="s">
        <v>1808</v>
      </c>
      <c r="C280" s="109">
        <v>10</v>
      </c>
      <c r="D280" s="109" t="s">
        <v>98</v>
      </c>
      <c r="E280" s="109">
        <v>10067</v>
      </c>
      <c r="F280" s="109" t="s">
        <v>697</v>
      </c>
      <c r="G280" s="110">
        <v>211</v>
      </c>
      <c r="H280" s="110">
        <v>99</v>
      </c>
      <c r="I280" s="111">
        <v>0.46919431279620899</v>
      </c>
      <c r="J280" s="110">
        <v>112</v>
      </c>
      <c r="K280" s="111">
        <v>0.53080568720379195</v>
      </c>
      <c r="L280" s="110">
        <v>0</v>
      </c>
      <c r="M280" s="110">
        <v>1</v>
      </c>
      <c r="N280" s="110">
        <v>197</v>
      </c>
      <c r="O280" s="110">
        <v>3</v>
      </c>
      <c r="P280" s="110">
        <v>0</v>
      </c>
      <c r="Q280" s="110">
        <v>4</v>
      </c>
      <c r="R280" s="110">
        <v>6</v>
      </c>
      <c r="S280" s="110">
        <f>SUM('MFP by Site_kbs'!$L280:$P280,'MFP by Site_kbs'!$R280)</f>
        <v>207</v>
      </c>
      <c r="T280" s="110">
        <v>210</v>
      </c>
      <c r="U280" s="111">
        <v>0.99526066350710896</v>
      </c>
      <c r="V280" s="110">
        <v>1</v>
      </c>
      <c r="W280" s="111">
        <v>4.739336492891E-3</v>
      </c>
      <c r="X280" s="110">
        <v>0</v>
      </c>
      <c r="Y280" s="110">
        <v>0</v>
      </c>
      <c r="Z280" s="110" t="s">
        <v>1869</v>
      </c>
      <c r="AA280" s="110">
        <v>0</v>
      </c>
      <c r="AB280" s="110">
        <v>0</v>
      </c>
      <c r="AC280" s="110">
        <v>0</v>
      </c>
      <c r="AD280" s="109">
        <v>82</v>
      </c>
      <c r="AE280" s="110">
        <v>71</v>
      </c>
      <c r="AF280" s="110">
        <v>58</v>
      </c>
      <c r="AG280" s="110">
        <v>0</v>
      </c>
      <c r="AH280" s="110">
        <v>0</v>
      </c>
      <c r="AI280" s="110">
        <v>0</v>
      </c>
      <c r="AJ280" s="110">
        <v>0</v>
      </c>
      <c r="AK280" s="110">
        <v>0</v>
      </c>
      <c r="AL280" s="110">
        <v>0</v>
      </c>
      <c r="AM280" s="110">
        <v>0</v>
      </c>
      <c r="AN280" s="110">
        <v>0</v>
      </c>
      <c r="AO280" s="110">
        <v>206</v>
      </c>
      <c r="AP280" s="112">
        <f>'MFP by Site_kbs'!$AO280/'MFP by Site_kbs'!$G280</f>
        <v>0.976303317535545</v>
      </c>
      <c r="AQ280" s="110">
        <v>206</v>
      </c>
      <c r="AR280" s="113">
        <f>'MFP by Site_kbs'!$AQ280/'MFP by Site_kbs'!$G280</f>
        <v>0.976303317535545</v>
      </c>
      <c r="AS280" s="110" t="s">
        <v>1767</v>
      </c>
      <c r="AT280" s="110" t="s">
        <v>1870</v>
      </c>
      <c r="AU280" s="114" t="s">
        <v>3246</v>
      </c>
    </row>
    <row r="281" spans="2:47" hidden="1" x14ac:dyDescent="0.25">
      <c r="B281" s="103" t="s">
        <v>1808</v>
      </c>
      <c r="C281" s="103">
        <v>10</v>
      </c>
      <c r="D281" s="103" t="s">
        <v>98</v>
      </c>
      <c r="E281" s="103">
        <v>10068</v>
      </c>
      <c r="F281" s="103" t="s">
        <v>698</v>
      </c>
      <c r="G281" s="104">
        <v>775</v>
      </c>
      <c r="H281" s="104">
        <v>374</v>
      </c>
      <c r="I281" s="105">
        <v>0.48258064516129001</v>
      </c>
      <c r="J281" s="104">
        <v>401</v>
      </c>
      <c r="K281" s="105">
        <v>0.51741935483871004</v>
      </c>
      <c r="L281" s="104">
        <v>3</v>
      </c>
      <c r="M281" s="104">
        <v>1</v>
      </c>
      <c r="N281" s="104">
        <v>56</v>
      </c>
      <c r="O281" s="104">
        <v>35</v>
      </c>
      <c r="P281" s="104">
        <v>0</v>
      </c>
      <c r="Q281" s="104">
        <v>664</v>
      </c>
      <c r="R281" s="104">
        <v>16</v>
      </c>
      <c r="S281" s="104">
        <f>SUM('MFP by Site_kbs'!$L281:$P281,'MFP by Site_kbs'!$R281)</f>
        <v>111</v>
      </c>
      <c r="T281" s="104">
        <v>771</v>
      </c>
      <c r="U281" s="105">
        <v>0.99483870967741905</v>
      </c>
      <c r="V281" s="104">
        <v>4</v>
      </c>
      <c r="W281" s="105">
        <v>5.1612903225806504E-3</v>
      </c>
      <c r="X281" s="104">
        <v>0</v>
      </c>
      <c r="Y281" s="104">
        <v>21</v>
      </c>
      <c r="Z281" s="104" t="s">
        <v>1869</v>
      </c>
      <c r="AA281" s="104">
        <v>124</v>
      </c>
      <c r="AB281" s="104">
        <v>124</v>
      </c>
      <c r="AC281" s="104">
        <v>109</v>
      </c>
      <c r="AD281" s="103">
        <v>145</v>
      </c>
      <c r="AE281" s="104">
        <v>132</v>
      </c>
      <c r="AF281" s="104">
        <v>120</v>
      </c>
      <c r="AG281" s="104">
        <v>0</v>
      </c>
      <c r="AH281" s="104">
        <v>0</v>
      </c>
      <c r="AI281" s="104">
        <v>0</v>
      </c>
      <c r="AJ281" s="104">
        <v>0</v>
      </c>
      <c r="AK281" s="104">
        <v>0</v>
      </c>
      <c r="AL281" s="104">
        <v>0</v>
      </c>
      <c r="AM281" s="104">
        <v>0</v>
      </c>
      <c r="AN281" s="104">
        <v>0</v>
      </c>
      <c r="AO281" s="104">
        <v>394</v>
      </c>
      <c r="AP281" s="106">
        <f>'MFP by Site_kbs'!$AO281/'MFP by Site_kbs'!$G281</f>
        <v>0.50838709677419358</v>
      </c>
      <c r="AQ281" s="104">
        <v>396</v>
      </c>
      <c r="AR281" s="107">
        <f>'MFP by Site_kbs'!$AQ281/'MFP by Site_kbs'!$G281</f>
        <v>0.51096774193548389</v>
      </c>
      <c r="AS281" s="104" t="s">
        <v>1767</v>
      </c>
      <c r="AT281" s="104" t="s">
        <v>1870</v>
      </c>
      <c r="AU281" s="115" t="s">
        <v>3247</v>
      </c>
    </row>
    <row r="282" spans="2:47" ht="30" hidden="1" x14ac:dyDescent="0.25">
      <c r="B282" s="109" t="s">
        <v>1808</v>
      </c>
      <c r="C282" s="109">
        <v>10</v>
      </c>
      <c r="D282" s="109" t="s">
        <v>98</v>
      </c>
      <c r="E282" s="109">
        <v>10071</v>
      </c>
      <c r="F282" s="109" t="s">
        <v>699</v>
      </c>
      <c r="G282" s="110">
        <v>9</v>
      </c>
      <c r="H282" s="110">
        <v>5</v>
      </c>
      <c r="I282" s="111">
        <v>0.55555555555555602</v>
      </c>
      <c r="J282" s="110">
        <v>4</v>
      </c>
      <c r="K282" s="111">
        <v>0.44444444444444398</v>
      </c>
      <c r="L282" s="110">
        <v>0</v>
      </c>
      <c r="M282" s="110">
        <v>0</v>
      </c>
      <c r="N282" s="110">
        <v>2</v>
      </c>
      <c r="O282" s="110">
        <v>1</v>
      </c>
      <c r="P282" s="110">
        <v>0</v>
      </c>
      <c r="Q282" s="110">
        <v>5</v>
      </c>
      <c r="R282" s="110">
        <v>1</v>
      </c>
      <c r="S282" s="110">
        <f>SUM('MFP by Site_kbs'!$L282:$P282,'MFP by Site_kbs'!$R282)</f>
        <v>4</v>
      </c>
      <c r="T282" s="110">
        <v>9</v>
      </c>
      <c r="U282" s="111">
        <v>1</v>
      </c>
      <c r="V282" s="110">
        <v>0</v>
      </c>
      <c r="W282" s="111">
        <v>0</v>
      </c>
      <c r="X282" s="110">
        <v>0</v>
      </c>
      <c r="Y282" s="110">
        <v>4</v>
      </c>
      <c r="Z282" s="110" t="s">
        <v>1869</v>
      </c>
      <c r="AA282" s="110">
        <v>0</v>
      </c>
      <c r="AB282" s="110">
        <v>0</v>
      </c>
      <c r="AC282" s="110">
        <v>0</v>
      </c>
      <c r="AD282" s="109">
        <v>0</v>
      </c>
      <c r="AE282" s="110">
        <v>0</v>
      </c>
      <c r="AF282" s="110">
        <v>0</v>
      </c>
      <c r="AG282" s="110">
        <v>1</v>
      </c>
      <c r="AH282" s="110">
        <v>0</v>
      </c>
      <c r="AI282" s="110">
        <v>1</v>
      </c>
      <c r="AJ282" s="110">
        <v>0</v>
      </c>
      <c r="AK282" s="110">
        <v>0</v>
      </c>
      <c r="AL282" s="110">
        <v>1</v>
      </c>
      <c r="AM282" s="110">
        <v>0</v>
      </c>
      <c r="AN282" s="110">
        <v>2</v>
      </c>
      <c r="AO282" s="110">
        <v>6</v>
      </c>
      <c r="AP282" s="112">
        <f>'MFP by Site_kbs'!$AO282/'MFP by Site_kbs'!$G282</f>
        <v>0.66666666666666663</v>
      </c>
      <c r="AQ282" s="110">
        <v>6</v>
      </c>
      <c r="AR282" s="113">
        <f>'MFP by Site_kbs'!$AQ282/'MFP by Site_kbs'!$G282</f>
        <v>0.66666666666666663</v>
      </c>
      <c r="AS282" s="110" t="s">
        <v>1767</v>
      </c>
      <c r="AT282" s="110" t="s">
        <v>1870</v>
      </c>
      <c r="AU282" s="114" t="s">
        <v>3246</v>
      </c>
    </row>
    <row r="283" spans="2:47" hidden="1" x14ac:dyDescent="0.25">
      <c r="B283" s="103" t="s">
        <v>1808</v>
      </c>
      <c r="C283" s="103">
        <v>10</v>
      </c>
      <c r="D283" s="103" t="s">
        <v>98</v>
      </c>
      <c r="E283" s="103">
        <v>10073</v>
      </c>
      <c r="F283" s="103" t="s">
        <v>700</v>
      </c>
      <c r="G283" s="104">
        <v>12</v>
      </c>
      <c r="H283" s="104">
        <v>3</v>
      </c>
      <c r="I283" s="105">
        <v>0.25</v>
      </c>
      <c r="J283" s="104">
        <v>9</v>
      </c>
      <c r="K283" s="105">
        <v>0.75</v>
      </c>
      <c r="L283" s="104">
        <v>0</v>
      </c>
      <c r="M283" s="104">
        <v>0</v>
      </c>
      <c r="N283" s="104">
        <v>12</v>
      </c>
      <c r="O283" s="104">
        <v>0</v>
      </c>
      <c r="P283" s="104">
        <v>0</v>
      </c>
      <c r="Q283" s="104">
        <v>0</v>
      </c>
      <c r="R283" s="104">
        <v>0</v>
      </c>
      <c r="S283" s="104">
        <f>SUM('MFP by Site_kbs'!$L283:$P283,'MFP by Site_kbs'!$R283)</f>
        <v>12</v>
      </c>
      <c r="T283" s="104">
        <v>12</v>
      </c>
      <c r="U283" s="105">
        <v>1</v>
      </c>
      <c r="V283" s="104">
        <v>0</v>
      </c>
      <c r="W283" s="105">
        <v>0</v>
      </c>
      <c r="X283" s="104">
        <v>0</v>
      </c>
      <c r="Y283" s="104">
        <v>12</v>
      </c>
      <c r="Z283" s="104" t="s">
        <v>1869</v>
      </c>
      <c r="AA283" s="104">
        <v>0</v>
      </c>
      <c r="AB283" s="104">
        <v>0</v>
      </c>
      <c r="AC283" s="104">
        <v>0</v>
      </c>
      <c r="AD283" s="103">
        <v>0</v>
      </c>
      <c r="AE283" s="104">
        <v>0</v>
      </c>
      <c r="AF283" s="104">
        <v>0</v>
      </c>
      <c r="AG283" s="104">
        <v>0</v>
      </c>
      <c r="AH283" s="104">
        <v>0</v>
      </c>
      <c r="AI283" s="104">
        <v>0</v>
      </c>
      <c r="AJ283" s="104">
        <v>0</v>
      </c>
      <c r="AK283" s="104">
        <v>0</v>
      </c>
      <c r="AL283" s="104">
        <v>0</v>
      </c>
      <c r="AM283" s="104">
        <v>0</v>
      </c>
      <c r="AN283" s="104">
        <v>0</v>
      </c>
      <c r="AO283" s="104">
        <v>12</v>
      </c>
      <c r="AP283" s="106">
        <f>'MFP by Site_kbs'!$AO283/'MFP by Site_kbs'!$G283</f>
        <v>1</v>
      </c>
      <c r="AQ283" s="104">
        <v>12</v>
      </c>
      <c r="AR283" s="107">
        <f>'MFP by Site_kbs'!$AQ283/'MFP by Site_kbs'!$G283</f>
        <v>1</v>
      </c>
      <c r="AS283" s="104" t="s">
        <v>1767</v>
      </c>
      <c r="AT283" s="104" t="s">
        <v>1870</v>
      </c>
      <c r="AU283" s="115" t="s">
        <v>3246</v>
      </c>
    </row>
    <row r="284" spans="2:47" hidden="1" x14ac:dyDescent="0.25">
      <c r="B284" s="109" t="s">
        <v>1808</v>
      </c>
      <c r="C284" s="109">
        <v>10</v>
      </c>
      <c r="D284" s="109" t="s">
        <v>98</v>
      </c>
      <c r="E284" s="109">
        <v>10081</v>
      </c>
      <c r="F284" s="109" t="s">
        <v>701</v>
      </c>
      <c r="G284" s="110">
        <v>280</v>
      </c>
      <c r="H284" s="110">
        <v>131</v>
      </c>
      <c r="I284" s="111">
        <v>0.46785714285714303</v>
      </c>
      <c r="J284" s="110">
        <v>149</v>
      </c>
      <c r="K284" s="111">
        <v>0.53214285714285703</v>
      </c>
      <c r="L284" s="110">
        <v>0</v>
      </c>
      <c r="M284" s="110">
        <v>1</v>
      </c>
      <c r="N284" s="110">
        <v>36</v>
      </c>
      <c r="O284" s="110">
        <v>3</v>
      </c>
      <c r="P284" s="110">
        <v>4</v>
      </c>
      <c r="Q284" s="110">
        <v>226</v>
      </c>
      <c r="R284" s="110">
        <v>10</v>
      </c>
      <c r="S284" s="110">
        <f>SUM('MFP by Site_kbs'!$L284:$P284,'MFP by Site_kbs'!$R284)</f>
        <v>54</v>
      </c>
      <c r="T284" s="110">
        <v>279</v>
      </c>
      <c r="U284" s="111">
        <v>0.996428571428571</v>
      </c>
      <c r="V284" s="110">
        <v>1</v>
      </c>
      <c r="W284" s="111">
        <v>3.57142857142857E-3</v>
      </c>
      <c r="X284" s="110">
        <v>0</v>
      </c>
      <c r="Y284" s="110">
        <v>0</v>
      </c>
      <c r="Z284" s="110" t="s">
        <v>1869</v>
      </c>
      <c r="AA284" s="110">
        <v>0</v>
      </c>
      <c r="AB284" s="110">
        <v>0</v>
      </c>
      <c r="AC284" s="110">
        <v>0</v>
      </c>
      <c r="AD284" s="109">
        <v>100</v>
      </c>
      <c r="AE284" s="110">
        <v>92</v>
      </c>
      <c r="AF284" s="110">
        <v>88</v>
      </c>
      <c r="AG284" s="110">
        <v>0</v>
      </c>
      <c r="AH284" s="110">
        <v>0</v>
      </c>
      <c r="AI284" s="110">
        <v>0</v>
      </c>
      <c r="AJ284" s="110">
        <v>0</v>
      </c>
      <c r="AK284" s="110">
        <v>0</v>
      </c>
      <c r="AL284" s="110">
        <v>0</v>
      </c>
      <c r="AM284" s="110">
        <v>0</v>
      </c>
      <c r="AN284" s="110">
        <v>0</v>
      </c>
      <c r="AO284" s="110">
        <v>168</v>
      </c>
      <c r="AP284" s="112">
        <f>'MFP by Site_kbs'!$AO284/'MFP by Site_kbs'!$G284</f>
        <v>0.6</v>
      </c>
      <c r="AQ284" s="118">
        <v>168</v>
      </c>
      <c r="AR284" s="119">
        <f>'MFP by Site_kbs'!$AQ284/'MFP by Site_kbs'!$G284</f>
        <v>0.6</v>
      </c>
      <c r="AS284" s="110" t="s">
        <v>1767</v>
      </c>
      <c r="AT284" s="110" t="s">
        <v>1870</v>
      </c>
      <c r="AU284" s="114" t="s">
        <v>3246</v>
      </c>
    </row>
    <row r="285" spans="2:47" hidden="1" x14ac:dyDescent="0.25">
      <c r="B285" s="103" t="s">
        <v>1808</v>
      </c>
      <c r="C285" s="103">
        <v>10</v>
      </c>
      <c r="D285" s="103" t="s">
        <v>98</v>
      </c>
      <c r="E285" s="103">
        <v>10082</v>
      </c>
      <c r="F285" s="103" t="s">
        <v>702</v>
      </c>
      <c r="G285" s="104">
        <v>641</v>
      </c>
      <c r="H285" s="104">
        <v>290</v>
      </c>
      <c r="I285" s="105">
        <v>0.45241809672386901</v>
      </c>
      <c r="J285" s="104">
        <v>351</v>
      </c>
      <c r="K285" s="105">
        <v>0.54758190327613099</v>
      </c>
      <c r="L285" s="104">
        <v>7</v>
      </c>
      <c r="M285" s="104">
        <v>7</v>
      </c>
      <c r="N285" s="104">
        <v>66</v>
      </c>
      <c r="O285" s="104">
        <v>34</v>
      </c>
      <c r="P285" s="104">
        <v>1</v>
      </c>
      <c r="Q285" s="104">
        <v>508</v>
      </c>
      <c r="R285" s="104">
        <v>18</v>
      </c>
      <c r="S285" s="104">
        <f>SUM('MFP by Site_kbs'!$L285:$P285,'MFP by Site_kbs'!$R285)</f>
        <v>133</v>
      </c>
      <c r="T285" s="104">
        <v>620</v>
      </c>
      <c r="U285" s="105">
        <v>0.96723868954758196</v>
      </c>
      <c r="V285" s="104">
        <v>21</v>
      </c>
      <c r="W285" s="105">
        <v>3.2761310452418098E-2</v>
      </c>
      <c r="X285" s="104">
        <v>0</v>
      </c>
      <c r="Y285" s="104">
        <v>10</v>
      </c>
      <c r="Z285" s="104" t="s">
        <v>1869</v>
      </c>
      <c r="AA285" s="104">
        <v>107</v>
      </c>
      <c r="AB285" s="104">
        <v>99</v>
      </c>
      <c r="AC285" s="104">
        <v>110</v>
      </c>
      <c r="AD285" s="103">
        <v>105</v>
      </c>
      <c r="AE285" s="104">
        <v>108</v>
      </c>
      <c r="AF285" s="104">
        <v>102</v>
      </c>
      <c r="AG285" s="104">
        <v>0</v>
      </c>
      <c r="AH285" s="104">
        <v>0</v>
      </c>
      <c r="AI285" s="104">
        <v>0</v>
      </c>
      <c r="AJ285" s="104">
        <v>0</v>
      </c>
      <c r="AK285" s="104">
        <v>0</v>
      </c>
      <c r="AL285" s="104">
        <v>0</v>
      </c>
      <c r="AM285" s="104">
        <v>0</v>
      </c>
      <c r="AN285" s="104">
        <v>0</v>
      </c>
      <c r="AO285" s="104">
        <v>306</v>
      </c>
      <c r="AP285" s="106">
        <f>'MFP by Site_kbs'!$AO285/'MFP by Site_kbs'!$G285</f>
        <v>0.47737909516380655</v>
      </c>
      <c r="AQ285" s="104">
        <v>319</v>
      </c>
      <c r="AR285" s="107">
        <f>'MFP by Site_kbs'!$AQ285/'MFP by Site_kbs'!$G285</f>
        <v>0.49765990639625585</v>
      </c>
      <c r="AS285" s="104" t="s">
        <v>1767</v>
      </c>
      <c r="AT285" s="104" t="s">
        <v>1870</v>
      </c>
      <c r="AU285" s="115" t="s">
        <v>3247</v>
      </c>
    </row>
    <row r="286" spans="2:47" hidden="1" x14ac:dyDescent="0.25">
      <c r="B286" s="109" t="s">
        <v>1808</v>
      </c>
      <c r="C286" s="109">
        <v>10</v>
      </c>
      <c r="D286" s="109" t="s">
        <v>98</v>
      </c>
      <c r="E286" s="109">
        <v>10700</v>
      </c>
      <c r="F286" s="109" t="s">
        <v>703</v>
      </c>
      <c r="G286" s="110">
        <v>161</v>
      </c>
      <c r="H286" s="110">
        <v>49</v>
      </c>
      <c r="I286" s="111">
        <v>0.30434782608695699</v>
      </c>
      <c r="J286" s="110">
        <v>112</v>
      </c>
      <c r="K286" s="111">
        <v>0.69565217391304301</v>
      </c>
      <c r="L286" s="110">
        <v>1</v>
      </c>
      <c r="M286" s="110">
        <v>3</v>
      </c>
      <c r="N286" s="110">
        <v>32</v>
      </c>
      <c r="O286" s="110">
        <v>10</v>
      </c>
      <c r="P286" s="110">
        <v>0</v>
      </c>
      <c r="Q286" s="110">
        <v>114</v>
      </c>
      <c r="R286" s="110">
        <v>1</v>
      </c>
      <c r="S286" s="110">
        <f>SUM('MFP by Site_kbs'!$L286:$P286,'MFP by Site_kbs'!$R286)</f>
        <v>47</v>
      </c>
      <c r="T286" s="110">
        <v>161</v>
      </c>
      <c r="U286" s="111">
        <v>1</v>
      </c>
      <c r="V286" s="110">
        <v>0</v>
      </c>
      <c r="W286" s="111">
        <v>0</v>
      </c>
      <c r="X286" s="110">
        <v>0</v>
      </c>
      <c r="Y286" s="110">
        <v>161</v>
      </c>
      <c r="Z286" s="110" t="s">
        <v>1869</v>
      </c>
      <c r="AA286" s="110">
        <v>0</v>
      </c>
      <c r="AB286" s="110">
        <v>0</v>
      </c>
      <c r="AC286" s="110">
        <v>0</v>
      </c>
      <c r="AD286" s="109">
        <v>0</v>
      </c>
      <c r="AE286" s="110">
        <v>0</v>
      </c>
      <c r="AF286" s="110">
        <v>0</v>
      </c>
      <c r="AG286" s="110">
        <v>0</v>
      </c>
      <c r="AH286" s="110">
        <v>0</v>
      </c>
      <c r="AI286" s="110">
        <v>0</v>
      </c>
      <c r="AJ286" s="110">
        <v>0</v>
      </c>
      <c r="AK286" s="110">
        <v>0</v>
      </c>
      <c r="AL286" s="110">
        <v>0</v>
      </c>
      <c r="AM286" s="110">
        <v>0</v>
      </c>
      <c r="AN286" s="110">
        <v>0</v>
      </c>
      <c r="AO286" s="110">
        <v>66</v>
      </c>
      <c r="AP286" s="112">
        <f>'MFP by Site_kbs'!$AO286/'MFP by Site_kbs'!$G286</f>
        <v>0.40993788819875776</v>
      </c>
      <c r="AQ286" s="110">
        <v>66</v>
      </c>
      <c r="AR286" s="113">
        <f>'MFP by Site_kbs'!$AQ286/'MFP by Site_kbs'!$G286</f>
        <v>0.40993788819875776</v>
      </c>
      <c r="AS286" s="110" t="s">
        <v>1767</v>
      </c>
      <c r="AT286" s="110" t="s">
        <v>1870</v>
      </c>
      <c r="AU286" s="114" t="s">
        <v>3247</v>
      </c>
    </row>
    <row r="287" spans="2:47" hidden="1" x14ac:dyDescent="0.25">
      <c r="B287" s="103" t="s">
        <v>1808</v>
      </c>
      <c r="C287" s="103">
        <v>11</v>
      </c>
      <c r="D287" s="103" t="s">
        <v>100</v>
      </c>
      <c r="E287" s="103">
        <v>11001</v>
      </c>
      <c r="F287" s="103" t="s">
        <v>704</v>
      </c>
      <c r="G287" s="104">
        <v>429</v>
      </c>
      <c r="H287" s="104">
        <v>221</v>
      </c>
      <c r="I287" s="105">
        <v>0.51515151515151503</v>
      </c>
      <c r="J287" s="104">
        <v>208</v>
      </c>
      <c r="K287" s="105">
        <v>0.48484848484848497</v>
      </c>
      <c r="L287" s="104">
        <v>0</v>
      </c>
      <c r="M287" s="104">
        <v>4</v>
      </c>
      <c r="N287" s="104">
        <v>70</v>
      </c>
      <c r="O287" s="104">
        <v>11</v>
      </c>
      <c r="P287" s="104">
        <v>1</v>
      </c>
      <c r="Q287" s="104">
        <v>337</v>
      </c>
      <c r="R287" s="104">
        <v>6</v>
      </c>
      <c r="S287" s="104">
        <f>SUM('MFP by Site_kbs'!$L287:$P287,'MFP by Site_kbs'!$R287)</f>
        <v>92</v>
      </c>
      <c r="T287" s="104">
        <v>427</v>
      </c>
      <c r="U287" s="105">
        <v>0.99533799533799505</v>
      </c>
      <c r="V287" s="104">
        <v>2</v>
      </c>
      <c r="W287" s="105">
        <v>4.6620046620046603E-3</v>
      </c>
      <c r="X287" s="104">
        <v>0</v>
      </c>
      <c r="Y287" s="104">
        <v>0</v>
      </c>
      <c r="Z287" s="104" t="s">
        <v>1869</v>
      </c>
      <c r="AA287" s="104">
        <v>0</v>
      </c>
      <c r="AB287" s="104">
        <v>0</v>
      </c>
      <c r="AC287" s="104">
        <v>0</v>
      </c>
      <c r="AD287" s="103">
        <v>0</v>
      </c>
      <c r="AE287" s="104">
        <v>0</v>
      </c>
      <c r="AF287" s="104">
        <v>0</v>
      </c>
      <c r="AG287" s="104">
        <v>0</v>
      </c>
      <c r="AH287" s="104">
        <v>0</v>
      </c>
      <c r="AI287" s="104">
        <v>0</v>
      </c>
      <c r="AJ287" s="104">
        <v>124</v>
      </c>
      <c r="AK287" s="104">
        <v>4</v>
      </c>
      <c r="AL287" s="104">
        <v>105</v>
      </c>
      <c r="AM287" s="104">
        <v>121</v>
      </c>
      <c r="AN287" s="104">
        <v>75</v>
      </c>
      <c r="AO287" s="104">
        <v>258</v>
      </c>
      <c r="AP287" s="106">
        <f>'MFP by Site_kbs'!$AO287/'MFP by Site_kbs'!$G287</f>
        <v>0.60139860139860135</v>
      </c>
      <c r="AQ287" s="104">
        <v>258</v>
      </c>
      <c r="AR287" s="107">
        <f>'MFP by Site_kbs'!$AQ287/'MFP by Site_kbs'!$G287</f>
        <v>0.60139860139860135</v>
      </c>
      <c r="AS287" s="104" t="s">
        <v>1767</v>
      </c>
      <c r="AT287" s="104" t="s">
        <v>1781</v>
      </c>
      <c r="AU287" s="115" t="s">
        <v>3247</v>
      </c>
    </row>
    <row r="288" spans="2:47" hidden="1" x14ac:dyDescent="0.25">
      <c r="B288" s="109" t="s">
        <v>1808</v>
      </c>
      <c r="C288" s="109">
        <v>11</v>
      </c>
      <c r="D288" s="109" t="s">
        <v>100</v>
      </c>
      <c r="E288" s="109">
        <v>11002</v>
      </c>
      <c r="F288" s="109" t="s">
        <v>705</v>
      </c>
      <c r="G288" s="110">
        <v>372</v>
      </c>
      <c r="H288" s="110">
        <v>195</v>
      </c>
      <c r="I288" s="111">
        <v>0.52419354838709697</v>
      </c>
      <c r="J288" s="110">
        <v>177</v>
      </c>
      <c r="K288" s="111">
        <v>0.47580645161290303</v>
      </c>
      <c r="L288" s="110">
        <v>0</v>
      </c>
      <c r="M288" s="110">
        <v>0</v>
      </c>
      <c r="N288" s="110">
        <v>77</v>
      </c>
      <c r="O288" s="110">
        <v>9</v>
      </c>
      <c r="P288" s="110">
        <v>0</v>
      </c>
      <c r="Q288" s="110">
        <v>282</v>
      </c>
      <c r="R288" s="110">
        <v>4</v>
      </c>
      <c r="S288" s="110">
        <f>SUM('MFP by Site_kbs'!$L288:$P288,'MFP by Site_kbs'!$R288)</f>
        <v>90</v>
      </c>
      <c r="T288" s="110">
        <v>372</v>
      </c>
      <c r="U288" s="111">
        <v>1</v>
      </c>
      <c r="V288" s="110">
        <v>0</v>
      </c>
      <c r="W288" s="111">
        <v>0</v>
      </c>
      <c r="X288" s="110">
        <v>0</v>
      </c>
      <c r="Y288" s="110">
        <v>0</v>
      </c>
      <c r="Z288" s="110" t="s">
        <v>1869</v>
      </c>
      <c r="AA288" s="110">
        <v>0</v>
      </c>
      <c r="AB288" s="110">
        <v>0</v>
      </c>
      <c r="AC288" s="110">
        <v>0</v>
      </c>
      <c r="AD288" s="109">
        <v>0</v>
      </c>
      <c r="AE288" s="110">
        <v>0</v>
      </c>
      <c r="AF288" s="110">
        <v>0</v>
      </c>
      <c r="AG288" s="110">
        <v>129</v>
      </c>
      <c r="AH288" s="110">
        <v>128</v>
      </c>
      <c r="AI288" s="110">
        <v>115</v>
      </c>
      <c r="AJ288" s="110">
        <v>0</v>
      </c>
      <c r="AK288" s="110">
        <v>0</v>
      </c>
      <c r="AL288" s="110">
        <v>0</v>
      </c>
      <c r="AM288" s="110">
        <v>0</v>
      </c>
      <c r="AN288" s="110">
        <v>0</v>
      </c>
      <c r="AO288" s="110">
        <v>274</v>
      </c>
      <c r="AP288" s="112">
        <f>'MFP by Site_kbs'!$AO288/'MFP by Site_kbs'!$G288</f>
        <v>0.73655913978494625</v>
      </c>
      <c r="AQ288" s="110">
        <v>274</v>
      </c>
      <c r="AR288" s="113">
        <f>'MFP by Site_kbs'!$AQ288/'MFP by Site_kbs'!$G288</f>
        <v>0.73655913978494625</v>
      </c>
      <c r="AS288" s="110" t="s">
        <v>1767</v>
      </c>
      <c r="AT288" s="110" t="s">
        <v>1781</v>
      </c>
      <c r="AU288" s="114" t="s">
        <v>3246</v>
      </c>
    </row>
    <row r="289" spans="2:47" hidden="1" x14ac:dyDescent="0.25">
      <c r="B289" s="103" t="s">
        <v>1808</v>
      </c>
      <c r="C289" s="103">
        <v>11</v>
      </c>
      <c r="D289" s="103" t="s">
        <v>100</v>
      </c>
      <c r="E289" s="103">
        <v>11003</v>
      </c>
      <c r="F289" s="103" t="s">
        <v>706</v>
      </c>
      <c r="G289" s="104">
        <v>213</v>
      </c>
      <c r="H289" s="104">
        <v>100</v>
      </c>
      <c r="I289" s="105">
        <v>0.46948356807511699</v>
      </c>
      <c r="J289" s="104">
        <v>113</v>
      </c>
      <c r="K289" s="105">
        <v>0.53051643192488296</v>
      </c>
      <c r="L289" s="104">
        <v>0</v>
      </c>
      <c r="M289" s="104">
        <v>0</v>
      </c>
      <c r="N289" s="104">
        <v>75</v>
      </c>
      <c r="O289" s="104">
        <v>7</v>
      </c>
      <c r="P289" s="104">
        <v>0</v>
      </c>
      <c r="Q289" s="104">
        <v>127</v>
      </c>
      <c r="R289" s="104">
        <v>4</v>
      </c>
      <c r="S289" s="104">
        <f>SUM('MFP by Site_kbs'!$L289:$P289,'MFP by Site_kbs'!$R289)</f>
        <v>86</v>
      </c>
      <c r="T289" s="104">
        <v>210</v>
      </c>
      <c r="U289" s="105">
        <v>0.98591549295774705</v>
      </c>
      <c r="V289" s="104">
        <v>3</v>
      </c>
      <c r="W289" s="105">
        <v>1.4084507042253501E-2</v>
      </c>
      <c r="X289" s="104">
        <v>0</v>
      </c>
      <c r="Y289" s="104">
        <v>0</v>
      </c>
      <c r="Z289" s="104" t="s">
        <v>1869</v>
      </c>
      <c r="AA289" s="104">
        <v>45</v>
      </c>
      <c r="AB289" s="104">
        <v>35</v>
      </c>
      <c r="AC289" s="104">
        <v>34</v>
      </c>
      <c r="AD289" s="103">
        <v>33</v>
      </c>
      <c r="AE289" s="104">
        <v>34</v>
      </c>
      <c r="AF289" s="104">
        <v>32</v>
      </c>
      <c r="AG289" s="104">
        <v>0</v>
      </c>
      <c r="AH289" s="104">
        <v>0</v>
      </c>
      <c r="AI289" s="104">
        <v>0</v>
      </c>
      <c r="AJ289" s="104">
        <v>0</v>
      </c>
      <c r="AK289" s="104">
        <v>0</v>
      </c>
      <c r="AL289" s="104">
        <v>0</v>
      </c>
      <c r="AM289" s="104">
        <v>0</v>
      </c>
      <c r="AN289" s="104">
        <v>0</v>
      </c>
      <c r="AO289" s="104">
        <v>167</v>
      </c>
      <c r="AP289" s="106">
        <f>'MFP by Site_kbs'!$AO289/'MFP by Site_kbs'!$G289</f>
        <v>0.784037558685446</v>
      </c>
      <c r="AQ289" s="104">
        <v>167</v>
      </c>
      <c r="AR289" s="107">
        <f>'MFP by Site_kbs'!$AQ289/'MFP by Site_kbs'!$G289</f>
        <v>0.784037558685446</v>
      </c>
      <c r="AS289" s="104" t="s">
        <v>1767</v>
      </c>
      <c r="AT289" s="104" t="s">
        <v>1781</v>
      </c>
      <c r="AU289" s="115" t="s">
        <v>3246</v>
      </c>
    </row>
    <row r="290" spans="2:47" hidden="1" x14ac:dyDescent="0.25">
      <c r="B290" s="109" t="s">
        <v>1808</v>
      </c>
      <c r="C290" s="109">
        <v>11</v>
      </c>
      <c r="D290" s="109" t="s">
        <v>100</v>
      </c>
      <c r="E290" s="109">
        <v>11004</v>
      </c>
      <c r="F290" s="109" t="s">
        <v>707</v>
      </c>
      <c r="G290" s="110">
        <v>215</v>
      </c>
      <c r="H290" s="110">
        <v>104</v>
      </c>
      <c r="I290" s="111">
        <v>0.48372093023255802</v>
      </c>
      <c r="J290" s="110">
        <v>111</v>
      </c>
      <c r="K290" s="111">
        <v>0.51627906976744198</v>
      </c>
      <c r="L290" s="110">
        <v>0</v>
      </c>
      <c r="M290" s="110">
        <v>0</v>
      </c>
      <c r="N290" s="110">
        <v>11</v>
      </c>
      <c r="O290" s="110">
        <v>10</v>
      </c>
      <c r="P290" s="110">
        <v>0</v>
      </c>
      <c r="Q290" s="110">
        <v>193</v>
      </c>
      <c r="R290" s="110">
        <v>1</v>
      </c>
      <c r="S290" s="110">
        <f>SUM('MFP by Site_kbs'!$L290:$P290,'MFP by Site_kbs'!$R290)</f>
        <v>22</v>
      </c>
      <c r="T290" s="110">
        <v>210</v>
      </c>
      <c r="U290" s="111">
        <v>0.97674418604651203</v>
      </c>
      <c r="V290" s="110">
        <v>5</v>
      </c>
      <c r="W290" s="111">
        <v>2.32558139534884E-2</v>
      </c>
      <c r="X290" s="110">
        <v>0</v>
      </c>
      <c r="Y290" s="110">
        <v>0</v>
      </c>
      <c r="Z290" s="110" t="s">
        <v>1869</v>
      </c>
      <c r="AA290" s="110">
        <v>32</v>
      </c>
      <c r="AB290" s="110">
        <v>34</v>
      </c>
      <c r="AC290" s="110">
        <v>39</v>
      </c>
      <c r="AD290" s="109">
        <v>38</v>
      </c>
      <c r="AE290" s="110">
        <v>33</v>
      </c>
      <c r="AF290" s="110">
        <v>39</v>
      </c>
      <c r="AG290" s="110">
        <v>0</v>
      </c>
      <c r="AH290" s="110">
        <v>0</v>
      </c>
      <c r="AI290" s="110">
        <v>0</v>
      </c>
      <c r="AJ290" s="110">
        <v>0</v>
      </c>
      <c r="AK290" s="110">
        <v>0</v>
      </c>
      <c r="AL290" s="110">
        <v>0</v>
      </c>
      <c r="AM290" s="110">
        <v>0</v>
      </c>
      <c r="AN290" s="110">
        <v>0</v>
      </c>
      <c r="AO290" s="110">
        <v>134</v>
      </c>
      <c r="AP290" s="112">
        <f>'MFP by Site_kbs'!$AO290/'MFP by Site_kbs'!$G290</f>
        <v>0.62325581395348839</v>
      </c>
      <c r="AQ290" s="110">
        <v>136</v>
      </c>
      <c r="AR290" s="113">
        <f>'MFP by Site_kbs'!$AQ290/'MFP by Site_kbs'!$G290</f>
        <v>0.63255813953488371</v>
      </c>
      <c r="AS290" s="110" t="s">
        <v>1767</v>
      </c>
      <c r="AT290" s="110" t="s">
        <v>1781</v>
      </c>
      <c r="AU290" s="114" t="s">
        <v>3247</v>
      </c>
    </row>
    <row r="291" spans="2:47" hidden="1" x14ac:dyDescent="0.25">
      <c r="B291" s="103" t="s">
        <v>1808</v>
      </c>
      <c r="C291" s="103">
        <v>11</v>
      </c>
      <c r="D291" s="103" t="s">
        <v>100</v>
      </c>
      <c r="E291" s="103">
        <v>11005</v>
      </c>
      <c r="F291" s="103" t="s">
        <v>708</v>
      </c>
      <c r="G291" s="104">
        <v>303</v>
      </c>
      <c r="H291" s="104">
        <v>145</v>
      </c>
      <c r="I291" s="105">
        <v>0.47854785478547901</v>
      </c>
      <c r="J291" s="104">
        <v>158</v>
      </c>
      <c r="K291" s="105">
        <v>0.52145214521452099</v>
      </c>
      <c r="L291" s="104">
        <v>0</v>
      </c>
      <c r="M291" s="104">
        <v>1</v>
      </c>
      <c r="N291" s="104">
        <v>36</v>
      </c>
      <c r="O291" s="104">
        <v>4</v>
      </c>
      <c r="P291" s="104">
        <v>0</v>
      </c>
      <c r="Q291" s="104">
        <v>252</v>
      </c>
      <c r="R291" s="104">
        <v>10</v>
      </c>
      <c r="S291" s="104">
        <f>SUM('MFP by Site_kbs'!$L291:$P291,'MFP by Site_kbs'!$R291)</f>
        <v>51</v>
      </c>
      <c r="T291" s="104">
        <v>302</v>
      </c>
      <c r="U291" s="105">
        <v>0.99669966996699699</v>
      </c>
      <c r="V291" s="104">
        <v>1</v>
      </c>
      <c r="W291" s="105">
        <v>3.3003300330032999E-3</v>
      </c>
      <c r="X291" s="104">
        <v>0</v>
      </c>
      <c r="Y291" s="104">
        <v>0</v>
      </c>
      <c r="Z291" s="104" t="s">
        <v>1869</v>
      </c>
      <c r="AA291" s="104">
        <v>45</v>
      </c>
      <c r="AB291" s="104">
        <v>52</v>
      </c>
      <c r="AC291" s="104">
        <v>48</v>
      </c>
      <c r="AD291" s="103">
        <v>61</v>
      </c>
      <c r="AE291" s="104">
        <v>47</v>
      </c>
      <c r="AF291" s="104">
        <v>50</v>
      </c>
      <c r="AG291" s="104">
        <v>0</v>
      </c>
      <c r="AH291" s="104">
        <v>0</v>
      </c>
      <c r="AI291" s="104">
        <v>0</v>
      </c>
      <c r="AJ291" s="104">
        <v>0</v>
      </c>
      <c r="AK291" s="104">
        <v>0</v>
      </c>
      <c r="AL291" s="104">
        <v>0</v>
      </c>
      <c r="AM291" s="104">
        <v>0</v>
      </c>
      <c r="AN291" s="104">
        <v>0</v>
      </c>
      <c r="AO291" s="104">
        <v>236</v>
      </c>
      <c r="AP291" s="106">
        <f>'MFP by Site_kbs'!$AO291/'MFP by Site_kbs'!$G291</f>
        <v>0.77887788778877887</v>
      </c>
      <c r="AQ291" s="104">
        <v>236</v>
      </c>
      <c r="AR291" s="107">
        <f>'MFP by Site_kbs'!$AQ291/'MFP by Site_kbs'!$G291</f>
        <v>0.77887788778877887</v>
      </c>
      <c r="AS291" s="104" t="s">
        <v>1767</v>
      </c>
      <c r="AT291" s="104" t="s">
        <v>1781</v>
      </c>
      <c r="AU291" s="115" t="s">
        <v>3246</v>
      </c>
    </row>
    <row r="292" spans="2:47" hidden="1" x14ac:dyDescent="0.25">
      <c r="B292" s="109" t="s">
        <v>1808</v>
      </c>
      <c r="C292" s="109">
        <v>11</v>
      </c>
      <c r="D292" s="109" t="s">
        <v>100</v>
      </c>
      <c r="E292" s="109">
        <v>11008</v>
      </c>
      <c r="F292" s="109" t="s">
        <v>709</v>
      </c>
      <c r="G292" s="110">
        <v>12</v>
      </c>
      <c r="H292" s="110">
        <v>2</v>
      </c>
      <c r="I292" s="111">
        <v>0.16666666666666699</v>
      </c>
      <c r="J292" s="110">
        <v>10</v>
      </c>
      <c r="K292" s="111">
        <v>0.83333333333333304</v>
      </c>
      <c r="L292" s="110">
        <v>0</v>
      </c>
      <c r="M292" s="110">
        <v>0</v>
      </c>
      <c r="N292" s="110">
        <v>6</v>
      </c>
      <c r="O292" s="110">
        <v>0</v>
      </c>
      <c r="P292" s="110">
        <v>0</v>
      </c>
      <c r="Q292" s="110">
        <v>6</v>
      </c>
      <c r="R292" s="110">
        <v>0</v>
      </c>
      <c r="S292" s="110">
        <f>SUM('MFP by Site_kbs'!$L292:$P292,'MFP by Site_kbs'!$R292)</f>
        <v>6</v>
      </c>
      <c r="T292" s="110">
        <v>12</v>
      </c>
      <c r="U292" s="111">
        <v>1</v>
      </c>
      <c r="V292" s="110">
        <v>0</v>
      </c>
      <c r="W292" s="111">
        <v>0</v>
      </c>
      <c r="X292" s="110">
        <v>0</v>
      </c>
      <c r="Y292" s="110">
        <v>12</v>
      </c>
      <c r="Z292" s="110" t="s">
        <v>1869</v>
      </c>
      <c r="AA292" s="110">
        <v>0</v>
      </c>
      <c r="AB292" s="110">
        <v>0</v>
      </c>
      <c r="AC292" s="110">
        <v>0</v>
      </c>
      <c r="AD292" s="109">
        <v>0</v>
      </c>
      <c r="AE292" s="110">
        <v>0</v>
      </c>
      <c r="AF292" s="110">
        <v>0</v>
      </c>
      <c r="AG292" s="110">
        <v>0</v>
      </c>
      <c r="AH292" s="110">
        <v>0</v>
      </c>
      <c r="AI292" s="110">
        <v>0</v>
      </c>
      <c r="AJ292" s="110">
        <v>0</v>
      </c>
      <c r="AK292" s="110">
        <v>0</v>
      </c>
      <c r="AL292" s="110">
        <v>0</v>
      </c>
      <c r="AM292" s="110">
        <v>0</v>
      </c>
      <c r="AN292" s="110">
        <v>0</v>
      </c>
      <c r="AO292" s="110">
        <v>12</v>
      </c>
      <c r="AP292" s="112">
        <f>'MFP by Site_kbs'!$AO292/'MFP by Site_kbs'!$G292</f>
        <v>1</v>
      </c>
      <c r="AQ292" s="110">
        <v>12</v>
      </c>
      <c r="AR292" s="113">
        <f>'MFP by Site_kbs'!$AQ292/'MFP by Site_kbs'!$G292</f>
        <v>1</v>
      </c>
      <c r="AS292" s="110" t="s">
        <v>1767</v>
      </c>
      <c r="AT292" s="110" t="s">
        <v>1781</v>
      </c>
      <c r="AU292" s="114" t="s">
        <v>3246</v>
      </c>
    </row>
    <row r="293" spans="2:47" ht="30" hidden="1" x14ac:dyDescent="0.25">
      <c r="B293" s="103" t="s">
        <v>1808</v>
      </c>
      <c r="C293" s="103">
        <v>11</v>
      </c>
      <c r="D293" s="103" t="s">
        <v>100</v>
      </c>
      <c r="E293" s="103">
        <v>11009</v>
      </c>
      <c r="F293" s="103" t="s">
        <v>710</v>
      </c>
      <c r="G293" s="104">
        <v>17</v>
      </c>
      <c r="H293" s="104">
        <v>9</v>
      </c>
      <c r="I293" s="105">
        <v>0.52941176470588203</v>
      </c>
      <c r="J293" s="104">
        <v>8</v>
      </c>
      <c r="K293" s="105">
        <v>0.47058823529411797</v>
      </c>
      <c r="L293" s="104">
        <v>0</v>
      </c>
      <c r="M293" s="104">
        <v>0</v>
      </c>
      <c r="N293" s="104">
        <v>4</v>
      </c>
      <c r="O293" s="104">
        <v>1</v>
      </c>
      <c r="P293" s="104">
        <v>0</v>
      </c>
      <c r="Q293" s="104">
        <v>12</v>
      </c>
      <c r="R293" s="104">
        <v>0</v>
      </c>
      <c r="S293" s="104">
        <f>SUM('MFP by Site_kbs'!$L293:$P293,'MFP by Site_kbs'!$R293)</f>
        <v>5</v>
      </c>
      <c r="T293" s="104">
        <v>17</v>
      </c>
      <c r="U293" s="105">
        <v>1</v>
      </c>
      <c r="V293" s="104">
        <v>0</v>
      </c>
      <c r="W293" s="105">
        <v>0</v>
      </c>
      <c r="X293" s="104">
        <v>0</v>
      </c>
      <c r="Y293" s="104">
        <v>17</v>
      </c>
      <c r="Z293" s="104" t="s">
        <v>1869</v>
      </c>
      <c r="AA293" s="104">
        <v>0</v>
      </c>
      <c r="AB293" s="104">
        <v>0</v>
      </c>
      <c r="AC293" s="104">
        <v>0</v>
      </c>
      <c r="AD293" s="103">
        <v>0</v>
      </c>
      <c r="AE293" s="104">
        <v>0</v>
      </c>
      <c r="AF293" s="104">
        <v>0</v>
      </c>
      <c r="AG293" s="104">
        <v>0</v>
      </c>
      <c r="AH293" s="104">
        <v>0</v>
      </c>
      <c r="AI293" s="104">
        <v>0</v>
      </c>
      <c r="AJ293" s="104">
        <v>0</v>
      </c>
      <c r="AK293" s="104">
        <v>0</v>
      </c>
      <c r="AL293" s="104">
        <v>0</v>
      </c>
      <c r="AM293" s="104">
        <v>0</v>
      </c>
      <c r="AN293" s="104">
        <v>0</v>
      </c>
      <c r="AO293" s="104">
        <v>13</v>
      </c>
      <c r="AP293" s="106">
        <f>'MFP by Site_kbs'!$AO293/'MFP by Site_kbs'!$G293</f>
        <v>0.76470588235294112</v>
      </c>
      <c r="AQ293" s="104">
        <v>13</v>
      </c>
      <c r="AR293" s="107">
        <f>'MFP by Site_kbs'!$AQ293/'MFP by Site_kbs'!$G293</f>
        <v>0.76470588235294112</v>
      </c>
      <c r="AS293" s="104" t="s">
        <v>1767</v>
      </c>
      <c r="AT293" s="104" t="s">
        <v>1781</v>
      </c>
      <c r="AU293" s="115" t="s">
        <v>3246</v>
      </c>
    </row>
    <row r="294" spans="2:47" hidden="1" x14ac:dyDescent="0.25">
      <c r="B294" s="109" t="s">
        <v>1808</v>
      </c>
      <c r="C294" s="109">
        <v>11</v>
      </c>
      <c r="D294" s="109" t="s">
        <v>100</v>
      </c>
      <c r="E294" s="109">
        <v>11700</v>
      </c>
      <c r="F294" s="109" t="s">
        <v>1765</v>
      </c>
      <c r="G294" s="110">
        <v>3</v>
      </c>
      <c r="H294" s="110">
        <v>0</v>
      </c>
      <c r="I294" s="111">
        <v>0</v>
      </c>
      <c r="J294" s="110">
        <v>3</v>
      </c>
      <c r="K294" s="111">
        <v>1</v>
      </c>
      <c r="L294" s="110">
        <v>0</v>
      </c>
      <c r="M294" s="110">
        <v>0</v>
      </c>
      <c r="N294" s="110">
        <v>1</v>
      </c>
      <c r="O294" s="110">
        <v>0</v>
      </c>
      <c r="P294" s="110">
        <v>0</v>
      </c>
      <c r="Q294" s="110">
        <v>2</v>
      </c>
      <c r="R294" s="110">
        <v>0</v>
      </c>
      <c r="S294" s="110">
        <f>SUM('MFP by Site_kbs'!$L294:$P294,'MFP by Site_kbs'!$R294)</f>
        <v>1</v>
      </c>
      <c r="T294" s="110">
        <v>3</v>
      </c>
      <c r="U294" s="111">
        <v>1</v>
      </c>
      <c r="V294" s="110">
        <v>0</v>
      </c>
      <c r="W294" s="111">
        <v>0</v>
      </c>
      <c r="X294" s="110">
        <v>1</v>
      </c>
      <c r="Y294" s="110">
        <v>2</v>
      </c>
      <c r="Z294" s="110" t="s">
        <v>1869</v>
      </c>
      <c r="AA294" s="110">
        <v>0</v>
      </c>
      <c r="AB294" s="110">
        <v>0</v>
      </c>
      <c r="AC294" s="110">
        <v>0</v>
      </c>
      <c r="AD294" s="109">
        <v>0</v>
      </c>
      <c r="AE294" s="110">
        <v>0</v>
      </c>
      <c r="AF294" s="110">
        <v>0</v>
      </c>
      <c r="AG294" s="110">
        <v>0</v>
      </c>
      <c r="AH294" s="110">
        <v>0</v>
      </c>
      <c r="AI294" s="110">
        <v>0</v>
      </c>
      <c r="AJ294" s="110">
        <v>0</v>
      </c>
      <c r="AK294" s="110">
        <v>0</v>
      </c>
      <c r="AL294" s="110">
        <v>0</v>
      </c>
      <c r="AM294" s="110">
        <v>0</v>
      </c>
      <c r="AN294" s="110">
        <v>0</v>
      </c>
      <c r="AO294" s="110">
        <v>1</v>
      </c>
      <c r="AP294" s="112">
        <f>'MFP by Site_kbs'!$AO294/'MFP by Site_kbs'!$G294</f>
        <v>0.33333333333333331</v>
      </c>
      <c r="AQ294" s="110">
        <v>1</v>
      </c>
      <c r="AR294" s="113">
        <f>'MFP by Site_kbs'!$AQ294/'MFP by Site_kbs'!$G294</f>
        <v>0.33333333333333331</v>
      </c>
      <c r="AS294" s="110" t="s">
        <v>1767</v>
      </c>
      <c r="AT294" s="110" t="s">
        <v>1781</v>
      </c>
      <c r="AU294" s="114" t="s">
        <v>3247</v>
      </c>
    </row>
    <row r="295" spans="2:47" hidden="1" x14ac:dyDescent="0.25">
      <c r="B295" s="103" t="s">
        <v>1808</v>
      </c>
      <c r="C295" s="103">
        <v>12</v>
      </c>
      <c r="D295" s="103" t="s">
        <v>102</v>
      </c>
      <c r="E295" s="103">
        <v>12003</v>
      </c>
      <c r="F295" s="103" t="s">
        <v>711</v>
      </c>
      <c r="G295" s="104">
        <v>719</v>
      </c>
      <c r="H295" s="104">
        <v>354</v>
      </c>
      <c r="I295" s="105">
        <v>0.492350486787204</v>
      </c>
      <c r="J295" s="104">
        <v>365</v>
      </c>
      <c r="K295" s="105">
        <v>0.50764951321279606</v>
      </c>
      <c r="L295" s="104">
        <v>1</v>
      </c>
      <c r="M295" s="104">
        <v>5</v>
      </c>
      <c r="N295" s="104">
        <v>7</v>
      </c>
      <c r="O295" s="104">
        <v>62</v>
      </c>
      <c r="P295" s="104">
        <v>0</v>
      </c>
      <c r="Q295" s="104">
        <v>630</v>
      </c>
      <c r="R295" s="104">
        <v>14</v>
      </c>
      <c r="S295" s="104">
        <f>SUM('MFP by Site_kbs'!$L295:$P295,'MFP by Site_kbs'!$R295)</f>
        <v>89</v>
      </c>
      <c r="T295" s="104">
        <v>715</v>
      </c>
      <c r="U295" s="105">
        <v>0.99443671766342101</v>
      </c>
      <c r="V295" s="104">
        <v>4</v>
      </c>
      <c r="W295" s="105">
        <v>5.5632823365785802E-3</v>
      </c>
      <c r="X295" s="104">
        <v>0</v>
      </c>
      <c r="Y295" s="104">
        <v>4</v>
      </c>
      <c r="Z295" s="104" t="s">
        <v>1869</v>
      </c>
      <c r="AA295" s="104">
        <v>48</v>
      </c>
      <c r="AB295" s="104">
        <v>68</v>
      </c>
      <c r="AC295" s="104">
        <v>52</v>
      </c>
      <c r="AD295" s="103">
        <v>54</v>
      </c>
      <c r="AE295" s="104">
        <v>69</v>
      </c>
      <c r="AF295" s="104">
        <v>56</v>
      </c>
      <c r="AG295" s="104">
        <v>50</v>
      </c>
      <c r="AH295" s="104">
        <v>56</v>
      </c>
      <c r="AI295" s="104">
        <v>60</v>
      </c>
      <c r="AJ295" s="104">
        <v>54</v>
      </c>
      <c r="AK295" s="104">
        <v>0</v>
      </c>
      <c r="AL295" s="104">
        <v>55</v>
      </c>
      <c r="AM295" s="104">
        <v>53</v>
      </c>
      <c r="AN295" s="104">
        <v>40</v>
      </c>
      <c r="AO295" s="104">
        <v>283</v>
      </c>
      <c r="AP295" s="106">
        <f>'MFP by Site_kbs'!$AO295/'MFP by Site_kbs'!$G295</f>
        <v>0.39360222531293465</v>
      </c>
      <c r="AQ295" s="104">
        <v>283</v>
      </c>
      <c r="AR295" s="107">
        <f>'MFP by Site_kbs'!$AQ295/'MFP by Site_kbs'!$G295</f>
        <v>0.39360222531293465</v>
      </c>
      <c r="AS295" s="104" t="s">
        <v>1767</v>
      </c>
      <c r="AT295" s="104" t="s">
        <v>1793</v>
      </c>
      <c r="AU295" s="115" t="s">
        <v>3247</v>
      </c>
    </row>
    <row r="296" spans="2:47" hidden="1" x14ac:dyDescent="0.25">
      <c r="B296" s="109" t="s">
        <v>1808</v>
      </c>
      <c r="C296" s="109">
        <v>12</v>
      </c>
      <c r="D296" s="109" t="s">
        <v>102</v>
      </c>
      <c r="E296" s="109">
        <v>12004</v>
      </c>
      <c r="F296" s="109" t="s">
        <v>712</v>
      </c>
      <c r="G296" s="110">
        <v>220</v>
      </c>
      <c r="H296" s="110">
        <v>87</v>
      </c>
      <c r="I296" s="111">
        <v>0.395454545454545</v>
      </c>
      <c r="J296" s="110">
        <v>133</v>
      </c>
      <c r="K296" s="111">
        <v>0.60454545454545505</v>
      </c>
      <c r="L296" s="110">
        <v>1</v>
      </c>
      <c r="M296" s="110">
        <v>0</v>
      </c>
      <c r="N296" s="110">
        <v>2</v>
      </c>
      <c r="O296" s="110">
        <v>1</v>
      </c>
      <c r="P296" s="110">
        <v>0</v>
      </c>
      <c r="Q296" s="110">
        <v>213</v>
      </c>
      <c r="R296" s="110">
        <v>3</v>
      </c>
      <c r="S296" s="110">
        <f>SUM('MFP by Site_kbs'!$L296:$P296,'MFP by Site_kbs'!$R296)</f>
        <v>7</v>
      </c>
      <c r="T296" s="110">
        <v>220</v>
      </c>
      <c r="U296" s="111">
        <v>1</v>
      </c>
      <c r="V296" s="110">
        <v>0</v>
      </c>
      <c r="W296" s="111">
        <v>0</v>
      </c>
      <c r="X296" s="110">
        <v>0</v>
      </c>
      <c r="Y296" s="110">
        <v>6</v>
      </c>
      <c r="Z296" s="110" t="s">
        <v>1869</v>
      </c>
      <c r="AA296" s="110">
        <v>16</v>
      </c>
      <c r="AB296" s="110">
        <v>19</v>
      </c>
      <c r="AC296" s="110">
        <v>22</v>
      </c>
      <c r="AD296" s="109">
        <v>15</v>
      </c>
      <c r="AE296" s="110">
        <v>21</v>
      </c>
      <c r="AF296" s="110">
        <v>11</v>
      </c>
      <c r="AG296" s="110">
        <v>14</v>
      </c>
      <c r="AH296" s="110">
        <v>12</v>
      </c>
      <c r="AI296" s="110">
        <v>11</v>
      </c>
      <c r="AJ296" s="110">
        <v>19</v>
      </c>
      <c r="AK296" s="110">
        <v>0</v>
      </c>
      <c r="AL296" s="110">
        <v>22</v>
      </c>
      <c r="AM296" s="110">
        <v>11</v>
      </c>
      <c r="AN296" s="110">
        <v>21</v>
      </c>
      <c r="AO296" s="110">
        <v>94</v>
      </c>
      <c r="AP296" s="112">
        <f>'MFP by Site_kbs'!$AO296/'MFP by Site_kbs'!$G296</f>
        <v>0.42727272727272725</v>
      </c>
      <c r="AQ296" s="110">
        <v>94</v>
      </c>
      <c r="AR296" s="113">
        <f>'MFP by Site_kbs'!$AQ296/'MFP by Site_kbs'!$G296</f>
        <v>0.42727272727272725</v>
      </c>
      <c r="AS296" s="110" t="s">
        <v>1767</v>
      </c>
      <c r="AT296" s="110" t="s">
        <v>1793</v>
      </c>
      <c r="AU296" s="114" t="s">
        <v>3247</v>
      </c>
    </row>
    <row r="297" spans="2:47" hidden="1" x14ac:dyDescent="0.25">
      <c r="B297" s="103" t="s">
        <v>1808</v>
      </c>
      <c r="C297" s="103">
        <v>12</v>
      </c>
      <c r="D297" s="103" t="s">
        <v>102</v>
      </c>
      <c r="E297" s="103">
        <v>12005</v>
      </c>
      <c r="F297" s="103" t="s">
        <v>713</v>
      </c>
      <c r="G297" s="104">
        <v>101</v>
      </c>
      <c r="H297" s="104">
        <v>48</v>
      </c>
      <c r="I297" s="105">
        <v>0.475247524752475</v>
      </c>
      <c r="J297" s="104">
        <v>53</v>
      </c>
      <c r="K297" s="105">
        <v>0.524752475247525</v>
      </c>
      <c r="L297" s="104">
        <v>1</v>
      </c>
      <c r="M297" s="104">
        <v>0</v>
      </c>
      <c r="N297" s="104">
        <v>1</v>
      </c>
      <c r="O297" s="104">
        <v>4</v>
      </c>
      <c r="P297" s="104">
        <v>0</v>
      </c>
      <c r="Q297" s="104">
        <v>93</v>
      </c>
      <c r="R297" s="104">
        <v>2</v>
      </c>
      <c r="S297" s="104">
        <f>SUM('MFP by Site_kbs'!$L297:$P297,'MFP by Site_kbs'!$R297)</f>
        <v>8</v>
      </c>
      <c r="T297" s="104">
        <v>101</v>
      </c>
      <c r="U297" s="105">
        <v>1</v>
      </c>
      <c r="V297" s="104">
        <v>0</v>
      </c>
      <c r="W297" s="105">
        <v>0</v>
      </c>
      <c r="X297" s="104">
        <v>0</v>
      </c>
      <c r="Y297" s="104">
        <v>0</v>
      </c>
      <c r="Z297" s="104" t="s">
        <v>1869</v>
      </c>
      <c r="AA297" s="104">
        <v>10</v>
      </c>
      <c r="AB297" s="104">
        <v>10</v>
      </c>
      <c r="AC297" s="104">
        <v>8</v>
      </c>
      <c r="AD297" s="103">
        <v>8</v>
      </c>
      <c r="AE297" s="104">
        <v>8</v>
      </c>
      <c r="AF297" s="104">
        <v>9</v>
      </c>
      <c r="AG297" s="104">
        <v>7</v>
      </c>
      <c r="AH297" s="104">
        <v>6</v>
      </c>
      <c r="AI297" s="104">
        <v>10</v>
      </c>
      <c r="AJ297" s="104">
        <v>5</v>
      </c>
      <c r="AK297" s="104">
        <v>0</v>
      </c>
      <c r="AL297" s="104">
        <v>7</v>
      </c>
      <c r="AM297" s="104">
        <v>8</v>
      </c>
      <c r="AN297" s="104">
        <v>5</v>
      </c>
      <c r="AO297" s="104">
        <v>21</v>
      </c>
      <c r="AP297" s="106">
        <f>'MFP by Site_kbs'!$AO297/'MFP by Site_kbs'!$G297</f>
        <v>0.20792079207920791</v>
      </c>
      <c r="AQ297" s="104">
        <v>21</v>
      </c>
      <c r="AR297" s="107">
        <f>'MFP by Site_kbs'!$AQ297/'MFP by Site_kbs'!$G297</f>
        <v>0.20792079207920791</v>
      </c>
      <c r="AS297" s="104" t="s">
        <v>1767</v>
      </c>
      <c r="AT297" s="104" t="s">
        <v>1793</v>
      </c>
      <c r="AU297" s="115" t="s">
        <v>3247</v>
      </c>
    </row>
    <row r="298" spans="2:47" hidden="1" x14ac:dyDescent="0.25">
      <c r="B298" s="109" t="s">
        <v>1808</v>
      </c>
      <c r="C298" s="109">
        <v>12</v>
      </c>
      <c r="D298" s="109" t="s">
        <v>102</v>
      </c>
      <c r="E298" s="109">
        <v>12007</v>
      </c>
      <c r="F298" s="109" t="s">
        <v>714</v>
      </c>
      <c r="G298" s="110">
        <v>256</v>
      </c>
      <c r="H298" s="110">
        <v>129</v>
      </c>
      <c r="I298" s="111">
        <v>0.50390625</v>
      </c>
      <c r="J298" s="110">
        <v>127</v>
      </c>
      <c r="K298" s="111">
        <v>0.49609375</v>
      </c>
      <c r="L298" s="110">
        <v>1</v>
      </c>
      <c r="M298" s="110">
        <v>0</v>
      </c>
      <c r="N298" s="110">
        <v>9</v>
      </c>
      <c r="O298" s="110">
        <v>14</v>
      </c>
      <c r="P298" s="110">
        <v>0</v>
      </c>
      <c r="Q298" s="110">
        <v>222</v>
      </c>
      <c r="R298" s="110">
        <v>10</v>
      </c>
      <c r="S298" s="110">
        <f>SUM('MFP by Site_kbs'!$L298:$P298,'MFP by Site_kbs'!$R298)</f>
        <v>34</v>
      </c>
      <c r="T298" s="110">
        <v>250</v>
      </c>
      <c r="U298" s="111">
        <v>0.9765625</v>
      </c>
      <c r="V298" s="110">
        <v>6</v>
      </c>
      <c r="W298" s="111">
        <v>2.34375E-2</v>
      </c>
      <c r="X298" s="110">
        <v>0</v>
      </c>
      <c r="Y298" s="110">
        <v>2</v>
      </c>
      <c r="Z298" s="110" t="s">
        <v>1869</v>
      </c>
      <c r="AA298" s="110">
        <v>23</v>
      </c>
      <c r="AB298" s="110">
        <v>16</v>
      </c>
      <c r="AC298" s="110">
        <v>14</v>
      </c>
      <c r="AD298" s="109">
        <v>24</v>
      </c>
      <c r="AE298" s="110">
        <v>10</v>
      </c>
      <c r="AF298" s="110">
        <v>17</v>
      </c>
      <c r="AG298" s="110">
        <v>13</v>
      </c>
      <c r="AH298" s="110">
        <v>26</v>
      </c>
      <c r="AI298" s="110">
        <v>11</v>
      </c>
      <c r="AJ298" s="110">
        <v>19</v>
      </c>
      <c r="AK298" s="110">
        <v>1</v>
      </c>
      <c r="AL298" s="110">
        <v>34</v>
      </c>
      <c r="AM298" s="110">
        <v>20</v>
      </c>
      <c r="AN298" s="110">
        <v>26</v>
      </c>
      <c r="AO298" s="110">
        <v>124</v>
      </c>
      <c r="AP298" s="112">
        <f>'MFP by Site_kbs'!$AO298/'MFP by Site_kbs'!$G298</f>
        <v>0.484375</v>
      </c>
      <c r="AQ298" s="110">
        <v>127</v>
      </c>
      <c r="AR298" s="113">
        <f>'MFP by Site_kbs'!$AQ298/'MFP by Site_kbs'!$G298</f>
        <v>0.49609375</v>
      </c>
      <c r="AS298" s="110" t="s">
        <v>1767</v>
      </c>
      <c r="AT298" s="110" t="s">
        <v>1793</v>
      </c>
      <c r="AU298" s="114" t="s">
        <v>3247</v>
      </c>
    </row>
    <row r="299" spans="2:47" hidden="1" x14ac:dyDescent="0.25">
      <c r="B299" s="103" t="s">
        <v>1808</v>
      </c>
      <c r="C299" s="103">
        <v>13</v>
      </c>
      <c r="D299" s="103" t="s">
        <v>104</v>
      </c>
      <c r="E299" s="103">
        <v>13001</v>
      </c>
      <c r="F299" s="103" t="s">
        <v>715</v>
      </c>
      <c r="G299" s="104">
        <v>226</v>
      </c>
      <c r="H299" s="104">
        <v>106</v>
      </c>
      <c r="I299" s="105">
        <v>0.46902654867256599</v>
      </c>
      <c r="J299" s="104">
        <v>120</v>
      </c>
      <c r="K299" s="105">
        <v>0.53097345132743401</v>
      </c>
      <c r="L299" s="104">
        <v>0</v>
      </c>
      <c r="M299" s="104">
        <v>2</v>
      </c>
      <c r="N299" s="104">
        <v>130</v>
      </c>
      <c r="O299" s="104">
        <v>2</v>
      </c>
      <c r="P299" s="104">
        <v>0</v>
      </c>
      <c r="Q299" s="104">
        <v>92</v>
      </c>
      <c r="R299" s="104">
        <v>0</v>
      </c>
      <c r="S299" s="104">
        <f>SUM('MFP by Site_kbs'!$L299:$P299,'MFP by Site_kbs'!$R299)</f>
        <v>134</v>
      </c>
      <c r="T299" s="104">
        <v>226</v>
      </c>
      <c r="U299" s="105">
        <v>1</v>
      </c>
      <c r="V299" s="104">
        <v>0</v>
      </c>
      <c r="W299" s="105">
        <v>0</v>
      </c>
      <c r="X299" s="104">
        <v>0</v>
      </c>
      <c r="Y299" s="104">
        <v>0</v>
      </c>
      <c r="Z299" s="104" t="s">
        <v>1869</v>
      </c>
      <c r="AA299" s="104">
        <v>0</v>
      </c>
      <c r="AB299" s="104">
        <v>0</v>
      </c>
      <c r="AC299" s="104">
        <v>0</v>
      </c>
      <c r="AD299" s="103">
        <v>0</v>
      </c>
      <c r="AE299" s="104">
        <v>0</v>
      </c>
      <c r="AF299" s="104">
        <v>0</v>
      </c>
      <c r="AG299" s="104">
        <v>0</v>
      </c>
      <c r="AH299" s="104">
        <v>0</v>
      </c>
      <c r="AI299" s="104">
        <v>41</v>
      </c>
      <c r="AJ299" s="104">
        <v>48</v>
      </c>
      <c r="AK299" s="104">
        <v>0</v>
      </c>
      <c r="AL299" s="104">
        <v>51</v>
      </c>
      <c r="AM299" s="104">
        <v>46</v>
      </c>
      <c r="AN299" s="104">
        <v>40</v>
      </c>
      <c r="AO299" s="104">
        <v>196</v>
      </c>
      <c r="AP299" s="106">
        <f>'MFP by Site_kbs'!$AO299/'MFP by Site_kbs'!$G299</f>
        <v>0.86725663716814161</v>
      </c>
      <c r="AQ299" s="104">
        <v>196</v>
      </c>
      <c r="AR299" s="107">
        <f>'MFP by Site_kbs'!$AQ299/'MFP by Site_kbs'!$G299</f>
        <v>0.86725663716814161</v>
      </c>
      <c r="AS299" s="104" t="s">
        <v>1767</v>
      </c>
      <c r="AT299" s="104" t="s">
        <v>1919</v>
      </c>
      <c r="AU299" s="115" t="s">
        <v>3246</v>
      </c>
    </row>
    <row r="300" spans="2:47" hidden="1" x14ac:dyDescent="0.25">
      <c r="B300" s="109" t="s">
        <v>1808</v>
      </c>
      <c r="C300" s="109">
        <v>13</v>
      </c>
      <c r="D300" s="109" t="s">
        <v>104</v>
      </c>
      <c r="E300" s="109">
        <v>13002</v>
      </c>
      <c r="F300" s="109" t="s">
        <v>716</v>
      </c>
      <c r="G300" s="110">
        <v>83</v>
      </c>
      <c r="H300" s="110">
        <v>39</v>
      </c>
      <c r="I300" s="111">
        <v>0.469879518072289</v>
      </c>
      <c r="J300" s="110">
        <v>44</v>
      </c>
      <c r="K300" s="111">
        <v>0.530120481927711</v>
      </c>
      <c r="L300" s="110">
        <v>0</v>
      </c>
      <c r="M300" s="110">
        <v>0</v>
      </c>
      <c r="N300" s="110">
        <v>2</v>
      </c>
      <c r="O300" s="110">
        <v>0</v>
      </c>
      <c r="P300" s="110">
        <v>0</v>
      </c>
      <c r="Q300" s="110">
        <v>79</v>
      </c>
      <c r="R300" s="110">
        <v>2</v>
      </c>
      <c r="S300" s="110">
        <f>SUM('MFP by Site_kbs'!$L300:$P300,'MFP by Site_kbs'!$R300)</f>
        <v>4</v>
      </c>
      <c r="T300" s="110">
        <v>83</v>
      </c>
      <c r="U300" s="111">
        <v>1</v>
      </c>
      <c r="V300" s="110">
        <v>0</v>
      </c>
      <c r="W300" s="111">
        <v>0</v>
      </c>
      <c r="X300" s="110">
        <v>0</v>
      </c>
      <c r="Y300" s="110">
        <v>0</v>
      </c>
      <c r="Z300" s="110" t="s">
        <v>1869</v>
      </c>
      <c r="AA300" s="110">
        <v>7</v>
      </c>
      <c r="AB300" s="110">
        <v>7</v>
      </c>
      <c r="AC300" s="110">
        <v>10</v>
      </c>
      <c r="AD300" s="109">
        <v>5</v>
      </c>
      <c r="AE300" s="110">
        <v>6</v>
      </c>
      <c r="AF300" s="110">
        <v>10</v>
      </c>
      <c r="AG300" s="110">
        <v>11</v>
      </c>
      <c r="AH300" s="110">
        <v>5</v>
      </c>
      <c r="AI300" s="110">
        <v>7</v>
      </c>
      <c r="AJ300" s="110">
        <v>6</v>
      </c>
      <c r="AK300" s="110">
        <v>0</v>
      </c>
      <c r="AL300" s="110">
        <v>2</v>
      </c>
      <c r="AM300" s="110">
        <v>5</v>
      </c>
      <c r="AN300" s="110">
        <v>2</v>
      </c>
      <c r="AO300" s="110">
        <v>62</v>
      </c>
      <c r="AP300" s="112">
        <f>'MFP by Site_kbs'!$AO300/'MFP by Site_kbs'!$G300</f>
        <v>0.74698795180722888</v>
      </c>
      <c r="AQ300" s="110">
        <v>62</v>
      </c>
      <c r="AR300" s="113">
        <f>'MFP by Site_kbs'!$AQ300/'MFP by Site_kbs'!$G300</f>
        <v>0.74698795180722888</v>
      </c>
      <c r="AS300" s="110" t="s">
        <v>1767</v>
      </c>
      <c r="AT300" s="110" t="s">
        <v>1919</v>
      </c>
      <c r="AU300" s="114" t="s">
        <v>3247</v>
      </c>
    </row>
    <row r="301" spans="2:47" hidden="1" x14ac:dyDescent="0.25">
      <c r="B301" s="103" t="s">
        <v>1808</v>
      </c>
      <c r="C301" s="103">
        <v>13</v>
      </c>
      <c r="D301" s="103" t="s">
        <v>104</v>
      </c>
      <c r="E301" s="103">
        <v>13005</v>
      </c>
      <c r="F301" s="103" t="s">
        <v>717</v>
      </c>
      <c r="G301" s="104">
        <v>298</v>
      </c>
      <c r="H301" s="104">
        <v>147</v>
      </c>
      <c r="I301" s="105">
        <v>0.49328859060402702</v>
      </c>
      <c r="J301" s="104">
        <v>151</v>
      </c>
      <c r="K301" s="105">
        <v>0.50671140939597303</v>
      </c>
      <c r="L301" s="104">
        <v>0</v>
      </c>
      <c r="M301" s="104">
        <v>4</v>
      </c>
      <c r="N301" s="104">
        <v>33</v>
      </c>
      <c r="O301" s="104">
        <v>6</v>
      </c>
      <c r="P301" s="104">
        <v>0</v>
      </c>
      <c r="Q301" s="104">
        <v>251</v>
      </c>
      <c r="R301" s="104">
        <v>4</v>
      </c>
      <c r="S301" s="104">
        <f>SUM('MFP by Site_kbs'!$L301:$P301,'MFP by Site_kbs'!$R301)</f>
        <v>47</v>
      </c>
      <c r="T301" s="104">
        <v>298</v>
      </c>
      <c r="U301" s="105">
        <v>1</v>
      </c>
      <c r="V301" s="104">
        <v>0</v>
      </c>
      <c r="W301" s="105">
        <v>0</v>
      </c>
      <c r="X301" s="104">
        <v>0</v>
      </c>
      <c r="Y301" s="104">
        <v>0</v>
      </c>
      <c r="Z301" s="104" t="s">
        <v>1869</v>
      </c>
      <c r="AA301" s="104">
        <v>10</v>
      </c>
      <c r="AB301" s="104">
        <v>21</v>
      </c>
      <c r="AC301" s="104">
        <v>23</v>
      </c>
      <c r="AD301" s="103">
        <v>24</v>
      </c>
      <c r="AE301" s="104">
        <v>26</v>
      </c>
      <c r="AF301" s="104">
        <v>26</v>
      </c>
      <c r="AG301" s="104">
        <v>34</v>
      </c>
      <c r="AH301" s="104">
        <v>23</v>
      </c>
      <c r="AI301" s="104">
        <v>20</v>
      </c>
      <c r="AJ301" s="104">
        <v>27</v>
      </c>
      <c r="AK301" s="104">
        <v>0</v>
      </c>
      <c r="AL301" s="104">
        <v>25</v>
      </c>
      <c r="AM301" s="104">
        <v>24</v>
      </c>
      <c r="AN301" s="104">
        <v>15</v>
      </c>
      <c r="AO301" s="104">
        <v>159</v>
      </c>
      <c r="AP301" s="106">
        <f>'MFP by Site_kbs'!$AO301/'MFP by Site_kbs'!$G301</f>
        <v>0.53355704697986572</v>
      </c>
      <c r="AQ301" s="104">
        <v>159</v>
      </c>
      <c r="AR301" s="107">
        <f>'MFP by Site_kbs'!$AQ301/'MFP by Site_kbs'!$G301</f>
        <v>0.53355704697986572</v>
      </c>
      <c r="AS301" s="104" t="s">
        <v>1767</v>
      </c>
      <c r="AT301" s="104" t="s">
        <v>1919</v>
      </c>
      <c r="AU301" s="115" t="s">
        <v>3247</v>
      </c>
    </row>
    <row r="302" spans="2:47" hidden="1" x14ac:dyDescent="0.25">
      <c r="B302" s="109" t="s">
        <v>1808</v>
      </c>
      <c r="C302" s="109">
        <v>13</v>
      </c>
      <c r="D302" s="109" t="s">
        <v>104</v>
      </c>
      <c r="E302" s="109">
        <v>13006</v>
      </c>
      <c r="F302" s="109" t="s">
        <v>718</v>
      </c>
      <c r="G302" s="110">
        <v>279</v>
      </c>
      <c r="H302" s="110">
        <v>125</v>
      </c>
      <c r="I302" s="111">
        <v>0.44802867383512501</v>
      </c>
      <c r="J302" s="110">
        <v>154</v>
      </c>
      <c r="K302" s="111">
        <v>0.55197132616487499</v>
      </c>
      <c r="L302" s="110">
        <v>2</v>
      </c>
      <c r="M302" s="110">
        <v>0</v>
      </c>
      <c r="N302" s="110">
        <v>137</v>
      </c>
      <c r="O302" s="110">
        <v>3</v>
      </c>
      <c r="P302" s="110">
        <v>1</v>
      </c>
      <c r="Q302" s="110">
        <v>136</v>
      </c>
      <c r="R302" s="110">
        <v>0</v>
      </c>
      <c r="S302" s="110">
        <f>SUM('MFP by Site_kbs'!$L302:$P302,'MFP by Site_kbs'!$R302)</f>
        <v>143</v>
      </c>
      <c r="T302" s="110">
        <v>279</v>
      </c>
      <c r="U302" s="111">
        <v>1</v>
      </c>
      <c r="V302" s="110">
        <v>0</v>
      </c>
      <c r="W302" s="111">
        <v>0</v>
      </c>
      <c r="X302" s="110">
        <v>0</v>
      </c>
      <c r="Y302" s="110">
        <v>10</v>
      </c>
      <c r="Z302" s="110" t="s">
        <v>1869</v>
      </c>
      <c r="AA302" s="110">
        <v>61</v>
      </c>
      <c r="AB302" s="110">
        <v>68</v>
      </c>
      <c r="AC302" s="110">
        <v>50</v>
      </c>
      <c r="AD302" s="109">
        <v>47</v>
      </c>
      <c r="AE302" s="110">
        <v>43</v>
      </c>
      <c r="AF302" s="110">
        <v>0</v>
      </c>
      <c r="AG302" s="110">
        <v>0</v>
      </c>
      <c r="AH302" s="110">
        <v>0</v>
      </c>
      <c r="AI302" s="110">
        <v>0</v>
      </c>
      <c r="AJ302" s="110">
        <v>0</v>
      </c>
      <c r="AK302" s="110">
        <v>0</v>
      </c>
      <c r="AL302" s="110">
        <v>0</v>
      </c>
      <c r="AM302" s="110">
        <v>0</v>
      </c>
      <c r="AN302" s="110">
        <v>0</v>
      </c>
      <c r="AO302" s="110">
        <v>239</v>
      </c>
      <c r="AP302" s="112">
        <f>'MFP by Site_kbs'!$AO302/'MFP by Site_kbs'!$G302</f>
        <v>0.85663082437275984</v>
      </c>
      <c r="AQ302" s="110">
        <v>239</v>
      </c>
      <c r="AR302" s="113">
        <f>'MFP by Site_kbs'!$AQ302/'MFP by Site_kbs'!$G302</f>
        <v>0.85663082437275984</v>
      </c>
      <c r="AS302" s="110" t="s">
        <v>1767</v>
      </c>
      <c r="AT302" s="110" t="s">
        <v>1919</v>
      </c>
      <c r="AU302" s="114" t="s">
        <v>3246</v>
      </c>
    </row>
    <row r="303" spans="2:47" hidden="1" x14ac:dyDescent="0.25">
      <c r="B303" s="103" t="s">
        <v>1808</v>
      </c>
      <c r="C303" s="103">
        <v>13</v>
      </c>
      <c r="D303" s="103" t="s">
        <v>104</v>
      </c>
      <c r="E303" s="103">
        <v>13007</v>
      </c>
      <c r="F303" s="103" t="s">
        <v>719</v>
      </c>
      <c r="G303" s="104">
        <v>138</v>
      </c>
      <c r="H303" s="104">
        <v>65</v>
      </c>
      <c r="I303" s="105">
        <v>0.471014492753623</v>
      </c>
      <c r="J303" s="104">
        <v>73</v>
      </c>
      <c r="K303" s="105">
        <v>0.52898550724637705</v>
      </c>
      <c r="L303" s="104">
        <v>0</v>
      </c>
      <c r="M303" s="104">
        <v>0</v>
      </c>
      <c r="N303" s="104">
        <v>76</v>
      </c>
      <c r="O303" s="104">
        <v>4</v>
      </c>
      <c r="P303" s="104">
        <v>0</v>
      </c>
      <c r="Q303" s="104">
        <v>57</v>
      </c>
      <c r="R303" s="104">
        <v>1</v>
      </c>
      <c r="S303" s="104">
        <f>SUM('MFP by Site_kbs'!$L303:$P303,'MFP by Site_kbs'!$R303)</f>
        <v>81</v>
      </c>
      <c r="T303" s="104">
        <v>138</v>
      </c>
      <c r="U303" s="105">
        <v>1</v>
      </c>
      <c r="V303" s="104">
        <v>0</v>
      </c>
      <c r="W303" s="105">
        <v>0</v>
      </c>
      <c r="X303" s="104">
        <v>0</v>
      </c>
      <c r="Y303" s="104">
        <v>0</v>
      </c>
      <c r="Z303" s="104" t="s">
        <v>1869</v>
      </c>
      <c r="AA303" s="104">
        <v>0</v>
      </c>
      <c r="AB303" s="104">
        <v>0</v>
      </c>
      <c r="AC303" s="104">
        <v>0</v>
      </c>
      <c r="AD303" s="103">
        <v>0</v>
      </c>
      <c r="AE303" s="104">
        <v>0</v>
      </c>
      <c r="AF303" s="104">
        <v>40</v>
      </c>
      <c r="AG303" s="104">
        <v>51</v>
      </c>
      <c r="AH303" s="104">
        <v>47</v>
      </c>
      <c r="AI303" s="104">
        <v>0</v>
      </c>
      <c r="AJ303" s="104">
        <v>0</v>
      </c>
      <c r="AK303" s="104">
        <v>0</v>
      </c>
      <c r="AL303" s="104">
        <v>0</v>
      </c>
      <c r="AM303" s="104">
        <v>0</v>
      </c>
      <c r="AN303" s="104">
        <v>0</v>
      </c>
      <c r="AO303" s="104">
        <v>123</v>
      </c>
      <c r="AP303" s="106">
        <f>'MFP by Site_kbs'!$AO303/'MFP by Site_kbs'!$G303</f>
        <v>0.89130434782608692</v>
      </c>
      <c r="AQ303" s="104">
        <v>123</v>
      </c>
      <c r="AR303" s="107">
        <f>'MFP by Site_kbs'!$AQ303/'MFP by Site_kbs'!$G303</f>
        <v>0.89130434782608692</v>
      </c>
      <c r="AS303" s="104" t="s">
        <v>1767</v>
      </c>
      <c r="AT303" s="104" t="s">
        <v>1919</v>
      </c>
      <c r="AU303" s="115" t="s">
        <v>3246</v>
      </c>
    </row>
    <row r="304" spans="2:47" hidden="1" x14ac:dyDescent="0.25">
      <c r="B304" s="109" t="s">
        <v>1808</v>
      </c>
      <c r="C304" s="109">
        <v>13</v>
      </c>
      <c r="D304" s="109" t="s">
        <v>104</v>
      </c>
      <c r="E304" s="109">
        <v>13011</v>
      </c>
      <c r="F304" s="109" t="s">
        <v>720</v>
      </c>
      <c r="G304" s="110">
        <v>255</v>
      </c>
      <c r="H304" s="110">
        <v>118</v>
      </c>
      <c r="I304" s="111">
        <v>0.46274509803921599</v>
      </c>
      <c r="J304" s="110">
        <v>137</v>
      </c>
      <c r="K304" s="111">
        <v>0.53725490196078396</v>
      </c>
      <c r="L304" s="110">
        <v>0</v>
      </c>
      <c r="M304" s="110">
        <v>1</v>
      </c>
      <c r="N304" s="110">
        <v>135</v>
      </c>
      <c r="O304" s="110">
        <v>7</v>
      </c>
      <c r="P304" s="110">
        <v>0</v>
      </c>
      <c r="Q304" s="110">
        <v>111</v>
      </c>
      <c r="R304" s="110">
        <v>1</v>
      </c>
      <c r="S304" s="110">
        <f>SUM('MFP by Site_kbs'!$L304:$P304,'MFP by Site_kbs'!$R304)</f>
        <v>144</v>
      </c>
      <c r="T304" s="110">
        <v>255</v>
      </c>
      <c r="U304" s="111">
        <v>1</v>
      </c>
      <c r="V304" s="110">
        <v>0</v>
      </c>
      <c r="W304" s="111">
        <v>0</v>
      </c>
      <c r="X304" s="110">
        <v>0</v>
      </c>
      <c r="Y304" s="110">
        <v>1</v>
      </c>
      <c r="Z304" s="110" t="s">
        <v>1869</v>
      </c>
      <c r="AA304" s="110">
        <v>25</v>
      </c>
      <c r="AB304" s="110">
        <v>18</v>
      </c>
      <c r="AC304" s="110">
        <v>22</v>
      </c>
      <c r="AD304" s="109">
        <v>30</v>
      </c>
      <c r="AE304" s="110">
        <v>19</v>
      </c>
      <c r="AF304" s="110">
        <v>18</v>
      </c>
      <c r="AG304" s="110">
        <v>20</v>
      </c>
      <c r="AH304" s="110">
        <v>21</v>
      </c>
      <c r="AI304" s="110">
        <v>14</v>
      </c>
      <c r="AJ304" s="110">
        <v>18</v>
      </c>
      <c r="AK304" s="110">
        <v>0</v>
      </c>
      <c r="AL304" s="110">
        <v>20</v>
      </c>
      <c r="AM304" s="110">
        <v>16</v>
      </c>
      <c r="AN304" s="110">
        <v>13</v>
      </c>
      <c r="AO304" s="110">
        <v>210</v>
      </c>
      <c r="AP304" s="112">
        <f>'MFP by Site_kbs'!$AO304/'MFP by Site_kbs'!$G304</f>
        <v>0.82352941176470584</v>
      </c>
      <c r="AQ304" s="110">
        <v>210</v>
      </c>
      <c r="AR304" s="113">
        <f>'MFP by Site_kbs'!$AQ304/'MFP by Site_kbs'!$G304</f>
        <v>0.82352941176470584</v>
      </c>
      <c r="AS304" s="110" t="s">
        <v>1767</v>
      </c>
      <c r="AT304" s="110" t="s">
        <v>1919</v>
      </c>
      <c r="AU304" s="114" t="s">
        <v>3246</v>
      </c>
    </row>
    <row r="305" spans="2:47" hidden="1" x14ac:dyDescent="0.25">
      <c r="B305" s="103" t="s">
        <v>1808</v>
      </c>
      <c r="C305" s="103">
        <v>14</v>
      </c>
      <c r="D305" s="103" t="s">
        <v>106</v>
      </c>
      <c r="E305" s="103">
        <v>14003</v>
      </c>
      <c r="F305" s="103" t="s">
        <v>721</v>
      </c>
      <c r="G305" s="104">
        <v>229</v>
      </c>
      <c r="H305" s="104">
        <v>106</v>
      </c>
      <c r="I305" s="105">
        <v>0.46288209606986902</v>
      </c>
      <c r="J305" s="104">
        <v>123</v>
      </c>
      <c r="K305" s="105">
        <v>0.53711790393013104</v>
      </c>
      <c r="L305" s="104">
        <v>0</v>
      </c>
      <c r="M305" s="104">
        <v>0</v>
      </c>
      <c r="N305" s="104">
        <v>134</v>
      </c>
      <c r="O305" s="104">
        <v>7</v>
      </c>
      <c r="P305" s="104">
        <v>0</v>
      </c>
      <c r="Q305" s="104">
        <v>79</v>
      </c>
      <c r="R305" s="104">
        <v>9</v>
      </c>
      <c r="S305" s="104">
        <f>SUM('MFP by Site_kbs'!$L305:$P305,'MFP by Site_kbs'!$R305)</f>
        <v>150</v>
      </c>
      <c r="T305" s="104">
        <v>229</v>
      </c>
      <c r="U305" s="105">
        <v>1</v>
      </c>
      <c r="V305" s="104">
        <v>0</v>
      </c>
      <c r="W305" s="105">
        <v>0</v>
      </c>
      <c r="X305" s="104">
        <v>0</v>
      </c>
      <c r="Y305" s="104">
        <v>2</v>
      </c>
      <c r="Z305" s="104" t="s">
        <v>1869</v>
      </c>
      <c r="AA305" s="104">
        <v>41</v>
      </c>
      <c r="AB305" s="104">
        <v>36</v>
      </c>
      <c r="AC305" s="104">
        <v>47</v>
      </c>
      <c r="AD305" s="103">
        <v>47</v>
      </c>
      <c r="AE305" s="104">
        <v>56</v>
      </c>
      <c r="AF305" s="104">
        <v>0</v>
      </c>
      <c r="AG305" s="104">
        <v>0</v>
      </c>
      <c r="AH305" s="104">
        <v>0</v>
      </c>
      <c r="AI305" s="104">
        <v>0</v>
      </c>
      <c r="AJ305" s="104">
        <v>0</v>
      </c>
      <c r="AK305" s="104">
        <v>0</v>
      </c>
      <c r="AL305" s="104">
        <v>0</v>
      </c>
      <c r="AM305" s="104">
        <v>0</v>
      </c>
      <c r="AN305" s="104">
        <v>0</v>
      </c>
      <c r="AO305" s="104">
        <v>190</v>
      </c>
      <c r="AP305" s="106">
        <f>'MFP by Site_kbs'!$AO305/'MFP by Site_kbs'!$G305</f>
        <v>0.82969432314410485</v>
      </c>
      <c r="AQ305" s="104">
        <v>190</v>
      </c>
      <c r="AR305" s="107">
        <f>'MFP by Site_kbs'!$AQ305/'MFP by Site_kbs'!$G305</f>
        <v>0.82969432314410485</v>
      </c>
      <c r="AS305" s="104" t="s">
        <v>1767</v>
      </c>
      <c r="AT305" s="104" t="s">
        <v>1926</v>
      </c>
      <c r="AU305" s="115" t="s">
        <v>3246</v>
      </c>
    </row>
    <row r="306" spans="2:47" hidden="1" x14ac:dyDescent="0.25">
      <c r="B306" s="109" t="s">
        <v>1808</v>
      </c>
      <c r="C306" s="109">
        <v>14</v>
      </c>
      <c r="D306" s="109" t="s">
        <v>106</v>
      </c>
      <c r="E306" s="109">
        <v>14004</v>
      </c>
      <c r="F306" s="109" t="s">
        <v>722</v>
      </c>
      <c r="G306" s="110">
        <v>325</v>
      </c>
      <c r="H306" s="110">
        <v>157</v>
      </c>
      <c r="I306" s="111">
        <v>0.48307692307692301</v>
      </c>
      <c r="J306" s="110">
        <v>168</v>
      </c>
      <c r="K306" s="111">
        <v>0.51692307692307704</v>
      </c>
      <c r="L306" s="110">
        <v>0</v>
      </c>
      <c r="M306" s="110">
        <v>0</v>
      </c>
      <c r="N306" s="110">
        <v>200</v>
      </c>
      <c r="O306" s="110">
        <v>7</v>
      </c>
      <c r="P306" s="110">
        <v>0</v>
      </c>
      <c r="Q306" s="110">
        <v>115</v>
      </c>
      <c r="R306" s="110">
        <v>3</v>
      </c>
      <c r="S306" s="110">
        <f>SUM('MFP by Site_kbs'!$L306:$P306,'MFP by Site_kbs'!$R306)</f>
        <v>210</v>
      </c>
      <c r="T306" s="110">
        <v>325</v>
      </c>
      <c r="U306" s="111">
        <v>1</v>
      </c>
      <c r="V306" s="110">
        <v>0</v>
      </c>
      <c r="W306" s="111">
        <v>0</v>
      </c>
      <c r="X306" s="110">
        <v>0</v>
      </c>
      <c r="Y306" s="110">
        <v>0</v>
      </c>
      <c r="Z306" s="110" t="s">
        <v>1869</v>
      </c>
      <c r="AA306" s="110">
        <v>0</v>
      </c>
      <c r="AB306" s="110">
        <v>0</v>
      </c>
      <c r="AC306" s="110">
        <v>0</v>
      </c>
      <c r="AD306" s="109">
        <v>0</v>
      </c>
      <c r="AE306" s="110">
        <v>0</v>
      </c>
      <c r="AF306" s="110">
        <v>34</v>
      </c>
      <c r="AG306" s="110">
        <v>37</v>
      </c>
      <c r="AH306" s="110">
        <v>35</v>
      </c>
      <c r="AI306" s="110">
        <v>30</v>
      </c>
      <c r="AJ306" s="110">
        <v>41</v>
      </c>
      <c r="AK306" s="110">
        <v>0</v>
      </c>
      <c r="AL306" s="110">
        <v>50</v>
      </c>
      <c r="AM306" s="110">
        <v>44</v>
      </c>
      <c r="AN306" s="110">
        <v>54</v>
      </c>
      <c r="AO306" s="110">
        <v>250</v>
      </c>
      <c r="AP306" s="112">
        <f>'MFP by Site_kbs'!$AO306/'MFP by Site_kbs'!$G306</f>
        <v>0.76923076923076927</v>
      </c>
      <c r="AQ306" s="110">
        <v>250</v>
      </c>
      <c r="AR306" s="113">
        <f>'MFP by Site_kbs'!$AQ306/'MFP by Site_kbs'!$G306</f>
        <v>0.76923076923076927</v>
      </c>
      <c r="AS306" s="110" t="s">
        <v>1767</v>
      </c>
      <c r="AT306" s="110" t="s">
        <v>1926</v>
      </c>
      <c r="AU306" s="114" t="s">
        <v>3246</v>
      </c>
    </row>
    <row r="307" spans="2:47" hidden="1" x14ac:dyDescent="0.25">
      <c r="B307" s="103" t="s">
        <v>1808</v>
      </c>
      <c r="C307" s="103">
        <v>14</v>
      </c>
      <c r="D307" s="103" t="s">
        <v>106</v>
      </c>
      <c r="E307" s="103">
        <v>14006</v>
      </c>
      <c r="F307" s="103" t="s">
        <v>723</v>
      </c>
      <c r="G307" s="104">
        <v>354</v>
      </c>
      <c r="H307" s="104">
        <v>175</v>
      </c>
      <c r="I307" s="105">
        <v>0.49435028248587598</v>
      </c>
      <c r="J307" s="104">
        <v>179</v>
      </c>
      <c r="K307" s="105">
        <v>0.50564971751412402</v>
      </c>
      <c r="L307" s="104">
        <v>0</v>
      </c>
      <c r="M307" s="104">
        <v>1</v>
      </c>
      <c r="N307" s="104">
        <v>296</v>
      </c>
      <c r="O307" s="104">
        <v>15</v>
      </c>
      <c r="P307" s="104">
        <v>1</v>
      </c>
      <c r="Q307" s="104">
        <v>24</v>
      </c>
      <c r="R307" s="104">
        <v>17</v>
      </c>
      <c r="S307" s="104">
        <f>SUM('MFP by Site_kbs'!$L307:$P307,'MFP by Site_kbs'!$R307)</f>
        <v>330</v>
      </c>
      <c r="T307" s="104">
        <v>354</v>
      </c>
      <c r="U307" s="105">
        <v>1</v>
      </c>
      <c r="V307" s="104">
        <v>0</v>
      </c>
      <c r="W307" s="105">
        <v>0</v>
      </c>
      <c r="X307" s="104">
        <v>0</v>
      </c>
      <c r="Y307" s="104">
        <v>11</v>
      </c>
      <c r="Z307" s="104" t="s">
        <v>1869</v>
      </c>
      <c r="AA307" s="104">
        <v>75</v>
      </c>
      <c r="AB307" s="104">
        <v>62</v>
      </c>
      <c r="AC307" s="104">
        <v>85</v>
      </c>
      <c r="AD307" s="103">
        <v>71</v>
      </c>
      <c r="AE307" s="104">
        <v>50</v>
      </c>
      <c r="AF307" s="104">
        <v>0</v>
      </c>
      <c r="AG307" s="104">
        <v>0</v>
      </c>
      <c r="AH307" s="104">
        <v>0</v>
      </c>
      <c r="AI307" s="104">
        <v>0</v>
      </c>
      <c r="AJ307" s="104">
        <v>0</v>
      </c>
      <c r="AK307" s="104">
        <v>0</v>
      </c>
      <c r="AL307" s="104">
        <v>0</v>
      </c>
      <c r="AM307" s="104">
        <v>0</v>
      </c>
      <c r="AN307" s="104">
        <v>0</v>
      </c>
      <c r="AO307" s="104">
        <v>332</v>
      </c>
      <c r="AP307" s="106">
        <f>'MFP by Site_kbs'!$AO307/'MFP by Site_kbs'!$G307</f>
        <v>0.93785310734463279</v>
      </c>
      <c r="AQ307" s="104">
        <v>332</v>
      </c>
      <c r="AR307" s="107">
        <f>'MFP by Site_kbs'!$AQ307/'MFP by Site_kbs'!$G307</f>
        <v>0.93785310734463279</v>
      </c>
      <c r="AS307" s="104" t="s">
        <v>1767</v>
      </c>
      <c r="AT307" s="104" t="s">
        <v>1926</v>
      </c>
      <c r="AU307" s="115" t="s">
        <v>3246</v>
      </c>
    </row>
    <row r="308" spans="2:47" hidden="1" x14ac:dyDescent="0.25">
      <c r="B308" s="109" t="s">
        <v>1808</v>
      </c>
      <c r="C308" s="109">
        <v>14</v>
      </c>
      <c r="D308" s="109" t="s">
        <v>106</v>
      </c>
      <c r="E308" s="109">
        <v>14007</v>
      </c>
      <c r="F308" s="109" t="s">
        <v>724</v>
      </c>
      <c r="G308" s="110">
        <v>202</v>
      </c>
      <c r="H308" s="110">
        <v>95</v>
      </c>
      <c r="I308" s="111">
        <v>0.47029702970296999</v>
      </c>
      <c r="J308" s="110">
        <v>107</v>
      </c>
      <c r="K308" s="111">
        <v>0.52970297029702995</v>
      </c>
      <c r="L308" s="110">
        <v>0</v>
      </c>
      <c r="M308" s="110">
        <v>1</v>
      </c>
      <c r="N308" s="110">
        <v>162</v>
      </c>
      <c r="O308" s="110">
        <v>7</v>
      </c>
      <c r="P308" s="110">
        <v>0</v>
      </c>
      <c r="Q308" s="110">
        <v>32</v>
      </c>
      <c r="R308" s="110">
        <v>0</v>
      </c>
      <c r="S308" s="110">
        <f>SUM('MFP by Site_kbs'!$L308:$P308,'MFP by Site_kbs'!$R308)</f>
        <v>170</v>
      </c>
      <c r="T308" s="110">
        <v>202</v>
      </c>
      <c r="U308" s="111">
        <v>1</v>
      </c>
      <c r="V308" s="110">
        <v>0</v>
      </c>
      <c r="W308" s="111">
        <v>0</v>
      </c>
      <c r="X308" s="110">
        <v>0</v>
      </c>
      <c r="Y308" s="110">
        <v>0</v>
      </c>
      <c r="Z308" s="110" t="s">
        <v>1869</v>
      </c>
      <c r="AA308" s="110">
        <v>0</v>
      </c>
      <c r="AB308" s="110">
        <v>0</v>
      </c>
      <c r="AC308" s="110">
        <v>0</v>
      </c>
      <c r="AD308" s="109">
        <v>0</v>
      </c>
      <c r="AE308" s="110">
        <v>0</v>
      </c>
      <c r="AF308" s="110">
        <v>0</v>
      </c>
      <c r="AG308" s="110">
        <v>0</v>
      </c>
      <c r="AH308" s="110">
        <v>0</v>
      </c>
      <c r="AI308" s="110">
        <v>0</v>
      </c>
      <c r="AJ308" s="110">
        <v>66</v>
      </c>
      <c r="AK308" s="110">
        <v>0</v>
      </c>
      <c r="AL308" s="110">
        <v>43</v>
      </c>
      <c r="AM308" s="110">
        <v>52</v>
      </c>
      <c r="AN308" s="110">
        <v>41</v>
      </c>
      <c r="AO308" s="110">
        <v>168</v>
      </c>
      <c r="AP308" s="112">
        <f>'MFP by Site_kbs'!$AO308/'MFP by Site_kbs'!$G308</f>
        <v>0.83168316831683164</v>
      </c>
      <c r="AQ308" s="110">
        <v>168</v>
      </c>
      <c r="AR308" s="113">
        <f>'MFP by Site_kbs'!$AQ308/'MFP by Site_kbs'!$G308</f>
        <v>0.83168316831683164</v>
      </c>
      <c r="AS308" s="110" t="s">
        <v>1767</v>
      </c>
      <c r="AT308" s="110" t="s">
        <v>1926</v>
      </c>
      <c r="AU308" s="114" t="s">
        <v>3246</v>
      </c>
    </row>
    <row r="309" spans="2:47" hidden="1" x14ac:dyDescent="0.25">
      <c r="B309" s="103" t="s">
        <v>1808</v>
      </c>
      <c r="C309" s="103">
        <v>14</v>
      </c>
      <c r="D309" s="103" t="s">
        <v>106</v>
      </c>
      <c r="E309" s="103">
        <v>14008</v>
      </c>
      <c r="F309" s="103" t="s">
        <v>725</v>
      </c>
      <c r="G309" s="104">
        <v>249</v>
      </c>
      <c r="H309" s="104">
        <v>97</v>
      </c>
      <c r="I309" s="105">
        <v>0.38955823293172698</v>
      </c>
      <c r="J309" s="104">
        <v>152</v>
      </c>
      <c r="K309" s="105">
        <v>0.61044176706827302</v>
      </c>
      <c r="L309" s="104">
        <v>0</v>
      </c>
      <c r="M309" s="104">
        <v>1</v>
      </c>
      <c r="N309" s="104">
        <v>207</v>
      </c>
      <c r="O309" s="104">
        <v>10</v>
      </c>
      <c r="P309" s="104">
        <v>0</v>
      </c>
      <c r="Q309" s="104">
        <v>29</v>
      </c>
      <c r="R309" s="104">
        <v>2</v>
      </c>
      <c r="S309" s="104">
        <f>SUM('MFP by Site_kbs'!$L309:$P309,'MFP by Site_kbs'!$R309)</f>
        <v>220</v>
      </c>
      <c r="T309" s="104">
        <v>249</v>
      </c>
      <c r="U309" s="105">
        <v>1</v>
      </c>
      <c r="V309" s="104">
        <v>0</v>
      </c>
      <c r="W309" s="105">
        <v>0</v>
      </c>
      <c r="X309" s="104">
        <v>0</v>
      </c>
      <c r="Y309" s="104">
        <v>0</v>
      </c>
      <c r="Z309" s="104" t="s">
        <v>1869</v>
      </c>
      <c r="AA309" s="104">
        <v>0</v>
      </c>
      <c r="AB309" s="104">
        <v>0</v>
      </c>
      <c r="AC309" s="104">
        <v>0</v>
      </c>
      <c r="AD309" s="103">
        <v>0</v>
      </c>
      <c r="AE309" s="104">
        <v>0</v>
      </c>
      <c r="AF309" s="104">
        <v>73</v>
      </c>
      <c r="AG309" s="104">
        <v>71</v>
      </c>
      <c r="AH309" s="104">
        <v>55</v>
      </c>
      <c r="AI309" s="104">
        <v>50</v>
      </c>
      <c r="AJ309" s="104">
        <v>0</v>
      </c>
      <c r="AK309" s="104">
        <v>0</v>
      </c>
      <c r="AL309" s="104">
        <v>0</v>
      </c>
      <c r="AM309" s="104">
        <v>0</v>
      </c>
      <c r="AN309" s="104">
        <v>0</v>
      </c>
      <c r="AO309" s="104">
        <v>229</v>
      </c>
      <c r="AP309" s="106">
        <f>'MFP by Site_kbs'!$AO309/'MFP by Site_kbs'!$G309</f>
        <v>0.91967871485943775</v>
      </c>
      <c r="AQ309" s="104">
        <v>229</v>
      </c>
      <c r="AR309" s="107">
        <f>'MFP by Site_kbs'!$AQ309/'MFP by Site_kbs'!$G309</f>
        <v>0.91967871485943775</v>
      </c>
      <c r="AS309" s="104" t="s">
        <v>1767</v>
      </c>
      <c r="AT309" s="104" t="s">
        <v>1926</v>
      </c>
      <c r="AU309" s="115" t="s">
        <v>3246</v>
      </c>
    </row>
    <row r="310" spans="2:47" hidden="1" x14ac:dyDescent="0.25">
      <c r="B310" s="109" t="s">
        <v>1808</v>
      </c>
      <c r="C310" s="109">
        <v>14</v>
      </c>
      <c r="D310" s="109" t="s">
        <v>106</v>
      </c>
      <c r="E310" s="109">
        <v>14011</v>
      </c>
      <c r="F310" s="109" t="s">
        <v>726</v>
      </c>
      <c r="G310" s="110">
        <v>277</v>
      </c>
      <c r="H310" s="110">
        <v>165</v>
      </c>
      <c r="I310" s="111">
        <v>0.595667870036101</v>
      </c>
      <c r="J310" s="110">
        <v>112</v>
      </c>
      <c r="K310" s="111">
        <v>0.404332129963899</v>
      </c>
      <c r="L310" s="110">
        <v>0</v>
      </c>
      <c r="M310" s="110">
        <v>1</v>
      </c>
      <c r="N310" s="110">
        <v>102</v>
      </c>
      <c r="O310" s="110">
        <v>1</v>
      </c>
      <c r="P310" s="110">
        <v>0</v>
      </c>
      <c r="Q310" s="110">
        <v>171</v>
      </c>
      <c r="R310" s="110">
        <v>2</v>
      </c>
      <c r="S310" s="110">
        <f>SUM('MFP by Site_kbs'!$L310:$P310,'MFP by Site_kbs'!$R310)</f>
        <v>106</v>
      </c>
      <c r="T310" s="110">
        <v>277</v>
      </c>
      <c r="U310" s="111">
        <v>1</v>
      </c>
      <c r="V310" s="110">
        <v>0</v>
      </c>
      <c r="W310" s="111">
        <v>0</v>
      </c>
      <c r="X310" s="110">
        <v>0</v>
      </c>
      <c r="Y310" s="110">
        <v>4</v>
      </c>
      <c r="Z310" s="110" t="s">
        <v>1869</v>
      </c>
      <c r="AA310" s="110">
        <v>18</v>
      </c>
      <c r="AB310" s="110">
        <v>15</v>
      </c>
      <c r="AC310" s="110">
        <v>23</v>
      </c>
      <c r="AD310" s="109">
        <v>22</v>
      </c>
      <c r="AE310" s="110">
        <v>23</v>
      </c>
      <c r="AF310" s="110">
        <v>21</v>
      </c>
      <c r="AG310" s="110">
        <v>24</v>
      </c>
      <c r="AH310" s="110">
        <v>22</v>
      </c>
      <c r="AI310" s="110">
        <v>16</v>
      </c>
      <c r="AJ310" s="110">
        <v>25</v>
      </c>
      <c r="AK310" s="110">
        <v>0</v>
      </c>
      <c r="AL310" s="110">
        <v>25</v>
      </c>
      <c r="AM310" s="110">
        <v>18</v>
      </c>
      <c r="AN310" s="110">
        <v>21</v>
      </c>
      <c r="AO310" s="110">
        <v>168</v>
      </c>
      <c r="AP310" s="112">
        <f>'MFP by Site_kbs'!$AO310/'MFP by Site_kbs'!$G310</f>
        <v>0.60649819494584833</v>
      </c>
      <c r="AQ310" s="110">
        <v>168</v>
      </c>
      <c r="AR310" s="113">
        <f>'MFP by Site_kbs'!$AQ310/'MFP by Site_kbs'!$G310</f>
        <v>0.60649819494584833</v>
      </c>
      <c r="AS310" s="110" t="s">
        <v>1767</v>
      </c>
      <c r="AT310" s="110" t="s">
        <v>1926</v>
      </c>
      <c r="AU310" s="114" t="s">
        <v>3246</v>
      </c>
    </row>
    <row r="311" spans="2:47" hidden="1" x14ac:dyDescent="0.25">
      <c r="B311" s="103" t="s">
        <v>1808</v>
      </c>
      <c r="C311" s="103">
        <v>14</v>
      </c>
      <c r="D311" s="103" t="s">
        <v>106</v>
      </c>
      <c r="E311" s="103">
        <v>14700</v>
      </c>
      <c r="F311" s="103" t="s">
        <v>727</v>
      </c>
      <c r="G311" s="104">
        <v>26</v>
      </c>
      <c r="H311" s="104">
        <v>12</v>
      </c>
      <c r="I311" s="105">
        <v>0.46153846153846201</v>
      </c>
      <c r="J311" s="104">
        <v>14</v>
      </c>
      <c r="K311" s="105">
        <v>0.53846153846153799</v>
      </c>
      <c r="L311" s="104">
        <v>0</v>
      </c>
      <c r="M311" s="104">
        <v>0</v>
      </c>
      <c r="N311" s="104">
        <v>20</v>
      </c>
      <c r="O311" s="104">
        <v>1</v>
      </c>
      <c r="P311" s="104">
        <v>0</v>
      </c>
      <c r="Q311" s="104">
        <v>5</v>
      </c>
      <c r="R311" s="104">
        <v>0</v>
      </c>
      <c r="S311" s="104">
        <f>SUM('MFP by Site_kbs'!$L311:$P311,'MFP by Site_kbs'!$R311)</f>
        <v>21</v>
      </c>
      <c r="T311" s="104">
        <v>26</v>
      </c>
      <c r="U311" s="105">
        <v>1</v>
      </c>
      <c r="V311" s="104">
        <v>0</v>
      </c>
      <c r="W311" s="105">
        <v>0</v>
      </c>
      <c r="X311" s="104">
        <v>0</v>
      </c>
      <c r="Y311" s="104">
        <v>26</v>
      </c>
      <c r="Z311" s="104" t="s">
        <v>1869</v>
      </c>
      <c r="AA311" s="104">
        <v>0</v>
      </c>
      <c r="AB311" s="104">
        <v>0</v>
      </c>
      <c r="AC311" s="104">
        <v>0</v>
      </c>
      <c r="AD311" s="103">
        <v>0</v>
      </c>
      <c r="AE311" s="104">
        <v>0</v>
      </c>
      <c r="AF311" s="104">
        <v>0</v>
      </c>
      <c r="AG311" s="104">
        <v>0</v>
      </c>
      <c r="AH311" s="104">
        <v>0</v>
      </c>
      <c r="AI311" s="104">
        <v>0</v>
      </c>
      <c r="AJ311" s="104">
        <v>0</v>
      </c>
      <c r="AK311" s="104">
        <v>0</v>
      </c>
      <c r="AL311" s="104">
        <v>0</v>
      </c>
      <c r="AM311" s="104">
        <v>0</v>
      </c>
      <c r="AN311" s="104">
        <v>0</v>
      </c>
      <c r="AO311" s="104">
        <v>17</v>
      </c>
      <c r="AP311" s="106">
        <f>'MFP by Site_kbs'!$AO311/'MFP by Site_kbs'!$G311</f>
        <v>0.65384615384615385</v>
      </c>
      <c r="AQ311" s="104">
        <v>17</v>
      </c>
      <c r="AR311" s="107">
        <f>'MFP by Site_kbs'!$AQ311/'MFP by Site_kbs'!$G311</f>
        <v>0.65384615384615385</v>
      </c>
      <c r="AS311" s="104" t="s">
        <v>1767</v>
      </c>
      <c r="AT311" s="104" t="s">
        <v>1926</v>
      </c>
      <c r="AU311" s="115" t="s">
        <v>3247</v>
      </c>
    </row>
    <row r="312" spans="2:47" hidden="1" x14ac:dyDescent="0.25">
      <c r="B312" s="109" t="s">
        <v>1808</v>
      </c>
      <c r="C312" s="109">
        <v>15</v>
      </c>
      <c r="D312" s="109" t="s">
        <v>108</v>
      </c>
      <c r="E312" s="109">
        <v>15002</v>
      </c>
      <c r="F312" s="109" t="s">
        <v>728</v>
      </c>
      <c r="G312" s="110">
        <v>334</v>
      </c>
      <c r="H312" s="110">
        <v>165</v>
      </c>
      <c r="I312" s="111">
        <v>0.49401197604790398</v>
      </c>
      <c r="J312" s="110">
        <v>169</v>
      </c>
      <c r="K312" s="111">
        <v>0.50598802395209597</v>
      </c>
      <c r="L312" s="110">
        <v>0</v>
      </c>
      <c r="M312" s="110">
        <v>0</v>
      </c>
      <c r="N312" s="110">
        <v>322</v>
      </c>
      <c r="O312" s="110">
        <v>1</v>
      </c>
      <c r="P312" s="110">
        <v>0</v>
      </c>
      <c r="Q312" s="110">
        <v>10</v>
      </c>
      <c r="R312" s="110">
        <v>1</v>
      </c>
      <c r="S312" s="110">
        <f>SUM('MFP by Site_kbs'!$L312:$P312,'MFP by Site_kbs'!$R312)</f>
        <v>324</v>
      </c>
      <c r="T312" s="110">
        <v>333</v>
      </c>
      <c r="U312" s="111">
        <v>0.99700598802395202</v>
      </c>
      <c r="V312" s="110">
        <v>1</v>
      </c>
      <c r="W312" s="111">
        <v>2.9940119760479E-3</v>
      </c>
      <c r="X312" s="110">
        <v>0</v>
      </c>
      <c r="Y312" s="110">
        <v>0</v>
      </c>
      <c r="Z312" s="110" t="s">
        <v>1869</v>
      </c>
      <c r="AA312" s="110">
        <v>0</v>
      </c>
      <c r="AB312" s="110">
        <v>0</v>
      </c>
      <c r="AC312" s="110">
        <v>0</v>
      </c>
      <c r="AD312" s="109">
        <v>0</v>
      </c>
      <c r="AE312" s="110">
        <v>0</v>
      </c>
      <c r="AF312" s="110">
        <v>0</v>
      </c>
      <c r="AG312" s="110">
        <v>0</v>
      </c>
      <c r="AH312" s="110">
        <v>0</v>
      </c>
      <c r="AI312" s="110">
        <v>0</v>
      </c>
      <c r="AJ312" s="110">
        <v>95</v>
      </c>
      <c r="AK312" s="110">
        <v>6</v>
      </c>
      <c r="AL312" s="110">
        <v>78</v>
      </c>
      <c r="AM312" s="110">
        <v>74</v>
      </c>
      <c r="AN312" s="110">
        <v>81</v>
      </c>
      <c r="AO312" s="110">
        <v>310</v>
      </c>
      <c r="AP312" s="112">
        <f>'MFP by Site_kbs'!$AO312/'MFP by Site_kbs'!$G312</f>
        <v>0.92814371257485029</v>
      </c>
      <c r="AQ312" s="110">
        <v>310</v>
      </c>
      <c r="AR312" s="113">
        <f>'MFP by Site_kbs'!$AQ312/'MFP by Site_kbs'!$G312</f>
        <v>0.92814371257485029</v>
      </c>
      <c r="AS312" s="110" t="s">
        <v>1767</v>
      </c>
      <c r="AT312" s="110" t="s">
        <v>1914</v>
      </c>
      <c r="AU312" s="114" t="s">
        <v>3246</v>
      </c>
    </row>
    <row r="313" spans="2:47" hidden="1" x14ac:dyDescent="0.25">
      <c r="B313" s="103" t="s">
        <v>1808</v>
      </c>
      <c r="C313" s="103">
        <v>15</v>
      </c>
      <c r="D313" s="103" t="s">
        <v>108</v>
      </c>
      <c r="E313" s="103">
        <v>15003</v>
      </c>
      <c r="F313" s="103" t="s">
        <v>729</v>
      </c>
      <c r="G313" s="104">
        <v>326</v>
      </c>
      <c r="H313" s="104">
        <v>167</v>
      </c>
      <c r="I313" s="105">
        <v>0.51226993865030701</v>
      </c>
      <c r="J313" s="104">
        <v>159</v>
      </c>
      <c r="K313" s="105">
        <v>0.48773006134969299</v>
      </c>
      <c r="L313" s="104">
        <v>0</v>
      </c>
      <c r="M313" s="104">
        <v>1</v>
      </c>
      <c r="N313" s="104">
        <v>288</v>
      </c>
      <c r="O313" s="104">
        <v>1</v>
      </c>
      <c r="P313" s="104">
        <v>0</v>
      </c>
      <c r="Q313" s="104">
        <v>33</v>
      </c>
      <c r="R313" s="104">
        <v>3</v>
      </c>
      <c r="S313" s="104">
        <f>SUM('MFP by Site_kbs'!$L313:$P313,'MFP by Site_kbs'!$R313)</f>
        <v>293</v>
      </c>
      <c r="T313" s="104">
        <v>323</v>
      </c>
      <c r="U313" s="105">
        <v>0.99079754601226999</v>
      </c>
      <c r="V313" s="104">
        <v>3</v>
      </c>
      <c r="W313" s="105">
        <v>9.2024539877300603E-3</v>
      </c>
      <c r="X313" s="104">
        <v>0</v>
      </c>
      <c r="Y313" s="104">
        <v>0</v>
      </c>
      <c r="Z313" s="104" t="s">
        <v>1869</v>
      </c>
      <c r="AA313" s="104">
        <v>0</v>
      </c>
      <c r="AB313" s="104">
        <v>0</v>
      </c>
      <c r="AC313" s="104">
        <v>0</v>
      </c>
      <c r="AD313" s="103">
        <v>0</v>
      </c>
      <c r="AE313" s="104">
        <v>0</v>
      </c>
      <c r="AF313" s="104">
        <v>0</v>
      </c>
      <c r="AG313" s="104">
        <v>99</v>
      </c>
      <c r="AH313" s="104">
        <v>115</v>
      </c>
      <c r="AI313" s="104">
        <v>112</v>
      </c>
      <c r="AJ313" s="104">
        <v>0</v>
      </c>
      <c r="AK313" s="104">
        <v>0</v>
      </c>
      <c r="AL313" s="104">
        <v>0</v>
      </c>
      <c r="AM313" s="104">
        <v>0</v>
      </c>
      <c r="AN313" s="104">
        <v>0</v>
      </c>
      <c r="AO313" s="104">
        <v>318</v>
      </c>
      <c r="AP313" s="106">
        <f>'MFP by Site_kbs'!$AO313/'MFP by Site_kbs'!$G313</f>
        <v>0.97546012269938653</v>
      </c>
      <c r="AQ313" s="104">
        <v>318</v>
      </c>
      <c r="AR313" s="107">
        <f>'MFP by Site_kbs'!$AQ313/'MFP by Site_kbs'!$G313</f>
        <v>0.97546012269938653</v>
      </c>
      <c r="AS313" s="104" t="s">
        <v>1767</v>
      </c>
      <c r="AT313" s="104" t="s">
        <v>1914</v>
      </c>
      <c r="AU313" s="115" t="s">
        <v>3246</v>
      </c>
    </row>
    <row r="314" spans="2:47" hidden="1" x14ac:dyDescent="0.25">
      <c r="B314" s="109" t="s">
        <v>1808</v>
      </c>
      <c r="C314" s="109">
        <v>15</v>
      </c>
      <c r="D314" s="109" t="s">
        <v>108</v>
      </c>
      <c r="E314" s="109">
        <v>15004</v>
      </c>
      <c r="F314" s="109" t="s">
        <v>730</v>
      </c>
      <c r="G314" s="110">
        <v>306</v>
      </c>
      <c r="H314" s="110">
        <v>143</v>
      </c>
      <c r="I314" s="111">
        <v>0.467320261437909</v>
      </c>
      <c r="J314" s="110">
        <v>163</v>
      </c>
      <c r="K314" s="111">
        <v>0.53267973856209205</v>
      </c>
      <c r="L314" s="110">
        <v>0</v>
      </c>
      <c r="M314" s="110">
        <v>0</v>
      </c>
      <c r="N314" s="110">
        <v>276</v>
      </c>
      <c r="O314" s="110">
        <v>2</v>
      </c>
      <c r="P314" s="110">
        <v>0</v>
      </c>
      <c r="Q314" s="110">
        <v>24</v>
      </c>
      <c r="R314" s="110">
        <v>4</v>
      </c>
      <c r="S314" s="110">
        <f>SUM('MFP by Site_kbs'!$L314:$P314,'MFP by Site_kbs'!$R314)</f>
        <v>282</v>
      </c>
      <c r="T314" s="110">
        <v>306</v>
      </c>
      <c r="U314" s="111">
        <v>1</v>
      </c>
      <c r="V314" s="110">
        <v>0</v>
      </c>
      <c r="W314" s="111">
        <v>0</v>
      </c>
      <c r="X314" s="110">
        <v>0</v>
      </c>
      <c r="Y314" s="110">
        <v>3</v>
      </c>
      <c r="Z314" s="110" t="s">
        <v>1869</v>
      </c>
      <c r="AA314" s="110">
        <v>93</v>
      </c>
      <c r="AB314" s="110">
        <v>117</v>
      </c>
      <c r="AC314" s="110">
        <v>93</v>
      </c>
      <c r="AD314" s="109">
        <v>0</v>
      </c>
      <c r="AE314" s="110">
        <v>0</v>
      </c>
      <c r="AF314" s="110">
        <v>0</v>
      </c>
      <c r="AG314" s="110">
        <v>0</v>
      </c>
      <c r="AH314" s="110">
        <v>0</v>
      </c>
      <c r="AI314" s="110">
        <v>0</v>
      </c>
      <c r="AJ314" s="110">
        <v>0</v>
      </c>
      <c r="AK314" s="110">
        <v>0</v>
      </c>
      <c r="AL314" s="110">
        <v>0</v>
      </c>
      <c r="AM314" s="110">
        <v>0</v>
      </c>
      <c r="AN314" s="110">
        <v>0</v>
      </c>
      <c r="AO314" s="110">
        <v>290</v>
      </c>
      <c r="AP314" s="112">
        <f>'MFP by Site_kbs'!$AO314/'MFP by Site_kbs'!$G314</f>
        <v>0.94771241830065356</v>
      </c>
      <c r="AQ314" s="110">
        <v>290</v>
      </c>
      <c r="AR314" s="113">
        <f>'MFP by Site_kbs'!$AQ314/'MFP by Site_kbs'!$G314</f>
        <v>0.94771241830065356</v>
      </c>
      <c r="AS314" s="110" t="s">
        <v>1767</v>
      </c>
      <c r="AT314" s="110" t="s">
        <v>1914</v>
      </c>
      <c r="AU314" s="114" t="s">
        <v>3246</v>
      </c>
    </row>
    <row r="315" spans="2:47" hidden="1" x14ac:dyDescent="0.25">
      <c r="B315" s="103" t="s">
        <v>1808</v>
      </c>
      <c r="C315" s="103">
        <v>15</v>
      </c>
      <c r="D315" s="103" t="s">
        <v>108</v>
      </c>
      <c r="E315" s="103">
        <v>15005</v>
      </c>
      <c r="F315" s="103" t="s">
        <v>731</v>
      </c>
      <c r="G315" s="104">
        <v>301</v>
      </c>
      <c r="H315" s="104">
        <v>160</v>
      </c>
      <c r="I315" s="105">
        <v>0.53156146179401997</v>
      </c>
      <c r="J315" s="104">
        <v>141</v>
      </c>
      <c r="K315" s="105">
        <v>0.46843853820598003</v>
      </c>
      <c r="L315" s="104">
        <v>0</v>
      </c>
      <c r="M315" s="104">
        <v>1</v>
      </c>
      <c r="N315" s="104">
        <v>267</v>
      </c>
      <c r="O315" s="104">
        <v>1</v>
      </c>
      <c r="P315" s="104">
        <v>0</v>
      </c>
      <c r="Q315" s="104">
        <v>25</v>
      </c>
      <c r="R315" s="104">
        <v>7</v>
      </c>
      <c r="S315" s="104">
        <f>SUM('MFP by Site_kbs'!$L315:$P315,'MFP by Site_kbs'!$R315)</f>
        <v>276</v>
      </c>
      <c r="T315" s="104">
        <v>297</v>
      </c>
      <c r="U315" s="105">
        <v>0.98671096345514997</v>
      </c>
      <c r="V315" s="104">
        <v>4</v>
      </c>
      <c r="W315" s="105">
        <v>1.32890365448505E-2</v>
      </c>
      <c r="X315" s="104">
        <v>0</v>
      </c>
      <c r="Y315" s="104">
        <v>0</v>
      </c>
      <c r="Z315" s="104" t="s">
        <v>1869</v>
      </c>
      <c r="AA315" s="104">
        <v>0</v>
      </c>
      <c r="AB315" s="104">
        <v>0</v>
      </c>
      <c r="AC315" s="104">
        <v>0</v>
      </c>
      <c r="AD315" s="103">
        <v>111</v>
      </c>
      <c r="AE315" s="104">
        <v>101</v>
      </c>
      <c r="AF315" s="104">
        <v>89</v>
      </c>
      <c r="AG315" s="104">
        <v>0</v>
      </c>
      <c r="AH315" s="104">
        <v>0</v>
      </c>
      <c r="AI315" s="104">
        <v>0</v>
      </c>
      <c r="AJ315" s="104">
        <v>0</v>
      </c>
      <c r="AK315" s="104">
        <v>0</v>
      </c>
      <c r="AL315" s="104">
        <v>0</v>
      </c>
      <c r="AM315" s="104">
        <v>0</v>
      </c>
      <c r="AN315" s="104">
        <v>0</v>
      </c>
      <c r="AO315" s="104">
        <v>287</v>
      </c>
      <c r="AP315" s="106">
        <f>'MFP by Site_kbs'!$AO315/'MFP by Site_kbs'!$G315</f>
        <v>0.95348837209302328</v>
      </c>
      <c r="AQ315" s="104">
        <v>287</v>
      </c>
      <c r="AR315" s="107">
        <f>'MFP by Site_kbs'!$AQ315/'MFP by Site_kbs'!$G315</f>
        <v>0.95348837209302328</v>
      </c>
      <c r="AS315" s="104" t="s">
        <v>1767</v>
      </c>
      <c r="AT315" s="104" t="s">
        <v>1914</v>
      </c>
      <c r="AU315" s="115" t="s">
        <v>3246</v>
      </c>
    </row>
    <row r="316" spans="2:47" hidden="1" x14ac:dyDescent="0.25">
      <c r="B316" s="109" t="s">
        <v>1808</v>
      </c>
      <c r="C316" s="109">
        <v>15</v>
      </c>
      <c r="D316" s="109" t="s">
        <v>108</v>
      </c>
      <c r="E316" s="109">
        <v>15006</v>
      </c>
      <c r="F316" s="109" t="s">
        <v>732</v>
      </c>
      <c r="G316" s="110">
        <v>456</v>
      </c>
      <c r="H316" s="110">
        <v>219</v>
      </c>
      <c r="I316" s="111">
        <v>0.480263157894737</v>
      </c>
      <c r="J316" s="110">
        <v>237</v>
      </c>
      <c r="K316" s="111">
        <v>0.51973684210526305</v>
      </c>
      <c r="L316" s="110">
        <v>4</v>
      </c>
      <c r="M316" s="110">
        <v>0</v>
      </c>
      <c r="N316" s="110">
        <v>8</v>
      </c>
      <c r="O316" s="110">
        <v>3</v>
      </c>
      <c r="P316" s="110">
        <v>0</v>
      </c>
      <c r="Q316" s="110">
        <v>440</v>
      </c>
      <c r="R316" s="110">
        <v>1</v>
      </c>
      <c r="S316" s="110">
        <f>SUM('MFP by Site_kbs'!$L316:$P316,'MFP by Site_kbs'!$R316)</f>
        <v>16</v>
      </c>
      <c r="T316" s="110">
        <v>454</v>
      </c>
      <c r="U316" s="111">
        <v>0.99561403508771895</v>
      </c>
      <c r="V316" s="110">
        <v>2</v>
      </c>
      <c r="W316" s="111">
        <v>4.3859649122806998E-3</v>
      </c>
      <c r="X316" s="110">
        <v>0</v>
      </c>
      <c r="Y316" s="110">
        <v>1</v>
      </c>
      <c r="Z316" s="110" t="s">
        <v>1869</v>
      </c>
      <c r="AA316" s="110">
        <v>27</v>
      </c>
      <c r="AB316" s="110">
        <v>38</v>
      </c>
      <c r="AC316" s="110">
        <v>25</v>
      </c>
      <c r="AD316" s="109">
        <v>44</v>
      </c>
      <c r="AE316" s="110">
        <v>39</v>
      </c>
      <c r="AF316" s="110">
        <v>41</v>
      </c>
      <c r="AG316" s="110">
        <v>38</v>
      </c>
      <c r="AH316" s="110">
        <v>36</v>
      </c>
      <c r="AI316" s="110">
        <v>31</v>
      </c>
      <c r="AJ316" s="110">
        <v>37</v>
      </c>
      <c r="AK316" s="110">
        <v>0</v>
      </c>
      <c r="AL316" s="110">
        <v>27</v>
      </c>
      <c r="AM316" s="110">
        <v>32</v>
      </c>
      <c r="AN316" s="110">
        <v>40</v>
      </c>
      <c r="AO316" s="110">
        <v>227</v>
      </c>
      <c r="AP316" s="112">
        <f>'MFP by Site_kbs'!$AO316/'MFP by Site_kbs'!$G316</f>
        <v>0.49780701754385964</v>
      </c>
      <c r="AQ316" s="110">
        <v>227</v>
      </c>
      <c r="AR316" s="113">
        <f>'MFP by Site_kbs'!$AQ316/'MFP by Site_kbs'!$G316</f>
        <v>0.49780701754385964</v>
      </c>
      <c r="AS316" s="110" t="s">
        <v>1767</v>
      </c>
      <c r="AT316" s="110" t="s">
        <v>1914</v>
      </c>
      <c r="AU316" s="114" t="s">
        <v>3246</v>
      </c>
    </row>
    <row r="317" spans="2:47" hidden="1" x14ac:dyDescent="0.25">
      <c r="B317" s="103" t="s">
        <v>1808</v>
      </c>
      <c r="C317" s="103">
        <v>15</v>
      </c>
      <c r="D317" s="103" t="s">
        <v>108</v>
      </c>
      <c r="E317" s="103">
        <v>15008</v>
      </c>
      <c r="F317" s="103" t="s">
        <v>733</v>
      </c>
      <c r="G317" s="104">
        <v>413</v>
      </c>
      <c r="H317" s="104">
        <v>187</v>
      </c>
      <c r="I317" s="105">
        <v>0.45278450363196099</v>
      </c>
      <c r="J317" s="104">
        <v>226</v>
      </c>
      <c r="K317" s="105">
        <v>0.54721549636803901</v>
      </c>
      <c r="L317" s="104">
        <v>0</v>
      </c>
      <c r="M317" s="104">
        <v>4</v>
      </c>
      <c r="N317" s="104">
        <v>149</v>
      </c>
      <c r="O317" s="104">
        <v>14</v>
      </c>
      <c r="P317" s="104">
        <v>0</v>
      </c>
      <c r="Q317" s="104">
        <v>238</v>
      </c>
      <c r="R317" s="104">
        <v>8</v>
      </c>
      <c r="S317" s="104">
        <f>SUM('MFP by Site_kbs'!$L317:$P317,'MFP by Site_kbs'!$R317)</f>
        <v>175</v>
      </c>
      <c r="T317" s="104">
        <v>405</v>
      </c>
      <c r="U317" s="105">
        <v>0.98062953995157398</v>
      </c>
      <c r="V317" s="104">
        <v>8</v>
      </c>
      <c r="W317" s="105">
        <v>1.93704600484262E-2</v>
      </c>
      <c r="X317" s="104">
        <v>0</v>
      </c>
      <c r="Y317" s="104">
        <v>0</v>
      </c>
      <c r="Z317" s="104" t="s">
        <v>1869</v>
      </c>
      <c r="AA317" s="104">
        <v>0</v>
      </c>
      <c r="AB317" s="104">
        <v>0</v>
      </c>
      <c r="AC317" s="104">
        <v>0</v>
      </c>
      <c r="AD317" s="103">
        <v>0</v>
      </c>
      <c r="AE317" s="104">
        <v>0</v>
      </c>
      <c r="AF317" s="104">
        <v>0</v>
      </c>
      <c r="AG317" s="104">
        <v>0</v>
      </c>
      <c r="AH317" s="104">
        <v>0</v>
      </c>
      <c r="AI317" s="104">
        <v>0</v>
      </c>
      <c r="AJ317" s="104">
        <v>121</v>
      </c>
      <c r="AK317" s="104">
        <v>1</v>
      </c>
      <c r="AL317" s="104">
        <v>93</v>
      </c>
      <c r="AM317" s="104">
        <v>102</v>
      </c>
      <c r="AN317" s="104">
        <v>96</v>
      </c>
      <c r="AO317" s="104">
        <v>236</v>
      </c>
      <c r="AP317" s="106">
        <f>'MFP by Site_kbs'!$AO317/'MFP by Site_kbs'!$G317</f>
        <v>0.5714285714285714</v>
      </c>
      <c r="AQ317" s="104">
        <v>236</v>
      </c>
      <c r="AR317" s="107">
        <f>'MFP by Site_kbs'!$AQ317/'MFP by Site_kbs'!$G317</f>
        <v>0.5714285714285714</v>
      </c>
      <c r="AS317" s="104" t="s">
        <v>1767</v>
      </c>
      <c r="AT317" s="104" t="s">
        <v>1914</v>
      </c>
      <c r="AU317" s="115" t="s">
        <v>3246</v>
      </c>
    </row>
    <row r="318" spans="2:47" hidden="1" x14ac:dyDescent="0.25">
      <c r="B318" s="109" t="s">
        <v>1808</v>
      </c>
      <c r="C318" s="109">
        <v>15</v>
      </c>
      <c r="D318" s="109" t="s">
        <v>108</v>
      </c>
      <c r="E318" s="109">
        <v>15009</v>
      </c>
      <c r="F318" s="109" t="s">
        <v>734</v>
      </c>
      <c r="G318" s="110">
        <v>322</v>
      </c>
      <c r="H318" s="110">
        <v>146</v>
      </c>
      <c r="I318" s="111">
        <v>0.453416149068323</v>
      </c>
      <c r="J318" s="110">
        <v>176</v>
      </c>
      <c r="K318" s="111">
        <v>0.54658385093167705</v>
      </c>
      <c r="L318" s="110">
        <v>1</v>
      </c>
      <c r="M318" s="110">
        <v>4</v>
      </c>
      <c r="N318" s="110">
        <v>98</v>
      </c>
      <c r="O318" s="110">
        <v>17</v>
      </c>
      <c r="P318" s="110">
        <v>1</v>
      </c>
      <c r="Q318" s="110">
        <v>201</v>
      </c>
      <c r="R318" s="110">
        <v>0</v>
      </c>
      <c r="S318" s="110">
        <f>SUM('MFP by Site_kbs'!$L318:$P318,'MFP by Site_kbs'!$R318)</f>
        <v>121</v>
      </c>
      <c r="T318" s="110">
        <v>315</v>
      </c>
      <c r="U318" s="111">
        <v>0.97826086956521696</v>
      </c>
      <c r="V318" s="110">
        <v>7</v>
      </c>
      <c r="W318" s="111">
        <v>2.1739130434782601E-2</v>
      </c>
      <c r="X318" s="110">
        <v>0</v>
      </c>
      <c r="Y318" s="110">
        <v>0</v>
      </c>
      <c r="Z318" s="110" t="s">
        <v>1869</v>
      </c>
      <c r="AA318" s="110">
        <v>0</v>
      </c>
      <c r="AB318" s="110">
        <v>0</v>
      </c>
      <c r="AC318" s="110">
        <v>0</v>
      </c>
      <c r="AD318" s="109">
        <v>0</v>
      </c>
      <c r="AE318" s="110">
        <v>0</v>
      </c>
      <c r="AF318" s="110">
        <v>0</v>
      </c>
      <c r="AG318" s="110">
        <v>105</v>
      </c>
      <c r="AH318" s="110">
        <v>120</v>
      </c>
      <c r="AI318" s="110">
        <v>97</v>
      </c>
      <c r="AJ318" s="110">
        <v>0</v>
      </c>
      <c r="AK318" s="110">
        <v>0</v>
      </c>
      <c r="AL318" s="110">
        <v>0</v>
      </c>
      <c r="AM318" s="110">
        <v>0</v>
      </c>
      <c r="AN318" s="110">
        <v>0</v>
      </c>
      <c r="AO318" s="110">
        <v>230</v>
      </c>
      <c r="AP318" s="112">
        <f>'MFP by Site_kbs'!$AO318/'MFP by Site_kbs'!$G318</f>
        <v>0.7142857142857143</v>
      </c>
      <c r="AQ318" s="110">
        <v>230</v>
      </c>
      <c r="AR318" s="113">
        <f>'MFP by Site_kbs'!$AQ318/'MFP by Site_kbs'!$G318</f>
        <v>0.7142857142857143</v>
      </c>
      <c r="AS318" s="110" t="s">
        <v>1767</v>
      </c>
      <c r="AT318" s="110" t="s">
        <v>1914</v>
      </c>
      <c r="AU318" s="114" t="s">
        <v>3246</v>
      </c>
    </row>
    <row r="319" spans="2:47" hidden="1" x14ac:dyDescent="0.25">
      <c r="B319" s="103" t="s">
        <v>1808</v>
      </c>
      <c r="C319" s="103">
        <v>15</v>
      </c>
      <c r="D319" s="103" t="s">
        <v>108</v>
      </c>
      <c r="E319" s="103">
        <v>15010</v>
      </c>
      <c r="F319" s="103" t="s">
        <v>735</v>
      </c>
      <c r="G319" s="104">
        <v>394</v>
      </c>
      <c r="H319" s="104">
        <v>181</v>
      </c>
      <c r="I319" s="105">
        <v>0.45939086294416198</v>
      </c>
      <c r="J319" s="104">
        <v>213</v>
      </c>
      <c r="K319" s="105">
        <v>0.54060913705583802</v>
      </c>
      <c r="L319" s="104">
        <v>0</v>
      </c>
      <c r="M319" s="104">
        <v>6</v>
      </c>
      <c r="N319" s="104">
        <v>114</v>
      </c>
      <c r="O319" s="104">
        <v>11</v>
      </c>
      <c r="P319" s="104">
        <v>1</v>
      </c>
      <c r="Q319" s="104">
        <v>258</v>
      </c>
      <c r="R319" s="104">
        <v>4</v>
      </c>
      <c r="S319" s="104">
        <f>SUM('MFP by Site_kbs'!$L319:$P319,'MFP by Site_kbs'!$R319)</f>
        <v>136</v>
      </c>
      <c r="T319" s="104">
        <v>387</v>
      </c>
      <c r="U319" s="105">
        <v>0.98223350253807096</v>
      </c>
      <c r="V319" s="104">
        <v>7</v>
      </c>
      <c r="W319" s="105">
        <v>1.7766497461928901E-2</v>
      </c>
      <c r="X319" s="104">
        <v>0</v>
      </c>
      <c r="Y319" s="104">
        <v>5</v>
      </c>
      <c r="Z319" s="104" t="s">
        <v>1869</v>
      </c>
      <c r="AA319" s="104">
        <v>125</v>
      </c>
      <c r="AB319" s="104">
        <v>118</v>
      </c>
      <c r="AC319" s="104">
        <v>146</v>
      </c>
      <c r="AD319" s="103">
        <v>0</v>
      </c>
      <c r="AE319" s="104">
        <v>0</v>
      </c>
      <c r="AF319" s="104">
        <v>0</v>
      </c>
      <c r="AG319" s="104">
        <v>0</v>
      </c>
      <c r="AH319" s="104">
        <v>0</v>
      </c>
      <c r="AI319" s="104">
        <v>0</v>
      </c>
      <c r="AJ319" s="104">
        <v>0</v>
      </c>
      <c r="AK319" s="104">
        <v>0</v>
      </c>
      <c r="AL319" s="104">
        <v>0</v>
      </c>
      <c r="AM319" s="104">
        <v>0</v>
      </c>
      <c r="AN319" s="104">
        <v>0</v>
      </c>
      <c r="AO319" s="104">
        <v>301</v>
      </c>
      <c r="AP319" s="106">
        <f>'MFP by Site_kbs'!$AO319/'MFP by Site_kbs'!$G319</f>
        <v>0.76395939086294418</v>
      </c>
      <c r="AQ319" s="104">
        <v>301</v>
      </c>
      <c r="AR319" s="107">
        <f>'MFP by Site_kbs'!$AQ319/'MFP by Site_kbs'!$G319</f>
        <v>0.76395939086294418</v>
      </c>
      <c r="AS319" s="104" t="s">
        <v>1767</v>
      </c>
      <c r="AT319" s="104" t="s">
        <v>1914</v>
      </c>
      <c r="AU319" s="115" t="s">
        <v>3246</v>
      </c>
    </row>
    <row r="320" spans="2:47" hidden="1" x14ac:dyDescent="0.25">
      <c r="B320" s="109" t="s">
        <v>1808</v>
      </c>
      <c r="C320" s="109">
        <v>15</v>
      </c>
      <c r="D320" s="109" t="s">
        <v>108</v>
      </c>
      <c r="E320" s="109">
        <v>15011</v>
      </c>
      <c r="F320" s="109" t="s">
        <v>736</v>
      </c>
      <c r="G320" s="110">
        <v>356</v>
      </c>
      <c r="H320" s="110">
        <v>187</v>
      </c>
      <c r="I320" s="111">
        <v>0.52528089887640494</v>
      </c>
      <c r="J320" s="110">
        <v>169</v>
      </c>
      <c r="K320" s="111">
        <v>0.474719101123596</v>
      </c>
      <c r="L320" s="110">
        <v>1</v>
      </c>
      <c r="M320" s="110">
        <v>4</v>
      </c>
      <c r="N320" s="110">
        <v>126</v>
      </c>
      <c r="O320" s="110">
        <v>5</v>
      </c>
      <c r="P320" s="110">
        <v>1</v>
      </c>
      <c r="Q320" s="110">
        <v>216</v>
      </c>
      <c r="R320" s="110">
        <v>3</v>
      </c>
      <c r="S320" s="110">
        <f>SUM('MFP by Site_kbs'!$L320:$P320,'MFP by Site_kbs'!$R320)</f>
        <v>140</v>
      </c>
      <c r="T320" s="110">
        <v>353</v>
      </c>
      <c r="U320" s="111">
        <v>0.99157303370786498</v>
      </c>
      <c r="V320" s="110">
        <v>3</v>
      </c>
      <c r="W320" s="111">
        <v>8.4269662921348295E-3</v>
      </c>
      <c r="X320" s="110">
        <v>0</v>
      </c>
      <c r="Y320" s="110">
        <v>0</v>
      </c>
      <c r="Z320" s="110" t="s">
        <v>1869</v>
      </c>
      <c r="AA320" s="110">
        <v>0</v>
      </c>
      <c r="AB320" s="110">
        <v>0</v>
      </c>
      <c r="AC320" s="110">
        <v>0</v>
      </c>
      <c r="AD320" s="109">
        <v>117</v>
      </c>
      <c r="AE320" s="110">
        <v>120</v>
      </c>
      <c r="AF320" s="110">
        <v>119</v>
      </c>
      <c r="AG320" s="110">
        <v>0</v>
      </c>
      <c r="AH320" s="110">
        <v>0</v>
      </c>
      <c r="AI320" s="110">
        <v>0</v>
      </c>
      <c r="AJ320" s="110">
        <v>0</v>
      </c>
      <c r="AK320" s="110">
        <v>0</v>
      </c>
      <c r="AL320" s="110">
        <v>0</v>
      </c>
      <c r="AM320" s="110">
        <v>0</v>
      </c>
      <c r="AN320" s="110">
        <v>0</v>
      </c>
      <c r="AO320" s="110">
        <v>267</v>
      </c>
      <c r="AP320" s="112">
        <f>'MFP by Site_kbs'!$AO320/'MFP by Site_kbs'!$G320</f>
        <v>0.75</v>
      </c>
      <c r="AQ320" s="110">
        <v>267</v>
      </c>
      <c r="AR320" s="113">
        <f>'MFP by Site_kbs'!$AQ320/'MFP by Site_kbs'!$G320</f>
        <v>0.75</v>
      </c>
      <c r="AS320" s="110" t="s">
        <v>1767</v>
      </c>
      <c r="AT320" s="110" t="s">
        <v>1914</v>
      </c>
      <c r="AU320" s="114" t="s">
        <v>3246</v>
      </c>
    </row>
    <row r="321" spans="2:47" hidden="1" x14ac:dyDescent="0.25">
      <c r="B321" s="103" t="s">
        <v>1808</v>
      </c>
      <c r="C321" s="103">
        <v>15</v>
      </c>
      <c r="D321" s="103" t="s">
        <v>108</v>
      </c>
      <c r="E321" s="103">
        <v>15014</v>
      </c>
      <c r="F321" s="103" t="s">
        <v>737</v>
      </c>
      <c r="G321" s="104">
        <v>35</v>
      </c>
      <c r="H321" s="104">
        <v>10</v>
      </c>
      <c r="I321" s="105">
        <v>0.28571428571428598</v>
      </c>
      <c r="J321" s="104">
        <v>25</v>
      </c>
      <c r="K321" s="105">
        <v>0.71428571428571397</v>
      </c>
      <c r="L321" s="104">
        <v>0</v>
      </c>
      <c r="M321" s="104">
        <v>0</v>
      </c>
      <c r="N321" s="104">
        <v>28</v>
      </c>
      <c r="O321" s="104">
        <v>0</v>
      </c>
      <c r="P321" s="104">
        <v>0</v>
      </c>
      <c r="Q321" s="104">
        <v>5</v>
      </c>
      <c r="R321" s="104">
        <v>2</v>
      </c>
      <c r="S321" s="104">
        <f>SUM('MFP by Site_kbs'!$L321:$P321,'MFP by Site_kbs'!$R321)</f>
        <v>30</v>
      </c>
      <c r="T321" s="104">
        <v>35</v>
      </c>
      <c r="U321" s="105">
        <v>1</v>
      </c>
      <c r="V321" s="104">
        <v>0</v>
      </c>
      <c r="W321" s="105">
        <v>0</v>
      </c>
      <c r="X321" s="104">
        <v>0</v>
      </c>
      <c r="Y321" s="104">
        <v>0</v>
      </c>
      <c r="Z321" s="104" t="s">
        <v>1869</v>
      </c>
      <c r="AA321" s="104">
        <v>0</v>
      </c>
      <c r="AB321" s="104">
        <v>0</v>
      </c>
      <c r="AC321" s="104">
        <v>0</v>
      </c>
      <c r="AD321" s="103">
        <v>0</v>
      </c>
      <c r="AE321" s="104">
        <v>1</v>
      </c>
      <c r="AF321" s="104">
        <v>0</v>
      </c>
      <c r="AG321" s="104">
        <v>1</v>
      </c>
      <c r="AH321" s="104">
        <v>6</v>
      </c>
      <c r="AI321" s="104">
        <v>9</v>
      </c>
      <c r="AJ321" s="104">
        <v>7</v>
      </c>
      <c r="AK321" s="104">
        <v>0</v>
      </c>
      <c r="AL321" s="104">
        <v>8</v>
      </c>
      <c r="AM321" s="104">
        <v>3</v>
      </c>
      <c r="AN321" s="104">
        <v>0</v>
      </c>
      <c r="AO321" s="104">
        <v>34</v>
      </c>
      <c r="AP321" s="106">
        <f>'MFP by Site_kbs'!$AO321/'MFP by Site_kbs'!$G321</f>
        <v>0.97142857142857142</v>
      </c>
      <c r="AQ321" s="104">
        <v>34</v>
      </c>
      <c r="AR321" s="107">
        <f>'MFP by Site_kbs'!$AQ321/'MFP by Site_kbs'!$G321</f>
        <v>0.97142857142857142</v>
      </c>
      <c r="AS321" s="104" t="s">
        <v>1767</v>
      </c>
      <c r="AT321" s="104" t="s">
        <v>1914</v>
      </c>
      <c r="AU321" s="115" t="s">
        <v>3247</v>
      </c>
    </row>
    <row r="322" spans="2:47" hidden="1" x14ac:dyDescent="0.25">
      <c r="B322" s="109" t="s">
        <v>1808</v>
      </c>
      <c r="C322" s="109">
        <v>15</v>
      </c>
      <c r="D322" s="109" t="s">
        <v>108</v>
      </c>
      <c r="E322" s="109">
        <v>15700</v>
      </c>
      <c r="F322" s="109" t="s">
        <v>738</v>
      </c>
      <c r="G322" s="110">
        <v>4</v>
      </c>
      <c r="H322" s="110">
        <v>0</v>
      </c>
      <c r="I322" s="111">
        <v>0</v>
      </c>
      <c r="J322" s="110">
        <v>4</v>
      </c>
      <c r="K322" s="111">
        <v>1</v>
      </c>
      <c r="L322" s="110">
        <v>0</v>
      </c>
      <c r="M322" s="110">
        <v>0</v>
      </c>
      <c r="N322" s="110">
        <v>0</v>
      </c>
      <c r="O322" s="110">
        <v>0</v>
      </c>
      <c r="P322" s="110">
        <v>0</v>
      </c>
      <c r="Q322" s="110">
        <v>4</v>
      </c>
      <c r="R322" s="110">
        <v>0</v>
      </c>
      <c r="S322" s="110">
        <f>SUM('MFP by Site_kbs'!$L322:$P322,'MFP by Site_kbs'!$R322)</f>
        <v>0</v>
      </c>
      <c r="T322" s="110">
        <v>4</v>
      </c>
      <c r="U322" s="111">
        <v>1</v>
      </c>
      <c r="V322" s="110">
        <v>0</v>
      </c>
      <c r="W322" s="111">
        <v>0</v>
      </c>
      <c r="X322" s="110">
        <v>0</v>
      </c>
      <c r="Y322" s="110">
        <v>4</v>
      </c>
      <c r="Z322" s="110" t="s">
        <v>1869</v>
      </c>
      <c r="AA322" s="110">
        <v>0</v>
      </c>
      <c r="AB322" s="110">
        <v>0</v>
      </c>
      <c r="AC322" s="110">
        <v>0</v>
      </c>
      <c r="AD322" s="109">
        <v>0</v>
      </c>
      <c r="AE322" s="110">
        <v>0</v>
      </c>
      <c r="AF322" s="110">
        <v>0</v>
      </c>
      <c r="AG322" s="110">
        <v>0</v>
      </c>
      <c r="AH322" s="110">
        <v>0</v>
      </c>
      <c r="AI322" s="110">
        <v>0</v>
      </c>
      <c r="AJ322" s="110">
        <v>0</v>
      </c>
      <c r="AK322" s="110">
        <v>0</v>
      </c>
      <c r="AL322" s="110">
        <v>0</v>
      </c>
      <c r="AM322" s="110">
        <v>0</v>
      </c>
      <c r="AN322" s="110">
        <v>0</v>
      </c>
      <c r="AO322" s="110">
        <v>1</v>
      </c>
      <c r="AP322" s="112">
        <f>'MFP by Site_kbs'!$AO322/'MFP by Site_kbs'!$G322</f>
        <v>0.25</v>
      </c>
      <c r="AQ322" s="110">
        <v>1</v>
      </c>
      <c r="AR322" s="113">
        <f>'MFP by Site_kbs'!$AQ322/'MFP by Site_kbs'!$G322</f>
        <v>0.25</v>
      </c>
      <c r="AS322" s="110" t="s">
        <v>1767</v>
      </c>
      <c r="AT322" s="110" t="s">
        <v>1914</v>
      </c>
      <c r="AU322" s="114" t="s">
        <v>3247</v>
      </c>
    </row>
    <row r="323" spans="2:47" hidden="1" x14ac:dyDescent="0.25">
      <c r="B323" s="103" t="s">
        <v>1808</v>
      </c>
      <c r="C323" s="103">
        <v>16</v>
      </c>
      <c r="D323" s="103" t="s">
        <v>110</v>
      </c>
      <c r="E323" s="103">
        <v>16004</v>
      </c>
      <c r="F323" s="103" t="s">
        <v>739</v>
      </c>
      <c r="G323" s="104">
        <v>657</v>
      </c>
      <c r="H323" s="104">
        <v>318</v>
      </c>
      <c r="I323" s="105">
        <v>0.48401826484018301</v>
      </c>
      <c r="J323" s="104">
        <v>339</v>
      </c>
      <c r="K323" s="105">
        <v>0.51598173515981705</v>
      </c>
      <c r="L323" s="104">
        <v>3</v>
      </c>
      <c r="M323" s="104">
        <v>1</v>
      </c>
      <c r="N323" s="104">
        <v>237</v>
      </c>
      <c r="O323" s="104">
        <v>31</v>
      </c>
      <c r="P323" s="104">
        <v>0</v>
      </c>
      <c r="Q323" s="104">
        <v>367</v>
      </c>
      <c r="R323" s="104">
        <v>18</v>
      </c>
      <c r="S323" s="104">
        <f>SUM('MFP by Site_kbs'!$L323:$P323,'MFP by Site_kbs'!$R323)</f>
        <v>290</v>
      </c>
      <c r="T323" s="104">
        <v>644</v>
      </c>
      <c r="U323" s="105">
        <v>0.98021308980213095</v>
      </c>
      <c r="V323" s="104">
        <v>13</v>
      </c>
      <c r="W323" s="105">
        <v>1.9786910197869101E-2</v>
      </c>
      <c r="X323" s="104">
        <v>0</v>
      </c>
      <c r="Y323" s="104">
        <v>19</v>
      </c>
      <c r="Z323" s="104" t="s">
        <v>1869</v>
      </c>
      <c r="AA323" s="104">
        <v>50</v>
      </c>
      <c r="AB323" s="104">
        <v>46</v>
      </c>
      <c r="AC323" s="104">
        <v>57</v>
      </c>
      <c r="AD323" s="103">
        <v>38</v>
      </c>
      <c r="AE323" s="104">
        <v>47</v>
      </c>
      <c r="AF323" s="104">
        <v>60</v>
      </c>
      <c r="AG323" s="104">
        <v>50</v>
      </c>
      <c r="AH323" s="104">
        <v>42</v>
      </c>
      <c r="AI323" s="104">
        <v>33</v>
      </c>
      <c r="AJ323" s="104">
        <v>53</v>
      </c>
      <c r="AK323" s="104">
        <v>0</v>
      </c>
      <c r="AL323" s="104">
        <v>61</v>
      </c>
      <c r="AM323" s="104">
        <v>58</v>
      </c>
      <c r="AN323" s="104">
        <v>43</v>
      </c>
      <c r="AO323" s="104">
        <v>425</v>
      </c>
      <c r="AP323" s="106">
        <f>'MFP by Site_kbs'!$AO323/'MFP by Site_kbs'!$G323</f>
        <v>0.64687975646879758</v>
      </c>
      <c r="AQ323" s="104">
        <v>425</v>
      </c>
      <c r="AR323" s="107">
        <f>'MFP by Site_kbs'!$AQ323/'MFP by Site_kbs'!$G323</f>
        <v>0.64687975646879758</v>
      </c>
      <c r="AS323" s="104" t="s">
        <v>1767</v>
      </c>
      <c r="AT323" s="104" t="s">
        <v>1796</v>
      </c>
      <c r="AU323" s="115" t="s">
        <v>3246</v>
      </c>
    </row>
    <row r="324" spans="2:47" hidden="1" x14ac:dyDescent="0.25">
      <c r="B324" s="109" t="s">
        <v>1808</v>
      </c>
      <c r="C324" s="109">
        <v>16</v>
      </c>
      <c r="D324" s="109" t="s">
        <v>110</v>
      </c>
      <c r="E324" s="109">
        <v>16007</v>
      </c>
      <c r="F324" s="109" t="s">
        <v>740</v>
      </c>
      <c r="G324" s="110">
        <v>411</v>
      </c>
      <c r="H324" s="110">
        <v>197</v>
      </c>
      <c r="I324" s="111">
        <v>0.47931873479318698</v>
      </c>
      <c r="J324" s="110">
        <v>214</v>
      </c>
      <c r="K324" s="111">
        <v>0.52068126520681302</v>
      </c>
      <c r="L324" s="110">
        <v>2</v>
      </c>
      <c r="M324" s="110">
        <v>2</v>
      </c>
      <c r="N324" s="110">
        <v>360</v>
      </c>
      <c r="O324" s="110">
        <v>11</v>
      </c>
      <c r="P324" s="110">
        <v>0</v>
      </c>
      <c r="Q324" s="110">
        <v>32</v>
      </c>
      <c r="R324" s="110">
        <v>4</v>
      </c>
      <c r="S324" s="110">
        <f>SUM('MFP by Site_kbs'!$L324:$P324,'MFP by Site_kbs'!$R324)</f>
        <v>379</v>
      </c>
      <c r="T324" s="110">
        <v>410</v>
      </c>
      <c r="U324" s="111">
        <v>0.99756690997566899</v>
      </c>
      <c r="V324" s="110">
        <v>1</v>
      </c>
      <c r="W324" s="111">
        <v>2.4330900243308999E-3</v>
      </c>
      <c r="X324" s="110">
        <v>0</v>
      </c>
      <c r="Y324" s="110">
        <v>0</v>
      </c>
      <c r="Z324" s="110" t="s">
        <v>1869</v>
      </c>
      <c r="AA324" s="110">
        <v>0</v>
      </c>
      <c r="AB324" s="110">
        <v>0</v>
      </c>
      <c r="AC324" s="110">
        <v>0</v>
      </c>
      <c r="AD324" s="109">
        <v>0</v>
      </c>
      <c r="AE324" s="110">
        <v>0</v>
      </c>
      <c r="AF324" s="110">
        <v>0</v>
      </c>
      <c r="AG324" s="110">
        <v>0</v>
      </c>
      <c r="AH324" s="110">
        <v>0</v>
      </c>
      <c r="AI324" s="110">
        <v>0</v>
      </c>
      <c r="AJ324" s="110">
        <v>95</v>
      </c>
      <c r="AK324" s="110">
        <v>0</v>
      </c>
      <c r="AL324" s="110">
        <v>133</v>
      </c>
      <c r="AM324" s="110">
        <v>105</v>
      </c>
      <c r="AN324" s="110">
        <v>78</v>
      </c>
      <c r="AO324" s="110">
        <v>385</v>
      </c>
      <c r="AP324" s="112">
        <f>'MFP by Site_kbs'!$AO324/'MFP by Site_kbs'!$G324</f>
        <v>0.93673965936739656</v>
      </c>
      <c r="AQ324" s="110">
        <v>385</v>
      </c>
      <c r="AR324" s="113">
        <f>'MFP by Site_kbs'!$AQ324/'MFP by Site_kbs'!$G324</f>
        <v>0.93673965936739656</v>
      </c>
      <c r="AS324" s="110" t="s">
        <v>1767</v>
      </c>
      <c r="AT324" s="110" t="s">
        <v>1796</v>
      </c>
      <c r="AU324" s="114" t="s">
        <v>3246</v>
      </c>
    </row>
    <row r="325" spans="2:47" hidden="1" x14ac:dyDescent="0.25">
      <c r="B325" s="103" t="s">
        <v>1808</v>
      </c>
      <c r="C325" s="103">
        <v>16</v>
      </c>
      <c r="D325" s="103" t="s">
        <v>110</v>
      </c>
      <c r="E325" s="103">
        <v>16010</v>
      </c>
      <c r="F325" s="103" t="s">
        <v>741</v>
      </c>
      <c r="G325" s="104">
        <v>379</v>
      </c>
      <c r="H325" s="104">
        <v>180</v>
      </c>
      <c r="I325" s="105">
        <v>0.47493403693931402</v>
      </c>
      <c r="J325" s="104">
        <v>199</v>
      </c>
      <c r="K325" s="105">
        <v>0.52506596306068598</v>
      </c>
      <c r="L325" s="104">
        <v>1</v>
      </c>
      <c r="M325" s="104">
        <v>0</v>
      </c>
      <c r="N325" s="104">
        <v>61</v>
      </c>
      <c r="O325" s="104">
        <v>4</v>
      </c>
      <c r="P325" s="104">
        <v>0</v>
      </c>
      <c r="Q325" s="104">
        <v>307</v>
      </c>
      <c r="R325" s="104">
        <v>6</v>
      </c>
      <c r="S325" s="104">
        <f>SUM('MFP by Site_kbs'!$L325:$P325,'MFP by Site_kbs'!$R325)</f>
        <v>72</v>
      </c>
      <c r="T325" s="104">
        <v>376</v>
      </c>
      <c r="U325" s="105">
        <v>0.99208443271767799</v>
      </c>
      <c r="V325" s="104">
        <v>3</v>
      </c>
      <c r="W325" s="105">
        <v>7.9155672823219003E-3</v>
      </c>
      <c r="X325" s="104">
        <v>0</v>
      </c>
      <c r="Y325" s="104">
        <v>5</v>
      </c>
      <c r="Z325" s="104" t="s">
        <v>1869</v>
      </c>
      <c r="AA325" s="104">
        <v>31</v>
      </c>
      <c r="AB325" s="104">
        <v>22</v>
      </c>
      <c r="AC325" s="104">
        <v>32</v>
      </c>
      <c r="AD325" s="103">
        <v>34</v>
      </c>
      <c r="AE325" s="104">
        <v>30</v>
      </c>
      <c r="AF325" s="104">
        <v>38</v>
      </c>
      <c r="AG325" s="104">
        <v>22</v>
      </c>
      <c r="AH325" s="104">
        <v>26</v>
      </c>
      <c r="AI325" s="104">
        <v>32</v>
      </c>
      <c r="AJ325" s="104">
        <v>21</v>
      </c>
      <c r="AK325" s="104">
        <v>0</v>
      </c>
      <c r="AL325" s="104">
        <v>30</v>
      </c>
      <c r="AM325" s="104">
        <v>35</v>
      </c>
      <c r="AN325" s="104">
        <v>21</v>
      </c>
      <c r="AO325" s="104">
        <v>133</v>
      </c>
      <c r="AP325" s="106">
        <f>'MFP by Site_kbs'!$AO325/'MFP by Site_kbs'!$G325</f>
        <v>0.35092348284960423</v>
      </c>
      <c r="AQ325" s="104">
        <v>133</v>
      </c>
      <c r="AR325" s="107">
        <f>'MFP by Site_kbs'!$AQ325/'MFP by Site_kbs'!$G325</f>
        <v>0.35092348284960423</v>
      </c>
      <c r="AS325" s="104" t="s">
        <v>1767</v>
      </c>
      <c r="AT325" s="104" t="s">
        <v>1796</v>
      </c>
      <c r="AU325" s="115" t="s">
        <v>3246</v>
      </c>
    </row>
    <row r="326" spans="2:47" hidden="1" x14ac:dyDescent="0.25">
      <c r="B326" s="109" t="s">
        <v>1808</v>
      </c>
      <c r="C326" s="109">
        <v>16</v>
      </c>
      <c r="D326" s="109" t="s">
        <v>110</v>
      </c>
      <c r="E326" s="109">
        <v>16012</v>
      </c>
      <c r="F326" s="109" t="s">
        <v>742</v>
      </c>
      <c r="G326" s="110">
        <v>692</v>
      </c>
      <c r="H326" s="110">
        <v>317</v>
      </c>
      <c r="I326" s="111">
        <v>0.45809248554913301</v>
      </c>
      <c r="J326" s="110">
        <v>375</v>
      </c>
      <c r="K326" s="111">
        <v>0.54190751445086704</v>
      </c>
      <c r="L326" s="110">
        <v>2</v>
      </c>
      <c r="M326" s="110">
        <v>4</v>
      </c>
      <c r="N326" s="110">
        <v>147</v>
      </c>
      <c r="O326" s="110">
        <v>17</v>
      </c>
      <c r="P326" s="110">
        <v>0</v>
      </c>
      <c r="Q326" s="110">
        <v>518</v>
      </c>
      <c r="R326" s="110">
        <v>4</v>
      </c>
      <c r="S326" s="110">
        <f>SUM('MFP by Site_kbs'!$L326:$P326,'MFP by Site_kbs'!$R326)</f>
        <v>174</v>
      </c>
      <c r="T326" s="110">
        <v>690</v>
      </c>
      <c r="U326" s="111">
        <v>0.99710982658959502</v>
      </c>
      <c r="V326" s="110">
        <v>2</v>
      </c>
      <c r="W326" s="111">
        <v>2.8901734104046198E-3</v>
      </c>
      <c r="X326" s="110">
        <v>0</v>
      </c>
      <c r="Y326" s="110">
        <v>0</v>
      </c>
      <c r="Z326" s="110" t="s">
        <v>1869</v>
      </c>
      <c r="AA326" s="110">
        <v>0</v>
      </c>
      <c r="AB326" s="110">
        <v>0</v>
      </c>
      <c r="AC326" s="110">
        <v>0</v>
      </c>
      <c r="AD326" s="109">
        <v>0</v>
      </c>
      <c r="AE326" s="110">
        <v>0</v>
      </c>
      <c r="AF326" s="110">
        <v>0</v>
      </c>
      <c r="AG326" s="110">
        <v>0</v>
      </c>
      <c r="AH326" s="110">
        <v>0</v>
      </c>
      <c r="AI326" s="110">
        <v>0</v>
      </c>
      <c r="AJ326" s="110">
        <v>213</v>
      </c>
      <c r="AK326" s="110">
        <v>0</v>
      </c>
      <c r="AL326" s="110">
        <v>175</v>
      </c>
      <c r="AM326" s="110">
        <v>168</v>
      </c>
      <c r="AN326" s="110">
        <v>136</v>
      </c>
      <c r="AO326" s="110">
        <v>216</v>
      </c>
      <c r="AP326" s="112">
        <f>'MFP by Site_kbs'!$AO326/'MFP by Site_kbs'!$G326</f>
        <v>0.31213872832369943</v>
      </c>
      <c r="AQ326" s="110">
        <v>216</v>
      </c>
      <c r="AR326" s="113">
        <f>'MFP by Site_kbs'!$AQ326/'MFP by Site_kbs'!$G326</f>
        <v>0.31213872832369943</v>
      </c>
      <c r="AS326" s="110" t="s">
        <v>1767</v>
      </c>
      <c r="AT326" s="110" t="s">
        <v>1796</v>
      </c>
      <c r="AU326" s="114" t="s">
        <v>3246</v>
      </c>
    </row>
    <row r="327" spans="2:47" ht="30" hidden="1" x14ac:dyDescent="0.25">
      <c r="B327" s="103" t="s">
        <v>1808</v>
      </c>
      <c r="C327" s="103">
        <v>16</v>
      </c>
      <c r="D327" s="103" t="s">
        <v>110</v>
      </c>
      <c r="E327" s="103">
        <v>16014</v>
      </c>
      <c r="F327" s="103" t="s">
        <v>1833</v>
      </c>
      <c r="G327" s="104">
        <v>373</v>
      </c>
      <c r="H327" s="104">
        <v>175</v>
      </c>
      <c r="I327" s="105">
        <v>0.46916890080429002</v>
      </c>
      <c r="J327" s="104">
        <v>198</v>
      </c>
      <c r="K327" s="105">
        <v>0.53083109919571003</v>
      </c>
      <c r="L327" s="104">
        <v>1</v>
      </c>
      <c r="M327" s="104">
        <v>2</v>
      </c>
      <c r="N327" s="104">
        <v>48</v>
      </c>
      <c r="O327" s="104">
        <v>17</v>
      </c>
      <c r="P327" s="104">
        <v>0</v>
      </c>
      <c r="Q327" s="104">
        <v>289</v>
      </c>
      <c r="R327" s="104">
        <v>16</v>
      </c>
      <c r="S327" s="104">
        <f>SUM('MFP by Site_kbs'!$L327:$P327,'MFP by Site_kbs'!$R327)</f>
        <v>84</v>
      </c>
      <c r="T327" s="104">
        <v>366</v>
      </c>
      <c r="U327" s="105">
        <v>0.98123324396782796</v>
      </c>
      <c r="V327" s="104">
        <v>7</v>
      </c>
      <c r="W327" s="105">
        <v>1.8766756032171601E-2</v>
      </c>
      <c r="X327" s="104">
        <v>0</v>
      </c>
      <c r="Y327" s="104">
        <v>24</v>
      </c>
      <c r="Z327" s="104" t="s">
        <v>1869</v>
      </c>
      <c r="AA327" s="104">
        <v>172</v>
      </c>
      <c r="AB327" s="104">
        <v>177</v>
      </c>
      <c r="AC327" s="104">
        <v>0</v>
      </c>
      <c r="AD327" s="103">
        <v>0</v>
      </c>
      <c r="AE327" s="104">
        <v>0</v>
      </c>
      <c r="AF327" s="104">
        <v>0</v>
      </c>
      <c r="AG327" s="104">
        <v>0</v>
      </c>
      <c r="AH327" s="104">
        <v>0</v>
      </c>
      <c r="AI327" s="104">
        <v>0</v>
      </c>
      <c r="AJ327" s="104">
        <v>0</v>
      </c>
      <c r="AK327" s="104">
        <v>0</v>
      </c>
      <c r="AL327" s="104">
        <v>0</v>
      </c>
      <c r="AM327" s="104">
        <v>0</v>
      </c>
      <c r="AN327" s="104">
        <v>0</v>
      </c>
      <c r="AO327" s="104">
        <v>125</v>
      </c>
      <c r="AP327" s="106">
        <f>'MFP by Site_kbs'!$AO327/'MFP by Site_kbs'!$G327</f>
        <v>0.33512064343163539</v>
      </c>
      <c r="AQ327" s="104">
        <v>125</v>
      </c>
      <c r="AR327" s="107">
        <f>'MFP by Site_kbs'!$AQ327/'MFP by Site_kbs'!$G327</f>
        <v>0.33512064343163539</v>
      </c>
      <c r="AS327" s="104" t="s">
        <v>1767</v>
      </c>
      <c r="AT327" s="104" t="s">
        <v>1796</v>
      </c>
      <c r="AU327" s="115" t="s">
        <v>3246</v>
      </c>
    </row>
    <row r="328" spans="2:47" hidden="1" x14ac:dyDescent="0.25">
      <c r="B328" s="109" t="s">
        <v>1808</v>
      </c>
      <c r="C328" s="109">
        <v>16</v>
      </c>
      <c r="D328" s="109" t="s">
        <v>110</v>
      </c>
      <c r="E328" s="109">
        <v>16017</v>
      </c>
      <c r="F328" s="109" t="s">
        <v>743</v>
      </c>
      <c r="G328" s="110">
        <v>603</v>
      </c>
      <c r="H328" s="110">
        <v>281</v>
      </c>
      <c r="I328" s="111">
        <v>0.46600331674958501</v>
      </c>
      <c r="J328" s="110">
        <v>322</v>
      </c>
      <c r="K328" s="111">
        <v>0.53399668325041505</v>
      </c>
      <c r="L328" s="110">
        <v>1</v>
      </c>
      <c r="M328" s="110">
        <v>3</v>
      </c>
      <c r="N328" s="110">
        <v>104</v>
      </c>
      <c r="O328" s="110">
        <v>12</v>
      </c>
      <c r="P328" s="110">
        <v>0</v>
      </c>
      <c r="Q328" s="110">
        <v>470</v>
      </c>
      <c r="R328" s="110">
        <v>13</v>
      </c>
      <c r="S328" s="110">
        <f>SUM('MFP by Site_kbs'!$L328:$P328,'MFP by Site_kbs'!$R328)</f>
        <v>133</v>
      </c>
      <c r="T328" s="110">
        <v>600</v>
      </c>
      <c r="U328" s="111">
        <v>0.99502487562189101</v>
      </c>
      <c r="V328" s="110">
        <v>3</v>
      </c>
      <c r="W328" s="111">
        <v>4.97512437810945E-3</v>
      </c>
      <c r="X328" s="110">
        <v>0</v>
      </c>
      <c r="Y328" s="110">
        <v>0</v>
      </c>
      <c r="Z328" s="110" t="s">
        <v>1869</v>
      </c>
      <c r="AA328" s="110">
        <v>0</v>
      </c>
      <c r="AB328" s="110">
        <v>0</v>
      </c>
      <c r="AC328" s="110">
        <v>0</v>
      </c>
      <c r="AD328" s="109">
        <v>0</v>
      </c>
      <c r="AE328" s="110">
        <v>0</v>
      </c>
      <c r="AF328" s="110">
        <v>0</v>
      </c>
      <c r="AG328" s="110">
        <v>212</v>
      </c>
      <c r="AH328" s="110">
        <v>200</v>
      </c>
      <c r="AI328" s="110">
        <v>191</v>
      </c>
      <c r="AJ328" s="110">
        <v>0</v>
      </c>
      <c r="AK328" s="110">
        <v>0</v>
      </c>
      <c r="AL328" s="110">
        <v>0</v>
      </c>
      <c r="AM328" s="110">
        <v>0</v>
      </c>
      <c r="AN328" s="110">
        <v>0</v>
      </c>
      <c r="AO328" s="110">
        <v>239</v>
      </c>
      <c r="AP328" s="112">
        <f>'MFP by Site_kbs'!$AO328/'MFP by Site_kbs'!$G328</f>
        <v>0.3963515754560531</v>
      </c>
      <c r="AQ328" s="110">
        <v>239</v>
      </c>
      <c r="AR328" s="113">
        <f>'MFP by Site_kbs'!$AQ328/'MFP by Site_kbs'!$G328</f>
        <v>0.3963515754560531</v>
      </c>
      <c r="AS328" s="110" t="s">
        <v>1767</v>
      </c>
      <c r="AT328" s="110" t="s">
        <v>1796</v>
      </c>
      <c r="AU328" s="114" t="s">
        <v>3246</v>
      </c>
    </row>
    <row r="329" spans="2:47" hidden="1" x14ac:dyDescent="0.25">
      <c r="B329" s="103" t="s">
        <v>1808</v>
      </c>
      <c r="C329" s="103">
        <v>16</v>
      </c>
      <c r="D329" s="103" t="s">
        <v>110</v>
      </c>
      <c r="E329" s="103">
        <v>16019</v>
      </c>
      <c r="F329" s="103" t="s">
        <v>744</v>
      </c>
      <c r="G329" s="104">
        <v>596</v>
      </c>
      <c r="H329" s="104">
        <v>266</v>
      </c>
      <c r="I329" s="105">
        <v>0.44630872483221501</v>
      </c>
      <c r="J329" s="104">
        <v>330</v>
      </c>
      <c r="K329" s="105">
        <v>0.55369127516778505</v>
      </c>
      <c r="L329" s="104">
        <v>2</v>
      </c>
      <c r="M329" s="104">
        <v>3</v>
      </c>
      <c r="N329" s="104">
        <v>542</v>
      </c>
      <c r="O329" s="104">
        <v>10</v>
      </c>
      <c r="P329" s="104">
        <v>0</v>
      </c>
      <c r="Q329" s="104">
        <v>33</v>
      </c>
      <c r="R329" s="104">
        <v>6</v>
      </c>
      <c r="S329" s="104">
        <f>SUM('MFP by Site_kbs'!$L329:$P329,'MFP by Site_kbs'!$R329)</f>
        <v>563</v>
      </c>
      <c r="T329" s="104">
        <v>592</v>
      </c>
      <c r="U329" s="105">
        <v>0.99328859060402697</v>
      </c>
      <c r="V329" s="104">
        <v>4</v>
      </c>
      <c r="W329" s="105">
        <v>6.7114093959731499E-3</v>
      </c>
      <c r="X329" s="104">
        <v>0</v>
      </c>
      <c r="Y329" s="104">
        <v>16</v>
      </c>
      <c r="Z329" s="104" t="s">
        <v>1869</v>
      </c>
      <c r="AA329" s="104">
        <v>119</v>
      </c>
      <c r="AB329" s="104">
        <v>117</v>
      </c>
      <c r="AC329" s="104">
        <v>113</v>
      </c>
      <c r="AD329" s="103">
        <v>115</v>
      </c>
      <c r="AE329" s="104">
        <v>116</v>
      </c>
      <c r="AF329" s="104">
        <v>0</v>
      </c>
      <c r="AG329" s="104">
        <v>0</v>
      </c>
      <c r="AH329" s="104">
        <v>0</v>
      </c>
      <c r="AI329" s="104">
        <v>0</v>
      </c>
      <c r="AJ329" s="104">
        <v>0</v>
      </c>
      <c r="AK329" s="104">
        <v>0</v>
      </c>
      <c r="AL329" s="104">
        <v>0</v>
      </c>
      <c r="AM329" s="104">
        <v>0</v>
      </c>
      <c r="AN329" s="104">
        <v>0</v>
      </c>
      <c r="AO329" s="104">
        <v>565</v>
      </c>
      <c r="AP329" s="106">
        <f>'MFP by Site_kbs'!$AO329/'MFP by Site_kbs'!$G329</f>
        <v>0.94798657718120805</v>
      </c>
      <c r="AQ329" s="104">
        <v>565</v>
      </c>
      <c r="AR329" s="107">
        <f>'MFP by Site_kbs'!$AQ329/'MFP by Site_kbs'!$G329</f>
        <v>0.94798657718120805</v>
      </c>
      <c r="AS329" s="104" t="s">
        <v>1767</v>
      </c>
      <c r="AT329" s="104" t="s">
        <v>1796</v>
      </c>
      <c r="AU329" s="115" t="s">
        <v>3246</v>
      </c>
    </row>
    <row r="330" spans="2:47" hidden="1" x14ac:dyDescent="0.25">
      <c r="B330" s="109" t="s">
        <v>1808</v>
      </c>
      <c r="C330" s="109">
        <v>16</v>
      </c>
      <c r="D330" s="109" t="s">
        <v>110</v>
      </c>
      <c r="E330" s="109">
        <v>16020</v>
      </c>
      <c r="F330" s="109" t="s">
        <v>745</v>
      </c>
      <c r="G330" s="110">
        <v>444</v>
      </c>
      <c r="H330" s="110">
        <v>216</v>
      </c>
      <c r="I330" s="111">
        <v>0.48648648648648701</v>
      </c>
      <c r="J330" s="110">
        <v>228</v>
      </c>
      <c r="K330" s="111">
        <v>0.51351351351351304</v>
      </c>
      <c r="L330" s="110">
        <v>2</v>
      </c>
      <c r="M330" s="110">
        <v>1</v>
      </c>
      <c r="N330" s="110">
        <v>397</v>
      </c>
      <c r="O330" s="110">
        <v>8</v>
      </c>
      <c r="P330" s="110">
        <v>0</v>
      </c>
      <c r="Q330" s="110">
        <v>35</v>
      </c>
      <c r="R330" s="110">
        <v>1</v>
      </c>
      <c r="S330" s="110">
        <f>SUM('MFP by Site_kbs'!$L330:$P330,'MFP by Site_kbs'!$R330)</f>
        <v>409</v>
      </c>
      <c r="T330" s="110">
        <v>442</v>
      </c>
      <c r="U330" s="111">
        <v>0.99549549549549599</v>
      </c>
      <c r="V330" s="110">
        <v>2</v>
      </c>
      <c r="W330" s="111">
        <v>4.5045045045045001E-3</v>
      </c>
      <c r="X330" s="110">
        <v>0</v>
      </c>
      <c r="Y330" s="110">
        <v>0</v>
      </c>
      <c r="Z330" s="110" t="s">
        <v>1869</v>
      </c>
      <c r="AA330" s="110">
        <v>0</v>
      </c>
      <c r="AB330" s="110">
        <v>0</v>
      </c>
      <c r="AC330" s="110">
        <v>0</v>
      </c>
      <c r="AD330" s="109">
        <v>0</v>
      </c>
      <c r="AE330" s="110">
        <v>0</v>
      </c>
      <c r="AF330" s="110">
        <v>124</v>
      </c>
      <c r="AG330" s="110">
        <v>87</v>
      </c>
      <c r="AH330" s="110">
        <v>125</v>
      </c>
      <c r="AI330" s="110">
        <v>108</v>
      </c>
      <c r="AJ330" s="110">
        <v>0</v>
      </c>
      <c r="AK330" s="110">
        <v>0</v>
      </c>
      <c r="AL330" s="110">
        <v>0</v>
      </c>
      <c r="AM330" s="110">
        <v>0</v>
      </c>
      <c r="AN330" s="110">
        <v>0</v>
      </c>
      <c r="AO330" s="110">
        <v>418</v>
      </c>
      <c r="AP330" s="112">
        <f>'MFP by Site_kbs'!$AO330/'MFP by Site_kbs'!$G330</f>
        <v>0.94144144144144148</v>
      </c>
      <c r="AQ330" s="110">
        <v>418</v>
      </c>
      <c r="AR330" s="113">
        <f>'MFP by Site_kbs'!$AQ330/'MFP by Site_kbs'!$G330</f>
        <v>0.94144144144144148</v>
      </c>
      <c r="AS330" s="110" t="s">
        <v>1767</v>
      </c>
      <c r="AT330" s="110" t="s">
        <v>1796</v>
      </c>
      <c r="AU330" s="114" t="s">
        <v>3246</v>
      </c>
    </row>
    <row r="331" spans="2:47" ht="30" hidden="1" x14ac:dyDescent="0.25">
      <c r="B331" s="103" t="s">
        <v>1808</v>
      </c>
      <c r="C331" s="103">
        <v>16</v>
      </c>
      <c r="D331" s="103" t="s">
        <v>110</v>
      </c>
      <c r="E331" s="103">
        <v>16023</v>
      </c>
      <c r="F331" s="103" t="s">
        <v>1834</v>
      </c>
      <c r="G331" s="104">
        <v>765</v>
      </c>
      <c r="H331" s="104">
        <v>354</v>
      </c>
      <c r="I331" s="105">
        <v>0.46274509803921599</v>
      </c>
      <c r="J331" s="104">
        <v>411</v>
      </c>
      <c r="K331" s="105">
        <v>0.53725490196078396</v>
      </c>
      <c r="L331" s="104">
        <v>4</v>
      </c>
      <c r="M331" s="104">
        <v>0</v>
      </c>
      <c r="N331" s="104">
        <v>146</v>
      </c>
      <c r="O331" s="104">
        <v>21</v>
      </c>
      <c r="P331" s="104">
        <v>0</v>
      </c>
      <c r="Q331" s="104">
        <v>568</v>
      </c>
      <c r="R331" s="104">
        <v>26</v>
      </c>
      <c r="S331" s="104">
        <f>SUM('MFP by Site_kbs'!$L331:$P331,'MFP by Site_kbs'!$R331)</f>
        <v>197</v>
      </c>
      <c r="T331" s="104">
        <v>761</v>
      </c>
      <c r="U331" s="105">
        <v>0.99477124183006504</v>
      </c>
      <c r="V331" s="104">
        <v>4</v>
      </c>
      <c r="W331" s="105">
        <v>5.2287581699346402E-3</v>
      </c>
      <c r="X331" s="104">
        <v>0</v>
      </c>
      <c r="Y331" s="104">
        <v>0</v>
      </c>
      <c r="Z331" s="104" t="s">
        <v>1869</v>
      </c>
      <c r="AA331" s="104">
        <v>0</v>
      </c>
      <c r="AB331" s="104">
        <v>0</v>
      </c>
      <c r="AC331" s="104">
        <v>158</v>
      </c>
      <c r="AD331" s="103">
        <v>186</v>
      </c>
      <c r="AE331" s="104">
        <v>228</v>
      </c>
      <c r="AF331" s="104">
        <v>193</v>
      </c>
      <c r="AG331" s="104">
        <v>0</v>
      </c>
      <c r="AH331" s="104">
        <v>0</v>
      </c>
      <c r="AI331" s="104">
        <v>0</v>
      </c>
      <c r="AJ331" s="104">
        <v>0</v>
      </c>
      <c r="AK331" s="104">
        <v>0</v>
      </c>
      <c r="AL331" s="104">
        <v>0</v>
      </c>
      <c r="AM331" s="104">
        <v>0</v>
      </c>
      <c r="AN331" s="104">
        <v>0</v>
      </c>
      <c r="AO331" s="104">
        <v>279</v>
      </c>
      <c r="AP331" s="106">
        <f>'MFP by Site_kbs'!$AO331/'MFP by Site_kbs'!$G331</f>
        <v>0.36470588235294116</v>
      </c>
      <c r="AQ331" s="104">
        <v>279</v>
      </c>
      <c r="AR331" s="107">
        <f>'MFP by Site_kbs'!$AQ331/'MFP by Site_kbs'!$G331</f>
        <v>0.36470588235294116</v>
      </c>
      <c r="AS331" s="104" t="s">
        <v>1767</v>
      </c>
      <c r="AT331" s="104" t="s">
        <v>1796</v>
      </c>
      <c r="AU331" s="115" t="s">
        <v>3246</v>
      </c>
    </row>
    <row r="332" spans="2:47" hidden="1" x14ac:dyDescent="0.25">
      <c r="B332" s="109" t="s">
        <v>1808</v>
      </c>
      <c r="C332" s="109">
        <v>17</v>
      </c>
      <c r="D332" s="109" t="s">
        <v>112</v>
      </c>
      <c r="E332" s="109">
        <v>17001</v>
      </c>
      <c r="F332" s="109" t="s">
        <v>746</v>
      </c>
      <c r="G332" s="110">
        <v>85</v>
      </c>
      <c r="H332" s="110">
        <v>31</v>
      </c>
      <c r="I332" s="111">
        <v>0.36470588235294099</v>
      </c>
      <c r="J332" s="110">
        <v>54</v>
      </c>
      <c r="K332" s="111">
        <v>0.63529411764705901</v>
      </c>
      <c r="L332" s="110">
        <v>0</v>
      </c>
      <c r="M332" s="110">
        <v>1</v>
      </c>
      <c r="N332" s="110">
        <v>76</v>
      </c>
      <c r="O332" s="110">
        <v>0</v>
      </c>
      <c r="P332" s="110">
        <v>0</v>
      </c>
      <c r="Q332" s="110">
        <v>8</v>
      </c>
      <c r="R332" s="110">
        <v>0</v>
      </c>
      <c r="S332" s="110">
        <f>SUM('MFP by Site_kbs'!$L332:$P332,'MFP by Site_kbs'!$R332)</f>
        <v>77</v>
      </c>
      <c r="T332" s="110">
        <v>84</v>
      </c>
      <c r="U332" s="111">
        <v>0.98823529411764699</v>
      </c>
      <c r="V332" s="110">
        <v>1</v>
      </c>
      <c r="W332" s="111">
        <v>1.1764705882352899E-2</v>
      </c>
      <c r="X332" s="110">
        <v>0</v>
      </c>
      <c r="Y332" s="110">
        <v>0</v>
      </c>
      <c r="Z332" s="110" t="s">
        <v>1869</v>
      </c>
      <c r="AA332" s="110">
        <v>0</v>
      </c>
      <c r="AB332" s="110">
        <v>0</v>
      </c>
      <c r="AC332" s="110">
        <v>0</v>
      </c>
      <c r="AD332" s="109">
        <v>0</v>
      </c>
      <c r="AE332" s="110">
        <v>0</v>
      </c>
      <c r="AF332" s="110">
        <v>0</v>
      </c>
      <c r="AG332" s="110">
        <v>0</v>
      </c>
      <c r="AH332" s="110">
        <v>0</v>
      </c>
      <c r="AI332" s="110">
        <v>0</v>
      </c>
      <c r="AJ332" s="110">
        <v>10</v>
      </c>
      <c r="AK332" s="110">
        <v>0</v>
      </c>
      <c r="AL332" s="110">
        <v>23</v>
      </c>
      <c r="AM332" s="110">
        <v>16</v>
      </c>
      <c r="AN332" s="110">
        <v>36</v>
      </c>
      <c r="AO332" s="110">
        <v>79</v>
      </c>
      <c r="AP332" s="112">
        <f>'MFP by Site_kbs'!$AO332/'MFP by Site_kbs'!$G332</f>
        <v>0.92941176470588238</v>
      </c>
      <c r="AQ332" s="110">
        <v>79</v>
      </c>
      <c r="AR332" s="113">
        <f>'MFP by Site_kbs'!$AQ332/'MFP by Site_kbs'!$G332</f>
        <v>0.92941176470588238</v>
      </c>
      <c r="AS332" s="110" t="s">
        <v>1767</v>
      </c>
      <c r="AT332" s="110" t="s">
        <v>1957</v>
      </c>
      <c r="AU332" s="114" t="s">
        <v>3246</v>
      </c>
    </row>
    <row r="333" spans="2:47" hidden="1" x14ac:dyDescent="0.25">
      <c r="B333" s="103" t="s">
        <v>1808</v>
      </c>
      <c r="C333" s="103">
        <v>17</v>
      </c>
      <c r="D333" s="103" t="s">
        <v>112</v>
      </c>
      <c r="E333" s="103">
        <v>17002</v>
      </c>
      <c r="F333" s="103" t="s">
        <v>747</v>
      </c>
      <c r="G333" s="104">
        <v>499</v>
      </c>
      <c r="H333" s="104">
        <v>249</v>
      </c>
      <c r="I333" s="105">
        <v>0.49899799599198402</v>
      </c>
      <c r="J333" s="104">
        <v>250</v>
      </c>
      <c r="K333" s="105">
        <v>0.50100200400801598</v>
      </c>
      <c r="L333" s="104">
        <v>2</v>
      </c>
      <c r="M333" s="104">
        <v>30</v>
      </c>
      <c r="N333" s="104">
        <v>368</v>
      </c>
      <c r="O333" s="104">
        <v>75</v>
      </c>
      <c r="P333" s="104">
        <v>0</v>
      </c>
      <c r="Q333" s="104">
        <v>23</v>
      </c>
      <c r="R333" s="104">
        <v>1</v>
      </c>
      <c r="S333" s="104">
        <f>SUM('MFP by Site_kbs'!$L333:$P333,'MFP by Site_kbs'!$R333)</f>
        <v>476</v>
      </c>
      <c r="T333" s="104">
        <v>410</v>
      </c>
      <c r="U333" s="105">
        <v>0.821643286573146</v>
      </c>
      <c r="V333" s="104">
        <v>89</v>
      </c>
      <c r="W333" s="105">
        <v>0.178356713426854</v>
      </c>
      <c r="X333" s="104">
        <v>0</v>
      </c>
      <c r="Y333" s="104">
        <v>19</v>
      </c>
      <c r="Z333" s="104" t="s">
        <v>1869</v>
      </c>
      <c r="AA333" s="104">
        <v>81</v>
      </c>
      <c r="AB333" s="104">
        <v>82</v>
      </c>
      <c r="AC333" s="104">
        <v>92</v>
      </c>
      <c r="AD333" s="103">
        <v>78</v>
      </c>
      <c r="AE333" s="104">
        <v>78</v>
      </c>
      <c r="AF333" s="104">
        <v>69</v>
      </c>
      <c r="AG333" s="104">
        <v>0</v>
      </c>
      <c r="AH333" s="104">
        <v>0</v>
      </c>
      <c r="AI333" s="104">
        <v>0</v>
      </c>
      <c r="AJ333" s="104">
        <v>0</v>
      </c>
      <c r="AK333" s="104">
        <v>0</v>
      </c>
      <c r="AL333" s="104">
        <v>0</v>
      </c>
      <c r="AM333" s="104">
        <v>0</v>
      </c>
      <c r="AN333" s="104">
        <v>0</v>
      </c>
      <c r="AO333" s="104">
        <v>463</v>
      </c>
      <c r="AP333" s="106">
        <f>'MFP by Site_kbs'!$AO333/'MFP by Site_kbs'!$G333</f>
        <v>0.92785571142284573</v>
      </c>
      <c r="AQ333" s="104">
        <v>463</v>
      </c>
      <c r="AR333" s="107">
        <f>'MFP by Site_kbs'!$AQ333/'MFP by Site_kbs'!$G333</f>
        <v>0.92785571142284573</v>
      </c>
      <c r="AS333" s="104" t="s">
        <v>1767</v>
      </c>
      <c r="AT333" s="104" t="s">
        <v>1957</v>
      </c>
      <c r="AU333" s="115" t="s">
        <v>3246</v>
      </c>
    </row>
    <row r="334" spans="2:47" hidden="1" x14ac:dyDescent="0.25">
      <c r="B334" s="109" t="s">
        <v>1808</v>
      </c>
      <c r="C334" s="109">
        <v>17</v>
      </c>
      <c r="D334" s="109" t="s">
        <v>112</v>
      </c>
      <c r="E334" s="109">
        <v>17008</v>
      </c>
      <c r="F334" s="109" t="s">
        <v>748</v>
      </c>
      <c r="G334" s="110">
        <v>1454</v>
      </c>
      <c r="H334" s="110">
        <v>961</v>
      </c>
      <c r="I334" s="111">
        <v>0.66093535075653398</v>
      </c>
      <c r="J334" s="110">
        <v>493</v>
      </c>
      <c r="K334" s="111">
        <v>0.33906464924346602</v>
      </c>
      <c r="L334" s="110">
        <v>2</v>
      </c>
      <c r="M334" s="110">
        <v>223</v>
      </c>
      <c r="N334" s="110">
        <v>655</v>
      </c>
      <c r="O334" s="110">
        <v>81</v>
      </c>
      <c r="P334" s="110">
        <v>3</v>
      </c>
      <c r="Q334" s="110">
        <v>478</v>
      </c>
      <c r="R334" s="110">
        <v>12</v>
      </c>
      <c r="S334" s="110">
        <f>SUM('MFP by Site_kbs'!$L334:$P334,'MFP by Site_kbs'!$R334)</f>
        <v>976</v>
      </c>
      <c r="T334" s="110">
        <v>1454</v>
      </c>
      <c r="U334" s="111">
        <v>1</v>
      </c>
      <c r="V334" s="110">
        <v>0</v>
      </c>
      <c r="W334" s="111">
        <v>0</v>
      </c>
      <c r="X334" s="110">
        <v>0</v>
      </c>
      <c r="Y334" s="110">
        <v>0</v>
      </c>
      <c r="Z334" s="110" t="s">
        <v>1869</v>
      </c>
      <c r="AA334" s="110">
        <v>0</v>
      </c>
      <c r="AB334" s="110">
        <v>0</v>
      </c>
      <c r="AC334" s="110">
        <v>0</v>
      </c>
      <c r="AD334" s="109">
        <v>0</v>
      </c>
      <c r="AE334" s="110">
        <v>0</v>
      </c>
      <c r="AF334" s="110">
        <v>0</v>
      </c>
      <c r="AG334" s="110">
        <v>0</v>
      </c>
      <c r="AH334" s="110">
        <v>0</v>
      </c>
      <c r="AI334" s="110">
        <v>0</v>
      </c>
      <c r="AJ334" s="110">
        <v>405</v>
      </c>
      <c r="AK334" s="110">
        <v>0</v>
      </c>
      <c r="AL334" s="110">
        <v>371</v>
      </c>
      <c r="AM334" s="110">
        <v>327</v>
      </c>
      <c r="AN334" s="110">
        <v>351</v>
      </c>
      <c r="AO334" s="110">
        <v>581</v>
      </c>
      <c r="AP334" s="112">
        <f>'MFP by Site_kbs'!$AO334/'MFP by Site_kbs'!$G334</f>
        <v>0.39958734525447043</v>
      </c>
      <c r="AQ334" s="110">
        <v>581</v>
      </c>
      <c r="AR334" s="113">
        <f>'MFP by Site_kbs'!$AQ334/'MFP by Site_kbs'!$G334</f>
        <v>0.39958734525447043</v>
      </c>
      <c r="AS334" s="110" t="s">
        <v>1767</v>
      </c>
      <c r="AT334" s="110" t="s">
        <v>1957</v>
      </c>
      <c r="AU334" s="114" t="s">
        <v>3246</v>
      </c>
    </row>
    <row r="335" spans="2:47" hidden="1" x14ac:dyDescent="0.25">
      <c r="B335" s="103" t="s">
        <v>1808</v>
      </c>
      <c r="C335" s="103">
        <v>17</v>
      </c>
      <c r="D335" s="103" t="s">
        <v>112</v>
      </c>
      <c r="E335" s="103">
        <v>17010</v>
      </c>
      <c r="F335" s="103" t="s">
        <v>749</v>
      </c>
      <c r="G335" s="104">
        <v>1183</v>
      </c>
      <c r="H335" s="104">
        <v>594</v>
      </c>
      <c r="I335" s="105">
        <v>0.50211327134404105</v>
      </c>
      <c r="J335" s="104">
        <v>589</v>
      </c>
      <c r="K335" s="105">
        <v>0.49788672865595901</v>
      </c>
      <c r="L335" s="104">
        <v>1</v>
      </c>
      <c r="M335" s="104">
        <v>6</v>
      </c>
      <c r="N335" s="104">
        <v>1057</v>
      </c>
      <c r="O335" s="104">
        <v>88</v>
      </c>
      <c r="P335" s="104">
        <v>0</v>
      </c>
      <c r="Q335" s="104">
        <v>27</v>
      </c>
      <c r="R335" s="104">
        <v>4</v>
      </c>
      <c r="S335" s="104">
        <f>SUM('MFP by Site_kbs'!$L335:$P335,'MFP by Site_kbs'!$R335)</f>
        <v>1156</v>
      </c>
      <c r="T335" s="104">
        <v>1104</v>
      </c>
      <c r="U335" s="105">
        <v>0.93322062552831797</v>
      </c>
      <c r="V335" s="104">
        <v>79</v>
      </c>
      <c r="W335" s="105">
        <v>6.6779374471682196E-2</v>
      </c>
      <c r="X335" s="104">
        <v>0</v>
      </c>
      <c r="Y335" s="104">
        <v>0</v>
      </c>
      <c r="Z335" s="104" t="s">
        <v>1869</v>
      </c>
      <c r="AA335" s="104">
        <v>0</v>
      </c>
      <c r="AB335" s="104">
        <v>0</v>
      </c>
      <c r="AC335" s="104">
        <v>0</v>
      </c>
      <c r="AD335" s="103">
        <v>0</v>
      </c>
      <c r="AE335" s="104">
        <v>0</v>
      </c>
      <c r="AF335" s="104">
        <v>0</v>
      </c>
      <c r="AG335" s="104">
        <v>0</v>
      </c>
      <c r="AH335" s="104">
        <v>0</v>
      </c>
      <c r="AI335" s="104">
        <v>0</v>
      </c>
      <c r="AJ335" s="104">
        <v>316</v>
      </c>
      <c r="AK335" s="104">
        <v>0</v>
      </c>
      <c r="AL335" s="104">
        <v>349</v>
      </c>
      <c r="AM335" s="104">
        <v>305</v>
      </c>
      <c r="AN335" s="104">
        <v>213</v>
      </c>
      <c r="AO335" s="104">
        <v>1027</v>
      </c>
      <c r="AP335" s="106">
        <f>'MFP by Site_kbs'!$AO335/'MFP by Site_kbs'!$G335</f>
        <v>0.86813186813186816</v>
      </c>
      <c r="AQ335" s="104">
        <v>1027</v>
      </c>
      <c r="AR335" s="107">
        <f>'MFP by Site_kbs'!$AQ335/'MFP by Site_kbs'!$G335</f>
        <v>0.86813186813186816</v>
      </c>
      <c r="AS335" s="104" t="s">
        <v>1767</v>
      </c>
      <c r="AT335" s="104" t="s">
        <v>1957</v>
      </c>
      <c r="AU335" s="115" t="s">
        <v>3246</v>
      </c>
    </row>
    <row r="336" spans="2:47" hidden="1" x14ac:dyDescent="0.25">
      <c r="B336" s="109" t="s">
        <v>1808</v>
      </c>
      <c r="C336" s="109">
        <v>17</v>
      </c>
      <c r="D336" s="109" t="s">
        <v>112</v>
      </c>
      <c r="E336" s="109">
        <v>17011</v>
      </c>
      <c r="F336" s="109" t="s">
        <v>750</v>
      </c>
      <c r="G336" s="110">
        <v>247</v>
      </c>
      <c r="H336" s="110">
        <v>129</v>
      </c>
      <c r="I336" s="111">
        <v>0.52226720647773295</v>
      </c>
      <c r="J336" s="110">
        <v>118</v>
      </c>
      <c r="K336" s="111">
        <v>0.477732793522267</v>
      </c>
      <c r="L336" s="110">
        <v>0</v>
      </c>
      <c r="M336" s="110">
        <v>6</v>
      </c>
      <c r="N336" s="110">
        <v>199</v>
      </c>
      <c r="O336" s="110">
        <v>17</v>
      </c>
      <c r="P336" s="110">
        <v>0</v>
      </c>
      <c r="Q336" s="110">
        <v>25</v>
      </c>
      <c r="R336" s="110">
        <v>0</v>
      </c>
      <c r="S336" s="110">
        <f>SUM('MFP by Site_kbs'!$L336:$P336,'MFP by Site_kbs'!$R336)</f>
        <v>222</v>
      </c>
      <c r="T336" s="110">
        <v>237</v>
      </c>
      <c r="U336" s="111">
        <v>0.959514170040486</v>
      </c>
      <c r="V336" s="110">
        <v>10</v>
      </c>
      <c r="W336" s="111">
        <v>4.0485829959514198E-2</v>
      </c>
      <c r="X336" s="110">
        <v>0</v>
      </c>
      <c r="Y336" s="110">
        <v>1</v>
      </c>
      <c r="Z336" s="110" t="s">
        <v>1869</v>
      </c>
      <c r="AA336" s="110">
        <v>36</v>
      </c>
      <c r="AB336" s="110">
        <v>34</v>
      </c>
      <c r="AC336" s="110">
        <v>29</v>
      </c>
      <c r="AD336" s="109">
        <v>25</v>
      </c>
      <c r="AE336" s="110">
        <v>24</v>
      </c>
      <c r="AF336" s="110">
        <v>16</v>
      </c>
      <c r="AG336" s="110">
        <v>20</v>
      </c>
      <c r="AH336" s="110">
        <v>34</v>
      </c>
      <c r="AI336" s="110">
        <v>28</v>
      </c>
      <c r="AJ336" s="110">
        <v>0</v>
      </c>
      <c r="AK336" s="110">
        <v>0</v>
      </c>
      <c r="AL336" s="110">
        <v>0</v>
      </c>
      <c r="AM336" s="110">
        <v>0</v>
      </c>
      <c r="AN336" s="110">
        <v>0</v>
      </c>
      <c r="AO336" s="110">
        <v>216</v>
      </c>
      <c r="AP336" s="112">
        <f>'MFP by Site_kbs'!$AO336/'MFP by Site_kbs'!$G336</f>
        <v>0.87449392712550611</v>
      </c>
      <c r="AQ336" s="110">
        <v>216</v>
      </c>
      <c r="AR336" s="113">
        <f>'MFP by Site_kbs'!$AQ336/'MFP by Site_kbs'!$G336</f>
        <v>0.87449392712550611</v>
      </c>
      <c r="AS336" s="110" t="s">
        <v>1767</v>
      </c>
      <c r="AT336" s="110" t="s">
        <v>1957</v>
      </c>
      <c r="AU336" s="114" t="s">
        <v>3246</v>
      </c>
    </row>
    <row r="337" spans="2:47" hidden="1" x14ac:dyDescent="0.25">
      <c r="B337" s="103" t="s">
        <v>1808</v>
      </c>
      <c r="C337" s="103">
        <v>17</v>
      </c>
      <c r="D337" s="103" t="s">
        <v>112</v>
      </c>
      <c r="E337" s="103">
        <v>17013</v>
      </c>
      <c r="F337" s="103" t="s">
        <v>751</v>
      </c>
      <c r="G337" s="104">
        <v>390</v>
      </c>
      <c r="H337" s="104">
        <v>181</v>
      </c>
      <c r="I337" s="105">
        <v>0.46410256410256401</v>
      </c>
      <c r="J337" s="104">
        <v>209</v>
      </c>
      <c r="K337" s="105">
        <v>0.53589743589743599</v>
      </c>
      <c r="L337" s="104">
        <v>1</v>
      </c>
      <c r="M337" s="104">
        <v>3</v>
      </c>
      <c r="N337" s="104">
        <v>366</v>
      </c>
      <c r="O337" s="104">
        <v>4</v>
      </c>
      <c r="P337" s="104">
        <v>1</v>
      </c>
      <c r="Q337" s="104">
        <v>15</v>
      </c>
      <c r="R337" s="104">
        <v>0</v>
      </c>
      <c r="S337" s="104">
        <f>SUM('MFP by Site_kbs'!$L337:$P337,'MFP by Site_kbs'!$R337)</f>
        <v>375</v>
      </c>
      <c r="T337" s="104">
        <v>387</v>
      </c>
      <c r="U337" s="105">
        <v>0.992307692307692</v>
      </c>
      <c r="V337" s="104">
        <v>3</v>
      </c>
      <c r="W337" s="105">
        <v>7.6923076923076901E-3</v>
      </c>
      <c r="X337" s="104">
        <v>0</v>
      </c>
      <c r="Y337" s="104">
        <v>5</v>
      </c>
      <c r="Z337" s="104" t="s">
        <v>1869</v>
      </c>
      <c r="AA337" s="104">
        <v>62</v>
      </c>
      <c r="AB337" s="104">
        <v>60</v>
      </c>
      <c r="AC337" s="104">
        <v>72</v>
      </c>
      <c r="AD337" s="103">
        <v>70</v>
      </c>
      <c r="AE337" s="104">
        <v>59</v>
      </c>
      <c r="AF337" s="104">
        <v>62</v>
      </c>
      <c r="AG337" s="104">
        <v>0</v>
      </c>
      <c r="AH337" s="104">
        <v>0</v>
      </c>
      <c r="AI337" s="104">
        <v>0</v>
      </c>
      <c r="AJ337" s="104">
        <v>0</v>
      </c>
      <c r="AK337" s="104">
        <v>0</v>
      </c>
      <c r="AL337" s="104">
        <v>0</v>
      </c>
      <c r="AM337" s="104">
        <v>0</v>
      </c>
      <c r="AN337" s="104">
        <v>0</v>
      </c>
      <c r="AO337" s="104">
        <v>327</v>
      </c>
      <c r="AP337" s="106">
        <f>'MFP by Site_kbs'!$AO337/'MFP by Site_kbs'!$G337</f>
        <v>0.83846153846153848</v>
      </c>
      <c r="AQ337" s="104">
        <v>327</v>
      </c>
      <c r="AR337" s="107">
        <f>'MFP by Site_kbs'!$AQ337/'MFP by Site_kbs'!$G337</f>
        <v>0.83846153846153848</v>
      </c>
      <c r="AS337" s="104" t="s">
        <v>1767</v>
      </c>
      <c r="AT337" s="104" t="s">
        <v>1957</v>
      </c>
      <c r="AU337" s="115" t="s">
        <v>3246</v>
      </c>
    </row>
    <row r="338" spans="2:47" hidden="1" x14ac:dyDescent="0.25">
      <c r="B338" s="109" t="s">
        <v>1808</v>
      </c>
      <c r="C338" s="109">
        <v>17</v>
      </c>
      <c r="D338" s="109" t="s">
        <v>112</v>
      </c>
      <c r="E338" s="109">
        <v>17014</v>
      </c>
      <c r="F338" s="109" t="s">
        <v>752</v>
      </c>
      <c r="G338" s="110">
        <v>527</v>
      </c>
      <c r="H338" s="110">
        <v>250</v>
      </c>
      <c r="I338" s="111">
        <v>0.47438330170777998</v>
      </c>
      <c r="J338" s="110">
        <v>277</v>
      </c>
      <c r="K338" s="111">
        <v>0.52561669829222002</v>
      </c>
      <c r="L338" s="110">
        <v>2</v>
      </c>
      <c r="M338" s="110">
        <v>14</v>
      </c>
      <c r="N338" s="110">
        <v>385</v>
      </c>
      <c r="O338" s="110">
        <v>79</v>
      </c>
      <c r="P338" s="110">
        <v>1</v>
      </c>
      <c r="Q338" s="110">
        <v>42</v>
      </c>
      <c r="R338" s="110">
        <v>4</v>
      </c>
      <c r="S338" s="110">
        <f>SUM('MFP by Site_kbs'!$L338:$P338,'MFP by Site_kbs'!$R338)</f>
        <v>485</v>
      </c>
      <c r="T338" s="110">
        <v>423</v>
      </c>
      <c r="U338" s="111">
        <v>0.80265654648956397</v>
      </c>
      <c r="V338" s="110">
        <v>104</v>
      </c>
      <c r="W338" s="111">
        <v>0.197343453510436</v>
      </c>
      <c r="X338" s="110">
        <v>0</v>
      </c>
      <c r="Y338" s="110">
        <v>1</v>
      </c>
      <c r="Z338" s="110" t="s">
        <v>1869</v>
      </c>
      <c r="AA338" s="110">
        <v>82</v>
      </c>
      <c r="AB338" s="110">
        <v>84</v>
      </c>
      <c r="AC338" s="110">
        <v>96</v>
      </c>
      <c r="AD338" s="109">
        <v>82</v>
      </c>
      <c r="AE338" s="110">
        <v>93</v>
      </c>
      <c r="AF338" s="110">
        <v>89</v>
      </c>
      <c r="AG338" s="110">
        <v>0</v>
      </c>
      <c r="AH338" s="110">
        <v>0</v>
      </c>
      <c r="AI338" s="110">
        <v>0</v>
      </c>
      <c r="AJ338" s="110">
        <v>0</v>
      </c>
      <c r="AK338" s="110">
        <v>0</v>
      </c>
      <c r="AL338" s="110">
        <v>0</v>
      </c>
      <c r="AM338" s="110">
        <v>0</v>
      </c>
      <c r="AN338" s="110">
        <v>0</v>
      </c>
      <c r="AO338" s="110">
        <v>504</v>
      </c>
      <c r="AP338" s="112">
        <f>'MFP by Site_kbs'!$AO338/'MFP by Site_kbs'!$G338</f>
        <v>0.9563567362428842</v>
      </c>
      <c r="AQ338" s="110">
        <v>504</v>
      </c>
      <c r="AR338" s="113">
        <f>'MFP by Site_kbs'!$AQ338/'MFP by Site_kbs'!$G338</f>
        <v>0.9563567362428842</v>
      </c>
      <c r="AS338" s="110" t="s">
        <v>1767</v>
      </c>
      <c r="AT338" s="110" t="s">
        <v>1957</v>
      </c>
      <c r="AU338" s="114" t="s">
        <v>3246</v>
      </c>
    </row>
    <row r="339" spans="2:47" hidden="1" x14ac:dyDescent="0.25">
      <c r="B339" s="103" t="s">
        <v>1808</v>
      </c>
      <c r="C339" s="103">
        <v>17</v>
      </c>
      <c r="D339" s="103" t="s">
        <v>112</v>
      </c>
      <c r="E339" s="103">
        <v>17015</v>
      </c>
      <c r="F339" s="103" t="s">
        <v>753</v>
      </c>
      <c r="G339" s="104">
        <v>407</v>
      </c>
      <c r="H339" s="104">
        <v>184</v>
      </c>
      <c r="I339" s="105">
        <v>0.452088452088452</v>
      </c>
      <c r="J339" s="104">
        <v>223</v>
      </c>
      <c r="K339" s="105">
        <v>0.54791154791154795</v>
      </c>
      <c r="L339" s="104">
        <v>0</v>
      </c>
      <c r="M339" s="104">
        <v>8</v>
      </c>
      <c r="N339" s="104">
        <v>349</v>
      </c>
      <c r="O339" s="104">
        <v>31</v>
      </c>
      <c r="P339" s="104">
        <v>1</v>
      </c>
      <c r="Q339" s="104">
        <v>18</v>
      </c>
      <c r="R339" s="104">
        <v>0</v>
      </c>
      <c r="S339" s="104">
        <f>SUM('MFP by Site_kbs'!$L339:$P339,'MFP by Site_kbs'!$R339)</f>
        <v>389</v>
      </c>
      <c r="T339" s="104">
        <v>367</v>
      </c>
      <c r="U339" s="105">
        <v>0.90171990171990202</v>
      </c>
      <c r="V339" s="104">
        <v>40</v>
      </c>
      <c r="W339" s="105">
        <v>9.8280098280098302E-2</v>
      </c>
      <c r="X339" s="104">
        <v>0</v>
      </c>
      <c r="Y339" s="104">
        <v>0</v>
      </c>
      <c r="Z339" s="104" t="s">
        <v>1869</v>
      </c>
      <c r="AA339" s="104">
        <v>0</v>
      </c>
      <c r="AB339" s="104">
        <v>0</v>
      </c>
      <c r="AC339" s="104">
        <v>0</v>
      </c>
      <c r="AD339" s="103">
        <v>0</v>
      </c>
      <c r="AE339" s="104">
        <v>0</v>
      </c>
      <c r="AF339" s="104">
        <v>0</v>
      </c>
      <c r="AG339" s="104">
        <v>129</v>
      </c>
      <c r="AH339" s="104">
        <v>134</v>
      </c>
      <c r="AI339" s="104">
        <v>144</v>
      </c>
      <c r="AJ339" s="104">
        <v>0</v>
      </c>
      <c r="AK339" s="104">
        <v>0</v>
      </c>
      <c r="AL339" s="104">
        <v>0</v>
      </c>
      <c r="AM339" s="104">
        <v>0</v>
      </c>
      <c r="AN339" s="104">
        <v>0</v>
      </c>
      <c r="AO339" s="104">
        <v>397</v>
      </c>
      <c r="AP339" s="106">
        <f>'MFP by Site_kbs'!$AO339/'MFP by Site_kbs'!$G339</f>
        <v>0.97542997542997545</v>
      </c>
      <c r="AQ339" s="104">
        <v>397</v>
      </c>
      <c r="AR339" s="107">
        <f>'MFP by Site_kbs'!$AQ339/'MFP by Site_kbs'!$G339</f>
        <v>0.97542997542997545</v>
      </c>
      <c r="AS339" s="104" t="s">
        <v>1767</v>
      </c>
      <c r="AT339" s="104" t="s">
        <v>1957</v>
      </c>
      <c r="AU339" s="115" t="s">
        <v>3246</v>
      </c>
    </row>
    <row r="340" spans="2:47" hidden="1" x14ac:dyDescent="0.25">
      <c r="B340" s="109" t="s">
        <v>1808</v>
      </c>
      <c r="C340" s="109">
        <v>17</v>
      </c>
      <c r="D340" s="109" t="s">
        <v>112</v>
      </c>
      <c r="E340" s="109">
        <v>17016</v>
      </c>
      <c r="F340" s="109" t="s">
        <v>754</v>
      </c>
      <c r="G340" s="110">
        <v>1097</v>
      </c>
      <c r="H340" s="110">
        <v>516</v>
      </c>
      <c r="I340" s="111">
        <v>0.47037374658158598</v>
      </c>
      <c r="J340" s="110">
        <v>581</v>
      </c>
      <c r="K340" s="111">
        <v>0.52962625341841396</v>
      </c>
      <c r="L340" s="110">
        <v>2</v>
      </c>
      <c r="M340" s="110">
        <v>56</v>
      </c>
      <c r="N340" s="110">
        <v>801</v>
      </c>
      <c r="O340" s="110">
        <v>148</v>
      </c>
      <c r="P340" s="110">
        <v>4</v>
      </c>
      <c r="Q340" s="110">
        <v>77</v>
      </c>
      <c r="R340" s="110">
        <v>9</v>
      </c>
      <c r="S340" s="110">
        <f>SUM('MFP by Site_kbs'!$L340:$P340,'MFP by Site_kbs'!$R340)</f>
        <v>1020</v>
      </c>
      <c r="T340" s="110">
        <v>963</v>
      </c>
      <c r="U340" s="111">
        <v>0.87784867821330903</v>
      </c>
      <c r="V340" s="110">
        <v>134</v>
      </c>
      <c r="W340" s="111">
        <v>0.122151321786691</v>
      </c>
      <c r="X340" s="110">
        <v>0</v>
      </c>
      <c r="Y340" s="110">
        <v>0</v>
      </c>
      <c r="Z340" s="110" t="s">
        <v>1869</v>
      </c>
      <c r="AA340" s="110">
        <v>0</v>
      </c>
      <c r="AB340" s="110">
        <v>0</v>
      </c>
      <c r="AC340" s="110">
        <v>0</v>
      </c>
      <c r="AD340" s="109">
        <v>0</v>
      </c>
      <c r="AE340" s="110">
        <v>0</v>
      </c>
      <c r="AF340" s="110">
        <v>0</v>
      </c>
      <c r="AG340" s="110">
        <v>0</v>
      </c>
      <c r="AH340" s="110">
        <v>0</v>
      </c>
      <c r="AI340" s="110">
        <v>0</v>
      </c>
      <c r="AJ340" s="110">
        <v>308</v>
      </c>
      <c r="AK340" s="110">
        <v>0</v>
      </c>
      <c r="AL340" s="110">
        <v>290</v>
      </c>
      <c r="AM340" s="110">
        <v>269</v>
      </c>
      <c r="AN340" s="110">
        <v>230</v>
      </c>
      <c r="AO340" s="110">
        <v>902</v>
      </c>
      <c r="AP340" s="112">
        <f>'MFP by Site_kbs'!$AO340/'MFP by Site_kbs'!$G340</f>
        <v>0.8222424794895169</v>
      </c>
      <c r="AQ340" s="110">
        <v>902</v>
      </c>
      <c r="AR340" s="113">
        <f>'MFP by Site_kbs'!$AQ340/'MFP by Site_kbs'!$G340</f>
        <v>0.8222424794895169</v>
      </c>
      <c r="AS340" s="110" t="s">
        <v>1767</v>
      </c>
      <c r="AT340" s="110" t="s">
        <v>1957</v>
      </c>
      <c r="AU340" s="114" t="s">
        <v>3246</v>
      </c>
    </row>
    <row r="341" spans="2:47" hidden="1" x14ac:dyDescent="0.25">
      <c r="B341" s="103" t="s">
        <v>1808</v>
      </c>
      <c r="C341" s="103">
        <v>17</v>
      </c>
      <c r="D341" s="103" t="s">
        <v>112</v>
      </c>
      <c r="E341" s="103">
        <v>17018</v>
      </c>
      <c r="F341" s="103" t="s">
        <v>755</v>
      </c>
      <c r="G341" s="104">
        <v>279</v>
      </c>
      <c r="H341" s="104">
        <v>132</v>
      </c>
      <c r="I341" s="105">
        <v>0.473118279569893</v>
      </c>
      <c r="J341" s="104">
        <v>147</v>
      </c>
      <c r="K341" s="105">
        <v>0.52688172043010795</v>
      </c>
      <c r="L341" s="104">
        <v>0</v>
      </c>
      <c r="M341" s="104">
        <v>0</v>
      </c>
      <c r="N341" s="104">
        <v>265</v>
      </c>
      <c r="O341" s="104">
        <v>4</v>
      </c>
      <c r="P341" s="104">
        <v>0</v>
      </c>
      <c r="Q341" s="104">
        <v>9</v>
      </c>
      <c r="R341" s="104">
        <v>1</v>
      </c>
      <c r="S341" s="104">
        <f>SUM('MFP by Site_kbs'!$L341:$P341,'MFP by Site_kbs'!$R341)</f>
        <v>270</v>
      </c>
      <c r="T341" s="104">
        <v>276</v>
      </c>
      <c r="U341" s="105">
        <v>0.989247311827957</v>
      </c>
      <c r="V341" s="104">
        <v>3</v>
      </c>
      <c r="W341" s="105">
        <v>1.0752688172042999E-2</v>
      </c>
      <c r="X341" s="104">
        <v>0</v>
      </c>
      <c r="Y341" s="104">
        <v>0</v>
      </c>
      <c r="Z341" s="104" t="s">
        <v>1869</v>
      </c>
      <c r="AA341" s="104">
        <v>41</v>
      </c>
      <c r="AB341" s="104">
        <v>37</v>
      </c>
      <c r="AC341" s="104">
        <v>50</v>
      </c>
      <c r="AD341" s="103">
        <v>56</v>
      </c>
      <c r="AE341" s="104">
        <v>41</v>
      </c>
      <c r="AF341" s="104">
        <v>54</v>
      </c>
      <c r="AG341" s="104">
        <v>0</v>
      </c>
      <c r="AH341" s="104">
        <v>0</v>
      </c>
      <c r="AI341" s="104">
        <v>0</v>
      </c>
      <c r="AJ341" s="104">
        <v>0</v>
      </c>
      <c r="AK341" s="104">
        <v>0</v>
      </c>
      <c r="AL341" s="104">
        <v>0</v>
      </c>
      <c r="AM341" s="104">
        <v>0</v>
      </c>
      <c r="AN341" s="104">
        <v>0</v>
      </c>
      <c r="AO341" s="104">
        <v>259</v>
      </c>
      <c r="AP341" s="106">
        <f>'MFP by Site_kbs'!$AO341/'MFP by Site_kbs'!$G341</f>
        <v>0.92831541218637992</v>
      </c>
      <c r="AQ341" s="104">
        <v>259</v>
      </c>
      <c r="AR341" s="107">
        <f>'MFP by Site_kbs'!$AQ341/'MFP by Site_kbs'!$G341</f>
        <v>0.92831541218637992</v>
      </c>
      <c r="AS341" s="104" t="s">
        <v>1767</v>
      </c>
      <c r="AT341" s="104" t="s">
        <v>1957</v>
      </c>
      <c r="AU341" s="115" t="s">
        <v>3246</v>
      </c>
    </row>
    <row r="342" spans="2:47" hidden="1" x14ac:dyDescent="0.25">
      <c r="B342" s="109" t="s">
        <v>1808</v>
      </c>
      <c r="C342" s="109">
        <v>17</v>
      </c>
      <c r="D342" s="109" t="s">
        <v>112</v>
      </c>
      <c r="E342" s="109">
        <v>17019</v>
      </c>
      <c r="F342" s="109" t="s">
        <v>756</v>
      </c>
      <c r="G342" s="110">
        <v>414</v>
      </c>
      <c r="H342" s="110">
        <v>202</v>
      </c>
      <c r="I342" s="111">
        <v>0.48792270531401</v>
      </c>
      <c r="J342" s="110">
        <v>212</v>
      </c>
      <c r="K342" s="111">
        <v>0.51207729468598995</v>
      </c>
      <c r="L342" s="110">
        <v>2</v>
      </c>
      <c r="M342" s="110">
        <v>56</v>
      </c>
      <c r="N342" s="110">
        <v>312</v>
      </c>
      <c r="O342" s="110">
        <v>4</v>
      </c>
      <c r="P342" s="110">
        <v>5</v>
      </c>
      <c r="Q342" s="110">
        <v>33</v>
      </c>
      <c r="R342" s="110">
        <v>2</v>
      </c>
      <c r="S342" s="110">
        <f>SUM('MFP by Site_kbs'!$L342:$P342,'MFP by Site_kbs'!$R342)</f>
        <v>381</v>
      </c>
      <c r="T342" s="110">
        <v>408</v>
      </c>
      <c r="U342" s="111">
        <v>0.98550724637681197</v>
      </c>
      <c r="V342" s="110">
        <v>6</v>
      </c>
      <c r="W342" s="111">
        <v>1.4492753623188401E-2</v>
      </c>
      <c r="X342" s="110">
        <v>0</v>
      </c>
      <c r="Y342" s="110">
        <v>19</v>
      </c>
      <c r="Z342" s="110" t="s">
        <v>1869</v>
      </c>
      <c r="AA342" s="110">
        <v>59</v>
      </c>
      <c r="AB342" s="110">
        <v>55</v>
      </c>
      <c r="AC342" s="110">
        <v>70</v>
      </c>
      <c r="AD342" s="109">
        <v>64</v>
      </c>
      <c r="AE342" s="110">
        <v>74</v>
      </c>
      <c r="AF342" s="110">
        <v>73</v>
      </c>
      <c r="AG342" s="110">
        <v>0</v>
      </c>
      <c r="AH342" s="110">
        <v>0</v>
      </c>
      <c r="AI342" s="110">
        <v>0</v>
      </c>
      <c r="AJ342" s="110">
        <v>0</v>
      </c>
      <c r="AK342" s="110">
        <v>0</v>
      </c>
      <c r="AL342" s="110">
        <v>0</v>
      </c>
      <c r="AM342" s="110">
        <v>0</v>
      </c>
      <c r="AN342" s="110">
        <v>0</v>
      </c>
      <c r="AO342" s="110">
        <v>276</v>
      </c>
      <c r="AP342" s="112">
        <f>'MFP by Site_kbs'!$AO342/'MFP by Site_kbs'!$G342</f>
        <v>0.66666666666666663</v>
      </c>
      <c r="AQ342" s="110">
        <v>276</v>
      </c>
      <c r="AR342" s="113">
        <f>'MFP by Site_kbs'!$AQ342/'MFP by Site_kbs'!$G342</f>
        <v>0.66666666666666663</v>
      </c>
      <c r="AS342" s="110" t="s">
        <v>1767</v>
      </c>
      <c r="AT342" s="110" t="s">
        <v>1957</v>
      </c>
      <c r="AU342" s="114" t="s">
        <v>3246</v>
      </c>
    </row>
    <row r="343" spans="2:47" hidden="1" x14ac:dyDescent="0.25">
      <c r="B343" s="103" t="s">
        <v>1808</v>
      </c>
      <c r="C343" s="103">
        <v>17</v>
      </c>
      <c r="D343" s="103" t="s">
        <v>112</v>
      </c>
      <c r="E343" s="103">
        <v>17020</v>
      </c>
      <c r="F343" s="103" t="s">
        <v>757</v>
      </c>
      <c r="G343" s="104">
        <v>420</v>
      </c>
      <c r="H343" s="104">
        <v>210</v>
      </c>
      <c r="I343" s="105">
        <v>0.5</v>
      </c>
      <c r="J343" s="104">
        <v>210</v>
      </c>
      <c r="K343" s="105">
        <v>0.5</v>
      </c>
      <c r="L343" s="104">
        <v>0</v>
      </c>
      <c r="M343" s="104">
        <v>0</v>
      </c>
      <c r="N343" s="104">
        <v>410</v>
      </c>
      <c r="O343" s="104">
        <v>5</v>
      </c>
      <c r="P343" s="104">
        <v>0</v>
      </c>
      <c r="Q343" s="104">
        <v>4</v>
      </c>
      <c r="R343" s="104">
        <v>1</v>
      </c>
      <c r="S343" s="104">
        <f>SUM('MFP by Site_kbs'!$L343:$P343,'MFP by Site_kbs'!$R343)</f>
        <v>416</v>
      </c>
      <c r="T343" s="104">
        <v>418</v>
      </c>
      <c r="U343" s="105">
        <v>0.99523809523809503</v>
      </c>
      <c r="V343" s="104">
        <v>2</v>
      </c>
      <c r="W343" s="105">
        <v>4.7619047619047597E-3</v>
      </c>
      <c r="X343" s="104">
        <v>0</v>
      </c>
      <c r="Y343" s="104">
        <v>0</v>
      </c>
      <c r="Z343" s="104" t="s">
        <v>1869</v>
      </c>
      <c r="AA343" s="104">
        <v>0</v>
      </c>
      <c r="AB343" s="104">
        <v>0</v>
      </c>
      <c r="AC343" s="104">
        <v>0</v>
      </c>
      <c r="AD343" s="103">
        <v>0</v>
      </c>
      <c r="AE343" s="104">
        <v>0</v>
      </c>
      <c r="AF343" s="104">
        <v>0</v>
      </c>
      <c r="AG343" s="104">
        <v>126</v>
      </c>
      <c r="AH343" s="104">
        <v>139</v>
      </c>
      <c r="AI343" s="104">
        <v>155</v>
      </c>
      <c r="AJ343" s="104">
        <v>0</v>
      </c>
      <c r="AK343" s="104">
        <v>0</v>
      </c>
      <c r="AL343" s="104">
        <v>0</v>
      </c>
      <c r="AM343" s="104">
        <v>0</v>
      </c>
      <c r="AN343" s="104">
        <v>0</v>
      </c>
      <c r="AO343" s="104">
        <v>410</v>
      </c>
      <c r="AP343" s="106">
        <f>'MFP by Site_kbs'!$AO343/'MFP by Site_kbs'!$G343</f>
        <v>0.97619047619047616</v>
      </c>
      <c r="AQ343" s="104">
        <v>410</v>
      </c>
      <c r="AR343" s="107">
        <f>'MFP by Site_kbs'!$AQ343/'MFP by Site_kbs'!$G343</f>
        <v>0.97619047619047616</v>
      </c>
      <c r="AS343" s="104" t="s">
        <v>1767</v>
      </c>
      <c r="AT343" s="104" t="s">
        <v>1957</v>
      </c>
      <c r="AU343" s="115" t="s">
        <v>3246</v>
      </c>
    </row>
    <row r="344" spans="2:47" ht="30" hidden="1" x14ac:dyDescent="0.25">
      <c r="B344" s="109" t="s">
        <v>1808</v>
      </c>
      <c r="C344" s="109">
        <v>17</v>
      </c>
      <c r="D344" s="109" t="s">
        <v>112</v>
      </c>
      <c r="E344" s="109">
        <v>17022</v>
      </c>
      <c r="F344" s="109" t="s">
        <v>758</v>
      </c>
      <c r="G344" s="110">
        <v>545</v>
      </c>
      <c r="H344" s="110">
        <v>260</v>
      </c>
      <c r="I344" s="111">
        <v>0.47706422018348599</v>
      </c>
      <c r="J344" s="110">
        <v>285</v>
      </c>
      <c r="K344" s="111">
        <v>0.52293577981651396</v>
      </c>
      <c r="L344" s="110">
        <v>1</v>
      </c>
      <c r="M344" s="110">
        <v>13</v>
      </c>
      <c r="N344" s="110">
        <v>326</v>
      </c>
      <c r="O344" s="110">
        <v>153</v>
      </c>
      <c r="P344" s="110">
        <v>0</v>
      </c>
      <c r="Q344" s="110">
        <v>36</v>
      </c>
      <c r="R344" s="110">
        <v>16</v>
      </c>
      <c r="S344" s="110">
        <f>SUM('MFP by Site_kbs'!$L344:$P344,'MFP by Site_kbs'!$R344)</f>
        <v>509</v>
      </c>
      <c r="T344" s="110">
        <v>403</v>
      </c>
      <c r="U344" s="111">
        <v>0.73944954128440399</v>
      </c>
      <c r="V344" s="110">
        <v>142</v>
      </c>
      <c r="W344" s="111">
        <v>0.26055045871559601</v>
      </c>
      <c r="X344" s="110">
        <v>0</v>
      </c>
      <c r="Y344" s="110">
        <v>4</v>
      </c>
      <c r="Z344" s="110" t="s">
        <v>1869</v>
      </c>
      <c r="AA344" s="110">
        <v>86</v>
      </c>
      <c r="AB344" s="110">
        <v>102</v>
      </c>
      <c r="AC344" s="110">
        <v>109</v>
      </c>
      <c r="AD344" s="109">
        <v>90</v>
      </c>
      <c r="AE344" s="110">
        <v>82</v>
      </c>
      <c r="AF344" s="110">
        <v>72</v>
      </c>
      <c r="AG344" s="110">
        <v>0</v>
      </c>
      <c r="AH344" s="110">
        <v>0</v>
      </c>
      <c r="AI344" s="110">
        <v>0</v>
      </c>
      <c r="AJ344" s="110">
        <v>0</v>
      </c>
      <c r="AK344" s="110">
        <v>0</v>
      </c>
      <c r="AL344" s="110">
        <v>0</v>
      </c>
      <c r="AM344" s="110">
        <v>0</v>
      </c>
      <c r="AN344" s="110">
        <v>0</v>
      </c>
      <c r="AO344" s="110">
        <v>507</v>
      </c>
      <c r="AP344" s="112">
        <f>'MFP by Site_kbs'!$AO344/'MFP by Site_kbs'!$G344</f>
        <v>0.93027522935779816</v>
      </c>
      <c r="AQ344" s="110">
        <v>507</v>
      </c>
      <c r="AR344" s="113">
        <f>'MFP by Site_kbs'!$AQ344/'MFP by Site_kbs'!$G344</f>
        <v>0.93027522935779816</v>
      </c>
      <c r="AS344" s="110" t="s">
        <v>1767</v>
      </c>
      <c r="AT344" s="110" t="s">
        <v>1957</v>
      </c>
      <c r="AU344" s="114" t="s">
        <v>3246</v>
      </c>
    </row>
    <row r="345" spans="2:47" hidden="1" x14ac:dyDescent="0.25">
      <c r="B345" s="103" t="s">
        <v>1808</v>
      </c>
      <c r="C345" s="103">
        <v>17</v>
      </c>
      <c r="D345" s="103" t="s">
        <v>112</v>
      </c>
      <c r="E345" s="103">
        <v>17026</v>
      </c>
      <c r="F345" s="103" t="s">
        <v>759</v>
      </c>
      <c r="G345" s="104">
        <v>534</v>
      </c>
      <c r="H345" s="104">
        <v>272</v>
      </c>
      <c r="I345" s="105">
        <v>0.50936329588014995</v>
      </c>
      <c r="J345" s="104">
        <v>262</v>
      </c>
      <c r="K345" s="105">
        <v>0.49063670411985</v>
      </c>
      <c r="L345" s="104">
        <v>0</v>
      </c>
      <c r="M345" s="104">
        <v>0</v>
      </c>
      <c r="N345" s="104">
        <v>514</v>
      </c>
      <c r="O345" s="104">
        <v>14</v>
      </c>
      <c r="P345" s="104">
        <v>0</v>
      </c>
      <c r="Q345" s="104">
        <v>6</v>
      </c>
      <c r="R345" s="104">
        <v>0</v>
      </c>
      <c r="S345" s="104">
        <f>SUM('MFP by Site_kbs'!$L345:$P345,'MFP by Site_kbs'!$R345)</f>
        <v>528</v>
      </c>
      <c r="T345" s="104">
        <v>526</v>
      </c>
      <c r="U345" s="105">
        <v>0.98501872659176004</v>
      </c>
      <c r="V345" s="104">
        <v>8</v>
      </c>
      <c r="W345" s="105">
        <v>1.4981273408239701E-2</v>
      </c>
      <c r="X345" s="104">
        <v>0</v>
      </c>
      <c r="Y345" s="104">
        <v>1</v>
      </c>
      <c r="Z345" s="104" t="s">
        <v>1869</v>
      </c>
      <c r="AA345" s="104">
        <v>74</v>
      </c>
      <c r="AB345" s="104">
        <v>84</v>
      </c>
      <c r="AC345" s="104">
        <v>114</v>
      </c>
      <c r="AD345" s="103">
        <v>93</v>
      </c>
      <c r="AE345" s="104">
        <v>99</v>
      </c>
      <c r="AF345" s="104">
        <v>69</v>
      </c>
      <c r="AG345" s="104">
        <v>0</v>
      </c>
      <c r="AH345" s="104">
        <v>0</v>
      </c>
      <c r="AI345" s="104">
        <v>0</v>
      </c>
      <c r="AJ345" s="104">
        <v>0</v>
      </c>
      <c r="AK345" s="104">
        <v>0</v>
      </c>
      <c r="AL345" s="104">
        <v>0</v>
      </c>
      <c r="AM345" s="104">
        <v>0</v>
      </c>
      <c r="AN345" s="104">
        <v>0</v>
      </c>
      <c r="AO345" s="104">
        <v>530</v>
      </c>
      <c r="AP345" s="106">
        <f>'MFP by Site_kbs'!$AO345/'MFP by Site_kbs'!$G345</f>
        <v>0.99250936329588013</v>
      </c>
      <c r="AQ345" s="104">
        <v>530</v>
      </c>
      <c r="AR345" s="107">
        <f>'MFP by Site_kbs'!$AQ345/'MFP by Site_kbs'!$G345</f>
        <v>0.99250936329588013</v>
      </c>
      <c r="AS345" s="104" t="s">
        <v>1767</v>
      </c>
      <c r="AT345" s="104" t="s">
        <v>1957</v>
      </c>
      <c r="AU345" s="115" t="s">
        <v>3246</v>
      </c>
    </row>
    <row r="346" spans="2:47" hidden="1" x14ac:dyDescent="0.25">
      <c r="B346" s="109" t="s">
        <v>1808</v>
      </c>
      <c r="C346" s="109">
        <v>17</v>
      </c>
      <c r="D346" s="109" t="s">
        <v>112</v>
      </c>
      <c r="E346" s="109">
        <v>17027</v>
      </c>
      <c r="F346" s="109" t="s">
        <v>760</v>
      </c>
      <c r="G346" s="110">
        <v>292</v>
      </c>
      <c r="H346" s="110">
        <v>151</v>
      </c>
      <c r="I346" s="111">
        <v>0.51712328767123295</v>
      </c>
      <c r="J346" s="110">
        <v>141</v>
      </c>
      <c r="K346" s="111">
        <v>0.482876712328767</v>
      </c>
      <c r="L346" s="110">
        <v>0</v>
      </c>
      <c r="M346" s="110">
        <v>0</v>
      </c>
      <c r="N346" s="110">
        <v>284</v>
      </c>
      <c r="O346" s="110">
        <v>7</v>
      </c>
      <c r="P346" s="110">
        <v>0</v>
      </c>
      <c r="Q346" s="110">
        <v>1</v>
      </c>
      <c r="R346" s="110">
        <v>0</v>
      </c>
      <c r="S346" s="110">
        <f>SUM('MFP by Site_kbs'!$L346:$P346,'MFP by Site_kbs'!$R346)</f>
        <v>291</v>
      </c>
      <c r="T346" s="110">
        <v>291</v>
      </c>
      <c r="U346" s="111">
        <v>0.99657534246575297</v>
      </c>
      <c r="V346" s="110">
        <v>1</v>
      </c>
      <c r="W346" s="111">
        <v>3.4246575342465799E-3</v>
      </c>
      <c r="X346" s="110">
        <v>0</v>
      </c>
      <c r="Y346" s="110">
        <v>0</v>
      </c>
      <c r="Z346" s="110" t="s">
        <v>1869</v>
      </c>
      <c r="AA346" s="110">
        <v>66</v>
      </c>
      <c r="AB346" s="110">
        <v>39</v>
      </c>
      <c r="AC346" s="110">
        <v>46</v>
      </c>
      <c r="AD346" s="109">
        <v>48</v>
      </c>
      <c r="AE346" s="110">
        <v>46</v>
      </c>
      <c r="AF346" s="110">
        <v>47</v>
      </c>
      <c r="AG346" s="110">
        <v>0</v>
      </c>
      <c r="AH346" s="110">
        <v>0</v>
      </c>
      <c r="AI346" s="110">
        <v>0</v>
      </c>
      <c r="AJ346" s="110">
        <v>0</v>
      </c>
      <c r="AK346" s="110">
        <v>0</v>
      </c>
      <c r="AL346" s="110">
        <v>0</v>
      </c>
      <c r="AM346" s="110">
        <v>0</v>
      </c>
      <c r="AN346" s="110">
        <v>0</v>
      </c>
      <c r="AO346" s="110">
        <v>290</v>
      </c>
      <c r="AP346" s="112">
        <f>'MFP by Site_kbs'!$AO346/'MFP by Site_kbs'!$G346</f>
        <v>0.99315068493150682</v>
      </c>
      <c r="AQ346" s="110">
        <v>290</v>
      </c>
      <c r="AR346" s="113">
        <f>'MFP by Site_kbs'!$AQ346/'MFP by Site_kbs'!$G346</f>
        <v>0.99315068493150682</v>
      </c>
      <c r="AS346" s="110" t="s">
        <v>1767</v>
      </c>
      <c r="AT346" s="110" t="s">
        <v>1957</v>
      </c>
      <c r="AU346" s="114" t="s">
        <v>3246</v>
      </c>
    </row>
    <row r="347" spans="2:47" hidden="1" x14ac:dyDescent="0.25">
      <c r="B347" s="103" t="s">
        <v>1808</v>
      </c>
      <c r="C347" s="103">
        <v>17</v>
      </c>
      <c r="D347" s="103" t="s">
        <v>112</v>
      </c>
      <c r="E347" s="103">
        <v>17031</v>
      </c>
      <c r="F347" s="103" t="s">
        <v>761</v>
      </c>
      <c r="G347" s="104">
        <v>127</v>
      </c>
      <c r="H347" s="104">
        <v>45</v>
      </c>
      <c r="I347" s="105">
        <v>0.35433070866141703</v>
      </c>
      <c r="J347" s="104">
        <v>82</v>
      </c>
      <c r="K347" s="105">
        <v>0.64566929133858297</v>
      </c>
      <c r="L347" s="104">
        <v>1</v>
      </c>
      <c r="M347" s="104">
        <v>4</v>
      </c>
      <c r="N347" s="104">
        <v>77</v>
      </c>
      <c r="O347" s="104">
        <v>6</v>
      </c>
      <c r="P347" s="104">
        <v>3</v>
      </c>
      <c r="Q347" s="104">
        <v>36</v>
      </c>
      <c r="R347" s="104">
        <v>0</v>
      </c>
      <c r="S347" s="104">
        <f>SUM('MFP by Site_kbs'!$L347:$P347,'MFP by Site_kbs'!$R347)</f>
        <v>91</v>
      </c>
      <c r="T347" s="104">
        <v>127</v>
      </c>
      <c r="U347" s="105">
        <v>1</v>
      </c>
      <c r="V347" s="104">
        <v>0</v>
      </c>
      <c r="W347" s="105">
        <v>0</v>
      </c>
      <c r="X347" s="104">
        <v>0</v>
      </c>
      <c r="Y347" s="104">
        <v>95</v>
      </c>
      <c r="Z347" s="104" t="s">
        <v>1869</v>
      </c>
      <c r="AA347" s="104">
        <v>32</v>
      </c>
      <c r="AB347" s="104">
        <v>0</v>
      </c>
      <c r="AC347" s="104">
        <v>0</v>
      </c>
      <c r="AD347" s="103">
        <v>0</v>
      </c>
      <c r="AE347" s="104">
        <v>0</v>
      </c>
      <c r="AF347" s="104">
        <v>0</v>
      </c>
      <c r="AG347" s="104">
        <v>0</v>
      </c>
      <c r="AH347" s="104">
        <v>0</v>
      </c>
      <c r="AI347" s="104">
        <v>0</v>
      </c>
      <c r="AJ347" s="104">
        <v>0</v>
      </c>
      <c r="AK347" s="104">
        <v>0</v>
      </c>
      <c r="AL347" s="104">
        <v>0</v>
      </c>
      <c r="AM347" s="104">
        <v>0</v>
      </c>
      <c r="AN347" s="104">
        <v>0</v>
      </c>
      <c r="AO347" s="104">
        <v>93</v>
      </c>
      <c r="AP347" s="106">
        <f>'MFP by Site_kbs'!$AO347/'MFP by Site_kbs'!$G347</f>
        <v>0.73228346456692917</v>
      </c>
      <c r="AQ347" s="104">
        <v>93</v>
      </c>
      <c r="AR347" s="107">
        <f>'MFP by Site_kbs'!$AQ347/'MFP by Site_kbs'!$G347</f>
        <v>0.73228346456692917</v>
      </c>
      <c r="AS347" s="104" t="s">
        <v>1767</v>
      </c>
      <c r="AT347" s="104" t="s">
        <v>1957</v>
      </c>
      <c r="AU347" s="115" t="s">
        <v>3246</v>
      </c>
    </row>
    <row r="348" spans="2:47" hidden="1" x14ac:dyDescent="0.25">
      <c r="B348" s="109" t="s">
        <v>1808</v>
      </c>
      <c r="C348" s="109">
        <v>17</v>
      </c>
      <c r="D348" s="109" t="s">
        <v>112</v>
      </c>
      <c r="E348" s="109">
        <v>17032</v>
      </c>
      <c r="F348" s="109" t="s">
        <v>762</v>
      </c>
      <c r="G348" s="110">
        <v>611</v>
      </c>
      <c r="H348" s="110">
        <v>324</v>
      </c>
      <c r="I348" s="111">
        <v>0.530278232405892</v>
      </c>
      <c r="J348" s="110">
        <v>287</v>
      </c>
      <c r="K348" s="111">
        <v>0.469721767594108</v>
      </c>
      <c r="L348" s="110">
        <v>0</v>
      </c>
      <c r="M348" s="110">
        <v>8</v>
      </c>
      <c r="N348" s="110">
        <v>542</v>
      </c>
      <c r="O348" s="110">
        <v>18</v>
      </c>
      <c r="P348" s="110">
        <v>2</v>
      </c>
      <c r="Q348" s="110">
        <v>41</v>
      </c>
      <c r="R348" s="110">
        <v>0</v>
      </c>
      <c r="S348" s="110">
        <f>SUM('MFP by Site_kbs'!$L348:$P348,'MFP by Site_kbs'!$R348)</f>
        <v>570</v>
      </c>
      <c r="T348" s="110">
        <v>603</v>
      </c>
      <c r="U348" s="111">
        <v>0.986906710310966</v>
      </c>
      <c r="V348" s="110">
        <v>8</v>
      </c>
      <c r="W348" s="111">
        <v>1.30932896890344E-2</v>
      </c>
      <c r="X348" s="110">
        <v>0</v>
      </c>
      <c r="Y348" s="110">
        <v>2</v>
      </c>
      <c r="Z348" s="110" t="s">
        <v>1869</v>
      </c>
      <c r="AA348" s="110">
        <v>93</v>
      </c>
      <c r="AB348" s="110">
        <v>106</v>
      </c>
      <c r="AC348" s="110">
        <v>108</v>
      </c>
      <c r="AD348" s="109">
        <v>107</v>
      </c>
      <c r="AE348" s="110">
        <v>95</v>
      </c>
      <c r="AF348" s="110">
        <v>100</v>
      </c>
      <c r="AG348" s="110">
        <v>0</v>
      </c>
      <c r="AH348" s="110">
        <v>0</v>
      </c>
      <c r="AI348" s="110">
        <v>0</v>
      </c>
      <c r="AJ348" s="110">
        <v>0</v>
      </c>
      <c r="AK348" s="110">
        <v>0</v>
      </c>
      <c r="AL348" s="110">
        <v>0</v>
      </c>
      <c r="AM348" s="110">
        <v>0</v>
      </c>
      <c r="AN348" s="110">
        <v>0</v>
      </c>
      <c r="AO348" s="110">
        <v>506</v>
      </c>
      <c r="AP348" s="112">
        <f>'MFP by Site_kbs'!$AO348/'MFP by Site_kbs'!$G348</f>
        <v>0.8281505728314239</v>
      </c>
      <c r="AQ348" s="110">
        <v>506</v>
      </c>
      <c r="AR348" s="113">
        <f>'MFP by Site_kbs'!$AQ348/'MFP by Site_kbs'!$G348</f>
        <v>0.8281505728314239</v>
      </c>
      <c r="AS348" s="110" t="s">
        <v>1767</v>
      </c>
      <c r="AT348" s="110" t="s">
        <v>1957</v>
      </c>
      <c r="AU348" s="114" t="s">
        <v>3246</v>
      </c>
    </row>
    <row r="349" spans="2:47" ht="30" hidden="1" x14ac:dyDescent="0.25">
      <c r="B349" s="103" t="s">
        <v>1808</v>
      </c>
      <c r="C349" s="103">
        <v>17</v>
      </c>
      <c r="D349" s="103" t="s">
        <v>112</v>
      </c>
      <c r="E349" s="103">
        <v>17034</v>
      </c>
      <c r="F349" s="103" t="s">
        <v>763</v>
      </c>
      <c r="G349" s="104">
        <v>371</v>
      </c>
      <c r="H349" s="104">
        <v>202</v>
      </c>
      <c r="I349" s="105">
        <v>0.54447439353099703</v>
      </c>
      <c r="J349" s="104">
        <v>169</v>
      </c>
      <c r="K349" s="105">
        <v>0.45552560646900297</v>
      </c>
      <c r="L349" s="104">
        <v>0</v>
      </c>
      <c r="M349" s="104">
        <v>2</v>
      </c>
      <c r="N349" s="104">
        <v>363</v>
      </c>
      <c r="O349" s="104">
        <v>2</v>
      </c>
      <c r="P349" s="104">
        <v>0</v>
      </c>
      <c r="Q349" s="104">
        <v>3</v>
      </c>
      <c r="R349" s="104">
        <v>1</v>
      </c>
      <c r="S349" s="104">
        <f>SUM('MFP by Site_kbs'!$L349:$P349,'MFP by Site_kbs'!$R349)</f>
        <v>368</v>
      </c>
      <c r="T349" s="104">
        <v>371</v>
      </c>
      <c r="U349" s="105">
        <v>1</v>
      </c>
      <c r="V349" s="104">
        <v>0</v>
      </c>
      <c r="W349" s="105">
        <v>0</v>
      </c>
      <c r="X349" s="104">
        <v>0</v>
      </c>
      <c r="Y349" s="104">
        <v>1</v>
      </c>
      <c r="Z349" s="104" t="s">
        <v>1869</v>
      </c>
      <c r="AA349" s="104">
        <v>46</v>
      </c>
      <c r="AB349" s="104">
        <v>49</v>
      </c>
      <c r="AC349" s="104">
        <v>72</v>
      </c>
      <c r="AD349" s="103">
        <v>68</v>
      </c>
      <c r="AE349" s="104">
        <v>68</v>
      </c>
      <c r="AF349" s="104">
        <v>67</v>
      </c>
      <c r="AG349" s="104">
        <v>0</v>
      </c>
      <c r="AH349" s="104">
        <v>0</v>
      </c>
      <c r="AI349" s="104">
        <v>0</v>
      </c>
      <c r="AJ349" s="104">
        <v>0</v>
      </c>
      <c r="AK349" s="104">
        <v>0</v>
      </c>
      <c r="AL349" s="104">
        <v>0</v>
      </c>
      <c r="AM349" s="104">
        <v>0</v>
      </c>
      <c r="AN349" s="104">
        <v>0</v>
      </c>
      <c r="AO349" s="104">
        <v>287</v>
      </c>
      <c r="AP349" s="106">
        <f>'MFP by Site_kbs'!$AO349/'MFP by Site_kbs'!$G349</f>
        <v>0.77358490566037741</v>
      </c>
      <c r="AQ349" s="104">
        <v>287</v>
      </c>
      <c r="AR349" s="107">
        <f>'MFP by Site_kbs'!$AQ349/'MFP by Site_kbs'!$G349</f>
        <v>0.77358490566037741</v>
      </c>
      <c r="AS349" s="104" t="s">
        <v>1767</v>
      </c>
      <c r="AT349" s="104" t="s">
        <v>1957</v>
      </c>
      <c r="AU349" s="115" t="s">
        <v>3246</v>
      </c>
    </row>
    <row r="350" spans="2:47" hidden="1" x14ac:dyDescent="0.25">
      <c r="B350" s="109" t="s">
        <v>1808</v>
      </c>
      <c r="C350" s="109">
        <v>17</v>
      </c>
      <c r="D350" s="109" t="s">
        <v>112</v>
      </c>
      <c r="E350" s="109">
        <v>17035</v>
      </c>
      <c r="F350" s="109" t="s">
        <v>764</v>
      </c>
      <c r="G350" s="110">
        <v>494</v>
      </c>
      <c r="H350" s="110">
        <v>237</v>
      </c>
      <c r="I350" s="111">
        <v>0.479757085020243</v>
      </c>
      <c r="J350" s="110">
        <v>257</v>
      </c>
      <c r="K350" s="111">
        <v>0.52024291497975705</v>
      </c>
      <c r="L350" s="110">
        <v>1</v>
      </c>
      <c r="M350" s="110">
        <v>81</v>
      </c>
      <c r="N350" s="110">
        <v>310</v>
      </c>
      <c r="O350" s="110">
        <v>45</v>
      </c>
      <c r="P350" s="110">
        <v>2</v>
      </c>
      <c r="Q350" s="110">
        <v>50</v>
      </c>
      <c r="R350" s="110">
        <v>5</v>
      </c>
      <c r="S350" s="110">
        <f>SUM('MFP by Site_kbs'!$L350:$P350,'MFP by Site_kbs'!$R350)</f>
        <v>444</v>
      </c>
      <c r="T350" s="110">
        <v>442</v>
      </c>
      <c r="U350" s="111">
        <v>0.89473684210526305</v>
      </c>
      <c r="V350" s="110">
        <v>52</v>
      </c>
      <c r="W350" s="111">
        <v>0.105263157894737</v>
      </c>
      <c r="X350" s="110">
        <v>0</v>
      </c>
      <c r="Y350" s="110">
        <v>0</v>
      </c>
      <c r="Z350" s="110" t="s">
        <v>1869</v>
      </c>
      <c r="AA350" s="110">
        <v>0</v>
      </c>
      <c r="AB350" s="110">
        <v>0</v>
      </c>
      <c r="AC350" s="110">
        <v>0</v>
      </c>
      <c r="AD350" s="109">
        <v>0</v>
      </c>
      <c r="AE350" s="110">
        <v>0</v>
      </c>
      <c r="AF350" s="110">
        <v>0</v>
      </c>
      <c r="AG350" s="110">
        <v>141</v>
      </c>
      <c r="AH350" s="110">
        <v>172</v>
      </c>
      <c r="AI350" s="110">
        <v>181</v>
      </c>
      <c r="AJ350" s="110">
        <v>0</v>
      </c>
      <c r="AK350" s="110">
        <v>0</v>
      </c>
      <c r="AL350" s="110">
        <v>0</v>
      </c>
      <c r="AM350" s="110">
        <v>0</v>
      </c>
      <c r="AN350" s="110">
        <v>0</v>
      </c>
      <c r="AO350" s="110">
        <v>364</v>
      </c>
      <c r="AP350" s="112">
        <f>'MFP by Site_kbs'!$AO350/'MFP by Site_kbs'!$G350</f>
        <v>0.73684210526315785</v>
      </c>
      <c r="AQ350" s="110">
        <v>364</v>
      </c>
      <c r="AR350" s="113">
        <f>'MFP by Site_kbs'!$AQ350/'MFP by Site_kbs'!$G350</f>
        <v>0.73684210526315785</v>
      </c>
      <c r="AS350" s="110" t="s">
        <v>1767</v>
      </c>
      <c r="AT350" s="110" t="s">
        <v>1957</v>
      </c>
      <c r="AU350" s="114" t="s">
        <v>3246</v>
      </c>
    </row>
    <row r="351" spans="2:47" hidden="1" x14ac:dyDescent="0.25">
      <c r="B351" s="103" t="s">
        <v>1808</v>
      </c>
      <c r="C351" s="103">
        <v>17</v>
      </c>
      <c r="D351" s="103" t="s">
        <v>112</v>
      </c>
      <c r="E351" s="103">
        <v>17037</v>
      </c>
      <c r="F351" s="103" t="s">
        <v>765</v>
      </c>
      <c r="G351" s="104">
        <v>399</v>
      </c>
      <c r="H351" s="104">
        <v>178</v>
      </c>
      <c r="I351" s="105">
        <v>0.44611528822055102</v>
      </c>
      <c r="J351" s="104">
        <v>221</v>
      </c>
      <c r="K351" s="105">
        <v>0.55388471177944898</v>
      </c>
      <c r="L351" s="104">
        <v>0</v>
      </c>
      <c r="M351" s="104">
        <v>0</v>
      </c>
      <c r="N351" s="104">
        <v>394</v>
      </c>
      <c r="O351" s="104">
        <v>5</v>
      </c>
      <c r="P351" s="104">
        <v>0</v>
      </c>
      <c r="Q351" s="104">
        <v>0</v>
      </c>
      <c r="R351" s="104">
        <v>0</v>
      </c>
      <c r="S351" s="104">
        <f>SUM('MFP by Site_kbs'!$L351:$P351,'MFP by Site_kbs'!$R351)</f>
        <v>399</v>
      </c>
      <c r="T351" s="104">
        <v>399</v>
      </c>
      <c r="U351" s="105">
        <v>1</v>
      </c>
      <c r="V351" s="104">
        <v>0</v>
      </c>
      <c r="W351" s="105">
        <v>0</v>
      </c>
      <c r="X351" s="104">
        <v>0</v>
      </c>
      <c r="Y351" s="104">
        <v>6</v>
      </c>
      <c r="Z351" s="104" t="s">
        <v>1869</v>
      </c>
      <c r="AA351" s="104">
        <v>65</v>
      </c>
      <c r="AB351" s="104">
        <v>68</v>
      </c>
      <c r="AC351" s="104">
        <v>73</v>
      </c>
      <c r="AD351" s="103">
        <v>56</v>
      </c>
      <c r="AE351" s="104">
        <v>69</v>
      </c>
      <c r="AF351" s="104">
        <v>62</v>
      </c>
      <c r="AG351" s="104">
        <v>0</v>
      </c>
      <c r="AH351" s="104">
        <v>0</v>
      </c>
      <c r="AI351" s="104">
        <v>0</v>
      </c>
      <c r="AJ351" s="104">
        <v>0</v>
      </c>
      <c r="AK351" s="104">
        <v>0</v>
      </c>
      <c r="AL351" s="104">
        <v>0</v>
      </c>
      <c r="AM351" s="104">
        <v>0</v>
      </c>
      <c r="AN351" s="104">
        <v>0</v>
      </c>
      <c r="AO351" s="104">
        <v>383</v>
      </c>
      <c r="AP351" s="106">
        <f>'MFP by Site_kbs'!$AO351/'MFP by Site_kbs'!$G351</f>
        <v>0.95989974937343359</v>
      </c>
      <c r="AQ351" s="104">
        <v>383</v>
      </c>
      <c r="AR351" s="107">
        <f>'MFP by Site_kbs'!$AQ351/'MFP by Site_kbs'!$G351</f>
        <v>0.95989974937343359</v>
      </c>
      <c r="AS351" s="104" t="s">
        <v>1767</v>
      </c>
      <c r="AT351" s="104" t="s">
        <v>1957</v>
      </c>
      <c r="AU351" s="115" t="s">
        <v>3246</v>
      </c>
    </row>
    <row r="352" spans="2:47" hidden="1" x14ac:dyDescent="0.25">
      <c r="B352" s="109" t="s">
        <v>1808</v>
      </c>
      <c r="C352" s="109">
        <v>17</v>
      </c>
      <c r="D352" s="109" t="s">
        <v>112</v>
      </c>
      <c r="E352" s="109">
        <v>17038</v>
      </c>
      <c r="F352" s="109" t="s">
        <v>766</v>
      </c>
      <c r="G352" s="110">
        <v>547</v>
      </c>
      <c r="H352" s="110">
        <v>284</v>
      </c>
      <c r="I352" s="111">
        <v>0.51831501831501803</v>
      </c>
      <c r="J352" s="110">
        <v>263</v>
      </c>
      <c r="K352" s="111">
        <v>0.48168498168498203</v>
      </c>
      <c r="L352" s="110">
        <v>0</v>
      </c>
      <c r="M352" s="110">
        <v>0</v>
      </c>
      <c r="N352" s="110">
        <v>523</v>
      </c>
      <c r="O352" s="110">
        <v>17</v>
      </c>
      <c r="P352" s="110">
        <v>1</v>
      </c>
      <c r="Q352" s="110">
        <v>5</v>
      </c>
      <c r="R352" s="110">
        <v>1</v>
      </c>
      <c r="S352" s="110">
        <f>SUM('MFP by Site_kbs'!$L352:$P352,'MFP by Site_kbs'!$R352)</f>
        <v>542</v>
      </c>
      <c r="T352" s="110">
        <v>534</v>
      </c>
      <c r="U352" s="111">
        <v>0.97619047619047605</v>
      </c>
      <c r="V352" s="110">
        <v>13</v>
      </c>
      <c r="W352" s="111">
        <v>2.3809523809523801E-2</v>
      </c>
      <c r="X352" s="110">
        <v>0</v>
      </c>
      <c r="Y352" s="110">
        <v>0</v>
      </c>
      <c r="Z352" s="110" t="s">
        <v>1869</v>
      </c>
      <c r="AA352" s="110">
        <v>0</v>
      </c>
      <c r="AB352" s="110">
        <v>0</v>
      </c>
      <c r="AC352" s="110">
        <v>0</v>
      </c>
      <c r="AD352" s="109">
        <v>0</v>
      </c>
      <c r="AE352" s="110">
        <v>0</v>
      </c>
      <c r="AF352" s="110">
        <v>0</v>
      </c>
      <c r="AG352" s="110">
        <v>0</v>
      </c>
      <c r="AH352" s="110">
        <v>0</v>
      </c>
      <c r="AI352" s="110">
        <v>0</v>
      </c>
      <c r="AJ352" s="110">
        <v>159</v>
      </c>
      <c r="AK352" s="110">
        <v>0</v>
      </c>
      <c r="AL352" s="110">
        <v>142</v>
      </c>
      <c r="AM352" s="110">
        <v>129</v>
      </c>
      <c r="AN352" s="110">
        <v>117</v>
      </c>
      <c r="AO352" s="110">
        <v>505</v>
      </c>
      <c r="AP352" s="112">
        <f>'MFP by Site_kbs'!$AO352/'MFP by Site_kbs'!$G352</f>
        <v>0.92321755027422303</v>
      </c>
      <c r="AQ352" s="110">
        <v>505</v>
      </c>
      <c r="AR352" s="113">
        <f>'MFP by Site_kbs'!$AQ352/'MFP by Site_kbs'!$G352</f>
        <v>0.92321755027422303</v>
      </c>
      <c r="AS352" s="110" t="s">
        <v>1767</v>
      </c>
      <c r="AT352" s="110" t="s">
        <v>1957</v>
      </c>
      <c r="AU352" s="114" t="s">
        <v>3246</v>
      </c>
    </row>
    <row r="353" spans="2:47" hidden="1" x14ac:dyDescent="0.25">
      <c r="B353" s="103" t="s">
        <v>1808</v>
      </c>
      <c r="C353" s="103">
        <v>17</v>
      </c>
      <c r="D353" s="103" t="s">
        <v>112</v>
      </c>
      <c r="E353" s="103">
        <v>17040</v>
      </c>
      <c r="F353" s="103" t="s">
        <v>767</v>
      </c>
      <c r="G353" s="104">
        <v>388</v>
      </c>
      <c r="H353" s="104">
        <v>181</v>
      </c>
      <c r="I353" s="105">
        <v>0.46649484536082497</v>
      </c>
      <c r="J353" s="104">
        <v>207</v>
      </c>
      <c r="K353" s="105">
        <v>0.53350515463917503</v>
      </c>
      <c r="L353" s="104">
        <v>0</v>
      </c>
      <c r="M353" s="104">
        <v>3</v>
      </c>
      <c r="N353" s="104">
        <v>361</v>
      </c>
      <c r="O353" s="104">
        <v>14</v>
      </c>
      <c r="P353" s="104">
        <v>0</v>
      </c>
      <c r="Q353" s="104">
        <v>9</v>
      </c>
      <c r="R353" s="104">
        <v>1</v>
      </c>
      <c r="S353" s="104">
        <f>SUM('MFP by Site_kbs'!$L353:$P353,'MFP by Site_kbs'!$R353)</f>
        <v>379</v>
      </c>
      <c r="T353" s="104">
        <v>382</v>
      </c>
      <c r="U353" s="105">
        <v>0.98453608247422697</v>
      </c>
      <c r="V353" s="104">
        <v>6</v>
      </c>
      <c r="W353" s="105">
        <v>1.54639175257732E-2</v>
      </c>
      <c r="X353" s="104">
        <v>0</v>
      </c>
      <c r="Y353" s="104">
        <v>3</v>
      </c>
      <c r="Z353" s="104" t="s">
        <v>1869</v>
      </c>
      <c r="AA353" s="104">
        <v>43</v>
      </c>
      <c r="AB353" s="104">
        <v>61</v>
      </c>
      <c r="AC353" s="104">
        <v>68</v>
      </c>
      <c r="AD353" s="103">
        <v>70</v>
      </c>
      <c r="AE353" s="104">
        <v>76</v>
      </c>
      <c r="AF353" s="104">
        <v>67</v>
      </c>
      <c r="AG353" s="104">
        <v>0</v>
      </c>
      <c r="AH353" s="104">
        <v>0</v>
      </c>
      <c r="AI353" s="104">
        <v>0</v>
      </c>
      <c r="AJ353" s="104">
        <v>0</v>
      </c>
      <c r="AK353" s="104">
        <v>0</v>
      </c>
      <c r="AL353" s="104">
        <v>0</v>
      </c>
      <c r="AM353" s="104">
        <v>0</v>
      </c>
      <c r="AN353" s="104">
        <v>0</v>
      </c>
      <c r="AO353" s="104">
        <v>364</v>
      </c>
      <c r="AP353" s="106">
        <f>'MFP by Site_kbs'!$AO353/'MFP by Site_kbs'!$G353</f>
        <v>0.93814432989690721</v>
      </c>
      <c r="AQ353" s="104">
        <v>364</v>
      </c>
      <c r="AR353" s="107">
        <f>'MFP by Site_kbs'!$AQ353/'MFP by Site_kbs'!$G353</f>
        <v>0.93814432989690721</v>
      </c>
      <c r="AS353" s="104" t="s">
        <v>1767</v>
      </c>
      <c r="AT353" s="104" t="s">
        <v>1957</v>
      </c>
      <c r="AU353" s="115" t="s">
        <v>3246</v>
      </c>
    </row>
    <row r="354" spans="2:47" hidden="1" x14ac:dyDescent="0.25">
      <c r="B354" s="109" t="s">
        <v>1808</v>
      </c>
      <c r="C354" s="109">
        <v>17</v>
      </c>
      <c r="D354" s="109" t="s">
        <v>112</v>
      </c>
      <c r="E354" s="109">
        <v>17043</v>
      </c>
      <c r="F354" s="109" t="s">
        <v>768</v>
      </c>
      <c r="G354" s="110">
        <v>326</v>
      </c>
      <c r="H354" s="110">
        <v>148</v>
      </c>
      <c r="I354" s="111">
        <v>0.45398773006135001</v>
      </c>
      <c r="J354" s="110">
        <v>178</v>
      </c>
      <c r="K354" s="111">
        <v>0.54601226993865004</v>
      </c>
      <c r="L354" s="110">
        <v>2</v>
      </c>
      <c r="M354" s="110">
        <v>7</v>
      </c>
      <c r="N354" s="110">
        <v>210</v>
      </c>
      <c r="O354" s="110">
        <v>84</v>
      </c>
      <c r="P354" s="110">
        <v>2</v>
      </c>
      <c r="Q354" s="110">
        <v>21</v>
      </c>
      <c r="R354" s="110">
        <v>0</v>
      </c>
      <c r="S354" s="110">
        <f>SUM('MFP by Site_kbs'!$L354:$P354,'MFP by Site_kbs'!$R354)</f>
        <v>305</v>
      </c>
      <c r="T354" s="110">
        <v>235</v>
      </c>
      <c r="U354" s="111">
        <v>0.72085889570552097</v>
      </c>
      <c r="V354" s="110">
        <v>91</v>
      </c>
      <c r="W354" s="111">
        <v>0.27914110429447903</v>
      </c>
      <c r="X354" s="110">
        <v>0</v>
      </c>
      <c r="Y354" s="110">
        <v>3</v>
      </c>
      <c r="Z354" s="110" t="s">
        <v>1869</v>
      </c>
      <c r="AA354" s="110">
        <v>60</v>
      </c>
      <c r="AB354" s="110">
        <v>65</v>
      </c>
      <c r="AC354" s="110">
        <v>55</v>
      </c>
      <c r="AD354" s="109">
        <v>53</v>
      </c>
      <c r="AE354" s="110">
        <v>45</v>
      </c>
      <c r="AF354" s="110">
        <v>45</v>
      </c>
      <c r="AG354" s="110">
        <v>0</v>
      </c>
      <c r="AH354" s="110">
        <v>0</v>
      </c>
      <c r="AI354" s="110">
        <v>0</v>
      </c>
      <c r="AJ354" s="110">
        <v>0</v>
      </c>
      <c r="AK354" s="110">
        <v>0</v>
      </c>
      <c r="AL354" s="110">
        <v>0</v>
      </c>
      <c r="AM354" s="110">
        <v>0</v>
      </c>
      <c r="AN354" s="110">
        <v>0</v>
      </c>
      <c r="AO354" s="110">
        <v>322</v>
      </c>
      <c r="AP354" s="112">
        <f>'MFP by Site_kbs'!$AO354/'MFP by Site_kbs'!$G354</f>
        <v>0.98773006134969321</v>
      </c>
      <c r="AQ354" s="110">
        <v>322</v>
      </c>
      <c r="AR354" s="113">
        <f>'MFP by Site_kbs'!$AQ354/'MFP by Site_kbs'!$G354</f>
        <v>0.98773006134969321</v>
      </c>
      <c r="AS354" s="110" t="s">
        <v>1767</v>
      </c>
      <c r="AT354" s="110" t="s">
        <v>1957</v>
      </c>
      <c r="AU354" s="114" t="s">
        <v>3246</v>
      </c>
    </row>
    <row r="355" spans="2:47" hidden="1" x14ac:dyDescent="0.25">
      <c r="B355" s="103" t="s">
        <v>1808</v>
      </c>
      <c r="C355" s="103">
        <v>17</v>
      </c>
      <c r="D355" s="103" t="s">
        <v>112</v>
      </c>
      <c r="E355" s="103">
        <v>17044</v>
      </c>
      <c r="F355" s="103" t="s">
        <v>769</v>
      </c>
      <c r="G355" s="104">
        <v>228</v>
      </c>
      <c r="H355" s="104">
        <v>108</v>
      </c>
      <c r="I355" s="105">
        <v>0.47368421052631599</v>
      </c>
      <c r="J355" s="104">
        <v>120</v>
      </c>
      <c r="K355" s="105">
        <v>0.52631578947368396</v>
      </c>
      <c r="L355" s="104">
        <v>0</v>
      </c>
      <c r="M355" s="104">
        <v>0</v>
      </c>
      <c r="N355" s="104">
        <v>220</v>
      </c>
      <c r="O355" s="104">
        <v>2</v>
      </c>
      <c r="P355" s="104">
        <v>0</v>
      </c>
      <c r="Q355" s="104">
        <v>6</v>
      </c>
      <c r="R355" s="104">
        <v>0</v>
      </c>
      <c r="S355" s="104">
        <f>SUM('MFP by Site_kbs'!$L355:$P355,'MFP by Site_kbs'!$R355)</f>
        <v>222</v>
      </c>
      <c r="T355" s="104">
        <v>226</v>
      </c>
      <c r="U355" s="105">
        <v>0.99122807017543901</v>
      </c>
      <c r="V355" s="104">
        <v>2</v>
      </c>
      <c r="W355" s="105">
        <v>8.7719298245613996E-3</v>
      </c>
      <c r="X355" s="104">
        <v>0</v>
      </c>
      <c r="Y355" s="104">
        <v>0</v>
      </c>
      <c r="Z355" s="104" t="s">
        <v>1869</v>
      </c>
      <c r="AA355" s="104">
        <v>34</v>
      </c>
      <c r="AB355" s="104">
        <v>31</v>
      </c>
      <c r="AC355" s="104">
        <v>49</v>
      </c>
      <c r="AD355" s="103">
        <v>38</v>
      </c>
      <c r="AE355" s="104">
        <v>36</v>
      </c>
      <c r="AF355" s="104">
        <v>40</v>
      </c>
      <c r="AG355" s="104">
        <v>0</v>
      </c>
      <c r="AH355" s="104">
        <v>0</v>
      </c>
      <c r="AI355" s="104">
        <v>0</v>
      </c>
      <c r="AJ355" s="104">
        <v>0</v>
      </c>
      <c r="AK355" s="104">
        <v>0</v>
      </c>
      <c r="AL355" s="104">
        <v>0</v>
      </c>
      <c r="AM355" s="104">
        <v>0</v>
      </c>
      <c r="AN355" s="104">
        <v>0</v>
      </c>
      <c r="AO355" s="104">
        <v>227</v>
      </c>
      <c r="AP355" s="106">
        <f>'MFP by Site_kbs'!$AO355/'MFP by Site_kbs'!$G355</f>
        <v>0.99561403508771928</v>
      </c>
      <c r="AQ355" s="104">
        <v>227</v>
      </c>
      <c r="AR355" s="107">
        <f>'MFP by Site_kbs'!$AQ355/'MFP by Site_kbs'!$G355</f>
        <v>0.99561403508771928</v>
      </c>
      <c r="AS355" s="104" t="s">
        <v>1767</v>
      </c>
      <c r="AT355" s="104" t="s">
        <v>1957</v>
      </c>
      <c r="AU355" s="115" t="s">
        <v>3246</v>
      </c>
    </row>
    <row r="356" spans="2:47" hidden="1" x14ac:dyDescent="0.25">
      <c r="B356" s="109" t="s">
        <v>1808</v>
      </c>
      <c r="C356" s="109">
        <v>17</v>
      </c>
      <c r="D356" s="109" t="s">
        <v>112</v>
      </c>
      <c r="E356" s="109">
        <v>17047</v>
      </c>
      <c r="F356" s="109" t="s">
        <v>770</v>
      </c>
      <c r="G356" s="110">
        <v>403</v>
      </c>
      <c r="H356" s="110">
        <v>190</v>
      </c>
      <c r="I356" s="111">
        <v>0.47146401985111702</v>
      </c>
      <c r="J356" s="110">
        <v>213</v>
      </c>
      <c r="K356" s="111">
        <v>0.52853598014888303</v>
      </c>
      <c r="L356" s="110">
        <v>1</v>
      </c>
      <c r="M356" s="110">
        <v>8</v>
      </c>
      <c r="N356" s="110">
        <v>291</v>
      </c>
      <c r="O356" s="110">
        <v>59</v>
      </c>
      <c r="P356" s="110">
        <v>2</v>
      </c>
      <c r="Q356" s="110">
        <v>36</v>
      </c>
      <c r="R356" s="110">
        <v>6</v>
      </c>
      <c r="S356" s="110">
        <f>SUM('MFP by Site_kbs'!$L356:$P356,'MFP by Site_kbs'!$R356)</f>
        <v>367</v>
      </c>
      <c r="T356" s="110">
        <v>343</v>
      </c>
      <c r="U356" s="111">
        <v>0.85111662531017396</v>
      </c>
      <c r="V356" s="110">
        <v>60</v>
      </c>
      <c r="W356" s="111">
        <v>0.14888337468982599</v>
      </c>
      <c r="X356" s="110">
        <v>0</v>
      </c>
      <c r="Y356" s="110">
        <v>2</v>
      </c>
      <c r="Z356" s="110" t="s">
        <v>1869</v>
      </c>
      <c r="AA356" s="110">
        <v>64</v>
      </c>
      <c r="AB356" s="110">
        <v>83</v>
      </c>
      <c r="AC356" s="110">
        <v>67</v>
      </c>
      <c r="AD356" s="109">
        <v>68</v>
      </c>
      <c r="AE356" s="110">
        <v>63</v>
      </c>
      <c r="AF356" s="110">
        <v>56</v>
      </c>
      <c r="AG356" s="110">
        <v>0</v>
      </c>
      <c r="AH356" s="110">
        <v>0</v>
      </c>
      <c r="AI356" s="110">
        <v>0</v>
      </c>
      <c r="AJ356" s="110">
        <v>0</v>
      </c>
      <c r="AK356" s="110">
        <v>0</v>
      </c>
      <c r="AL356" s="110">
        <v>0</v>
      </c>
      <c r="AM356" s="110">
        <v>0</v>
      </c>
      <c r="AN356" s="110">
        <v>0</v>
      </c>
      <c r="AO356" s="110">
        <v>372</v>
      </c>
      <c r="AP356" s="112">
        <f>'MFP by Site_kbs'!$AO356/'MFP by Site_kbs'!$G356</f>
        <v>0.92307692307692313</v>
      </c>
      <c r="AQ356" s="110">
        <v>372</v>
      </c>
      <c r="AR356" s="113">
        <f>'MFP by Site_kbs'!$AQ356/'MFP by Site_kbs'!$G356</f>
        <v>0.92307692307692313</v>
      </c>
      <c r="AS356" s="110" t="s">
        <v>1767</v>
      </c>
      <c r="AT356" s="110" t="s">
        <v>1957</v>
      </c>
      <c r="AU356" s="114" t="s">
        <v>3246</v>
      </c>
    </row>
    <row r="357" spans="2:47" hidden="1" x14ac:dyDescent="0.25">
      <c r="B357" s="103" t="s">
        <v>1808</v>
      </c>
      <c r="C357" s="103">
        <v>17</v>
      </c>
      <c r="D357" s="103" t="s">
        <v>112</v>
      </c>
      <c r="E357" s="103">
        <v>17050</v>
      </c>
      <c r="F357" s="103" t="s">
        <v>771</v>
      </c>
      <c r="G357" s="104">
        <v>594</v>
      </c>
      <c r="H357" s="104">
        <v>282</v>
      </c>
      <c r="I357" s="105">
        <v>0.47474747474747497</v>
      </c>
      <c r="J357" s="104">
        <v>312</v>
      </c>
      <c r="K357" s="105">
        <v>0.52525252525252497</v>
      </c>
      <c r="L357" s="104">
        <v>1</v>
      </c>
      <c r="M357" s="104">
        <v>17</v>
      </c>
      <c r="N357" s="104">
        <v>375</v>
      </c>
      <c r="O357" s="104">
        <v>181</v>
      </c>
      <c r="P357" s="104">
        <v>0</v>
      </c>
      <c r="Q357" s="104">
        <v>15</v>
      </c>
      <c r="R357" s="104">
        <v>5</v>
      </c>
      <c r="S357" s="104">
        <f>SUM('MFP by Site_kbs'!$L357:$P357,'MFP by Site_kbs'!$R357)</f>
        <v>579</v>
      </c>
      <c r="T357" s="104">
        <v>419</v>
      </c>
      <c r="U357" s="105">
        <v>0.70538720538720501</v>
      </c>
      <c r="V357" s="104">
        <v>175</v>
      </c>
      <c r="W357" s="105">
        <v>0.29461279461279499</v>
      </c>
      <c r="X357" s="104">
        <v>0</v>
      </c>
      <c r="Y357" s="104">
        <v>0</v>
      </c>
      <c r="Z357" s="104" t="s">
        <v>1869</v>
      </c>
      <c r="AA357" s="104">
        <v>112</v>
      </c>
      <c r="AB357" s="104">
        <v>108</v>
      </c>
      <c r="AC357" s="104">
        <v>95</v>
      </c>
      <c r="AD357" s="103">
        <v>117</v>
      </c>
      <c r="AE357" s="104">
        <v>83</v>
      </c>
      <c r="AF357" s="104">
        <v>79</v>
      </c>
      <c r="AG357" s="104">
        <v>0</v>
      </c>
      <c r="AH357" s="104">
        <v>0</v>
      </c>
      <c r="AI357" s="104">
        <v>0</v>
      </c>
      <c r="AJ357" s="104">
        <v>0</v>
      </c>
      <c r="AK357" s="104">
        <v>0</v>
      </c>
      <c r="AL357" s="104">
        <v>0</v>
      </c>
      <c r="AM357" s="104">
        <v>0</v>
      </c>
      <c r="AN357" s="104">
        <v>0</v>
      </c>
      <c r="AO357" s="104">
        <v>590</v>
      </c>
      <c r="AP357" s="106">
        <f>'MFP by Site_kbs'!$AO357/'MFP by Site_kbs'!$G357</f>
        <v>0.9932659932659933</v>
      </c>
      <c r="AQ357" s="104">
        <v>590</v>
      </c>
      <c r="AR357" s="107">
        <f>'MFP by Site_kbs'!$AQ357/'MFP by Site_kbs'!$G357</f>
        <v>0.9932659932659933</v>
      </c>
      <c r="AS357" s="104" t="s">
        <v>1767</v>
      </c>
      <c r="AT357" s="104" t="s">
        <v>1957</v>
      </c>
      <c r="AU357" s="115" t="s">
        <v>3246</v>
      </c>
    </row>
    <row r="358" spans="2:47" hidden="1" x14ac:dyDescent="0.25">
      <c r="B358" s="109" t="s">
        <v>1808</v>
      </c>
      <c r="C358" s="109">
        <v>17</v>
      </c>
      <c r="D358" s="109" t="s">
        <v>112</v>
      </c>
      <c r="E358" s="109">
        <v>17051</v>
      </c>
      <c r="F358" s="109" t="s">
        <v>772</v>
      </c>
      <c r="G358" s="110">
        <v>507</v>
      </c>
      <c r="H358" s="110">
        <v>265</v>
      </c>
      <c r="I358" s="111">
        <v>0.52268244575936895</v>
      </c>
      <c r="J358" s="110">
        <v>242</v>
      </c>
      <c r="K358" s="111">
        <v>0.47731755424063099</v>
      </c>
      <c r="L358" s="110">
        <v>5</v>
      </c>
      <c r="M358" s="110">
        <v>14</v>
      </c>
      <c r="N358" s="110">
        <v>305</v>
      </c>
      <c r="O358" s="110">
        <v>78</v>
      </c>
      <c r="P358" s="110">
        <v>7</v>
      </c>
      <c r="Q358" s="110">
        <v>96</v>
      </c>
      <c r="R358" s="110">
        <v>2</v>
      </c>
      <c r="S358" s="110">
        <f>SUM('MFP by Site_kbs'!$L358:$P358,'MFP by Site_kbs'!$R358)</f>
        <v>411</v>
      </c>
      <c r="T358" s="110">
        <v>422</v>
      </c>
      <c r="U358" s="111">
        <v>0.83234714003944799</v>
      </c>
      <c r="V358" s="110">
        <v>85</v>
      </c>
      <c r="W358" s="111">
        <v>0.16765285996055199</v>
      </c>
      <c r="X358" s="110">
        <v>0</v>
      </c>
      <c r="Y358" s="110">
        <v>14</v>
      </c>
      <c r="Z358" s="110" t="s">
        <v>1869</v>
      </c>
      <c r="AA358" s="110">
        <v>83</v>
      </c>
      <c r="AB358" s="110">
        <v>88</v>
      </c>
      <c r="AC358" s="110">
        <v>90</v>
      </c>
      <c r="AD358" s="109">
        <v>77</v>
      </c>
      <c r="AE358" s="110">
        <v>80</v>
      </c>
      <c r="AF358" s="110">
        <v>75</v>
      </c>
      <c r="AG358" s="110">
        <v>0</v>
      </c>
      <c r="AH358" s="110">
        <v>0</v>
      </c>
      <c r="AI358" s="110">
        <v>0</v>
      </c>
      <c r="AJ358" s="110">
        <v>0</v>
      </c>
      <c r="AK358" s="110">
        <v>0</v>
      </c>
      <c r="AL358" s="110">
        <v>0</v>
      </c>
      <c r="AM358" s="110">
        <v>0</v>
      </c>
      <c r="AN358" s="110">
        <v>0</v>
      </c>
      <c r="AO358" s="110">
        <v>428</v>
      </c>
      <c r="AP358" s="112">
        <f>'MFP by Site_kbs'!$AO358/'MFP by Site_kbs'!$G358</f>
        <v>0.84418145956607493</v>
      </c>
      <c r="AQ358" s="110">
        <v>428</v>
      </c>
      <c r="AR358" s="113">
        <f>'MFP by Site_kbs'!$AQ358/'MFP by Site_kbs'!$G358</f>
        <v>0.84418145956607493</v>
      </c>
      <c r="AS358" s="110" t="s">
        <v>1767</v>
      </c>
      <c r="AT358" s="110" t="s">
        <v>1957</v>
      </c>
      <c r="AU358" s="114" t="s">
        <v>3246</v>
      </c>
    </row>
    <row r="359" spans="2:47" hidden="1" x14ac:dyDescent="0.25">
      <c r="B359" s="103" t="s">
        <v>1808</v>
      </c>
      <c r="C359" s="103">
        <v>17</v>
      </c>
      <c r="D359" s="103" t="s">
        <v>112</v>
      </c>
      <c r="E359" s="103">
        <v>17053</v>
      </c>
      <c r="F359" s="103" t="s">
        <v>773</v>
      </c>
      <c r="G359" s="104">
        <v>497</v>
      </c>
      <c r="H359" s="104">
        <v>244</v>
      </c>
      <c r="I359" s="105">
        <v>0.49094567404426598</v>
      </c>
      <c r="J359" s="104">
        <v>253</v>
      </c>
      <c r="K359" s="105">
        <v>0.50905432595573397</v>
      </c>
      <c r="L359" s="104">
        <v>0</v>
      </c>
      <c r="M359" s="104">
        <v>6</v>
      </c>
      <c r="N359" s="104">
        <v>360</v>
      </c>
      <c r="O359" s="104">
        <v>107</v>
      </c>
      <c r="P359" s="104">
        <v>0</v>
      </c>
      <c r="Q359" s="104">
        <v>21</v>
      </c>
      <c r="R359" s="104">
        <v>3</v>
      </c>
      <c r="S359" s="104">
        <f>SUM('MFP by Site_kbs'!$L359:$P359,'MFP by Site_kbs'!$R359)</f>
        <v>476</v>
      </c>
      <c r="T359" s="104">
        <v>396</v>
      </c>
      <c r="U359" s="105">
        <v>0.79678068410462799</v>
      </c>
      <c r="V359" s="104">
        <v>101</v>
      </c>
      <c r="W359" s="105">
        <v>0.20321931589537201</v>
      </c>
      <c r="X359" s="104">
        <v>0</v>
      </c>
      <c r="Y359" s="104">
        <v>0</v>
      </c>
      <c r="Z359" s="104" t="s">
        <v>1869</v>
      </c>
      <c r="AA359" s="104">
        <v>86</v>
      </c>
      <c r="AB359" s="104">
        <v>88</v>
      </c>
      <c r="AC359" s="104">
        <v>102</v>
      </c>
      <c r="AD359" s="103">
        <v>85</v>
      </c>
      <c r="AE359" s="104">
        <v>72</v>
      </c>
      <c r="AF359" s="104">
        <v>64</v>
      </c>
      <c r="AG359" s="104">
        <v>0</v>
      </c>
      <c r="AH359" s="104">
        <v>0</v>
      </c>
      <c r="AI359" s="104">
        <v>0</v>
      </c>
      <c r="AJ359" s="104">
        <v>0</v>
      </c>
      <c r="AK359" s="104">
        <v>0</v>
      </c>
      <c r="AL359" s="104">
        <v>0</v>
      </c>
      <c r="AM359" s="104">
        <v>0</v>
      </c>
      <c r="AN359" s="104">
        <v>0</v>
      </c>
      <c r="AO359" s="104">
        <v>479</v>
      </c>
      <c r="AP359" s="106">
        <f>'MFP by Site_kbs'!$AO359/'MFP by Site_kbs'!$G359</f>
        <v>0.96378269617706236</v>
      </c>
      <c r="AQ359" s="104">
        <v>479</v>
      </c>
      <c r="AR359" s="107">
        <f>'MFP by Site_kbs'!$AQ359/'MFP by Site_kbs'!$G359</f>
        <v>0.96378269617706236</v>
      </c>
      <c r="AS359" s="104" t="s">
        <v>1767</v>
      </c>
      <c r="AT359" s="104" t="s">
        <v>1957</v>
      </c>
      <c r="AU359" s="115" t="s">
        <v>3246</v>
      </c>
    </row>
    <row r="360" spans="2:47" hidden="1" x14ac:dyDescent="0.25">
      <c r="B360" s="109" t="s">
        <v>1808</v>
      </c>
      <c r="C360" s="109">
        <v>17</v>
      </c>
      <c r="D360" s="109" t="s">
        <v>112</v>
      </c>
      <c r="E360" s="109">
        <v>17055</v>
      </c>
      <c r="F360" s="109" t="s">
        <v>774</v>
      </c>
      <c r="G360" s="110">
        <v>734</v>
      </c>
      <c r="H360" s="110">
        <v>441</v>
      </c>
      <c r="I360" s="111">
        <v>0.60081743869209803</v>
      </c>
      <c r="J360" s="110">
        <v>293</v>
      </c>
      <c r="K360" s="111">
        <v>0.39918256130790197</v>
      </c>
      <c r="L360" s="110">
        <v>0</v>
      </c>
      <c r="M360" s="110">
        <v>28</v>
      </c>
      <c r="N360" s="110">
        <v>589</v>
      </c>
      <c r="O360" s="110">
        <v>25</v>
      </c>
      <c r="P360" s="110">
        <v>0</v>
      </c>
      <c r="Q360" s="110">
        <v>84</v>
      </c>
      <c r="R360" s="110">
        <v>8</v>
      </c>
      <c r="S360" s="110">
        <f>SUM('MFP by Site_kbs'!$L360:$P360,'MFP by Site_kbs'!$R360)</f>
        <v>650</v>
      </c>
      <c r="T360" s="110">
        <v>734</v>
      </c>
      <c r="U360" s="111">
        <v>1</v>
      </c>
      <c r="V360" s="110">
        <v>0</v>
      </c>
      <c r="W360" s="111">
        <v>0</v>
      </c>
      <c r="X360" s="110">
        <v>0</v>
      </c>
      <c r="Y360" s="110">
        <v>0</v>
      </c>
      <c r="Z360" s="110" t="s">
        <v>1869</v>
      </c>
      <c r="AA360" s="110">
        <v>0</v>
      </c>
      <c r="AB360" s="110">
        <v>0</v>
      </c>
      <c r="AC360" s="110">
        <v>0</v>
      </c>
      <c r="AD360" s="109">
        <v>0</v>
      </c>
      <c r="AE360" s="110">
        <v>0</v>
      </c>
      <c r="AF360" s="110">
        <v>0</v>
      </c>
      <c r="AG360" s="110">
        <v>253</v>
      </c>
      <c r="AH360" s="110">
        <v>255</v>
      </c>
      <c r="AI360" s="110">
        <v>226</v>
      </c>
      <c r="AJ360" s="110">
        <v>0</v>
      </c>
      <c r="AK360" s="110">
        <v>0</v>
      </c>
      <c r="AL360" s="110">
        <v>0</v>
      </c>
      <c r="AM360" s="110">
        <v>0</v>
      </c>
      <c r="AN360" s="110">
        <v>0</v>
      </c>
      <c r="AO360" s="110">
        <v>507</v>
      </c>
      <c r="AP360" s="112">
        <f>'MFP by Site_kbs'!$AO360/'MFP by Site_kbs'!$G360</f>
        <v>0.69073569482288832</v>
      </c>
      <c r="AQ360" s="110">
        <v>507</v>
      </c>
      <c r="AR360" s="113">
        <f>'MFP by Site_kbs'!$AQ360/'MFP by Site_kbs'!$G360</f>
        <v>0.69073569482288832</v>
      </c>
      <c r="AS360" s="110" t="s">
        <v>1767</v>
      </c>
      <c r="AT360" s="110" t="s">
        <v>1957</v>
      </c>
      <c r="AU360" s="114" t="s">
        <v>3246</v>
      </c>
    </row>
    <row r="361" spans="2:47" hidden="1" x14ac:dyDescent="0.25">
      <c r="B361" s="103" t="s">
        <v>1808</v>
      </c>
      <c r="C361" s="103">
        <v>17</v>
      </c>
      <c r="D361" s="103" t="s">
        <v>112</v>
      </c>
      <c r="E361" s="103">
        <v>17056</v>
      </c>
      <c r="F361" s="103" t="s">
        <v>775</v>
      </c>
      <c r="G361" s="104">
        <v>1344</v>
      </c>
      <c r="H361" s="104">
        <v>665</v>
      </c>
      <c r="I361" s="105">
        <v>0.49479166666666702</v>
      </c>
      <c r="J361" s="104">
        <v>679</v>
      </c>
      <c r="K361" s="105">
        <v>0.50520833333333304</v>
      </c>
      <c r="L361" s="104">
        <v>0</v>
      </c>
      <c r="M361" s="104">
        <v>13</v>
      </c>
      <c r="N361" s="104">
        <v>1159</v>
      </c>
      <c r="O361" s="104">
        <v>86</v>
      </c>
      <c r="P361" s="104">
        <v>5</v>
      </c>
      <c r="Q361" s="104">
        <v>72</v>
      </c>
      <c r="R361" s="104">
        <v>9</v>
      </c>
      <c r="S361" s="104">
        <f>SUM('MFP by Site_kbs'!$L361:$P361,'MFP by Site_kbs'!$R361)</f>
        <v>1272</v>
      </c>
      <c r="T361" s="104">
        <v>1261</v>
      </c>
      <c r="U361" s="105">
        <v>0.938244047619048</v>
      </c>
      <c r="V361" s="104">
        <v>83</v>
      </c>
      <c r="W361" s="105">
        <v>6.1755952380952397E-2</v>
      </c>
      <c r="X361" s="104">
        <v>0</v>
      </c>
      <c r="Y361" s="104">
        <v>0</v>
      </c>
      <c r="Z361" s="104" t="s">
        <v>1869</v>
      </c>
      <c r="AA361" s="104">
        <v>0</v>
      </c>
      <c r="AB361" s="104">
        <v>0</v>
      </c>
      <c r="AC361" s="104">
        <v>0</v>
      </c>
      <c r="AD361" s="103">
        <v>0</v>
      </c>
      <c r="AE361" s="104">
        <v>0</v>
      </c>
      <c r="AF361" s="104">
        <v>0</v>
      </c>
      <c r="AG361" s="104">
        <v>0</v>
      </c>
      <c r="AH361" s="104">
        <v>0</v>
      </c>
      <c r="AI361" s="104">
        <v>0</v>
      </c>
      <c r="AJ361" s="104">
        <v>390</v>
      </c>
      <c r="AK361" s="104">
        <v>0</v>
      </c>
      <c r="AL361" s="104">
        <v>361</v>
      </c>
      <c r="AM361" s="104">
        <v>303</v>
      </c>
      <c r="AN361" s="104">
        <v>290</v>
      </c>
      <c r="AO361" s="104">
        <v>1025</v>
      </c>
      <c r="AP361" s="106">
        <f>'MFP by Site_kbs'!$AO361/'MFP by Site_kbs'!$G361</f>
        <v>0.76264880952380953</v>
      </c>
      <c r="AQ361" s="104">
        <v>1025</v>
      </c>
      <c r="AR361" s="107">
        <f>'MFP by Site_kbs'!$AQ361/'MFP by Site_kbs'!$G361</f>
        <v>0.76264880952380953</v>
      </c>
      <c r="AS361" s="104" t="s">
        <v>1767</v>
      </c>
      <c r="AT361" s="104" t="s">
        <v>1957</v>
      </c>
      <c r="AU361" s="115" t="s">
        <v>3246</v>
      </c>
    </row>
    <row r="362" spans="2:47" hidden="1" x14ac:dyDescent="0.25">
      <c r="B362" s="109" t="s">
        <v>1808</v>
      </c>
      <c r="C362" s="109">
        <v>17</v>
      </c>
      <c r="D362" s="109" t="s">
        <v>112</v>
      </c>
      <c r="E362" s="109">
        <v>17057</v>
      </c>
      <c r="F362" s="109" t="s">
        <v>776</v>
      </c>
      <c r="G362" s="110">
        <v>421</v>
      </c>
      <c r="H362" s="110">
        <v>190</v>
      </c>
      <c r="I362" s="111">
        <v>0.45130641330166299</v>
      </c>
      <c r="J362" s="110">
        <v>231</v>
      </c>
      <c r="K362" s="111">
        <v>0.54869358669833701</v>
      </c>
      <c r="L362" s="110">
        <v>1</v>
      </c>
      <c r="M362" s="110">
        <v>0</v>
      </c>
      <c r="N362" s="110">
        <v>400</v>
      </c>
      <c r="O362" s="110">
        <v>8</v>
      </c>
      <c r="P362" s="110">
        <v>0</v>
      </c>
      <c r="Q362" s="110">
        <v>12</v>
      </c>
      <c r="R362" s="110">
        <v>0</v>
      </c>
      <c r="S362" s="110">
        <f>SUM('MFP by Site_kbs'!$L362:$P362,'MFP by Site_kbs'!$R362)</f>
        <v>409</v>
      </c>
      <c r="T362" s="110">
        <v>414</v>
      </c>
      <c r="U362" s="111">
        <v>0.98337292161520196</v>
      </c>
      <c r="V362" s="110">
        <v>7</v>
      </c>
      <c r="W362" s="111">
        <v>1.66270783847981E-2</v>
      </c>
      <c r="X362" s="110">
        <v>0</v>
      </c>
      <c r="Y362" s="110">
        <v>5</v>
      </c>
      <c r="Z362" s="110" t="s">
        <v>1869</v>
      </c>
      <c r="AA362" s="110">
        <v>74</v>
      </c>
      <c r="AB362" s="110">
        <v>50</v>
      </c>
      <c r="AC362" s="110">
        <v>73</v>
      </c>
      <c r="AD362" s="109">
        <v>64</v>
      </c>
      <c r="AE362" s="110">
        <v>90</v>
      </c>
      <c r="AF362" s="110">
        <v>65</v>
      </c>
      <c r="AG362" s="110">
        <v>0</v>
      </c>
      <c r="AH362" s="110">
        <v>0</v>
      </c>
      <c r="AI362" s="110">
        <v>0</v>
      </c>
      <c r="AJ362" s="110">
        <v>0</v>
      </c>
      <c r="AK362" s="110">
        <v>0</v>
      </c>
      <c r="AL362" s="110">
        <v>0</v>
      </c>
      <c r="AM362" s="110">
        <v>0</v>
      </c>
      <c r="AN362" s="110">
        <v>0</v>
      </c>
      <c r="AO362" s="110">
        <v>420</v>
      </c>
      <c r="AP362" s="112">
        <f>'MFP by Site_kbs'!$AO362/'MFP by Site_kbs'!$G362</f>
        <v>0.99762470308788598</v>
      </c>
      <c r="AQ362" s="110">
        <v>420</v>
      </c>
      <c r="AR362" s="113">
        <f>'MFP by Site_kbs'!$AQ362/'MFP by Site_kbs'!$G362</f>
        <v>0.99762470308788598</v>
      </c>
      <c r="AS362" s="110" t="s">
        <v>1767</v>
      </c>
      <c r="AT362" s="110" t="s">
        <v>1957</v>
      </c>
      <c r="AU362" s="114" t="s">
        <v>3246</v>
      </c>
    </row>
    <row r="363" spans="2:47" hidden="1" x14ac:dyDescent="0.25">
      <c r="B363" s="103" t="s">
        <v>1808</v>
      </c>
      <c r="C363" s="103">
        <v>17</v>
      </c>
      <c r="D363" s="103" t="s">
        <v>112</v>
      </c>
      <c r="E363" s="103">
        <v>17058</v>
      </c>
      <c r="F363" s="103" t="s">
        <v>777</v>
      </c>
      <c r="G363" s="104">
        <v>431</v>
      </c>
      <c r="H363" s="104">
        <v>220</v>
      </c>
      <c r="I363" s="105">
        <v>0.51044083526682105</v>
      </c>
      <c r="J363" s="104">
        <v>211</v>
      </c>
      <c r="K363" s="105">
        <v>0.48955916473317901</v>
      </c>
      <c r="L363" s="104">
        <v>1</v>
      </c>
      <c r="M363" s="104">
        <v>0</v>
      </c>
      <c r="N363" s="104">
        <v>401</v>
      </c>
      <c r="O363" s="104">
        <v>22</v>
      </c>
      <c r="P363" s="104">
        <v>1</v>
      </c>
      <c r="Q363" s="104">
        <v>3</v>
      </c>
      <c r="R363" s="104">
        <v>3</v>
      </c>
      <c r="S363" s="104">
        <f>SUM('MFP by Site_kbs'!$L363:$P363,'MFP by Site_kbs'!$R363)</f>
        <v>428</v>
      </c>
      <c r="T363" s="104">
        <v>408</v>
      </c>
      <c r="U363" s="105">
        <v>0.94663573085846897</v>
      </c>
      <c r="V363" s="104">
        <v>23</v>
      </c>
      <c r="W363" s="105">
        <v>5.3364269141531299E-2</v>
      </c>
      <c r="X363" s="104">
        <v>0</v>
      </c>
      <c r="Y363" s="104">
        <v>7</v>
      </c>
      <c r="Z363" s="104" t="s">
        <v>1869</v>
      </c>
      <c r="AA363" s="104">
        <v>68</v>
      </c>
      <c r="AB363" s="104">
        <v>77</v>
      </c>
      <c r="AC363" s="104">
        <v>68</v>
      </c>
      <c r="AD363" s="103">
        <v>79</v>
      </c>
      <c r="AE363" s="104">
        <v>76</v>
      </c>
      <c r="AF363" s="104">
        <v>56</v>
      </c>
      <c r="AG363" s="104">
        <v>0</v>
      </c>
      <c r="AH363" s="104">
        <v>0</v>
      </c>
      <c r="AI363" s="104">
        <v>0</v>
      </c>
      <c r="AJ363" s="104">
        <v>0</v>
      </c>
      <c r="AK363" s="104">
        <v>0</v>
      </c>
      <c r="AL363" s="104">
        <v>0</v>
      </c>
      <c r="AM363" s="104">
        <v>0</v>
      </c>
      <c r="AN363" s="104">
        <v>0</v>
      </c>
      <c r="AO363" s="104">
        <v>424</v>
      </c>
      <c r="AP363" s="106">
        <f>'MFP by Site_kbs'!$AO363/'MFP by Site_kbs'!$G363</f>
        <v>0.98375870069605564</v>
      </c>
      <c r="AQ363" s="104">
        <v>424</v>
      </c>
      <c r="AR363" s="107">
        <f>'MFP by Site_kbs'!$AQ363/'MFP by Site_kbs'!$G363</f>
        <v>0.98375870069605564</v>
      </c>
      <c r="AS363" s="104" t="s">
        <v>1767</v>
      </c>
      <c r="AT363" s="104" t="s">
        <v>1957</v>
      </c>
      <c r="AU363" s="115" t="s">
        <v>3246</v>
      </c>
    </row>
    <row r="364" spans="2:47" ht="30" hidden="1" x14ac:dyDescent="0.25">
      <c r="B364" s="109" t="s">
        <v>1808</v>
      </c>
      <c r="C364" s="109">
        <v>17</v>
      </c>
      <c r="D364" s="109" t="s">
        <v>112</v>
      </c>
      <c r="E364" s="109">
        <v>17063</v>
      </c>
      <c r="F364" s="109" t="s">
        <v>778</v>
      </c>
      <c r="G364" s="110">
        <v>84</v>
      </c>
      <c r="H364" s="110">
        <v>39</v>
      </c>
      <c r="I364" s="111">
        <v>0.46428571428571402</v>
      </c>
      <c r="J364" s="110">
        <v>45</v>
      </c>
      <c r="K364" s="111">
        <v>0.53571428571428603</v>
      </c>
      <c r="L364" s="110">
        <v>0</v>
      </c>
      <c r="M364" s="110">
        <v>1</v>
      </c>
      <c r="N364" s="110">
        <v>79</v>
      </c>
      <c r="O364" s="110">
        <v>4</v>
      </c>
      <c r="P364" s="110">
        <v>0</v>
      </c>
      <c r="Q364" s="110">
        <v>0</v>
      </c>
      <c r="R364" s="110">
        <v>0</v>
      </c>
      <c r="S364" s="110">
        <f>SUM('MFP by Site_kbs'!$L364:$P364,'MFP by Site_kbs'!$R364)</f>
        <v>84</v>
      </c>
      <c r="T364" s="110">
        <v>81</v>
      </c>
      <c r="U364" s="111">
        <v>0.96428571428571397</v>
      </c>
      <c r="V364" s="110">
        <v>3</v>
      </c>
      <c r="W364" s="111">
        <v>3.5714285714285698E-2</v>
      </c>
      <c r="X364" s="110">
        <v>0</v>
      </c>
      <c r="Y364" s="110">
        <v>0</v>
      </c>
      <c r="Z364" s="110" t="s">
        <v>1869</v>
      </c>
      <c r="AA364" s="110">
        <v>0</v>
      </c>
      <c r="AB364" s="110">
        <v>0</v>
      </c>
      <c r="AC364" s="110">
        <v>0</v>
      </c>
      <c r="AD364" s="109">
        <v>0</v>
      </c>
      <c r="AE364" s="110">
        <v>0</v>
      </c>
      <c r="AF364" s="110">
        <v>0</v>
      </c>
      <c r="AG364" s="110">
        <v>0</v>
      </c>
      <c r="AH364" s="110">
        <v>0</v>
      </c>
      <c r="AI364" s="110">
        <v>0</v>
      </c>
      <c r="AJ364" s="110">
        <v>33</v>
      </c>
      <c r="AK364" s="110">
        <v>0</v>
      </c>
      <c r="AL364" s="110">
        <v>25</v>
      </c>
      <c r="AM364" s="110">
        <v>9</v>
      </c>
      <c r="AN364" s="110">
        <v>17</v>
      </c>
      <c r="AO364" s="110">
        <v>72</v>
      </c>
      <c r="AP364" s="112">
        <f>'MFP by Site_kbs'!$AO364/'MFP by Site_kbs'!$G364</f>
        <v>0.8571428571428571</v>
      </c>
      <c r="AQ364" s="110">
        <v>72</v>
      </c>
      <c r="AR364" s="113">
        <f>'MFP by Site_kbs'!$AQ364/'MFP by Site_kbs'!$G364</f>
        <v>0.8571428571428571</v>
      </c>
      <c r="AS364" s="110" t="s">
        <v>1767</v>
      </c>
      <c r="AT364" s="110" t="s">
        <v>1957</v>
      </c>
      <c r="AU364" s="114" t="s">
        <v>3246</v>
      </c>
    </row>
    <row r="365" spans="2:47" hidden="1" x14ac:dyDescent="0.25">
      <c r="B365" s="103" t="s">
        <v>1808</v>
      </c>
      <c r="C365" s="103">
        <v>17</v>
      </c>
      <c r="D365" s="103" t="s">
        <v>112</v>
      </c>
      <c r="E365" s="103">
        <v>17064</v>
      </c>
      <c r="F365" s="103" t="s">
        <v>779</v>
      </c>
      <c r="G365" s="104">
        <v>255</v>
      </c>
      <c r="H365" s="104">
        <v>131</v>
      </c>
      <c r="I365" s="105">
        <v>0.51372549019607805</v>
      </c>
      <c r="J365" s="104">
        <v>124</v>
      </c>
      <c r="K365" s="105">
        <v>0.48627450980392201</v>
      </c>
      <c r="L365" s="104">
        <v>1</v>
      </c>
      <c r="M365" s="104">
        <v>0</v>
      </c>
      <c r="N365" s="104">
        <v>169</v>
      </c>
      <c r="O365" s="104">
        <v>13</v>
      </c>
      <c r="P365" s="104">
        <v>0</v>
      </c>
      <c r="Q365" s="104">
        <v>61</v>
      </c>
      <c r="R365" s="104">
        <v>11</v>
      </c>
      <c r="S365" s="104">
        <f>SUM('MFP by Site_kbs'!$L365:$P365,'MFP by Site_kbs'!$R365)</f>
        <v>194</v>
      </c>
      <c r="T365" s="104">
        <v>248</v>
      </c>
      <c r="U365" s="105">
        <v>0.97254901960784301</v>
      </c>
      <c r="V365" s="104">
        <v>7</v>
      </c>
      <c r="W365" s="105">
        <v>2.7450980392156901E-2</v>
      </c>
      <c r="X365" s="104">
        <v>0</v>
      </c>
      <c r="Y365" s="104">
        <v>0</v>
      </c>
      <c r="Z365" s="104" t="s">
        <v>1869</v>
      </c>
      <c r="AA365" s="104">
        <v>28</v>
      </c>
      <c r="AB365" s="104">
        <v>27</v>
      </c>
      <c r="AC365" s="104">
        <v>38</v>
      </c>
      <c r="AD365" s="103">
        <v>39</v>
      </c>
      <c r="AE365" s="104">
        <v>35</v>
      </c>
      <c r="AF365" s="104">
        <v>35</v>
      </c>
      <c r="AG365" s="104">
        <v>53</v>
      </c>
      <c r="AH365" s="104">
        <v>0</v>
      </c>
      <c r="AI365" s="104">
        <v>0</v>
      </c>
      <c r="AJ365" s="104">
        <v>0</v>
      </c>
      <c r="AK365" s="104">
        <v>0</v>
      </c>
      <c r="AL365" s="104">
        <v>0</v>
      </c>
      <c r="AM365" s="104">
        <v>0</v>
      </c>
      <c r="AN365" s="104">
        <v>0</v>
      </c>
      <c r="AO365" s="104">
        <v>241</v>
      </c>
      <c r="AP365" s="106">
        <f>'MFP by Site_kbs'!$AO365/'MFP by Site_kbs'!$G365</f>
        <v>0.94509803921568625</v>
      </c>
      <c r="AQ365" s="104">
        <v>241</v>
      </c>
      <c r="AR365" s="107">
        <f>'MFP by Site_kbs'!$AQ365/'MFP by Site_kbs'!$G365</f>
        <v>0.94509803921568625</v>
      </c>
      <c r="AS365" s="104" t="s">
        <v>1767</v>
      </c>
      <c r="AT365" s="104" t="s">
        <v>1957</v>
      </c>
      <c r="AU365" s="115" t="s">
        <v>3246</v>
      </c>
    </row>
    <row r="366" spans="2:47" hidden="1" x14ac:dyDescent="0.25">
      <c r="B366" s="109" t="s">
        <v>1808</v>
      </c>
      <c r="C366" s="109">
        <v>17</v>
      </c>
      <c r="D366" s="109" t="s">
        <v>112</v>
      </c>
      <c r="E366" s="109">
        <v>17065</v>
      </c>
      <c r="F366" s="109" t="s">
        <v>780</v>
      </c>
      <c r="G366" s="110">
        <v>467</v>
      </c>
      <c r="H366" s="110">
        <v>227</v>
      </c>
      <c r="I366" s="111">
        <v>0.48608137044967897</v>
      </c>
      <c r="J366" s="110">
        <v>240</v>
      </c>
      <c r="K366" s="111">
        <v>0.51391862955032097</v>
      </c>
      <c r="L366" s="110">
        <v>3</v>
      </c>
      <c r="M366" s="110">
        <v>1</v>
      </c>
      <c r="N366" s="110">
        <v>384</v>
      </c>
      <c r="O366" s="110">
        <v>11</v>
      </c>
      <c r="P366" s="110">
        <v>0</v>
      </c>
      <c r="Q366" s="110">
        <v>66</v>
      </c>
      <c r="R366" s="110">
        <v>2</v>
      </c>
      <c r="S366" s="110">
        <f>SUM('MFP by Site_kbs'!$L366:$P366,'MFP by Site_kbs'!$R366)</f>
        <v>401</v>
      </c>
      <c r="T366" s="110">
        <v>466</v>
      </c>
      <c r="U366" s="111">
        <v>0.99785867237687398</v>
      </c>
      <c r="V366" s="110">
        <v>1</v>
      </c>
      <c r="W366" s="111">
        <v>2.1413276231263402E-3</v>
      </c>
      <c r="X366" s="110">
        <v>0</v>
      </c>
      <c r="Y366" s="110">
        <v>0</v>
      </c>
      <c r="Z366" s="110" t="s">
        <v>1869</v>
      </c>
      <c r="AA366" s="110">
        <v>0</v>
      </c>
      <c r="AB366" s="110">
        <v>0</v>
      </c>
      <c r="AC366" s="110">
        <v>0</v>
      </c>
      <c r="AD366" s="109">
        <v>0</v>
      </c>
      <c r="AE366" s="110">
        <v>0</v>
      </c>
      <c r="AF366" s="110">
        <v>0</v>
      </c>
      <c r="AG366" s="110">
        <v>0</v>
      </c>
      <c r="AH366" s="110">
        <v>70</v>
      </c>
      <c r="AI366" s="110">
        <v>70</v>
      </c>
      <c r="AJ366" s="110">
        <v>89</v>
      </c>
      <c r="AK366" s="110">
        <v>0</v>
      </c>
      <c r="AL366" s="110">
        <v>81</v>
      </c>
      <c r="AM366" s="110">
        <v>101</v>
      </c>
      <c r="AN366" s="110">
        <v>56</v>
      </c>
      <c r="AO366" s="110">
        <v>406</v>
      </c>
      <c r="AP366" s="112">
        <f>'MFP by Site_kbs'!$AO366/'MFP by Site_kbs'!$G366</f>
        <v>0.86937901498929337</v>
      </c>
      <c r="AQ366" s="110">
        <v>406</v>
      </c>
      <c r="AR366" s="113">
        <f>'MFP by Site_kbs'!$AQ366/'MFP by Site_kbs'!$G366</f>
        <v>0.86937901498929337</v>
      </c>
      <c r="AS366" s="110" t="s">
        <v>1767</v>
      </c>
      <c r="AT366" s="110" t="s">
        <v>1957</v>
      </c>
      <c r="AU366" s="114" t="s">
        <v>3246</v>
      </c>
    </row>
    <row r="367" spans="2:47" hidden="1" x14ac:dyDescent="0.25">
      <c r="B367" s="103" t="s">
        <v>1808</v>
      </c>
      <c r="C367" s="103">
        <v>17</v>
      </c>
      <c r="D367" s="103" t="s">
        <v>112</v>
      </c>
      <c r="E367" s="103">
        <v>17068</v>
      </c>
      <c r="F367" s="103" t="s">
        <v>428</v>
      </c>
      <c r="G367" s="104">
        <v>256</v>
      </c>
      <c r="H367" s="104">
        <v>130</v>
      </c>
      <c r="I367" s="105">
        <v>0.5078125</v>
      </c>
      <c r="J367" s="104">
        <v>126</v>
      </c>
      <c r="K367" s="105">
        <v>0.4921875</v>
      </c>
      <c r="L367" s="104">
        <v>0</v>
      </c>
      <c r="M367" s="104">
        <v>0</v>
      </c>
      <c r="N367" s="104">
        <v>252</v>
      </c>
      <c r="O367" s="104">
        <v>4</v>
      </c>
      <c r="P367" s="104">
        <v>0</v>
      </c>
      <c r="Q367" s="104">
        <v>0</v>
      </c>
      <c r="R367" s="104">
        <v>0</v>
      </c>
      <c r="S367" s="104">
        <f>SUM('MFP by Site_kbs'!$L367:$P367,'MFP by Site_kbs'!$R367)</f>
        <v>256</v>
      </c>
      <c r="T367" s="104">
        <v>255</v>
      </c>
      <c r="U367" s="105">
        <v>0.99609375</v>
      </c>
      <c r="V367" s="104">
        <v>1</v>
      </c>
      <c r="W367" s="105">
        <v>3.90625E-3</v>
      </c>
      <c r="X367" s="104">
        <v>0</v>
      </c>
      <c r="Y367" s="104">
        <v>1</v>
      </c>
      <c r="Z367" s="104" t="s">
        <v>1869</v>
      </c>
      <c r="AA367" s="104">
        <v>42</v>
      </c>
      <c r="AB367" s="104">
        <v>41</v>
      </c>
      <c r="AC367" s="104">
        <v>41</v>
      </c>
      <c r="AD367" s="103">
        <v>47</v>
      </c>
      <c r="AE367" s="104">
        <v>44</v>
      </c>
      <c r="AF367" s="104">
        <v>40</v>
      </c>
      <c r="AG367" s="104">
        <v>0</v>
      </c>
      <c r="AH367" s="104">
        <v>0</v>
      </c>
      <c r="AI367" s="104">
        <v>0</v>
      </c>
      <c r="AJ367" s="104">
        <v>0</v>
      </c>
      <c r="AK367" s="104">
        <v>0</v>
      </c>
      <c r="AL367" s="104">
        <v>0</v>
      </c>
      <c r="AM367" s="104">
        <v>0</v>
      </c>
      <c r="AN367" s="104">
        <v>0</v>
      </c>
      <c r="AO367" s="104">
        <v>254</v>
      </c>
      <c r="AP367" s="106">
        <f>'MFP by Site_kbs'!$AO367/'MFP by Site_kbs'!$G367</f>
        <v>0.9921875</v>
      </c>
      <c r="AQ367" s="104">
        <v>254</v>
      </c>
      <c r="AR367" s="107">
        <f>'MFP by Site_kbs'!$AQ367/'MFP by Site_kbs'!$G367</f>
        <v>0.9921875</v>
      </c>
      <c r="AS367" s="104" t="s">
        <v>1767</v>
      </c>
      <c r="AT367" s="104" t="s">
        <v>1957</v>
      </c>
      <c r="AU367" s="115" t="s">
        <v>3246</v>
      </c>
    </row>
    <row r="368" spans="2:47" hidden="1" x14ac:dyDescent="0.25">
      <c r="B368" s="109" t="s">
        <v>1808</v>
      </c>
      <c r="C368" s="109">
        <v>17</v>
      </c>
      <c r="D368" s="109" t="s">
        <v>112</v>
      </c>
      <c r="E368" s="109">
        <v>17069</v>
      </c>
      <c r="F368" s="109" t="s">
        <v>781</v>
      </c>
      <c r="G368" s="110">
        <v>287</v>
      </c>
      <c r="H368" s="110">
        <v>141</v>
      </c>
      <c r="I368" s="111">
        <v>0.49128919860627202</v>
      </c>
      <c r="J368" s="110">
        <v>146</v>
      </c>
      <c r="K368" s="111">
        <v>0.50871080139372804</v>
      </c>
      <c r="L368" s="110">
        <v>0</v>
      </c>
      <c r="M368" s="110">
        <v>3</v>
      </c>
      <c r="N368" s="110">
        <v>220</v>
      </c>
      <c r="O368" s="110">
        <v>54</v>
      </c>
      <c r="P368" s="110">
        <v>0</v>
      </c>
      <c r="Q368" s="110">
        <v>10</v>
      </c>
      <c r="R368" s="110">
        <v>0</v>
      </c>
      <c r="S368" s="110">
        <f>SUM('MFP by Site_kbs'!$L368:$P368,'MFP by Site_kbs'!$R368)</f>
        <v>277</v>
      </c>
      <c r="T368" s="110">
        <v>246</v>
      </c>
      <c r="U368" s="111">
        <v>0.85714285714285698</v>
      </c>
      <c r="V368" s="110">
        <v>41</v>
      </c>
      <c r="W368" s="111">
        <v>0.14285714285714299</v>
      </c>
      <c r="X368" s="110">
        <v>0</v>
      </c>
      <c r="Y368" s="110">
        <v>0</v>
      </c>
      <c r="Z368" s="110" t="s">
        <v>1869</v>
      </c>
      <c r="AA368" s="110">
        <v>36</v>
      </c>
      <c r="AB368" s="110">
        <v>34</v>
      </c>
      <c r="AC368" s="110">
        <v>47</v>
      </c>
      <c r="AD368" s="109">
        <v>53</v>
      </c>
      <c r="AE368" s="110">
        <v>60</v>
      </c>
      <c r="AF368" s="110">
        <v>57</v>
      </c>
      <c r="AG368" s="110">
        <v>0</v>
      </c>
      <c r="AH368" s="110">
        <v>0</v>
      </c>
      <c r="AI368" s="110">
        <v>0</v>
      </c>
      <c r="AJ368" s="110">
        <v>0</v>
      </c>
      <c r="AK368" s="110">
        <v>0</v>
      </c>
      <c r="AL368" s="110">
        <v>0</v>
      </c>
      <c r="AM368" s="110">
        <v>0</v>
      </c>
      <c r="AN368" s="110">
        <v>0</v>
      </c>
      <c r="AO368" s="110">
        <v>273</v>
      </c>
      <c r="AP368" s="112">
        <f>'MFP by Site_kbs'!$AO368/'MFP by Site_kbs'!$G368</f>
        <v>0.95121951219512191</v>
      </c>
      <c r="AQ368" s="110">
        <v>273</v>
      </c>
      <c r="AR368" s="113">
        <f>'MFP by Site_kbs'!$AQ368/'MFP by Site_kbs'!$G368</f>
        <v>0.95121951219512191</v>
      </c>
      <c r="AS368" s="110" t="s">
        <v>1767</v>
      </c>
      <c r="AT368" s="110" t="s">
        <v>1957</v>
      </c>
      <c r="AU368" s="114" t="s">
        <v>3246</v>
      </c>
    </row>
    <row r="369" spans="2:47" hidden="1" x14ac:dyDescent="0.25">
      <c r="B369" s="103" t="s">
        <v>1808</v>
      </c>
      <c r="C369" s="103">
        <v>17</v>
      </c>
      <c r="D369" s="103" t="s">
        <v>112</v>
      </c>
      <c r="E369" s="103">
        <v>17070</v>
      </c>
      <c r="F369" s="103" t="s">
        <v>782</v>
      </c>
      <c r="G369" s="104">
        <v>686</v>
      </c>
      <c r="H369" s="104">
        <v>320</v>
      </c>
      <c r="I369" s="105">
        <v>0.46647230320699701</v>
      </c>
      <c r="J369" s="104">
        <v>366</v>
      </c>
      <c r="K369" s="105">
        <v>0.53352769679300305</v>
      </c>
      <c r="L369" s="104">
        <v>0</v>
      </c>
      <c r="M369" s="104">
        <v>13</v>
      </c>
      <c r="N369" s="104">
        <v>589</v>
      </c>
      <c r="O369" s="104">
        <v>71</v>
      </c>
      <c r="P369" s="104">
        <v>0</v>
      </c>
      <c r="Q369" s="104">
        <v>11</v>
      </c>
      <c r="R369" s="104">
        <v>2</v>
      </c>
      <c r="S369" s="104">
        <f>SUM('MFP by Site_kbs'!$L369:$P369,'MFP by Site_kbs'!$R369)</f>
        <v>675</v>
      </c>
      <c r="T369" s="104">
        <v>626</v>
      </c>
      <c r="U369" s="105">
        <v>0.91253644314868798</v>
      </c>
      <c r="V369" s="104">
        <v>60</v>
      </c>
      <c r="W369" s="105">
        <v>8.7463556851311894E-2</v>
      </c>
      <c r="X369" s="104">
        <v>0</v>
      </c>
      <c r="Y369" s="104">
        <v>0</v>
      </c>
      <c r="Z369" s="104" t="s">
        <v>1869</v>
      </c>
      <c r="AA369" s="104">
        <v>0</v>
      </c>
      <c r="AB369" s="104">
        <v>0</v>
      </c>
      <c r="AC369" s="104">
        <v>0</v>
      </c>
      <c r="AD369" s="103">
        <v>0</v>
      </c>
      <c r="AE369" s="104">
        <v>0</v>
      </c>
      <c r="AF369" s="104">
        <v>0</v>
      </c>
      <c r="AG369" s="104">
        <v>175</v>
      </c>
      <c r="AH369" s="104">
        <v>238</v>
      </c>
      <c r="AI369" s="104">
        <v>273</v>
      </c>
      <c r="AJ369" s="104">
        <v>0</v>
      </c>
      <c r="AK369" s="104">
        <v>0</v>
      </c>
      <c r="AL369" s="104">
        <v>0</v>
      </c>
      <c r="AM369" s="104">
        <v>0</v>
      </c>
      <c r="AN369" s="104">
        <v>0</v>
      </c>
      <c r="AO369" s="104">
        <v>647</v>
      </c>
      <c r="AP369" s="106">
        <f>'MFP by Site_kbs'!$AO369/'MFP by Site_kbs'!$G369</f>
        <v>0.9431486880466472</v>
      </c>
      <c r="AQ369" s="104">
        <v>647</v>
      </c>
      <c r="AR369" s="107">
        <f>'MFP by Site_kbs'!$AQ369/'MFP by Site_kbs'!$G369</f>
        <v>0.9431486880466472</v>
      </c>
      <c r="AS369" s="104" t="s">
        <v>1767</v>
      </c>
      <c r="AT369" s="104" t="s">
        <v>1957</v>
      </c>
      <c r="AU369" s="115" t="s">
        <v>3246</v>
      </c>
    </row>
    <row r="370" spans="2:47" hidden="1" x14ac:dyDescent="0.25">
      <c r="B370" s="109" t="s">
        <v>1808</v>
      </c>
      <c r="C370" s="109">
        <v>17</v>
      </c>
      <c r="D370" s="109" t="s">
        <v>112</v>
      </c>
      <c r="E370" s="109">
        <v>17072</v>
      </c>
      <c r="F370" s="109" t="s">
        <v>783</v>
      </c>
      <c r="G370" s="110">
        <v>589</v>
      </c>
      <c r="H370" s="110">
        <v>283</v>
      </c>
      <c r="I370" s="111">
        <v>0.48047538200339601</v>
      </c>
      <c r="J370" s="110">
        <v>306</v>
      </c>
      <c r="K370" s="111">
        <v>0.51952461799660399</v>
      </c>
      <c r="L370" s="110">
        <v>2</v>
      </c>
      <c r="M370" s="110">
        <v>71</v>
      </c>
      <c r="N370" s="110">
        <v>286</v>
      </c>
      <c r="O370" s="110">
        <v>31</v>
      </c>
      <c r="P370" s="110">
        <v>3</v>
      </c>
      <c r="Q370" s="110">
        <v>193</v>
      </c>
      <c r="R370" s="110">
        <v>3</v>
      </c>
      <c r="S370" s="110">
        <f>SUM('MFP by Site_kbs'!$L370:$P370,'MFP by Site_kbs'!$R370)</f>
        <v>396</v>
      </c>
      <c r="T370" s="110">
        <v>514</v>
      </c>
      <c r="U370" s="111">
        <v>0.87266553480475395</v>
      </c>
      <c r="V370" s="110">
        <v>75</v>
      </c>
      <c r="W370" s="111">
        <v>0.12733446519524599</v>
      </c>
      <c r="X370" s="110">
        <v>0</v>
      </c>
      <c r="Y370" s="110">
        <v>21</v>
      </c>
      <c r="Z370" s="110" t="s">
        <v>1869</v>
      </c>
      <c r="AA370" s="110">
        <v>92</v>
      </c>
      <c r="AB370" s="110">
        <v>103</v>
      </c>
      <c r="AC370" s="110">
        <v>95</v>
      </c>
      <c r="AD370" s="109">
        <v>96</v>
      </c>
      <c r="AE370" s="110">
        <v>97</v>
      </c>
      <c r="AF370" s="110">
        <v>85</v>
      </c>
      <c r="AG370" s="110">
        <v>0</v>
      </c>
      <c r="AH370" s="110">
        <v>0</v>
      </c>
      <c r="AI370" s="110">
        <v>0</v>
      </c>
      <c r="AJ370" s="110">
        <v>0</v>
      </c>
      <c r="AK370" s="110">
        <v>0</v>
      </c>
      <c r="AL370" s="110">
        <v>0</v>
      </c>
      <c r="AM370" s="110">
        <v>0</v>
      </c>
      <c r="AN370" s="110">
        <v>0</v>
      </c>
      <c r="AO370" s="110">
        <v>392</v>
      </c>
      <c r="AP370" s="112">
        <f>'MFP by Site_kbs'!$AO370/'MFP by Site_kbs'!$G370</f>
        <v>0.66553480475381999</v>
      </c>
      <c r="AQ370" s="110">
        <v>392</v>
      </c>
      <c r="AR370" s="113">
        <f>'MFP by Site_kbs'!$AQ370/'MFP by Site_kbs'!$G370</f>
        <v>0.66553480475381999</v>
      </c>
      <c r="AS370" s="110" t="s">
        <v>1767</v>
      </c>
      <c r="AT370" s="110" t="s">
        <v>1957</v>
      </c>
      <c r="AU370" s="114" t="s">
        <v>3246</v>
      </c>
    </row>
    <row r="371" spans="2:47" hidden="1" x14ac:dyDescent="0.25">
      <c r="B371" s="103" t="s">
        <v>1808</v>
      </c>
      <c r="C371" s="103">
        <v>17</v>
      </c>
      <c r="D371" s="103" t="s">
        <v>112</v>
      </c>
      <c r="E371" s="103">
        <v>17073</v>
      </c>
      <c r="F371" s="103" t="s">
        <v>784</v>
      </c>
      <c r="G371" s="104">
        <v>170</v>
      </c>
      <c r="H371" s="104">
        <v>87</v>
      </c>
      <c r="I371" s="105">
        <v>0.51176470588235301</v>
      </c>
      <c r="J371" s="104">
        <v>83</v>
      </c>
      <c r="K371" s="105">
        <v>0.48823529411764699</v>
      </c>
      <c r="L371" s="104">
        <v>0</v>
      </c>
      <c r="M371" s="104">
        <v>5</v>
      </c>
      <c r="N371" s="104">
        <v>122</v>
      </c>
      <c r="O371" s="104">
        <v>10</v>
      </c>
      <c r="P371" s="104">
        <v>0</v>
      </c>
      <c r="Q371" s="104">
        <v>32</v>
      </c>
      <c r="R371" s="104">
        <v>1</v>
      </c>
      <c r="S371" s="104">
        <f>SUM('MFP by Site_kbs'!$L371:$P371,'MFP by Site_kbs'!$R371)</f>
        <v>138</v>
      </c>
      <c r="T371" s="104">
        <v>168</v>
      </c>
      <c r="U371" s="105">
        <v>0.98823529411764699</v>
      </c>
      <c r="V371" s="104">
        <v>2</v>
      </c>
      <c r="W371" s="105">
        <v>1.1764705882352899E-2</v>
      </c>
      <c r="X371" s="104">
        <v>0</v>
      </c>
      <c r="Y371" s="104">
        <v>2</v>
      </c>
      <c r="Z371" s="104" t="s">
        <v>1869</v>
      </c>
      <c r="AA371" s="104">
        <v>0</v>
      </c>
      <c r="AB371" s="104">
        <v>0</v>
      </c>
      <c r="AC371" s="104">
        <v>0</v>
      </c>
      <c r="AD371" s="103">
        <v>60</v>
      </c>
      <c r="AE371" s="104">
        <v>58</v>
      </c>
      <c r="AF371" s="104">
        <v>50</v>
      </c>
      <c r="AG371" s="104">
        <v>0</v>
      </c>
      <c r="AH371" s="104">
        <v>0</v>
      </c>
      <c r="AI371" s="104">
        <v>0</v>
      </c>
      <c r="AJ371" s="104">
        <v>0</v>
      </c>
      <c r="AK371" s="104">
        <v>0</v>
      </c>
      <c r="AL371" s="104">
        <v>0</v>
      </c>
      <c r="AM371" s="104">
        <v>0</v>
      </c>
      <c r="AN371" s="104">
        <v>0</v>
      </c>
      <c r="AO371" s="104">
        <v>151</v>
      </c>
      <c r="AP371" s="106">
        <f>'MFP by Site_kbs'!$AO371/'MFP by Site_kbs'!$G371</f>
        <v>0.88823529411764701</v>
      </c>
      <c r="AQ371" s="104">
        <v>151</v>
      </c>
      <c r="AR371" s="107">
        <f>'MFP by Site_kbs'!$AQ371/'MFP by Site_kbs'!$G371</f>
        <v>0.88823529411764701</v>
      </c>
      <c r="AS371" s="104" t="s">
        <v>1767</v>
      </c>
      <c r="AT371" s="104" t="s">
        <v>1957</v>
      </c>
      <c r="AU371" s="115" t="s">
        <v>3246</v>
      </c>
    </row>
    <row r="372" spans="2:47" hidden="1" x14ac:dyDescent="0.25">
      <c r="B372" s="109" t="s">
        <v>1808</v>
      </c>
      <c r="C372" s="109">
        <v>17</v>
      </c>
      <c r="D372" s="109" t="s">
        <v>112</v>
      </c>
      <c r="E372" s="109">
        <v>17075</v>
      </c>
      <c r="F372" s="109" t="s">
        <v>785</v>
      </c>
      <c r="G372" s="110">
        <v>396</v>
      </c>
      <c r="H372" s="110">
        <v>185</v>
      </c>
      <c r="I372" s="111">
        <v>0.46717171717171702</v>
      </c>
      <c r="J372" s="110">
        <v>211</v>
      </c>
      <c r="K372" s="111">
        <v>0.53282828282828298</v>
      </c>
      <c r="L372" s="110">
        <v>0</v>
      </c>
      <c r="M372" s="110">
        <v>0</v>
      </c>
      <c r="N372" s="110">
        <v>391</v>
      </c>
      <c r="O372" s="110">
        <v>1</v>
      </c>
      <c r="P372" s="110">
        <v>0</v>
      </c>
      <c r="Q372" s="110">
        <v>4</v>
      </c>
      <c r="R372" s="110">
        <v>0</v>
      </c>
      <c r="S372" s="110">
        <f>SUM('MFP by Site_kbs'!$L372:$P372,'MFP by Site_kbs'!$R372)</f>
        <v>392</v>
      </c>
      <c r="T372" s="110">
        <v>394</v>
      </c>
      <c r="U372" s="111">
        <v>0.99494949494949503</v>
      </c>
      <c r="V372" s="110">
        <v>2</v>
      </c>
      <c r="W372" s="111">
        <v>5.0505050505050501E-3</v>
      </c>
      <c r="X372" s="110">
        <v>0</v>
      </c>
      <c r="Y372" s="110">
        <v>2</v>
      </c>
      <c r="Z372" s="110" t="s">
        <v>1869</v>
      </c>
      <c r="AA372" s="110">
        <v>51</v>
      </c>
      <c r="AB372" s="110">
        <v>74</v>
      </c>
      <c r="AC372" s="110">
        <v>64</v>
      </c>
      <c r="AD372" s="109">
        <v>58</v>
      </c>
      <c r="AE372" s="110">
        <v>81</v>
      </c>
      <c r="AF372" s="110">
        <v>66</v>
      </c>
      <c r="AG372" s="110">
        <v>0</v>
      </c>
      <c r="AH372" s="110">
        <v>0</v>
      </c>
      <c r="AI372" s="110">
        <v>0</v>
      </c>
      <c r="AJ372" s="110">
        <v>0</v>
      </c>
      <c r="AK372" s="110">
        <v>0</v>
      </c>
      <c r="AL372" s="110">
        <v>0</v>
      </c>
      <c r="AM372" s="110">
        <v>0</v>
      </c>
      <c r="AN372" s="110">
        <v>0</v>
      </c>
      <c r="AO372" s="110">
        <v>392</v>
      </c>
      <c r="AP372" s="112">
        <f>'MFP by Site_kbs'!$AO372/'MFP by Site_kbs'!$G372</f>
        <v>0.98989898989898994</v>
      </c>
      <c r="AQ372" s="110">
        <v>392</v>
      </c>
      <c r="AR372" s="113">
        <f>'MFP by Site_kbs'!$AQ372/'MFP by Site_kbs'!$G372</f>
        <v>0.98989898989898994</v>
      </c>
      <c r="AS372" s="110" t="s">
        <v>1767</v>
      </c>
      <c r="AT372" s="110" t="s">
        <v>1957</v>
      </c>
      <c r="AU372" s="114" t="s">
        <v>3246</v>
      </c>
    </row>
    <row r="373" spans="2:47" hidden="1" x14ac:dyDescent="0.25">
      <c r="B373" s="103" t="s">
        <v>1808</v>
      </c>
      <c r="C373" s="103">
        <v>17</v>
      </c>
      <c r="D373" s="103" t="s">
        <v>112</v>
      </c>
      <c r="E373" s="103">
        <v>17077</v>
      </c>
      <c r="F373" s="103" t="s">
        <v>786</v>
      </c>
      <c r="G373" s="104">
        <v>358</v>
      </c>
      <c r="H373" s="104">
        <v>186</v>
      </c>
      <c r="I373" s="105">
        <v>0.51955307262569805</v>
      </c>
      <c r="J373" s="104">
        <v>172</v>
      </c>
      <c r="K373" s="105">
        <v>0.480446927374302</v>
      </c>
      <c r="L373" s="104">
        <v>4</v>
      </c>
      <c r="M373" s="104">
        <v>10</v>
      </c>
      <c r="N373" s="104">
        <v>170</v>
      </c>
      <c r="O373" s="104">
        <v>133</v>
      </c>
      <c r="P373" s="104">
        <v>5</v>
      </c>
      <c r="Q373" s="104">
        <v>36</v>
      </c>
      <c r="R373" s="104">
        <v>0</v>
      </c>
      <c r="S373" s="104">
        <f>SUM('MFP by Site_kbs'!$L373:$P373,'MFP by Site_kbs'!$R373)</f>
        <v>322</v>
      </c>
      <c r="T373" s="104">
        <v>237</v>
      </c>
      <c r="U373" s="105">
        <v>0.66201117318435798</v>
      </c>
      <c r="V373" s="104">
        <v>121</v>
      </c>
      <c r="W373" s="105">
        <v>0.33798882681564202</v>
      </c>
      <c r="X373" s="104">
        <v>0</v>
      </c>
      <c r="Y373" s="104">
        <v>3</v>
      </c>
      <c r="Z373" s="104" t="s">
        <v>1869</v>
      </c>
      <c r="AA373" s="104">
        <v>60</v>
      </c>
      <c r="AB373" s="104">
        <v>68</v>
      </c>
      <c r="AC373" s="104">
        <v>56</v>
      </c>
      <c r="AD373" s="103">
        <v>61</v>
      </c>
      <c r="AE373" s="104">
        <v>56</v>
      </c>
      <c r="AF373" s="104">
        <v>54</v>
      </c>
      <c r="AG373" s="104">
        <v>0</v>
      </c>
      <c r="AH373" s="104">
        <v>0</v>
      </c>
      <c r="AI373" s="104">
        <v>0</v>
      </c>
      <c r="AJ373" s="104">
        <v>0</v>
      </c>
      <c r="AK373" s="104">
        <v>0</v>
      </c>
      <c r="AL373" s="104">
        <v>0</v>
      </c>
      <c r="AM373" s="104">
        <v>0</v>
      </c>
      <c r="AN373" s="104">
        <v>0</v>
      </c>
      <c r="AO373" s="104">
        <v>311</v>
      </c>
      <c r="AP373" s="106">
        <f>'MFP by Site_kbs'!$AO373/'MFP by Site_kbs'!$G373</f>
        <v>0.86871508379888274</v>
      </c>
      <c r="AQ373" s="104">
        <v>311</v>
      </c>
      <c r="AR373" s="107">
        <f>'MFP by Site_kbs'!$AQ373/'MFP by Site_kbs'!$G373</f>
        <v>0.86871508379888274</v>
      </c>
      <c r="AS373" s="104" t="s">
        <v>1767</v>
      </c>
      <c r="AT373" s="104" t="s">
        <v>1957</v>
      </c>
      <c r="AU373" s="115" t="s">
        <v>3246</v>
      </c>
    </row>
    <row r="374" spans="2:47" hidden="1" x14ac:dyDescent="0.25">
      <c r="B374" s="109" t="s">
        <v>1808</v>
      </c>
      <c r="C374" s="109">
        <v>17</v>
      </c>
      <c r="D374" s="109" t="s">
        <v>112</v>
      </c>
      <c r="E374" s="109">
        <v>17078</v>
      </c>
      <c r="F374" s="109" t="s">
        <v>787</v>
      </c>
      <c r="G374" s="110">
        <v>422</v>
      </c>
      <c r="H374" s="110">
        <v>207</v>
      </c>
      <c r="I374" s="111">
        <v>0.49052132701421802</v>
      </c>
      <c r="J374" s="110">
        <v>215</v>
      </c>
      <c r="K374" s="111">
        <v>0.50947867298578198</v>
      </c>
      <c r="L374" s="110">
        <v>0</v>
      </c>
      <c r="M374" s="110">
        <v>0</v>
      </c>
      <c r="N374" s="110">
        <v>411</v>
      </c>
      <c r="O374" s="110">
        <v>7</v>
      </c>
      <c r="P374" s="110">
        <v>0</v>
      </c>
      <c r="Q374" s="110">
        <v>4</v>
      </c>
      <c r="R374" s="110">
        <v>0</v>
      </c>
      <c r="S374" s="110">
        <f>SUM('MFP by Site_kbs'!$L374:$P374,'MFP by Site_kbs'!$R374)</f>
        <v>418</v>
      </c>
      <c r="T374" s="110">
        <v>422</v>
      </c>
      <c r="U374" s="111">
        <v>1</v>
      </c>
      <c r="V374" s="110">
        <v>0</v>
      </c>
      <c r="W374" s="111">
        <v>0</v>
      </c>
      <c r="X374" s="110">
        <v>0</v>
      </c>
      <c r="Y374" s="110">
        <v>0</v>
      </c>
      <c r="Z374" s="110" t="s">
        <v>1869</v>
      </c>
      <c r="AA374" s="110">
        <v>68</v>
      </c>
      <c r="AB374" s="110">
        <v>71</v>
      </c>
      <c r="AC374" s="110">
        <v>65</v>
      </c>
      <c r="AD374" s="109">
        <v>72</v>
      </c>
      <c r="AE374" s="110">
        <v>72</v>
      </c>
      <c r="AF374" s="110">
        <v>74</v>
      </c>
      <c r="AG374" s="110">
        <v>0</v>
      </c>
      <c r="AH374" s="110">
        <v>0</v>
      </c>
      <c r="AI374" s="110">
        <v>0</v>
      </c>
      <c r="AJ374" s="110">
        <v>0</v>
      </c>
      <c r="AK374" s="110">
        <v>0</v>
      </c>
      <c r="AL374" s="110">
        <v>0</v>
      </c>
      <c r="AM374" s="110">
        <v>0</v>
      </c>
      <c r="AN374" s="110">
        <v>0</v>
      </c>
      <c r="AO374" s="110">
        <v>414</v>
      </c>
      <c r="AP374" s="112">
        <f>'MFP by Site_kbs'!$AO374/'MFP by Site_kbs'!$G374</f>
        <v>0.98104265402843605</v>
      </c>
      <c r="AQ374" s="110">
        <v>414</v>
      </c>
      <c r="AR374" s="113">
        <f>'MFP by Site_kbs'!$AQ374/'MFP by Site_kbs'!$G374</f>
        <v>0.98104265402843605</v>
      </c>
      <c r="AS374" s="110" t="s">
        <v>1767</v>
      </c>
      <c r="AT374" s="110" t="s">
        <v>1957</v>
      </c>
      <c r="AU374" s="114" t="s">
        <v>3246</v>
      </c>
    </row>
    <row r="375" spans="2:47" hidden="1" x14ac:dyDescent="0.25">
      <c r="B375" s="103" t="s">
        <v>1808</v>
      </c>
      <c r="C375" s="103">
        <v>17</v>
      </c>
      <c r="D375" s="103" t="s">
        <v>112</v>
      </c>
      <c r="E375" s="103">
        <v>17079</v>
      </c>
      <c r="F375" s="103" t="s">
        <v>788</v>
      </c>
      <c r="G375" s="104">
        <v>1288</v>
      </c>
      <c r="H375" s="104">
        <v>661</v>
      </c>
      <c r="I375" s="105">
        <v>0.51319875776397506</v>
      </c>
      <c r="J375" s="104">
        <v>627</v>
      </c>
      <c r="K375" s="105">
        <v>0.486801242236025</v>
      </c>
      <c r="L375" s="104">
        <v>0</v>
      </c>
      <c r="M375" s="104">
        <v>0</v>
      </c>
      <c r="N375" s="104">
        <v>1275</v>
      </c>
      <c r="O375" s="104">
        <v>5</v>
      </c>
      <c r="P375" s="104">
        <v>0</v>
      </c>
      <c r="Q375" s="104">
        <v>6</v>
      </c>
      <c r="R375" s="104">
        <v>2</v>
      </c>
      <c r="S375" s="104">
        <f>SUM('MFP by Site_kbs'!$L375:$P375,'MFP by Site_kbs'!$R375)</f>
        <v>1282</v>
      </c>
      <c r="T375" s="104">
        <v>1288</v>
      </c>
      <c r="U375" s="105">
        <v>1</v>
      </c>
      <c r="V375" s="104">
        <v>0</v>
      </c>
      <c r="W375" s="105">
        <v>0</v>
      </c>
      <c r="X375" s="104">
        <v>0</v>
      </c>
      <c r="Y375" s="104">
        <v>0</v>
      </c>
      <c r="Z375" s="104" t="s">
        <v>1869</v>
      </c>
      <c r="AA375" s="104">
        <v>0</v>
      </c>
      <c r="AB375" s="104">
        <v>0</v>
      </c>
      <c r="AC375" s="104">
        <v>0</v>
      </c>
      <c r="AD375" s="103">
        <v>0</v>
      </c>
      <c r="AE375" s="104">
        <v>0</v>
      </c>
      <c r="AF375" s="104">
        <v>0</v>
      </c>
      <c r="AG375" s="104">
        <v>0</v>
      </c>
      <c r="AH375" s="104">
        <v>0</v>
      </c>
      <c r="AI375" s="104">
        <v>0</v>
      </c>
      <c r="AJ375" s="104">
        <v>383</v>
      </c>
      <c r="AK375" s="104">
        <v>0</v>
      </c>
      <c r="AL375" s="104">
        <v>319</v>
      </c>
      <c r="AM375" s="104">
        <v>314</v>
      </c>
      <c r="AN375" s="104">
        <v>272</v>
      </c>
      <c r="AO375" s="104">
        <v>1054</v>
      </c>
      <c r="AP375" s="106">
        <f>'MFP by Site_kbs'!$AO375/'MFP by Site_kbs'!$G375</f>
        <v>0.81832298136645965</v>
      </c>
      <c r="AQ375" s="104">
        <v>1054</v>
      </c>
      <c r="AR375" s="107">
        <f>'MFP by Site_kbs'!$AQ375/'MFP by Site_kbs'!$G375</f>
        <v>0.81832298136645965</v>
      </c>
      <c r="AS375" s="104" t="s">
        <v>1767</v>
      </c>
      <c r="AT375" s="104" t="s">
        <v>1957</v>
      </c>
      <c r="AU375" s="115" t="s">
        <v>3246</v>
      </c>
    </row>
    <row r="376" spans="2:47" hidden="1" x14ac:dyDescent="0.25">
      <c r="B376" s="109" t="s">
        <v>1808</v>
      </c>
      <c r="C376" s="109">
        <v>17</v>
      </c>
      <c r="D376" s="109" t="s">
        <v>112</v>
      </c>
      <c r="E376" s="109">
        <v>17081</v>
      </c>
      <c r="F376" s="109" t="s">
        <v>789</v>
      </c>
      <c r="G376" s="110">
        <v>280</v>
      </c>
      <c r="H376" s="110">
        <v>140</v>
      </c>
      <c r="I376" s="111">
        <v>0.5</v>
      </c>
      <c r="J376" s="110">
        <v>140</v>
      </c>
      <c r="K376" s="111">
        <v>0.5</v>
      </c>
      <c r="L376" s="110">
        <v>0</v>
      </c>
      <c r="M376" s="110">
        <v>1</v>
      </c>
      <c r="N376" s="110">
        <v>272</v>
      </c>
      <c r="O376" s="110">
        <v>6</v>
      </c>
      <c r="P376" s="110">
        <v>0</v>
      </c>
      <c r="Q376" s="110">
        <v>1</v>
      </c>
      <c r="R376" s="110">
        <v>0</v>
      </c>
      <c r="S376" s="110">
        <f>SUM('MFP by Site_kbs'!$L376:$P376,'MFP by Site_kbs'!$R376)</f>
        <v>279</v>
      </c>
      <c r="T376" s="110">
        <v>277</v>
      </c>
      <c r="U376" s="111">
        <v>0.98928571428571399</v>
      </c>
      <c r="V376" s="110">
        <v>3</v>
      </c>
      <c r="W376" s="111">
        <v>1.0714285714285701E-2</v>
      </c>
      <c r="X376" s="110">
        <v>0</v>
      </c>
      <c r="Y376" s="110">
        <v>2</v>
      </c>
      <c r="Z376" s="110" t="s">
        <v>1869</v>
      </c>
      <c r="AA376" s="110">
        <v>43</v>
      </c>
      <c r="AB376" s="110">
        <v>33</v>
      </c>
      <c r="AC376" s="110">
        <v>66</v>
      </c>
      <c r="AD376" s="109">
        <v>41</v>
      </c>
      <c r="AE376" s="110">
        <v>47</v>
      </c>
      <c r="AF376" s="110">
        <v>48</v>
      </c>
      <c r="AG376" s="110">
        <v>0</v>
      </c>
      <c r="AH376" s="110">
        <v>0</v>
      </c>
      <c r="AI376" s="110">
        <v>0</v>
      </c>
      <c r="AJ376" s="110">
        <v>0</v>
      </c>
      <c r="AK376" s="110">
        <v>0</v>
      </c>
      <c r="AL376" s="110">
        <v>0</v>
      </c>
      <c r="AM376" s="110">
        <v>0</v>
      </c>
      <c r="AN376" s="110">
        <v>0</v>
      </c>
      <c r="AO376" s="110">
        <v>276</v>
      </c>
      <c r="AP376" s="112">
        <f>'MFP by Site_kbs'!$AO376/'MFP by Site_kbs'!$G376</f>
        <v>0.98571428571428577</v>
      </c>
      <c r="AQ376" s="110">
        <v>276</v>
      </c>
      <c r="AR376" s="113">
        <f>'MFP by Site_kbs'!$AQ376/'MFP by Site_kbs'!$G376</f>
        <v>0.98571428571428577</v>
      </c>
      <c r="AS376" s="110" t="s">
        <v>1767</v>
      </c>
      <c r="AT376" s="110" t="s">
        <v>1957</v>
      </c>
      <c r="AU376" s="114" t="s">
        <v>3246</v>
      </c>
    </row>
    <row r="377" spans="2:47" hidden="1" x14ac:dyDescent="0.25">
      <c r="B377" s="103" t="s">
        <v>1808</v>
      </c>
      <c r="C377" s="103">
        <v>17</v>
      </c>
      <c r="D377" s="103" t="s">
        <v>112</v>
      </c>
      <c r="E377" s="103">
        <v>17082</v>
      </c>
      <c r="F377" s="103" t="s">
        <v>790</v>
      </c>
      <c r="G377" s="104">
        <v>562</v>
      </c>
      <c r="H377" s="104">
        <v>246</v>
      </c>
      <c r="I377" s="105">
        <v>0.43772241992882599</v>
      </c>
      <c r="J377" s="104">
        <v>316</v>
      </c>
      <c r="K377" s="105">
        <v>0.56227758007117401</v>
      </c>
      <c r="L377" s="104">
        <v>4</v>
      </c>
      <c r="M377" s="104">
        <v>45</v>
      </c>
      <c r="N377" s="104">
        <v>175</v>
      </c>
      <c r="O377" s="104">
        <v>49</v>
      </c>
      <c r="P377" s="104">
        <v>0</v>
      </c>
      <c r="Q377" s="104">
        <v>262</v>
      </c>
      <c r="R377" s="104">
        <v>27</v>
      </c>
      <c r="S377" s="104">
        <f>SUM('MFP by Site_kbs'!$L377:$P377,'MFP by Site_kbs'!$R377)</f>
        <v>300</v>
      </c>
      <c r="T377" s="104">
        <v>519</v>
      </c>
      <c r="U377" s="105">
        <v>0.92348754448398596</v>
      </c>
      <c r="V377" s="104">
        <v>43</v>
      </c>
      <c r="W377" s="105">
        <v>7.6512455516014197E-2</v>
      </c>
      <c r="X377" s="104">
        <v>0</v>
      </c>
      <c r="Y377" s="104">
        <v>2</v>
      </c>
      <c r="Z377" s="104" t="s">
        <v>1869</v>
      </c>
      <c r="AA377" s="104">
        <v>108</v>
      </c>
      <c r="AB377" s="104">
        <v>88</v>
      </c>
      <c r="AC377" s="104">
        <v>105</v>
      </c>
      <c r="AD377" s="103">
        <v>98</v>
      </c>
      <c r="AE377" s="104">
        <v>84</v>
      </c>
      <c r="AF377" s="104">
        <v>77</v>
      </c>
      <c r="AG377" s="104">
        <v>0</v>
      </c>
      <c r="AH377" s="104">
        <v>0</v>
      </c>
      <c r="AI377" s="104">
        <v>0</v>
      </c>
      <c r="AJ377" s="104">
        <v>0</v>
      </c>
      <c r="AK377" s="104">
        <v>0</v>
      </c>
      <c r="AL377" s="104">
        <v>0</v>
      </c>
      <c r="AM377" s="104">
        <v>0</v>
      </c>
      <c r="AN377" s="104">
        <v>0</v>
      </c>
      <c r="AO377" s="104">
        <v>303</v>
      </c>
      <c r="AP377" s="106">
        <f>'MFP by Site_kbs'!$AO377/'MFP by Site_kbs'!$G377</f>
        <v>0.53914590747330959</v>
      </c>
      <c r="AQ377" s="104">
        <v>303</v>
      </c>
      <c r="AR377" s="107">
        <f>'MFP by Site_kbs'!$AQ377/'MFP by Site_kbs'!$G377</f>
        <v>0.53914590747330959</v>
      </c>
      <c r="AS377" s="104" t="s">
        <v>1767</v>
      </c>
      <c r="AT377" s="104" t="s">
        <v>1957</v>
      </c>
      <c r="AU377" s="115" t="s">
        <v>3246</v>
      </c>
    </row>
    <row r="378" spans="2:47" ht="30" hidden="1" x14ac:dyDescent="0.25">
      <c r="B378" s="109" t="s">
        <v>1808</v>
      </c>
      <c r="C378" s="109">
        <v>17</v>
      </c>
      <c r="D378" s="109" t="s">
        <v>112</v>
      </c>
      <c r="E378" s="109">
        <v>17083</v>
      </c>
      <c r="F378" s="109" t="s">
        <v>791</v>
      </c>
      <c r="G378" s="110">
        <v>767</v>
      </c>
      <c r="H378" s="110">
        <v>439</v>
      </c>
      <c r="I378" s="111">
        <v>0.572359843546284</v>
      </c>
      <c r="J378" s="110">
        <v>328</v>
      </c>
      <c r="K378" s="111">
        <v>0.427640156453716</v>
      </c>
      <c r="L378" s="110">
        <v>0</v>
      </c>
      <c r="M378" s="110">
        <v>121</v>
      </c>
      <c r="N378" s="110">
        <v>336</v>
      </c>
      <c r="O378" s="110">
        <v>63</v>
      </c>
      <c r="P378" s="110">
        <v>3</v>
      </c>
      <c r="Q378" s="110">
        <v>224</v>
      </c>
      <c r="R378" s="110">
        <v>20</v>
      </c>
      <c r="S378" s="110">
        <f>SUM('MFP by Site_kbs'!$L378:$P378,'MFP by Site_kbs'!$R378)</f>
        <v>543</v>
      </c>
      <c r="T378" s="110">
        <v>761</v>
      </c>
      <c r="U378" s="111">
        <v>0.99217731421121202</v>
      </c>
      <c r="V378" s="110">
        <v>6</v>
      </c>
      <c r="W378" s="111">
        <v>7.8226857887874791E-3</v>
      </c>
      <c r="X378" s="110">
        <v>0</v>
      </c>
      <c r="Y378" s="110">
        <v>0</v>
      </c>
      <c r="Z378" s="110" t="s">
        <v>1869</v>
      </c>
      <c r="AA378" s="110">
        <v>0</v>
      </c>
      <c r="AB378" s="110">
        <v>0</v>
      </c>
      <c r="AC378" s="110">
        <v>0</v>
      </c>
      <c r="AD378" s="109">
        <v>0</v>
      </c>
      <c r="AE378" s="110">
        <v>0</v>
      </c>
      <c r="AF378" s="110">
        <v>0</v>
      </c>
      <c r="AG378" s="110">
        <v>283</v>
      </c>
      <c r="AH378" s="110">
        <v>237</v>
      </c>
      <c r="AI378" s="110">
        <v>247</v>
      </c>
      <c r="AJ378" s="110">
        <v>0</v>
      </c>
      <c r="AK378" s="110">
        <v>0</v>
      </c>
      <c r="AL378" s="110">
        <v>0</v>
      </c>
      <c r="AM378" s="110">
        <v>0</v>
      </c>
      <c r="AN378" s="110">
        <v>0</v>
      </c>
      <c r="AO378" s="110">
        <v>426</v>
      </c>
      <c r="AP378" s="112">
        <f>'MFP by Site_kbs'!$AO378/'MFP by Site_kbs'!$G378</f>
        <v>0.55541069100391138</v>
      </c>
      <c r="AQ378" s="110">
        <v>426</v>
      </c>
      <c r="AR378" s="113">
        <f>'MFP by Site_kbs'!$AQ378/'MFP by Site_kbs'!$G378</f>
        <v>0.55541069100391138</v>
      </c>
      <c r="AS378" s="110" t="s">
        <v>1767</v>
      </c>
      <c r="AT378" s="110" t="s">
        <v>1957</v>
      </c>
      <c r="AU378" s="114" t="s">
        <v>3246</v>
      </c>
    </row>
    <row r="379" spans="2:47" ht="30" hidden="1" x14ac:dyDescent="0.25">
      <c r="B379" s="103" t="s">
        <v>1808</v>
      </c>
      <c r="C379" s="103">
        <v>17</v>
      </c>
      <c r="D379" s="103" t="s">
        <v>112</v>
      </c>
      <c r="E379" s="103">
        <v>17084</v>
      </c>
      <c r="F379" s="103" t="s">
        <v>792</v>
      </c>
      <c r="G379" s="104">
        <v>232</v>
      </c>
      <c r="H379" s="104">
        <v>125</v>
      </c>
      <c r="I379" s="105">
        <v>0.53879310344827602</v>
      </c>
      <c r="J379" s="104">
        <v>107</v>
      </c>
      <c r="K379" s="105">
        <v>0.46120689655172398</v>
      </c>
      <c r="L379" s="104">
        <v>0</v>
      </c>
      <c r="M379" s="104">
        <v>7</v>
      </c>
      <c r="N379" s="104">
        <v>142</v>
      </c>
      <c r="O379" s="104">
        <v>11</v>
      </c>
      <c r="P379" s="104">
        <v>0</v>
      </c>
      <c r="Q379" s="104">
        <v>69</v>
      </c>
      <c r="R379" s="104">
        <v>3</v>
      </c>
      <c r="S379" s="104">
        <f>SUM('MFP by Site_kbs'!$L379:$P379,'MFP by Site_kbs'!$R379)</f>
        <v>163</v>
      </c>
      <c r="T379" s="104">
        <v>229</v>
      </c>
      <c r="U379" s="105">
        <v>0.98706896551724099</v>
      </c>
      <c r="V379" s="104">
        <v>3</v>
      </c>
      <c r="W379" s="105">
        <v>1.29310344827586E-2</v>
      </c>
      <c r="X379" s="104">
        <v>0</v>
      </c>
      <c r="Y379" s="104">
        <v>0</v>
      </c>
      <c r="Z379" s="104" t="s">
        <v>1869</v>
      </c>
      <c r="AA379" s="104">
        <v>81</v>
      </c>
      <c r="AB379" s="104">
        <v>80</v>
      </c>
      <c r="AC379" s="104">
        <v>71</v>
      </c>
      <c r="AD379" s="103">
        <v>0</v>
      </c>
      <c r="AE379" s="104">
        <v>0</v>
      </c>
      <c r="AF379" s="104">
        <v>0</v>
      </c>
      <c r="AG379" s="104">
        <v>0</v>
      </c>
      <c r="AH379" s="104">
        <v>0</v>
      </c>
      <c r="AI379" s="104">
        <v>0</v>
      </c>
      <c r="AJ379" s="104">
        <v>0</v>
      </c>
      <c r="AK379" s="104">
        <v>0</v>
      </c>
      <c r="AL379" s="104">
        <v>0</v>
      </c>
      <c r="AM379" s="104">
        <v>0</v>
      </c>
      <c r="AN379" s="104">
        <v>0</v>
      </c>
      <c r="AO379" s="104">
        <v>120</v>
      </c>
      <c r="AP379" s="106">
        <f>'MFP by Site_kbs'!$AO379/'MFP by Site_kbs'!$G379</f>
        <v>0.51724137931034486</v>
      </c>
      <c r="AQ379" s="104">
        <v>120</v>
      </c>
      <c r="AR379" s="107">
        <f>'MFP by Site_kbs'!$AQ379/'MFP by Site_kbs'!$G379</f>
        <v>0.51724137931034486</v>
      </c>
      <c r="AS379" s="104" t="s">
        <v>1767</v>
      </c>
      <c r="AT379" s="104" t="s">
        <v>1957</v>
      </c>
      <c r="AU379" s="115" t="s">
        <v>3246</v>
      </c>
    </row>
    <row r="380" spans="2:47" hidden="1" x14ac:dyDescent="0.25">
      <c r="B380" s="109" t="s">
        <v>1808</v>
      </c>
      <c r="C380" s="109">
        <v>17</v>
      </c>
      <c r="D380" s="109" t="s">
        <v>112</v>
      </c>
      <c r="E380" s="109">
        <v>17085</v>
      </c>
      <c r="F380" s="109" t="s">
        <v>793</v>
      </c>
      <c r="G380" s="110">
        <v>704</v>
      </c>
      <c r="H380" s="110">
        <v>336</v>
      </c>
      <c r="I380" s="111">
        <v>0.47727272727272702</v>
      </c>
      <c r="J380" s="110">
        <v>368</v>
      </c>
      <c r="K380" s="111">
        <v>0.52272727272727304</v>
      </c>
      <c r="L380" s="110">
        <v>0</v>
      </c>
      <c r="M380" s="110">
        <v>35</v>
      </c>
      <c r="N380" s="110">
        <v>483</v>
      </c>
      <c r="O380" s="110">
        <v>116</v>
      </c>
      <c r="P380" s="110">
        <v>4</v>
      </c>
      <c r="Q380" s="110">
        <v>61</v>
      </c>
      <c r="R380" s="110">
        <v>5</v>
      </c>
      <c r="S380" s="110">
        <f>SUM('MFP by Site_kbs'!$L380:$P380,'MFP by Site_kbs'!$R380)</f>
        <v>643</v>
      </c>
      <c r="T380" s="110">
        <v>616</v>
      </c>
      <c r="U380" s="111">
        <v>0.875</v>
      </c>
      <c r="V380" s="110">
        <v>88</v>
      </c>
      <c r="W380" s="111">
        <v>0.125</v>
      </c>
      <c r="X380" s="110">
        <v>0</v>
      </c>
      <c r="Y380" s="110">
        <v>0</v>
      </c>
      <c r="Z380" s="110" t="s">
        <v>1869</v>
      </c>
      <c r="AA380" s="110">
        <v>0</v>
      </c>
      <c r="AB380" s="110">
        <v>0</v>
      </c>
      <c r="AC380" s="110">
        <v>0</v>
      </c>
      <c r="AD380" s="109">
        <v>0</v>
      </c>
      <c r="AE380" s="110">
        <v>0</v>
      </c>
      <c r="AF380" s="110">
        <v>0</v>
      </c>
      <c r="AG380" s="110">
        <v>218</v>
      </c>
      <c r="AH380" s="110">
        <v>239</v>
      </c>
      <c r="AI380" s="110">
        <v>247</v>
      </c>
      <c r="AJ380" s="110">
        <v>0</v>
      </c>
      <c r="AK380" s="110">
        <v>0</v>
      </c>
      <c r="AL380" s="110">
        <v>0</v>
      </c>
      <c r="AM380" s="110">
        <v>0</v>
      </c>
      <c r="AN380" s="110">
        <v>0</v>
      </c>
      <c r="AO380" s="110">
        <v>653</v>
      </c>
      <c r="AP380" s="112">
        <f>'MFP by Site_kbs'!$AO380/'MFP by Site_kbs'!$G380</f>
        <v>0.92755681818181823</v>
      </c>
      <c r="AQ380" s="110">
        <v>653</v>
      </c>
      <c r="AR380" s="113">
        <f>'MFP by Site_kbs'!$AQ380/'MFP by Site_kbs'!$G380</f>
        <v>0.92755681818181823</v>
      </c>
      <c r="AS380" s="110" t="s">
        <v>1767</v>
      </c>
      <c r="AT380" s="110" t="s">
        <v>1957</v>
      </c>
      <c r="AU380" s="114" t="s">
        <v>3246</v>
      </c>
    </row>
    <row r="381" spans="2:47" hidden="1" x14ac:dyDescent="0.25">
      <c r="B381" s="103" t="s">
        <v>1808</v>
      </c>
      <c r="C381" s="103">
        <v>17</v>
      </c>
      <c r="D381" s="103" t="s">
        <v>112</v>
      </c>
      <c r="E381" s="103">
        <v>17088</v>
      </c>
      <c r="F381" s="103" t="s">
        <v>794</v>
      </c>
      <c r="G381" s="104">
        <v>1092</v>
      </c>
      <c r="H381" s="104">
        <v>523</v>
      </c>
      <c r="I381" s="105">
        <v>0.47893772893772901</v>
      </c>
      <c r="J381" s="104">
        <v>569</v>
      </c>
      <c r="K381" s="105">
        <v>0.52106227106227099</v>
      </c>
      <c r="L381" s="104">
        <v>0</v>
      </c>
      <c r="M381" s="104">
        <v>15</v>
      </c>
      <c r="N381" s="104">
        <v>876</v>
      </c>
      <c r="O381" s="104">
        <v>131</v>
      </c>
      <c r="P381" s="104">
        <v>1</v>
      </c>
      <c r="Q381" s="104">
        <v>67</v>
      </c>
      <c r="R381" s="104">
        <v>2</v>
      </c>
      <c r="S381" s="104">
        <f>SUM('MFP by Site_kbs'!$L381:$P381,'MFP by Site_kbs'!$R381)</f>
        <v>1025</v>
      </c>
      <c r="T381" s="104">
        <v>974</v>
      </c>
      <c r="U381" s="105">
        <v>0.89194139194139199</v>
      </c>
      <c r="V381" s="104">
        <v>118</v>
      </c>
      <c r="W381" s="105">
        <v>0.10805860805860799</v>
      </c>
      <c r="X381" s="104">
        <v>0</v>
      </c>
      <c r="Y381" s="104">
        <v>0</v>
      </c>
      <c r="Z381" s="104" t="s">
        <v>1869</v>
      </c>
      <c r="AA381" s="104">
        <v>0</v>
      </c>
      <c r="AB381" s="104">
        <v>0</v>
      </c>
      <c r="AC381" s="104">
        <v>0</v>
      </c>
      <c r="AD381" s="103">
        <v>0</v>
      </c>
      <c r="AE381" s="104">
        <v>0</v>
      </c>
      <c r="AF381" s="104">
        <v>0</v>
      </c>
      <c r="AG381" s="104">
        <v>0</v>
      </c>
      <c r="AH381" s="104">
        <v>0</v>
      </c>
      <c r="AI381" s="104">
        <v>0</v>
      </c>
      <c r="AJ381" s="104">
        <v>315</v>
      </c>
      <c r="AK381" s="104">
        <v>0</v>
      </c>
      <c r="AL381" s="104">
        <v>283</v>
      </c>
      <c r="AM381" s="104">
        <v>260</v>
      </c>
      <c r="AN381" s="104">
        <v>234</v>
      </c>
      <c r="AO381" s="104">
        <v>922</v>
      </c>
      <c r="AP381" s="106">
        <f>'MFP by Site_kbs'!$AO381/'MFP by Site_kbs'!$G381</f>
        <v>0.84432234432234432</v>
      </c>
      <c r="AQ381" s="104">
        <v>922</v>
      </c>
      <c r="AR381" s="107">
        <f>'MFP by Site_kbs'!$AQ381/'MFP by Site_kbs'!$G381</f>
        <v>0.84432234432234432</v>
      </c>
      <c r="AS381" s="104" t="s">
        <v>1767</v>
      </c>
      <c r="AT381" s="104" t="s">
        <v>1957</v>
      </c>
      <c r="AU381" s="115" t="s">
        <v>3246</v>
      </c>
    </row>
    <row r="382" spans="2:47" hidden="1" x14ac:dyDescent="0.25">
      <c r="B382" s="109" t="s">
        <v>1808</v>
      </c>
      <c r="C382" s="109">
        <v>17</v>
      </c>
      <c r="D382" s="109" t="s">
        <v>112</v>
      </c>
      <c r="E382" s="109">
        <v>17089</v>
      </c>
      <c r="F382" s="109" t="s">
        <v>795</v>
      </c>
      <c r="G382" s="110">
        <v>379</v>
      </c>
      <c r="H382" s="110">
        <v>168</v>
      </c>
      <c r="I382" s="111">
        <v>0.44327176781002597</v>
      </c>
      <c r="J382" s="110">
        <v>211</v>
      </c>
      <c r="K382" s="111">
        <v>0.55672823218997403</v>
      </c>
      <c r="L382" s="110">
        <v>1</v>
      </c>
      <c r="M382" s="110">
        <v>43</v>
      </c>
      <c r="N382" s="110">
        <v>261</v>
      </c>
      <c r="O382" s="110">
        <v>51</v>
      </c>
      <c r="P382" s="110">
        <v>2</v>
      </c>
      <c r="Q382" s="110">
        <v>20</v>
      </c>
      <c r="R382" s="110">
        <v>1</v>
      </c>
      <c r="S382" s="110">
        <f>SUM('MFP by Site_kbs'!$L382:$P382,'MFP by Site_kbs'!$R382)</f>
        <v>359</v>
      </c>
      <c r="T382" s="110">
        <v>297</v>
      </c>
      <c r="U382" s="111">
        <v>0.78364116094986802</v>
      </c>
      <c r="V382" s="110">
        <v>82</v>
      </c>
      <c r="W382" s="111">
        <v>0.21635883905013201</v>
      </c>
      <c r="X382" s="110">
        <v>0</v>
      </c>
      <c r="Y382" s="110">
        <v>0</v>
      </c>
      <c r="Z382" s="110" t="s">
        <v>1869</v>
      </c>
      <c r="AA382" s="110">
        <v>61</v>
      </c>
      <c r="AB382" s="110">
        <v>61</v>
      </c>
      <c r="AC382" s="110">
        <v>49</v>
      </c>
      <c r="AD382" s="109">
        <v>67</v>
      </c>
      <c r="AE382" s="110">
        <v>77</v>
      </c>
      <c r="AF382" s="110">
        <v>64</v>
      </c>
      <c r="AG382" s="110">
        <v>0</v>
      </c>
      <c r="AH382" s="110">
        <v>0</v>
      </c>
      <c r="AI382" s="110">
        <v>0</v>
      </c>
      <c r="AJ382" s="110">
        <v>0</v>
      </c>
      <c r="AK382" s="110">
        <v>0</v>
      </c>
      <c r="AL382" s="110">
        <v>0</v>
      </c>
      <c r="AM382" s="110">
        <v>0</v>
      </c>
      <c r="AN382" s="110">
        <v>0</v>
      </c>
      <c r="AO382" s="110">
        <v>365</v>
      </c>
      <c r="AP382" s="112">
        <f>'MFP by Site_kbs'!$AO382/'MFP by Site_kbs'!$G382</f>
        <v>0.96306068601583117</v>
      </c>
      <c r="AQ382" s="110">
        <v>365</v>
      </c>
      <c r="AR382" s="113">
        <f>'MFP by Site_kbs'!$AQ382/'MFP by Site_kbs'!$G382</f>
        <v>0.96306068601583117</v>
      </c>
      <c r="AS382" s="110" t="s">
        <v>1767</v>
      </c>
      <c r="AT382" s="110" t="s">
        <v>1957</v>
      </c>
      <c r="AU382" s="114" t="s">
        <v>3246</v>
      </c>
    </row>
    <row r="383" spans="2:47" ht="30" hidden="1" x14ac:dyDescent="0.25">
      <c r="B383" s="103" t="s">
        <v>1808</v>
      </c>
      <c r="C383" s="103">
        <v>17</v>
      </c>
      <c r="D383" s="103" t="s">
        <v>112</v>
      </c>
      <c r="E383" s="103">
        <v>17091</v>
      </c>
      <c r="F383" s="103" t="s">
        <v>796</v>
      </c>
      <c r="G383" s="104">
        <v>422</v>
      </c>
      <c r="H383" s="104">
        <v>189</v>
      </c>
      <c r="I383" s="105">
        <v>0.44786729857819901</v>
      </c>
      <c r="J383" s="104">
        <v>233</v>
      </c>
      <c r="K383" s="105">
        <v>0.55213270142180104</v>
      </c>
      <c r="L383" s="104">
        <v>0</v>
      </c>
      <c r="M383" s="104">
        <v>27</v>
      </c>
      <c r="N383" s="104">
        <v>338</v>
      </c>
      <c r="O383" s="104">
        <v>41</v>
      </c>
      <c r="P383" s="104">
        <v>2</v>
      </c>
      <c r="Q383" s="104">
        <v>14</v>
      </c>
      <c r="R383" s="104">
        <v>0</v>
      </c>
      <c r="S383" s="104">
        <f>SUM('MFP by Site_kbs'!$L383:$P383,'MFP by Site_kbs'!$R383)</f>
        <v>408</v>
      </c>
      <c r="T383" s="104">
        <v>366</v>
      </c>
      <c r="U383" s="105">
        <v>0.86729857819905198</v>
      </c>
      <c r="V383" s="104">
        <v>56</v>
      </c>
      <c r="W383" s="105">
        <v>0.13270142180094799</v>
      </c>
      <c r="X383" s="104">
        <v>0</v>
      </c>
      <c r="Y383" s="104">
        <v>13</v>
      </c>
      <c r="Z383" s="104" t="s">
        <v>1869</v>
      </c>
      <c r="AA383" s="104">
        <v>64</v>
      </c>
      <c r="AB383" s="104">
        <v>83</v>
      </c>
      <c r="AC383" s="104">
        <v>85</v>
      </c>
      <c r="AD383" s="103">
        <v>54</v>
      </c>
      <c r="AE383" s="104">
        <v>62</v>
      </c>
      <c r="AF383" s="104">
        <v>61</v>
      </c>
      <c r="AG383" s="104">
        <v>0</v>
      </c>
      <c r="AH383" s="104">
        <v>0</v>
      </c>
      <c r="AI383" s="104">
        <v>0</v>
      </c>
      <c r="AJ383" s="104">
        <v>0</v>
      </c>
      <c r="AK383" s="104">
        <v>0</v>
      </c>
      <c r="AL383" s="104">
        <v>0</v>
      </c>
      <c r="AM383" s="104">
        <v>0</v>
      </c>
      <c r="AN383" s="104">
        <v>0</v>
      </c>
      <c r="AO383" s="104">
        <v>413</v>
      </c>
      <c r="AP383" s="106">
        <f>'MFP by Site_kbs'!$AO383/'MFP by Site_kbs'!$G383</f>
        <v>0.97867298578199047</v>
      </c>
      <c r="AQ383" s="104">
        <v>413</v>
      </c>
      <c r="AR383" s="107">
        <f>'MFP by Site_kbs'!$AQ383/'MFP by Site_kbs'!$G383</f>
        <v>0.97867298578199047</v>
      </c>
      <c r="AS383" s="104" t="s">
        <v>1767</v>
      </c>
      <c r="AT383" s="104" t="s">
        <v>1957</v>
      </c>
      <c r="AU383" s="115" t="s">
        <v>3246</v>
      </c>
    </row>
    <row r="384" spans="2:47" ht="30" hidden="1" x14ac:dyDescent="0.25">
      <c r="B384" s="109" t="s">
        <v>1808</v>
      </c>
      <c r="C384" s="109">
        <v>17</v>
      </c>
      <c r="D384" s="109" t="s">
        <v>112</v>
      </c>
      <c r="E384" s="109">
        <v>17092</v>
      </c>
      <c r="F384" s="109" t="s">
        <v>797</v>
      </c>
      <c r="G384" s="110">
        <v>79</v>
      </c>
      <c r="H384" s="110">
        <v>24</v>
      </c>
      <c r="I384" s="111">
        <v>0.30379746835443</v>
      </c>
      <c r="J384" s="110">
        <v>55</v>
      </c>
      <c r="K384" s="111">
        <v>0.69620253164557</v>
      </c>
      <c r="L384" s="110">
        <v>0</v>
      </c>
      <c r="M384" s="110">
        <v>0</v>
      </c>
      <c r="N384" s="110">
        <v>75</v>
      </c>
      <c r="O384" s="110">
        <v>2</v>
      </c>
      <c r="P384" s="110">
        <v>0</v>
      </c>
      <c r="Q384" s="110">
        <v>2</v>
      </c>
      <c r="R384" s="110">
        <v>0</v>
      </c>
      <c r="S384" s="110">
        <f>SUM('MFP by Site_kbs'!$L384:$P384,'MFP by Site_kbs'!$R384)</f>
        <v>77</v>
      </c>
      <c r="T384" s="110">
        <v>79</v>
      </c>
      <c r="U384" s="111">
        <v>1</v>
      </c>
      <c r="V384" s="110">
        <v>0</v>
      </c>
      <c r="W384" s="111">
        <v>0</v>
      </c>
      <c r="X384" s="110">
        <v>0</v>
      </c>
      <c r="Y384" s="110">
        <v>0</v>
      </c>
      <c r="Z384" s="110" t="s">
        <v>1869</v>
      </c>
      <c r="AA384" s="110">
        <v>0</v>
      </c>
      <c r="AB384" s="110">
        <v>0</v>
      </c>
      <c r="AC384" s="110">
        <v>0</v>
      </c>
      <c r="AD384" s="109">
        <v>0</v>
      </c>
      <c r="AE384" s="110">
        <v>0</v>
      </c>
      <c r="AF384" s="110">
        <v>0</v>
      </c>
      <c r="AG384" s="110">
        <v>0</v>
      </c>
      <c r="AH384" s="110">
        <v>0</v>
      </c>
      <c r="AI384" s="110">
        <v>0</v>
      </c>
      <c r="AJ384" s="110">
        <v>30</v>
      </c>
      <c r="AK384" s="110">
        <v>0</v>
      </c>
      <c r="AL384" s="110">
        <v>19</v>
      </c>
      <c r="AM384" s="110">
        <v>19</v>
      </c>
      <c r="AN384" s="110">
        <v>11</v>
      </c>
      <c r="AO384" s="110">
        <v>71</v>
      </c>
      <c r="AP384" s="112">
        <f>'MFP by Site_kbs'!$AO384/'MFP by Site_kbs'!$G384</f>
        <v>0.89873417721518989</v>
      </c>
      <c r="AQ384" s="110">
        <v>71</v>
      </c>
      <c r="AR384" s="113">
        <f>'MFP by Site_kbs'!$AQ384/'MFP by Site_kbs'!$G384</f>
        <v>0.89873417721518989</v>
      </c>
      <c r="AS384" s="110" t="s">
        <v>1767</v>
      </c>
      <c r="AT384" s="110" t="s">
        <v>1957</v>
      </c>
      <c r="AU384" s="114" t="s">
        <v>3246</v>
      </c>
    </row>
    <row r="385" spans="2:47" hidden="1" x14ac:dyDescent="0.25">
      <c r="B385" s="103" t="s">
        <v>1808</v>
      </c>
      <c r="C385" s="103">
        <v>17</v>
      </c>
      <c r="D385" s="103" t="s">
        <v>112</v>
      </c>
      <c r="E385" s="103">
        <v>17093</v>
      </c>
      <c r="F385" s="103" t="s">
        <v>798</v>
      </c>
      <c r="G385" s="104">
        <v>373</v>
      </c>
      <c r="H385" s="104">
        <v>194</v>
      </c>
      <c r="I385" s="105">
        <v>0.52010723860589803</v>
      </c>
      <c r="J385" s="104">
        <v>179</v>
      </c>
      <c r="K385" s="105">
        <v>0.47989276139410197</v>
      </c>
      <c r="L385" s="104">
        <v>0</v>
      </c>
      <c r="M385" s="104">
        <v>17</v>
      </c>
      <c r="N385" s="104">
        <v>281</v>
      </c>
      <c r="O385" s="104">
        <v>54</v>
      </c>
      <c r="P385" s="104">
        <v>2</v>
      </c>
      <c r="Q385" s="104">
        <v>17</v>
      </c>
      <c r="R385" s="104">
        <v>2</v>
      </c>
      <c r="S385" s="104">
        <f>SUM('MFP by Site_kbs'!$L385:$P385,'MFP by Site_kbs'!$R385)</f>
        <v>356</v>
      </c>
      <c r="T385" s="104">
        <v>320</v>
      </c>
      <c r="U385" s="105">
        <v>0.85790884718498694</v>
      </c>
      <c r="V385" s="104">
        <v>53</v>
      </c>
      <c r="W385" s="105">
        <v>0.142091152815013</v>
      </c>
      <c r="X385" s="104">
        <v>0</v>
      </c>
      <c r="Y385" s="104">
        <v>1</v>
      </c>
      <c r="Z385" s="104" t="s">
        <v>1869</v>
      </c>
      <c r="AA385" s="104">
        <v>68</v>
      </c>
      <c r="AB385" s="104">
        <v>43</v>
      </c>
      <c r="AC385" s="104">
        <v>65</v>
      </c>
      <c r="AD385" s="103">
        <v>72</v>
      </c>
      <c r="AE385" s="104">
        <v>60</v>
      </c>
      <c r="AF385" s="104">
        <v>64</v>
      </c>
      <c r="AG385" s="104">
        <v>0</v>
      </c>
      <c r="AH385" s="104">
        <v>0</v>
      </c>
      <c r="AI385" s="104">
        <v>0</v>
      </c>
      <c r="AJ385" s="104">
        <v>0</v>
      </c>
      <c r="AK385" s="104">
        <v>0</v>
      </c>
      <c r="AL385" s="104">
        <v>0</v>
      </c>
      <c r="AM385" s="104">
        <v>0</v>
      </c>
      <c r="AN385" s="104">
        <v>0</v>
      </c>
      <c r="AO385" s="104">
        <v>358</v>
      </c>
      <c r="AP385" s="106">
        <f>'MFP by Site_kbs'!$AO385/'MFP by Site_kbs'!$G385</f>
        <v>0.95978552278820373</v>
      </c>
      <c r="AQ385" s="104">
        <v>358</v>
      </c>
      <c r="AR385" s="107">
        <f>'MFP by Site_kbs'!$AQ385/'MFP by Site_kbs'!$G385</f>
        <v>0.95978552278820373</v>
      </c>
      <c r="AS385" s="104" t="s">
        <v>1767</v>
      </c>
      <c r="AT385" s="104" t="s">
        <v>1957</v>
      </c>
      <c r="AU385" s="115" t="s">
        <v>3246</v>
      </c>
    </row>
    <row r="386" spans="2:47" ht="30" hidden="1" x14ac:dyDescent="0.25">
      <c r="B386" s="109" t="s">
        <v>1808</v>
      </c>
      <c r="C386" s="109">
        <v>17</v>
      </c>
      <c r="D386" s="109" t="s">
        <v>112</v>
      </c>
      <c r="E386" s="109">
        <v>17094</v>
      </c>
      <c r="F386" s="109" t="s">
        <v>799</v>
      </c>
      <c r="G386" s="110">
        <v>401</v>
      </c>
      <c r="H386" s="110">
        <v>243</v>
      </c>
      <c r="I386" s="111">
        <v>0.60598503740648402</v>
      </c>
      <c r="J386" s="110">
        <v>158</v>
      </c>
      <c r="K386" s="111">
        <v>0.39401496259351598</v>
      </c>
      <c r="L386" s="110">
        <v>0</v>
      </c>
      <c r="M386" s="110">
        <v>26</v>
      </c>
      <c r="N386" s="110">
        <v>209</v>
      </c>
      <c r="O386" s="110">
        <v>17</v>
      </c>
      <c r="P386" s="110">
        <v>3</v>
      </c>
      <c r="Q386" s="110">
        <v>145</v>
      </c>
      <c r="R386" s="110">
        <v>1</v>
      </c>
      <c r="S386" s="110">
        <f>SUM('MFP by Site_kbs'!$L386:$P386,'MFP by Site_kbs'!$R386)</f>
        <v>256</v>
      </c>
      <c r="T386" s="110">
        <v>388</v>
      </c>
      <c r="U386" s="111">
        <v>0.96758104738154604</v>
      </c>
      <c r="V386" s="110">
        <v>13</v>
      </c>
      <c r="W386" s="111">
        <v>3.24189526184539E-2</v>
      </c>
      <c r="X386" s="110">
        <v>0</v>
      </c>
      <c r="Y386" s="110">
        <v>5</v>
      </c>
      <c r="Z386" s="110" t="s">
        <v>1869</v>
      </c>
      <c r="AA386" s="110">
        <v>64</v>
      </c>
      <c r="AB386" s="110">
        <v>67</v>
      </c>
      <c r="AC386" s="110">
        <v>66</v>
      </c>
      <c r="AD386" s="109">
        <v>66</v>
      </c>
      <c r="AE386" s="110">
        <v>67</v>
      </c>
      <c r="AF386" s="110">
        <v>66</v>
      </c>
      <c r="AG386" s="110">
        <v>0</v>
      </c>
      <c r="AH386" s="110">
        <v>0</v>
      </c>
      <c r="AI386" s="110">
        <v>0</v>
      </c>
      <c r="AJ386" s="110">
        <v>0</v>
      </c>
      <c r="AK386" s="110">
        <v>0</v>
      </c>
      <c r="AL386" s="110">
        <v>0</v>
      </c>
      <c r="AM386" s="110">
        <v>0</v>
      </c>
      <c r="AN386" s="110">
        <v>0</v>
      </c>
      <c r="AO386" s="110">
        <v>200</v>
      </c>
      <c r="AP386" s="112">
        <f>'MFP by Site_kbs'!$AO386/'MFP by Site_kbs'!$G386</f>
        <v>0.49875311720698257</v>
      </c>
      <c r="AQ386" s="110">
        <v>200</v>
      </c>
      <c r="AR386" s="113">
        <f>'MFP by Site_kbs'!$AQ386/'MFP by Site_kbs'!$G386</f>
        <v>0.49875311720698257</v>
      </c>
      <c r="AS386" s="110" t="s">
        <v>1767</v>
      </c>
      <c r="AT386" s="110" t="s">
        <v>1957</v>
      </c>
      <c r="AU386" s="114" t="s">
        <v>3246</v>
      </c>
    </row>
    <row r="387" spans="2:47" hidden="1" x14ac:dyDescent="0.25">
      <c r="B387" s="103" t="s">
        <v>1808</v>
      </c>
      <c r="C387" s="103">
        <v>17</v>
      </c>
      <c r="D387" s="103" t="s">
        <v>112</v>
      </c>
      <c r="E387" s="103">
        <v>17095</v>
      </c>
      <c r="F387" s="103" t="s">
        <v>800</v>
      </c>
      <c r="G387" s="104">
        <v>480</v>
      </c>
      <c r="H387" s="104">
        <v>231</v>
      </c>
      <c r="I387" s="105">
        <v>0.48125000000000001</v>
      </c>
      <c r="J387" s="104">
        <v>249</v>
      </c>
      <c r="K387" s="105">
        <v>0.51875000000000004</v>
      </c>
      <c r="L387" s="104">
        <v>1</v>
      </c>
      <c r="M387" s="104">
        <v>17</v>
      </c>
      <c r="N387" s="104">
        <v>380</v>
      </c>
      <c r="O387" s="104">
        <v>32</v>
      </c>
      <c r="P387" s="104">
        <v>0</v>
      </c>
      <c r="Q387" s="104">
        <v>47</v>
      </c>
      <c r="R387" s="104">
        <v>3</v>
      </c>
      <c r="S387" s="104">
        <f>SUM('MFP by Site_kbs'!$L387:$P387,'MFP by Site_kbs'!$R387)</f>
        <v>433</v>
      </c>
      <c r="T387" s="104">
        <v>439</v>
      </c>
      <c r="U387" s="105">
        <v>0.91458333333333297</v>
      </c>
      <c r="V387" s="104">
        <v>41</v>
      </c>
      <c r="W387" s="105">
        <v>8.5416666666666696E-2</v>
      </c>
      <c r="X387" s="104">
        <v>0</v>
      </c>
      <c r="Y387" s="104">
        <v>5</v>
      </c>
      <c r="Z387" s="104" t="s">
        <v>1869</v>
      </c>
      <c r="AA387" s="104">
        <v>77</v>
      </c>
      <c r="AB387" s="104">
        <v>81</v>
      </c>
      <c r="AC387" s="104">
        <v>96</v>
      </c>
      <c r="AD387" s="103">
        <v>83</v>
      </c>
      <c r="AE387" s="104">
        <v>75</v>
      </c>
      <c r="AF387" s="104">
        <v>63</v>
      </c>
      <c r="AG387" s="104">
        <v>0</v>
      </c>
      <c r="AH387" s="104">
        <v>0</v>
      </c>
      <c r="AI387" s="104">
        <v>0</v>
      </c>
      <c r="AJ387" s="104">
        <v>0</v>
      </c>
      <c r="AK387" s="104">
        <v>0</v>
      </c>
      <c r="AL387" s="104">
        <v>0</v>
      </c>
      <c r="AM387" s="104">
        <v>0</v>
      </c>
      <c r="AN387" s="104">
        <v>0</v>
      </c>
      <c r="AO387" s="104">
        <v>444</v>
      </c>
      <c r="AP387" s="106">
        <f>'MFP by Site_kbs'!$AO387/'MFP by Site_kbs'!$G387</f>
        <v>0.92500000000000004</v>
      </c>
      <c r="AQ387" s="104">
        <v>444</v>
      </c>
      <c r="AR387" s="107">
        <f>'MFP by Site_kbs'!$AQ387/'MFP by Site_kbs'!$G387</f>
        <v>0.92500000000000004</v>
      </c>
      <c r="AS387" s="104" t="s">
        <v>1767</v>
      </c>
      <c r="AT387" s="104" t="s">
        <v>1957</v>
      </c>
      <c r="AU387" s="115" t="s">
        <v>3246</v>
      </c>
    </row>
    <row r="388" spans="2:47" ht="30" hidden="1" x14ac:dyDescent="0.25">
      <c r="B388" s="109" t="s">
        <v>1808</v>
      </c>
      <c r="C388" s="109">
        <v>17</v>
      </c>
      <c r="D388" s="109" t="s">
        <v>112</v>
      </c>
      <c r="E388" s="109">
        <v>17096</v>
      </c>
      <c r="F388" s="109" t="s">
        <v>801</v>
      </c>
      <c r="G388" s="110">
        <v>408</v>
      </c>
      <c r="H388" s="110">
        <v>207</v>
      </c>
      <c r="I388" s="111">
        <v>0.50735294117647101</v>
      </c>
      <c r="J388" s="110">
        <v>201</v>
      </c>
      <c r="K388" s="111">
        <v>0.49264705882352899</v>
      </c>
      <c r="L388" s="110">
        <v>3</v>
      </c>
      <c r="M388" s="110">
        <v>51</v>
      </c>
      <c r="N388" s="110">
        <v>143</v>
      </c>
      <c r="O388" s="110">
        <v>13</v>
      </c>
      <c r="P388" s="110">
        <v>3</v>
      </c>
      <c r="Q388" s="110">
        <v>186</v>
      </c>
      <c r="R388" s="110">
        <v>9</v>
      </c>
      <c r="S388" s="110">
        <f>SUM('MFP by Site_kbs'!$L388:$P388,'MFP by Site_kbs'!$R388)</f>
        <v>222</v>
      </c>
      <c r="T388" s="110">
        <v>396</v>
      </c>
      <c r="U388" s="111">
        <v>0.97058823529411797</v>
      </c>
      <c r="V388" s="110">
        <v>12</v>
      </c>
      <c r="W388" s="111">
        <v>2.9411764705882401E-2</v>
      </c>
      <c r="X388" s="110">
        <v>0</v>
      </c>
      <c r="Y388" s="110">
        <v>4</v>
      </c>
      <c r="Z388" s="110" t="s">
        <v>1869</v>
      </c>
      <c r="AA388" s="110">
        <v>60</v>
      </c>
      <c r="AB388" s="110">
        <v>69</v>
      </c>
      <c r="AC388" s="110">
        <v>69</v>
      </c>
      <c r="AD388" s="109">
        <v>69</v>
      </c>
      <c r="AE388" s="110">
        <v>70</v>
      </c>
      <c r="AF388" s="110">
        <v>67</v>
      </c>
      <c r="AG388" s="110">
        <v>0</v>
      </c>
      <c r="AH388" s="110">
        <v>0</v>
      </c>
      <c r="AI388" s="110">
        <v>0</v>
      </c>
      <c r="AJ388" s="110">
        <v>0</v>
      </c>
      <c r="AK388" s="110">
        <v>0</v>
      </c>
      <c r="AL388" s="110">
        <v>0</v>
      </c>
      <c r="AM388" s="110">
        <v>0</v>
      </c>
      <c r="AN388" s="110">
        <v>0</v>
      </c>
      <c r="AO388" s="110">
        <v>161</v>
      </c>
      <c r="AP388" s="112">
        <f>'MFP by Site_kbs'!$AO388/'MFP by Site_kbs'!$G388</f>
        <v>0.39460784313725489</v>
      </c>
      <c r="AQ388" s="110">
        <v>161</v>
      </c>
      <c r="AR388" s="113">
        <f>'MFP by Site_kbs'!$AQ388/'MFP by Site_kbs'!$G388</f>
        <v>0.39460784313725489</v>
      </c>
      <c r="AS388" s="110" t="s">
        <v>1767</v>
      </c>
      <c r="AT388" s="110" t="s">
        <v>1957</v>
      </c>
      <c r="AU388" s="114" t="s">
        <v>3246</v>
      </c>
    </row>
    <row r="389" spans="2:47" hidden="1" x14ac:dyDescent="0.25">
      <c r="B389" s="103" t="s">
        <v>1808</v>
      </c>
      <c r="C389" s="103">
        <v>17</v>
      </c>
      <c r="D389" s="103" t="s">
        <v>112</v>
      </c>
      <c r="E389" s="103">
        <v>17097</v>
      </c>
      <c r="F389" s="103" t="s">
        <v>802</v>
      </c>
      <c r="G389" s="104">
        <v>946</v>
      </c>
      <c r="H389" s="104">
        <v>498</v>
      </c>
      <c r="I389" s="105">
        <v>0.52642706131078199</v>
      </c>
      <c r="J389" s="104">
        <v>448</v>
      </c>
      <c r="K389" s="105">
        <v>0.47357293868921801</v>
      </c>
      <c r="L389" s="104">
        <v>0</v>
      </c>
      <c r="M389" s="104">
        <v>21</v>
      </c>
      <c r="N389" s="104">
        <v>654</v>
      </c>
      <c r="O389" s="104">
        <v>142</v>
      </c>
      <c r="P389" s="104">
        <v>1</v>
      </c>
      <c r="Q389" s="104">
        <v>119</v>
      </c>
      <c r="R389" s="104">
        <v>9</v>
      </c>
      <c r="S389" s="104">
        <f>SUM('MFP by Site_kbs'!$L389:$P389,'MFP by Site_kbs'!$R389)</f>
        <v>827</v>
      </c>
      <c r="T389" s="104">
        <v>866</v>
      </c>
      <c r="U389" s="105">
        <v>0.91543340380549698</v>
      </c>
      <c r="V389" s="104">
        <v>80</v>
      </c>
      <c r="W389" s="105">
        <v>8.4566596194503199E-2</v>
      </c>
      <c r="X389" s="104">
        <v>0</v>
      </c>
      <c r="Y389" s="104">
        <v>0</v>
      </c>
      <c r="Z389" s="104" t="s">
        <v>1869</v>
      </c>
      <c r="AA389" s="104">
        <v>0</v>
      </c>
      <c r="AB389" s="104">
        <v>0</v>
      </c>
      <c r="AC389" s="104">
        <v>0</v>
      </c>
      <c r="AD389" s="103">
        <v>0</v>
      </c>
      <c r="AE389" s="104">
        <v>0</v>
      </c>
      <c r="AF389" s="104">
        <v>0</v>
      </c>
      <c r="AG389" s="104">
        <v>278</v>
      </c>
      <c r="AH389" s="104">
        <v>317</v>
      </c>
      <c r="AI389" s="104">
        <v>351</v>
      </c>
      <c r="AJ389" s="104">
        <v>0</v>
      </c>
      <c r="AK389" s="104">
        <v>0</v>
      </c>
      <c r="AL389" s="104">
        <v>0</v>
      </c>
      <c r="AM389" s="104">
        <v>0</v>
      </c>
      <c r="AN389" s="104">
        <v>0</v>
      </c>
      <c r="AO389" s="104">
        <v>815</v>
      </c>
      <c r="AP389" s="106">
        <f>'MFP by Site_kbs'!$AO389/'MFP by Site_kbs'!$G389</f>
        <v>0.86152219873150104</v>
      </c>
      <c r="AQ389" s="104">
        <v>815</v>
      </c>
      <c r="AR389" s="107">
        <f>'MFP by Site_kbs'!$AQ389/'MFP by Site_kbs'!$G389</f>
        <v>0.86152219873150104</v>
      </c>
      <c r="AS389" s="104" t="s">
        <v>1767</v>
      </c>
      <c r="AT389" s="104" t="s">
        <v>1957</v>
      </c>
      <c r="AU389" s="115" t="s">
        <v>3246</v>
      </c>
    </row>
    <row r="390" spans="2:47" hidden="1" x14ac:dyDescent="0.25">
      <c r="B390" s="109" t="s">
        <v>1808</v>
      </c>
      <c r="C390" s="109">
        <v>17</v>
      </c>
      <c r="D390" s="109" t="s">
        <v>112</v>
      </c>
      <c r="E390" s="109">
        <v>17098</v>
      </c>
      <c r="F390" s="109" t="s">
        <v>803</v>
      </c>
      <c r="G390" s="110">
        <v>373</v>
      </c>
      <c r="H390" s="110">
        <v>159</v>
      </c>
      <c r="I390" s="111">
        <v>0.42627345844504</v>
      </c>
      <c r="J390" s="110">
        <v>214</v>
      </c>
      <c r="K390" s="111">
        <v>0.57372654155495995</v>
      </c>
      <c r="L390" s="110">
        <v>4</v>
      </c>
      <c r="M390" s="110">
        <v>12</v>
      </c>
      <c r="N390" s="110">
        <v>269</v>
      </c>
      <c r="O390" s="110">
        <v>31</v>
      </c>
      <c r="P390" s="110">
        <v>1</v>
      </c>
      <c r="Q390" s="110">
        <v>47</v>
      </c>
      <c r="R390" s="110">
        <v>9</v>
      </c>
      <c r="S390" s="110">
        <f>SUM('MFP by Site_kbs'!$L390:$P390,'MFP by Site_kbs'!$R390)</f>
        <v>326</v>
      </c>
      <c r="T390" s="110">
        <v>349</v>
      </c>
      <c r="U390" s="111">
        <v>0.93565683646112596</v>
      </c>
      <c r="V390" s="110">
        <v>24</v>
      </c>
      <c r="W390" s="111">
        <v>6.4343163538873996E-2</v>
      </c>
      <c r="X390" s="110">
        <v>0</v>
      </c>
      <c r="Y390" s="110">
        <v>15</v>
      </c>
      <c r="Z390" s="110" t="s">
        <v>1869</v>
      </c>
      <c r="AA390" s="110">
        <v>60</v>
      </c>
      <c r="AB390" s="110">
        <v>61</v>
      </c>
      <c r="AC390" s="110">
        <v>52</v>
      </c>
      <c r="AD390" s="109">
        <v>64</v>
      </c>
      <c r="AE390" s="110">
        <v>69</v>
      </c>
      <c r="AF390" s="110">
        <v>52</v>
      </c>
      <c r="AG390" s="110">
        <v>0</v>
      </c>
      <c r="AH390" s="110">
        <v>0</v>
      </c>
      <c r="AI390" s="110">
        <v>0</v>
      </c>
      <c r="AJ390" s="110">
        <v>0</v>
      </c>
      <c r="AK390" s="110">
        <v>0</v>
      </c>
      <c r="AL390" s="110">
        <v>0</v>
      </c>
      <c r="AM390" s="110">
        <v>0</v>
      </c>
      <c r="AN390" s="110">
        <v>0</v>
      </c>
      <c r="AO390" s="110">
        <v>330</v>
      </c>
      <c r="AP390" s="112">
        <f>'MFP by Site_kbs'!$AO390/'MFP by Site_kbs'!$G390</f>
        <v>0.88471849865951746</v>
      </c>
      <c r="AQ390" s="110">
        <v>330</v>
      </c>
      <c r="AR390" s="113">
        <f>'MFP by Site_kbs'!$AQ390/'MFP by Site_kbs'!$G390</f>
        <v>0.88471849865951746</v>
      </c>
      <c r="AS390" s="110" t="s">
        <v>1767</v>
      </c>
      <c r="AT390" s="110" t="s">
        <v>1957</v>
      </c>
      <c r="AU390" s="114" t="s">
        <v>3246</v>
      </c>
    </row>
    <row r="391" spans="2:47" hidden="1" x14ac:dyDescent="0.25">
      <c r="B391" s="103" t="s">
        <v>1808</v>
      </c>
      <c r="C391" s="103">
        <v>17</v>
      </c>
      <c r="D391" s="103" t="s">
        <v>112</v>
      </c>
      <c r="E391" s="103">
        <v>17100</v>
      </c>
      <c r="F391" s="103" t="s">
        <v>804</v>
      </c>
      <c r="G391" s="104">
        <v>537</v>
      </c>
      <c r="H391" s="104">
        <v>276</v>
      </c>
      <c r="I391" s="105">
        <v>0.51396648044692705</v>
      </c>
      <c r="J391" s="104">
        <v>261</v>
      </c>
      <c r="K391" s="105">
        <v>0.486033519553073</v>
      </c>
      <c r="L391" s="104">
        <v>2</v>
      </c>
      <c r="M391" s="104">
        <v>28</v>
      </c>
      <c r="N391" s="104">
        <v>242</v>
      </c>
      <c r="O391" s="104">
        <v>187</v>
      </c>
      <c r="P391" s="104">
        <v>5</v>
      </c>
      <c r="Q391" s="104">
        <v>70</v>
      </c>
      <c r="R391" s="104">
        <v>3</v>
      </c>
      <c r="S391" s="104">
        <f>SUM('MFP by Site_kbs'!$L391:$P391,'MFP by Site_kbs'!$R391)</f>
        <v>467</v>
      </c>
      <c r="T391" s="104">
        <v>362</v>
      </c>
      <c r="U391" s="105">
        <v>0.674115456238361</v>
      </c>
      <c r="V391" s="104">
        <v>175</v>
      </c>
      <c r="W391" s="105">
        <v>0.325884543761639</v>
      </c>
      <c r="X391" s="104">
        <v>0</v>
      </c>
      <c r="Y391" s="104">
        <v>1</v>
      </c>
      <c r="Z391" s="104" t="s">
        <v>1869</v>
      </c>
      <c r="AA391" s="104">
        <v>78</v>
      </c>
      <c r="AB391" s="104">
        <v>95</v>
      </c>
      <c r="AC391" s="104">
        <v>108</v>
      </c>
      <c r="AD391" s="103">
        <v>97</v>
      </c>
      <c r="AE391" s="104">
        <v>83</v>
      </c>
      <c r="AF391" s="104">
        <v>75</v>
      </c>
      <c r="AG391" s="104">
        <v>0</v>
      </c>
      <c r="AH391" s="104">
        <v>0</v>
      </c>
      <c r="AI391" s="104">
        <v>0</v>
      </c>
      <c r="AJ391" s="104">
        <v>0</v>
      </c>
      <c r="AK391" s="104">
        <v>0</v>
      </c>
      <c r="AL391" s="104">
        <v>0</v>
      </c>
      <c r="AM391" s="104">
        <v>0</v>
      </c>
      <c r="AN391" s="104">
        <v>0</v>
      </c>
      <c r="AO391" s="104">
        <v>465</v>
      </c>
      <c r="AP391" s="106">
        <f>'MFP by Site_kbs'!$AO391/'MFP by Site_kbs'!$G391</f>
        <v>0.86592178770949724</v>
      </c>
      <c r="AQ391" s="104">
        <v>465</v>
      </c>
      <c r="AR391" s="107">
        <f>'MFP by Site_kbs'!$AQ391/'MFP by Site_kbs'!$G391</f>
        <v>0.86592178770949724</v>
      </c>
      <c r="AS391" s="104" t="s">
        <v>1767</v>
      </c>
      <c r="AT391" s="104" t="s">
        <v>1957</v>
      </c>
      <c r="AU391" s="115" t="s">
        <v>3246</v>
      </c>
    </row>
    <row r="392" spans="2:47" hidden="1" x14ac:dyDescent="0.25">
      <c r="B392" s="109" t="s">
        <v>1808</v>
      </c>
      <c r="C392" s="109">
        <v>17</v>
      </c>
      <c r="D392" s="109" t="s">
        <v>112</v>
      </c>
      <c r="E392" s="109">
        <v>17101</v>
      </c>
      <c r="F392" s="109" t="s">
        <v>805</v>
      </c>
      <c r="G392" s="110">
        <v>387</v>
      </c>
      <c r="H392" s="110">
        <v>170</v>
      </c>
      <c r="I392" s="111">
        <v>0.43927648578811401</v>
      </c>
      <c r="J392" s="110">
        <v>217</v>
      </c>
      <c r="K392" s="111">
        <v>0.56072351421188604</v>
      </c>
      <c r="L392" s="110">
        <v>0</v>
      </c>
      <c r="M392" s="110">
        <v>0</v>
      </c>
      <c r="N392" s="110">
        <v>379</v>
      </c>
      <c r="O392" s="110">
        <v>4</v>
      </c>
      <c r="P392" s="110">
        <v>0</v>
      </c>
      <c r="Q392" s="110">
        <v>3</v>
      </c>
      <c r="R392" s="110">
        <v>1</v>
      </c>
      <c r="S392" s="110">
        <f>SUM('MFP by Site_kbs'!$L392:$P392,'MFP by Site_kbs'!$R392)</f>
        <v>384</v>
      </c>
      <c r="T392" s="110">
        <v>386</v>
      </c>
      <c r="U392" s="111">
        <v>0.99741602067183499</v>
      </c>
      <c r="V392" s="110">
        <v>1</v>
      </c>
      <c r="W392" s="111">
        <v>2.58397932816537E-3</v>
      </c>
      <c r="X392" s="110">
        <v>0</v>
      </c>
      <c r="Y392" s="110">
        <v>0</v>
      </c>
      <c r="Z392" s="110" t="s">
        <v>1869</v>
      </c>
      <c r="AA392" s="110">
        <v>0</v>
      </c>
      <c r="AB392" s="110">
        <v>77</v>
      </c>
      <c r="AC392" s="110">
        <v>78</v>
      </c>
      <c r="AD392" s="109">
        <v>85</v>
      </c>
      <c r="AE392" s="110">
        <v>75</v>
      </c>
      <c r="AF392" s="110">
        <v>72</v>
      </c>
      <c r="AG392" s="110">
        <v>0</v>
      </c>
      <c r="AH392" s="110">
        <v>0</v>
      </c>
      <c r="AI392" s="110">
        <v>0</v>
      </c>
      <c r="AJ392" s="110">
        <v>0</v>
      </c>
      <c r="AK392" s="110">
        <v>0</v>
      </c>
      <c r="AL392" s="110">
        <v>0</v>
      </c>
      <c r="AM392" s="110">
        <v>0</v>
      </c>
      <c r="AN392" s="110">
        <v>0</v>
      </c>
      <c r="AO392" s="110">
        <v>384</v>
      </c>
      <c r="AP392" s="112">
        <f>'MFP by Site_kbs'!$AO392/'MFP by Site_kbs'!$G392</f>
        <v>0.99224806201550386</v>
      </c>
      <c r="AQ392" s="110">
        <v>384</v>
      </c>
      <c r="AR392" s="113">
        <f>'MFP by Site_kbs'!$AQ392/'MFP by Site_kbs'!$G392</f>
        <v>0.99224806201550386</v>
      </c>
      <c r="AS392" s="110" t="s">
        <v>1767</v>
      </c>
      <c r="AT392" s="110" t="s">
        <v>1957</v>
      </c>
      <c r="AU392" s="114" t="s">
        <v>3246</v>
      </c>
    </row>
    <row r="393" spans="2:47" hidden="1" x14ac:dyDescent="0.25">
      <c r="B393" s="103" t="s">
        <v>1808</v>
      </c>
      <c r="C393" s="103">
        <v>17</v>
      </c>
      <c r="D393" s="103" t="s">
        <v>112</v>
      </c>
      <c r="E393" s="103">
        <v>17102</v>
      </c>
      <c r="F393" s="103" t="s">
        <v>806</v>
      </c>
      <c r="G393" s="104">
        <v>1152</v>
      </c>
      <c r="H393" s="104">
        <v>516</v>
      </c>
      <c r="I393" s="105">
        <v>0.44791666666666702</v>
      </c>
      <c r="J393" s="104">
        <v>636</v>
      </c>
      <c r="K393" s="105">
        <v>0.55208333333333304</v>
      </c>
      <c r="L393" s="104">
        <v>3</v>
      </c>
      <c r="M393" s="104">
        <v>38</v>
      </c>
      <c r="N393" s="104">
        <v>660</v>
      </c>
      <c r="O393" s="104">
        <v>146</v>
      </c>
      <c r="P393" s="104">
        <v>1</v>
      </c>
      <c r="Q393" s="104">
        <v>283</v>
      </c>
      <c r="R393" s="104">
        <v>21</v>
      </c>
      <c r="S393" s="104">
        <f>SUM('MFP by Site_kbs'!$L393:$P393,'MFP by Site_kbs'!$R393)</f>
        <v>869</v>
      </c>
      <c r="T393" s="104">
        <v>1064</v>
      </c>
      <c r="U393" s="105">
        <v>0.92361111111111105</v>
      </c>
      <c r="V393" s="104">
        <v>88</v>
      </c>
      <c r="W393" s="105">
        <v>7.6388888888888895E-2</v>
      </c>
      <c r="X393" s="104">
        <v>0</v>
      </c>
      <c r="Y393" s="104">
        <v>0</v>
      </c>
      <c r="Z393" s="104" t="s">
        <v>1869</v>
      </c>
      <c r="AA393" s="104">
        <v>0</v>
      </c>
      <c r="AB393" s="104">
        <v>0</v>
      </c>
      <c r="AC393" s="104">
        <v>0</v>
      </c>
      <c r="AD393" s="103">
        <v>0</v>
      </c>
      <c r="AE393" s="104">
        <v>0</v>
      </c>
      <c r="AF393" s="104">
        <v>0</v>
      </c>
      <c r="AG393" s="104">
        <v>0</v>
      </c>
      <c r="AH393" s="104">
        <v>0</v>
      </c>
      <c r="AI393" s="104">
        <v>0</v>
      </c>
      <c r="AJ393" s="104">
        <v>314</v>
      </c>
      <c r="AK393" s="104">
        <v>0</v>
      </c>
      <c r="AL393" s="104">
        <v>319</v>
      </c>
      <c r="AM393" s="104">
        <v>273</v>
      </c>
      <c r="AN393" s="104">
        <v>246</v>
      </c>
      <c r="AO393" s="104">
        <v>776</v>
      </c>
      <c r="AP393" s="106">
        <f>'MFP by Site_kbs'!$AO393/'MFP by Site_kbs'!$G393</f>
        <v>0.67361111111111116</v>
      </c>
      <c r="AQ393" s="104">
        <v>776</v>
      </c>
      <c r="AR393" s="107">
        <f>'MFP by Site_kbs'!$AQ393/'MFP by Site_kbs'!$G393</f>
        <v>0.67361111111111116</v>
      </c>
      <c r="AS393" s="104" t="s">
        <v>1767</v>
      </c>
      <c r="AT393" s="104" t="s">
        <v>1957</v>
      </c>
      <c r="AU393" s="115" t="s">
        <v>3246</v>
      </c>
    </row>
    <row r="394" spans="2:47" hidden="1" x14ac:dyDescent="0.25">
      <c r="B394" s="109" t="s">
        <v>1808</v>
      </c>
      <c r="C394" s="109">
        <v>17</v>
      </c>
      <c r="D394" s="109" t="s">
        <v>112</v>
      </c>
      <c r="E394" s="109">
        <v>17109</v>
      </c>
      <c r="F394" s="109" t="s">
        <v>807</v>
      </c>
      <c r="G394" s="110">
        <v>24</v>
      </c>
      <c r="H394" s="110">
        <v>7</v>
      </c>
      <c r="I394" s="111">
        <v>0.29166666666666702</v>
      </c>
      <c r="J394" s="110">
        <v>17</v>
      </c>
      <c r="K394" s="111">
        <v>0.70833333333333304</v>
      </c>
      <c r="L394" s="110">
        <v>0</v>
      </c>
      <c r="M394" s="110">
        <v>0</v>
      </c>
      <c r="N394" s="110">
        <v>23</v>
      </c>
      <c r="O394" s="110">
        <v>0</v>
      </c>
      <c r="P394" s="110">
        <v>0</v>
      </c>
      <c r="Q394" s="110">
        <v>1</v>
      </c>
      <c r="R394" s="110">
        <v>0</v>
      </c>
      <c r="S394" s="110">
        <f>SUM('MFP by Site_kbs'!$L394:$P394,'MFP by Site_kbs'!$R394)</f>
        <v>23</v>
      </c>
      <c r="T394" s="110">
        <v>24</v>
      </c>
      <c r="U394" s="111">
        <v>1</v>
      </c>
      <c r="V394" s="110">
        <v>0</v>
      </c>
      <c r="W394" s="111">
        <v>0</v>
      </c>
      <c r="X394" s="110">
        <v>0</v>
      </c>
      <c r="Y394" s="110">
        <v>0</v>
      </c>
      <c r="Z394" s="110" t="s">
        <v>1869</v>
      </c>
      <c r="AA394" s="110">
        <v>0</v>
      </c>
      <c r="AB394" s="110">
        <v>0</v>
      </c>
      <c r="AC394" s="110">
        <v>0</v>
      </c>
      <c r="AD394" s="109">
        <v>0</v>
      </c>
      <c r="AE394" s="110">
        <v>0</v>
      </c>
      <c r="AF394" s="110">
        <v>0</v>
      </c>
      <c r="AG394" s="110">
        <v>4</v>
      </c>
      <c r="AH394" s="110">
        <v>5</v>
      </c>
      <c r="AI394" s="110">
        <v>5</v>
      </c>
      <c r="AJ394" s="110">
        <v>5</v>
      </c>
      <c r="AK394" s="110">
        <v>0</v>
      </c>
      <c r="AL394" s="110">
        <v>1</v>
      </c>
      <c r="AM394" s="110">
        <v>4</v>
      </c>
      <c r="AN394" s="110">
        <v>0</v>
      </c>
      <c r="AO394" s="110">
        <v>23</v>
      </c>
      <c r="AP394" s="112">
        <f>'MFP by Site_kbs'!$AO394/'MFP by Site_kbs'!$G394</f>
        <v>0.95833333333333337</v>
      </c>
      <c r="AQ394" s="110">
        <v>23</v>
      </c>
      <c r="AR394" s="113">
        <f>'MFP by Site_kbs'!$AQ394/'MFP by Site_kbs'!$G394</f>
        <v>0.95833333333333337</v>
      </c>
      <c r="AS394" s="110" t="s">
        <v>1767</v>
      </c>
      <c r="AT394" s="110" t="s">
        <v>1957</v>
      </c>
      <c r="AU394" s="114" t="s">
        <v>3246</v>
      </c>
    </row>
    <row r="395" spans="2:47" hidden="1" x14ac:dyDescent="0.25">
      <c r="B395" s="103" t="s">
        <v>1808</v>
      </c>
      <c r="C395" s="103">
        <v>17</v>
      </c>
      <c r="D395" s="103" t="s">
        <v>112</v>
      </c>
      <c r="E395" s="103">
        <v>17110</v>
      </c>
      <c r="F395" s="103" t="s">
        <v>808</v>
      </c>
      <c r="G395" s="104">
        <v>208</v>
      </c>
      <c r="H395" s="104">
        <v>115</v>
      </c>
      <c r="I395" s="105">
        <v>0.55288461538461497</v>
      </c>
      <c r="J395" s="104">
        <v>93</v>
      </c>
      <c r="K395" s="105">
        <v>0.44711538461538503</v>
      </c>
      <c r="L395" s="104">
        <v>0</v>
      </c>
      <c r="M395" s="104">
        <v>0</v>
      </c>
      <c r="N395" s="104">
        <v>208</v>
      </c>
      <c r="O395" s="104">
        <v>0</v>
      </c>
      <c r="P395" s="104">
        <v>0</v>
      </c>
      <c r="Q395" s="104">
        <v>0</v>
      </c>
      <c r="R395" s="104">
        <v>0</v>
      </c>
      <c r="S395" s="104">
        <f>SUM('MFP by Site_kbs'!$L395:$P395,'MFP by Site_kbs'!$R395)</f>
        <v>208</v>
      </c>
      <c r="T395" s="104">
        <v>208</v>
      </c>
      <c r="U395" s="105">
        <v>1</v>
      </c>
      <c r="V395" s="104">
        <v>0</v>
      </c>
      <c r="W395" s="105">
        <v>0</v>
      </c>
      <c r="X395" s="104">
        <v>0</v>
      </c>
      <c r="Y395" s="104">
        <v>0</v>
      </c>
      <c r="Z395" s="104" t="s">
        <v>1869</v>
      </c>
      <c r="AA395" s="104">
        <v>26</v>
      </c>
      <c r="AB395" s="104">
        <v>32</v>
      </c>
      <c r="AC395" s="104">
        <v>30</v>
      </c>
      <c r="AD395" s="103">
        <v>40</v>
      </c>
      <c r="AE395" s="104">
        <v>44</v>
      </c>
      <c r="AF395" s="104">
        <v>36</v>
      </c>
      <c r="AG395" s="104">
        <v>0</v>
      </c>
      <c r="AH395" s="104">
        <v>0</v>
      </c>
      <c r="AI395" s="104">
        <v>0</v>
      </c>
      <c r="AJ395" s="104">
        <v>0</v>
      </c>
      <c r="AK395" s="104">
        <v>0</v>
      </c>
      <c r="AL395" s="104">
        <v>0</v>
      </c>
      <c r="AM395" s="104">
        <v>0</v>
      </c>
      <c r="AN395" s="104">
        <v>0</v>
      </c>
      <c r="AO395" s="104">
        <v>198</v>
      </c>
      <c r="AP395" s="106">
        <f>'MFP by Site_kbs'!$AO395/'MFP by Site_kbs'!$G395</f>
        <v>0.95192307692307687</v>
      </c>
      <c r="AQ395" s="104">
        <v>198</v>
      </c>
      <c r="AR395" s="107">
        <f>'MFP by Site_kbs'!$AQ395/'MFP by Site_kbs'!$G395</f>
        <v>0.95192307692307687</v>
      </c>
      <c r="AS395" s="104" t="s">
        <v>1767</v>
      </c>
      <c r="AT395" s="104" t="s">
        <v>1957</v>
      </c>
      <c r="AU395" s="115" t="s">
        <v>3246</v>
      </c>
    </row>
    <row r="396" spans="2:47" ht="30" hidden="1" x14ac:dyDescent="0.25">
      <c r="B396" s="109" t="s">
        <v>1808</v>
      </c>
      <c r="C396" s="109">
        <v>17</v>
      </c>
      <c r="D396" s="109" t="s">
        <v>112</v>
      </c>
      <c r="E396" s="109">
        <v>17111</v>
      </c>
      <c r="F396" s="109" t="s">
        <v>809</v>
      </c>
      <c r="G396" s="110">
        <v>276</v>
      </c>
      <c r="H396" s="110">
        <v>139</v>
      </c>
      <c r="I396" s="111">
        <v>0.50362318840579701</v>
      </c>
      <c r="J396" s="110">
        <v>137</v>
      </c>
      <c r="K396" s="111">
        <v>0.49637681159420299</v>
      </c>
      <c r="L396" s="110">
        <v>0</v>
      </c>
      <c r="M396" s="110">
        <v>0</v>
      </c>
      <c r="N396" s="110">
        <v>266</v>
      </c>
      <c r="O396" s="110">
        <v>0</v>
      </c>
      <c r="P396" s="110">
        <v>0</v>
      </c>
      <c r="Q396" s="110">
        <v>9</v>
      </c>
      <c r="R396" s="110">
        <v>1</v>
      </c>
      <c r="S396" s="110">
        <f>SUM('MFP by Site_kbs'!$L396:$P396,'MFP by Site_kbs'!$R396)</f>
        <v>267</v>
      </c>
      <c r="T396" s="110">
        <v>276</v>
      </c>
      <c r="U396" s="111">
        <v>1</v>
      </c>
      <c r="V396" s="110">
        <v>0</v>
      </c>
      <c r="W396" s="111">
        <v>0</v>
      </c>
      <c r="X396" s="110">
        <v>0</v>
      </c>
      <c r="Y396" s="110">
        <v>0</v>
      </c>
      <c r="Z396" s="110" t="s">
        <v>1869</v>
      </c>
      <c r="AA396" s="110">
        <v>0</v>
      </c>
      <c r="AB396" s="110">
        <v>0</v>
      </c>
      <c r="AC396" s="110">
        <v>0</v>
      </c>
      <c r="AD396" s="109">
        <v>0</v>
      </c>
      <c r="AE396" s="110">
        <v>0</v>
      </c>
      <c r="AF396" s="110">
        <v>0</v>
      </c>
      <c r="AG396" s="110">
        <v>88</v>
      </c>
      <c r="AH396" s="110">
        <v>92</v>
      </c>
      <c r="AI396" s="110">
        <v>96</v>
      </c>
      <c r="AJ396" s="110">
        <v>0</v>
      </c>
      <c r="AK396" s="110">
        <v>0</v>
      </c>
      <c r="AL396" s="110">
        <v>0</v>
      </c>
      <c r="AM396" s="110">
        <v>0</v>
      </c>
      <c r="AN396" s="110">
        <v>0</v>
      </c>
      <c r="AO396" s="110">
        <v>242</v>
      </c>
      <c r="AP396" s="112">
        <f>'MFP by Site_kbs'!$AO396/'MFP by Site_kbs'!$G396</f>
        <v>0.87681159420289856</v>
      </c>
      <c r="AQ396" s="110">
        <v>242</v>
      </c>
      <c r="AR396" s="113">
        <f>'MFP by Site_kbs'!$AQ396/'MFP by Site_kbs'!$G396</f>
        <v>0.87681159420289856</v>
      </c>
      <c r="AS396" s="110" t="s">
        <v>1767</v>
      </c>
      <c r="AT396" s="110" t="s">
        <v>1957</v>
      </c>
      <c r="AU396" s="114" t="s">
        <v>3246</v>
      </c>
    </row>
    <row r="397" spans="2:47" hidden="1" x14ac:dyDescent="0.25">
      <c r="B397" s="103" t="s">
        <v>1808</v>
      </c>
      <c r="C397" s="103">
        <v>17</v>
      </c>
      <c r="D397" s="103" t="s">
        <v>112</v>
      </c>
      <c r="E397" s="103">
        <v>17112</v>
      </c>
      <c r="F397" s="103" t="s">
        <v>810</v>
      </c>
      <c r="G397" s="104">
        <v>236</v>
      </c>
      <c r="H397" s="104">
        <v>115</v>
      </c>
      <c r="I397" s="105">
        <v>0.48728813559321998</v>
      </c>
      <c r="J397" s="104">
        <v>121</v>
      </c>
      <c r="K397" s="105">
        <v>0.51271186440677996</v>
      </c>
      <c r="L397" s="104">
        <v>0</v>
      </c>
      <c r="M397" s="104">
        <v>0</v>
      </c>
      <c r="N397" s="104">
        <v>225</v>
      </c>
      <c r="O397" s="104">
        <v>1</v>
      </c>
      <c r="P397" s="104">
        <v>0</v>
      </c>
      <c r="Q397" s="104">
        <v>10</v>
      </c>
      <c r="R397" s="104">
        <v>0</v>
      </c>
      <c r="S397" s="104">
        <f>SUM('MFP by Site_kbs'!$L397:$P397,'MFP by Site_kbs'!$R397)</f>
        <v>226</v>
      </c>
      <c r="T397" s="104">
        <v>236</v>
      </c>
      <c r="U397" s="105">
        <v>1</v>
      </c>
      <c r="V397" s="104">
        <v>0</v>
      </c>
      <c r="W397" s="105">
        <v>0</v>
      </c>
      <c r="X397" s="104">
        <v>0</v>
      </c>
      <c r="Y397" s="104">
        <v>0</v>
      </c>
      <c r="Z397" s="104" t="s">
        <v>1869</v>
      </c>
      <c r="AA397" s="104">
        <v>33</v>
      </c>
      <c r="AB397" s="104">
        <v>28</v>
      </c>
      <c r="AC397" s="104">
        <v>41</v>
      </c>
      <c r="AD397" s="103">
        <v>35</v>
      </c>
      <c r="AE397" s="104">
        <v>45</v>
      </c>
      <c r="AF397" s="104">
        <v>44</v>
      </c>
      <c r="AG397" s="104">
        <v>10</v>
      </c>
      <c r="AH397" s="104">
        <v>0</v>
      </c>
      <c r="AI397" s="104">
        <v>0</v>
      </c>
      <c r="AJ397" s="104">
        <v>0</v>
      </c>
      <c r="AK397" s="104">
        <v>0</v>
      </c>
      <c r="AL397" s="104">
        <v>0</v>
      </c>
      <c r="AM397" s="104">
        <v>0</v>
      </c>
      <c r="AN397" s="104">
        <v>0</v>
      </c>
      <c r="AO397" s="104">
        <v>214</v>
      </c>
      <c r="AP397" s="106">
        <f>'MFP by Site_kbs'!$AO397/'MFP by Site_kbs'!$G397</f>
        <v>0.90677966101694918</v>
      </c>
      <c r="AQ397" s="104">
        <v>214</v>
      </c>
      <c r="AR397" s="107">
        <f>'MFP by Site_kbs'!$AQ397/'MFP by Site_kbs'!$G397</f>
        <v>0.90677966101694918</v>
      </c>
      <c r="AS397" s="104" t="s">
        <v>1767</v>
      </c>
      <c r="AT397" s="104" t="s">
        <v>1957</v>
      </c>
      <c r="AU397" s="115" t="s">
        <v>3246</v>
      </c>
    </row>
    <row r="398" spans="2:47" ht="30" hidden="1" x14ac:dyDescent="0.25">
      <c r="B398" s="109" t="s">
        <v>1808</v>
      </c>
      <c r="C398" s="109">
        <v>17</v>
      </c>
      <c r="D398" s="109" t="s">
        <v>112</v>
      </c>
      <c r="E398" s="109">
        <v>17114</v>
      </c>
      <c r="F398" s="109" t="s">
        <v>811</v>
      </c>
      <c r="G398" s="110">
        <v>174</v>
      </c>
      <c r="H398" s="110">
        <v>59</v>
      </c>
      <c r="I398" s="111">
        <v>0.33908045977011497</v>
      </c>
      <c r="J398" s="110">
        <v>115</v>
      </c>
      <c r="K398" s="111">
        <v>0.66091954022988497</v>
      </c>
      <c r="L398" s="110">
        <v>0</v>
      </c>
      <c r="M398" s="110">
        <v>0</v>
      </c>
      <c r="N398" s="110">
        <v>169</v>
      </c>
      <c r="O398" s="110">
        <v>1</v>
      </c>
      <c r="P398" s="110">
        <v>0</v>
      </c>
      <c r="Q398" s="110">
        <v>4</v>
      </c>
      <c r="R398" s="110">
        <v>0</v>
      </c>
      <c r="S398" s="110">
        <f>SUM('MFP by Site_kbs'!$L398:$P398,'MFP by Site_kbs'!$R398)</f>
        <v>170</v>
      </c>
      <c r="T398" s="110">
        <v>173</v>
      </c>
      <c r="U398" s="111">
        <v>0.99425287356321801</v>
      </c>
      <c r="V398" s="110">
        <v>1</v>
      </c>
      <c r="W398" s="111">
        <v>5.74712643678161E-3</v>
      </c>
      <c r="X398" s="110">
        <v>0</v>
      </c>
      <c r="Y398" s="110">
        <v>0</v>
      </c>
      <c r="Z398" s="110" t="s">
        <v>1869</v>
      </c>
      <c r="AA398" s="110">
        <v>0</v>
      </c>
      <c r="AB398" s="110">
        <v>0</v>
      </c>
      <c r="AC398" s="110">
        <v>0</v>
      </c>
      <c r="AD398" s="109">
        <v>0</v>
      </c>
      <c r="AE398" s="110">
        <v>0</v>
      </c>
      <c r="AF398" s="110">
        <v>0</v>
      </c>
      <c r="AG398" s="110">
        <v>47</v>
      </c>
      <c r="AH398" s="110">
        <v>73</v>
      </c>
      <c r="AI398" s="110">
        <v>54</v>
      </c>
      <c r="AJ398" s="110">
        <v>0</v>
      </c>
      <c r="AK398" s="110">
        <v>0</v>
      </c>
      <c r="AL398" s="110">
        <v>0</v>
      </c>
      <c r="AM398" s="110">
        <v>0</v>
      </c>
      <c r="AN398" s="110">
        <v>0</v>
      </c>
      <c r="AO398" s="110">
        <v>171</v>
      </c>
      <c r="AP398" s="112">
        <f>'MFP by Site_kbs'!$AO398/'MFP by Site_kbs'!$G398</f>
        <v>0.98275862068965514</v>
      </c>
      <c r="AQ398" s="110">
        <v>171</v>
      </c>
      <c r="AR398" s="113">
        <f>'MFP by Site_kbs'!$AQ398/'MFP by Site_kbs'!$G398</f>
        <v>0.98275862068965514</v>
      </c>
      <c r="AS398" s="110" t="s">
        <v>1767</v>
      </c>
      <c r="AT398" s="110" t="s">
        <v>1957</v>
      </c>
      <c r="AU398" s="114" t="s">
        <v>3246</v>
      </c>
    </row>
    <row r="399" spans="2:47" hidden="1" x14ac:dyDescent="0.25">
      <c r="B399" s="103" t="s">
        <v>1808</v>
      </c>
      <c r="C399" s="103">
        <v>17</v>
      </c>
      <c r="D399" s="103" t="s">
        <v>112</v>
      </c>
      <c r="E399" s="103">
        <v>17120</v>
      </c>
      <c r="F399" s="103" t="s">
        <v>812</v>
      </c>
      <c r="G399" s="104">
        <v>136</v>
      </c>
      <c r="H399" s="104">
        <v>68</v>
      </c>
      <c r="I399" s="105">
        <v>0.5</v>
      </c>
      <c r="J399" s="104">
        <v>68</v>
      </c>
      <c r="K399" s="105">
        <v>0.5</v>
      </c>
      <c r="L399" s="104">
        <v>0</v>
      </c>
      <c r="M399" s="104">
        <v>0</v>
      </c>
      <c r="N399" s="104">
        <v>134</v>
      </c>
      <c r="O399" s="104">
        <v>0</v>
      </c>
      <c r="P399" s="104">
        <v>0</v>
      </c>
      <c r="Q399" s="104">
        <v>2</v>
      </c>
      <c r="R399" s="104">
        <v>0</v>
      </c>
      <c r="S399" s="104">
        <f>SUM('MFP by Site_kbs'!$L399:$P399,'MFP by Site_kbs'!$R399)</f>
        <v>134</v>
      </c>
      <c r="T399" s="104">
        <v>136</v>
      </c>
      <c r="U399" s="105">
        <v>1</v>
      </c>
      <c r="V399" s="104">
        <v>0</v>
      </c>
      <c r="W399" s="105">
        <v>0</v>
      </c>
      <c r="X399" s="104">
        <v>0</v>
      </c>
      <c r="Y399" s="104">
        <v>0</v>
      </c>
      <c r="Z399" s="104" t="s">
        <v>1869</v>
      </c>
      <c r="AA399" s="104">
        <v>17</v>
      </c>
      <c r="AB399" s="104">
        <v>13</v>
      </c>
      <c r="AC399" s="104">
        <v>32</v>
      </c>
      <c r="AD399" s="103">
        <v>22</v>
      </c>
      <c r="AE399" s="104">
        <v>27</v>
      </c>
      <c r="AF399" s="104">
        <v>25</v>
      </c>
      <c r="AG399" s="104">
        <v>0</v>
      </c>
      <c r="AH399" s="104">
        <v>0</v>
      </c>
      <c r="AI399" s="104">
        <v>0</v>
      </c>
      <c r="AJ399" s="104">
        <v>0</v>
      </c>
      <c r="AK399" s="104">
        <v>0</v>
      </c>
      <c r="AL399" s="104">
        <v>0</v>
      </c>
      <c r="AM399" s="104">
        <v>0</v>
      </c>
      <c r="AN399" s="104">
        <v>0</v>
      </c>
      <c r="AO399" s="104">
        <v>131</v>
      </c>
      <c r="AP399" s="106">
        <f>'MFP by Site_kbs'!$AO399/'MFP by Site_kbs'!$G399</f>
        <v>0.96323529411764708</v>
      </c>
      <c r="AQ399" s="104">
        <v>131</v>
      </c>
      <c r="AR399" s="107">
        <f>'MFP by Site_kbs'!$AQ399/'MFP by Site_kbs'!$G399</f>
        <v>0.96323529411764708</v>
      </c>
      <c r="AS399" s="104" t="s">
        <v>1767</v>
      </c>
      <c r="AT399" s="104" t="s">
        <v>1957</v>
      </c>
      <c r="AU399" s="115" t="s">
        <v>3246</v>
      </c>
    </row>
    <row r="400" spans="2:47" hidden="1" x14ac:dyDescent="0.25">
      <c r="B400" s="109" t="s">
        <v>1808</v>
      </c>
      <c r="C400" s="109">
        <v>17</v>
      </c>
      <c r="D400" s="109" t="s">
        <v>112</v>
      </c>
      <c r="E400" s="109">
        <v>17125</v>
      </c>
      <c r="F400" s="109" t="s">
        <v>813</v>
      </c>
      <c r="G400" s="110">
        <v>856</v>
      </c>
      <c r="H400" s="110">
        <v>412</v>
      </c>
      <c r="I400" s="111">
        <v>0.48130841121495299</v>
      </c>
      <c r="J400" s="110">
        <v>444</v>
      </c>
      <c r="K400" s="111">
        <v>0.51869158878504695</v>
      </c>
      <c r="L400" s="110">
        <v>1</v>
      </c>
      <c r="M400" s="110">
        <v>26</v>
      </c>
      <c r="N400" s="110">
        <v>483</v>
      </c>
      <c r="O400" s="110">
        <v>119</v>
      </c>
      <c r="P400" s="110">
        <v>2</v>
      </c>
      <c r="Q400" s="110">
        <v>211</v>
      </c>
      <c r="R400" s="110">
        <v>14</v>
      </c>
      <c r="S400" s="110">
        <f>SUM('MFP by Site_kbs'!$L400:$P400,'MFP by Site_kbs'!$R400)</f>
        <v>645</v>
      </c>
      <c r="T400" s="110">
        <v>782</v>
      </c>
      <c r="U400" s="111">
        <v>0.91355140186915895</v>
      </c>
      <c r="V400" s="110">
        <v>74</v>
      </c>
      <c r="W400" s="111">
        <v>8.6448598130841103E-2</v>
      </c>
      <c r="X400" s="110">
        <v>0</v>
      </c>
      <c r="Y400" s="110">
        <v>0</v>
      </c>
      <c r="Z400" s="110" t="s">
        <v>1869</v>
      </c>
      <c r="AA400" s="110">
        <v>0</v>
      </c>
      <c r="AB400" s="110">
        <v>0</v>
      </c>
      <c r="AC400" s="110">
        <v>0</v>
      </c>
      <c r="AD400" s="109">
        <v>0</v>
      </c>
      <c r="AE400" s="110">
        <v>0</v>
      </c>
      <c r="AF400" s="110">
        <v>0</v>
      </c>
      <c r="AG400" s="110">
        <v>266</v>
      </c>
      <c r="AH400" s="110">
        <v>317</v>
      </c>
      <c r="AI400" s="110">
        <v>273</v>
      </c>
      <c r="AJ400" s="110">
        <v>0</v>
      </c>
      <c r="AK400" s="110">
        <v>0</v>
      </c>
      <c r="AL400" s="110">
        <v>0</v>
      </c>
      <c r="AM400" s="110">
        <v>0</v>
      </c>
      <c r="AN400" s="110">
        <v>0</v>
      </c>
      <c r="AO400" s="110">
        <v>689</v>
      </c>
      <c r="AP400" s="112">
        <f>'MFP by Site_kbs'!$AO400/'MFP by Site_kbs'!$G400</f>
        <v>0.80490654205607481</v>
      </c>
      <c r="AQ400" s="110">
        <v>689</v>
      </c>
      <c r="AR400" s="113">
        <f>'MFP by Site_kbs'!$AQ400/'MFP by Site_kbs'!$G400</f>
        <v>0.80490654205607481</v>
      </c>
      <c r="AS400" s="110" t="s">
        <v>1767</v>
      </c>
      <c r="AT400" s="110" t="s">
        <v>1957</v>
      </c>
      <c r="AU400" s="114" t="s">
        <v>3246</v>
      </c>
    </row>
    <row r="401" spans="1:47" hidden="1" x14ac:dyDescent="0.25">
      <c r="B401" s="103" t="s">
        <v>1808</v>
      </c>
      <c r="C401" s="103">
        <v>17</v>
      </c>
      <c r="D401" s="103" t="s">
        <v>112</v>
      </c>
      <c r="E401" s="103">
        <v>17128</v>
      </c>
      <c r="F401" s="103" t="s">
        <v>814</v>
      </c>
      <c r="G401" s="104">
        <v>397</v>
      </c>
      <c r="H401" s="104">
        <v>192</v>
      </c>
      <c r="I401" s="105">
        <v>0.48362720403022702</v>
      </c>
      <c r="J401" s="104">
        <v>205</v>
      </c>
      <c r="K401" s="105">
        <v>0.51637279596977304</v>
      </c>
      <c r="L401" s="104">
        <v>0</v>
      </c>
      <c r="M401" s="104">
        <v>0</v>
      </c>
      <c r="N401" s="104">
        <v>392</v>
      </c>
      <c r="O401" s="104">
        <v>5</v>
      </c>
      <c r="P401" s="104">
        <v>0</v>
      </c>
      <c r="Q401" s="104">
        <v>0</v>
      </c>
      <c r="R401" s="104">
        <v>0</v>
      </c>
      <c r="S401" s="104">
        <f>SUM('MFP by Site_kbs'!$L401:$P401,'MFP by Site_kbs'!$R401)</f>
        <v>397</v>
      </c>
      <c r="T401" s="104">
        <v>393</v>
      </c>
      <c r="U401" s="105">
        <v>0.98992443324936996</v>
      </c>
      <c r="V401" s="104">
        <v>4</v>
      </c>
      <c r="W401" s="105">
        <v>1.00755667506297E-2</v>
      </c>
      <c r="X401" s="104">
        <v>0</v>
      </c>
      <c r="Y401" s="104">
        <v>1</v>
      </c>
      <c r="Z401" s="104" t="s">
        <v>1869</v>
      </c>
      <c r="AA401" s="104">
        <v>70</v>
      </c>
      <c r="AB401" s="104">
        <v>64</v>
      </c>
      <c r="AC401" s="104">
        <v>71</v>
      </c>
      <c r="AD401" s="103">
        <v>79</v>
      </c>
      <c r="AE401" s="104">
        <v>73</v>
      </c>
      <c r="AF401" s="104">
        <v>39</v>
      </c>
      <c r="AG401" s="104">
        <v>0</v>
      </c>
      <c r="AH401" s="104">
        <v>0</v>
      </c>
      <c r="AI401" s="104">
        <v>0</v>
      </c>
      <c r="AJ401" s="104">
        <v>0</v>
      </c>
      <c r="AK401" s="104">
        <v>0</v>
      </c>
      <c r="AL401" s="104">
        <v>0</v>
      </c>
      <c r="AM401" s="104">
        <v>0</v>
      </c>
      <c r="AN401" s="104">
        <v>0</v>
      </c>
      <c r="AO401" s="104">
        <v>391</v>
      </c>
      <c r="AP401" s="106">
        <f>'MFP by Site_kbs'!$AO401/'MFP by Site_kbs'!$G401</f>
        <v>0.98488664987405539</v>
      </c>
      <c r="AQ401" s="104">
        <v>391</v>
      </c>
      <c r="AR401" s="107">
        <f>'MFP by Site_kbs'!$AQ401/'MFP by Site_kbs'!$G401</f>
        <v>0.98488664987405539</v>
      </c>
      <c r="AS401" s="104" t="s">
        <v>1767</v>
      </c>
      <c r="AT401" s="104" t="s">
        <v>1957</v>
      </c>
      <c r="AU401" s="115" t="s">
        <v>3246</v>
      </c>
    </row>
    <row r="402" spans="1:47" ht="30" hidden="1" x14ac:dyDescent="0.25">
      <c r="B402" s="109" t="s">
        <v>1808</v>
      </c>
      <c r="C402" s="109">
        <v>17</v>
      </c>
      <c r="D402" s="109" t="s">
        <v>112</v>
      </c>
      <c r="E402" s="109">
        <v>17130</v>
      </c>
      <c r="F402" s="109" t="s">
        <v>815</v>
      </c>
      <c r="G402" s="110">
        <v>467</v>
      </c>
      <c r="H402" s="110">
        <v>227</v>
      </c>
      <c r="I402" s="111">
        <v>0.48608137044967897</v>
      </c>
      <c r="J402" s="110">
        <v>240</v>
      </c>
      <c r="K402" s="111">
        <v>0.51391862955032097</v>
      </c>
      <c r="L402" s="110">
        <v>0</v>
      </c>
      <c r="M402" s="110">
        <v>0</v>
      </c>
      <c r="N402" s="110">
        <v>459</v>
      </c>
      <c r="O402" s="110">
        <v>3</v>
      </c>
      <c r="P402" s="110">
        <v>0</v>
      </c>
      <c r="Q402" s="110">
        <v>4</v>
      </c>
      <c r="R402" s="110">
        <v>1</v>
      </c>
      <c r="S402" s="110">
        <f>SUM('MFP by Site_kbs'!$L402:$P402,'MFP by Site_kbs'!$R402)</f>
        <v>463</v>
      </c>
      <c r="T402" s="110">
        <v>467</v>
      </c>
      <c r="U402" s="111">
        <v>1</v>
      </c>
      <c r="V402" s="110">
        <v>0</v>
      </c>
      <c r="W402" s="111">
        <v>0</v>
      </c>
      <c r="X402" s="110">
        <v>0</v>
      </c>
      <c r="Y402" s="110">
        <v>0</v>
      </c>
      <c r="Z402" s="110" t="s">
        <v>1869</v>
      </c>
      <c r="AA402" s="110">
        <v>0</v>
      </c>
      <c r="AB402" s="110">
        <v>0</v>
      </c>
      <c r="AC402" s="110">
        <v>0</v>
      </c>
      <c r="AD402" s="109">
        <v>0</v>
      </c>
      <c r="AE402" s="110">
        <v>0</v>
      </c>
      <c r="AF402" s="110">
        <v>0</v>
      </c>
      <c r="AG402" s="110">
        <v>174</v>
      </c>
      <c r="AH402" s="110">
        <v>172</v>
      </c>
      <c r="AI402" s="110">
        <v>121</v>
      </c>
      <c r="AJ402" s="110">
        <v>0</v>
      </c>
      <c r="AK402" s="110">
        <v>0</v>
      </c>
      <c r="AL402" s="110">
        <v>0</v>
      </c>
      <c r="AM402" s="110">
        <v>0</v>
      </c>
      <c r="AN402" s="110">
        <v>0</v>
      </c>
      <c r="AO402" s="110">
        <v>417</v>
      </c>
      <c r="AP402" s="112">
        <f>'MFP by Site_kbs'!$AO402/'MFP by Site_kbs'!$G402</f>
        <v>0.89293361884368305</v>
      </c>
      <c r="AQ402" s="110">
        <v>417</v>
      </c>
      <c r="AR402" s="113">
        <f>'MFP by Site_kbs'!$AQ402/'MFP by Site_kbs'!$G402</f>
        <v>0.89293361884368305</v>
      </c>
      <c r="AS402" s="110" t="s">
        <v>1767</v>
      </c>
      <c r="AT402" s="110" t="s">
        <v>1957</v>
      </c>
      <c r="AU402" s="114" t="s">
        <v>3246</v>
      </c>
    </row>
    <row r="403" spans="1:47" hidden="1" x14ac:dyDescent="0.25">
      <c r="B403" s="103" t="s">
        <v>1808</v>
      </c>
      <c r="C403" s="103">
        <v>17</v>
      </c>
      <c r="D403" s="103" t="s">
        <v>112</v>
      </c>
      <c r="E403" s="103">
        <v>17131</v>
      </c>
      <c r="F403" s="103" t="s">
        <v>816</v>
      </c>
      <c r="G403" s="104">
        <v>668</v>
      </c>
      <c r="H403" s="104">
        <v>309</v>
      </c>
      <c r="I403" s="105">
        <v>0.46257485029940099</v>
      </c>
      <c r="J403" s="104">
        <v>359</v>
      </c>
      <c r="K403" s="105">
        <v>0.53742514970059896</v>
      </c>
      <c r="L403" s="104">
        <v>1</v>
      </c>
      <c r="M403" s="104">
        <v>21</v>
      </c>
      <c r="N403" s="104">
        <v>294</v>
      </c>
      <c r="O403" s="104">
        <v>125</v>
      </c>
      <c r="P403" s="104">
        <v>2</v>
      </c>
      <c r="Q403" s="104">
        <v>216</v>
      </c>
      <c r="R403" s="104">
        <v>9</v>
      </c>
      <c r="S403" s="104">
        <f>SUM('MFP by Site_kbs'!$L403:$P403,'MFP by Site_kbs'!$R403)</f>
        <v>452</v>
      </c>
      <c r="T403" s="104">
        <v>557</v>
      </c>
      <c r="U403" s="105">
        <v>0.83383233532934098</v>
      </c>
      <c r="V403" s="104">
        <v>111</v>
      </c>
      <c r="W403" s="105">
        <v>0.16616766467065899</v>
      </c>
      <c r="X403" s="104">
        <v>0</v>
      </c>
      <c r="Y403" s="104">
        <v>11</v>
      </c>
      <c r="Z403" s="104" t="s">
        <v>1869</v>
      </c>
      <c r="AA403" s="104">
        <v>104</v>
      </c>
      <c r="AB403" s="104">
        <v>94</v>
      </c>
      <c r="AC403" s="104">
        <v>109</v>
      </c>
      <c r="AD403" s="103">
        <v>114</v>
      </c>
      <c r="AE403" s="104">
        <v>117</v>
      </c>
      <c r="AF403" s="104">
        <v>119</v>
      </c>
      <c r="AG403" s="104">
        <v>0</v>
      </c>
      <c r="AH403" s="104">
        <v>0</v>
      </c>
      <c r="AI403" s="104">
        <v>0</v>
      </c>
      <c r="AJ403" s="104">
        <v>0</v>
      </c>
      <c r="AK403" s="104">
        <v>0</v>
      </c>
      <c r="AL403" s="104">
        <v>0</v>
      </c>
      <c r="AM403" s="104">
        <v>0</v>
      </c>
      <c r="AN403" s="104">
        <v>0</v>
      </c>
      <c r="AO403" s="104">
        <v>495</v>
      </c>
      <c r="AP403" s="106">
        <f>'MFP by Site_kbs'!$AO403/'MFP by Site_kbs'!$G403</f>
        <v>0.74101796407185627</v>
      </c>
      <c r="AQ403" s="104">
        <v>495</v>
      </c>
      <c r="AR403" s="107">
        <f>'MFP by Site_kbs'!$AQ403/'MFP by Site_kbs'!$G403</f>
        <v>0.74101796407185627</v>
      </c>
      <c r="AS403" s="104" t="s">
        <v>1767</v>
      </c>
      <c r="AT403" s="104" t="s">
        <v>1957</v>
      </c>
      <c r="AU403" s="115" t="s">
        <v>3246</v>
      </c>
    </row>
    <row r="404" spans="1:47" hidden="1" x14ac:dyDescent="0.25">
      <c r="B404" s="109" t="s">
        <v>1808</v>
      </c>
      <c r="C404" s="109">
        <v>17</v>
      </c>
      <c r="D404" s="109" t="s">
        <v>112</v>
      </c>
      <c r="E404" s="109">
        <v>17133</v>
      </c>
      <c r="F404" s="109" t="s">
        <v>817</v>
      </c>
      <c r="G404" s="110">
        <v>555</v>
      </c>
      <c r="H404" s="110">
        <v>291</v>
      </c>
      <c r="I404" s="111">
        <v>0.52432432432432396</v>
      </c>
      <c r="J404" s="110">
        <v>264</v>
      </c>
      <c r="K404" s="111">
        <v>0.47567567567567598</v>
      </c>
      <c r="L404" s="110">
        <v>0</v>
      </c>
      <c r="M404" s="110">
        <v>0</v>
      </c>
      <c r="N404" s="110">
        <v>532</v>
      </c>
      <c r="O404" s="110">
        <v>13</v>
      </c>
      <c r="P404" s="110">
        <v>0</v>
      </c>
      <c r="Q404" s="110">
        <v>8</v>
      </c>
      <c r="R404" s="110">
        <v>2</v>
      </c>
      <c r="S404" s="110">
        <f>SUM('MFP by Site_kbs'!$L404:$P404,'MFP by Site_kbs'!$R404)</f>
        <v>547</v>
      </c>
      <c r="T404" s="110">
        <v>552</v>
      </c>
      <c r="U404" s="111">
        <v>0.99459459459459498</v>
      </c>
      <c r="V404" s="110">
        <v>3</v>
      </c>
      <c r="W404" s="111">
        <v>5.40540540540541E-3</v>
      </c>
      <c r="X404" s="110">
        <v>0</v>
      </c>
      <c r="Y404" s="110">
        <v>0</v>
      </c>
      <c r="Z404" s="110" t="s">
        <v>1869</v>
      </c>
      <c r="AA404" s="110">
        <v>0</v>
      </c>
      <c r="AB404" s="110">
        <v>0</v>
      </c>
      <c r="AC404" s="110">
        <v>0</v>
      </c>
      <c r="AD404" s="109">
        <v>0</v>
      </c>
      <c r="AE404" s="110">
        <v>0</v>
      </c>
      <c r="AF404" s="110">
        <v>0</v>
      </c>
      <c r="AG404" s="110">
        <v>0</v>
      </c>
      <c r="AH404" s="110">
        <v>0</v>
      </c>
      <c r="AI404" s="110">
        <v>0</v>
      </c>
      <c r="AJ404" s="110">
        <v>221</v>
      </c>
      <c r="AK404" s="110">
        <v>0</v>
      </c>
      <c r="AL404" s="110">
        <v>130</v>
      </c>
      <c r="AM404" s="110">
        <v>93</v>
      </c>
      <c r="AN404" s="110">
        <v>111</v>
      </c>
      <c r="AO404" s="110">
        <v>487</v>
      </c>
      <c r="AP404" s="112">
        <f>'MFP by Site_kbs'!$AO404/'MFP by Site_kbs'!$G404</f>
        <v>0.87747747747747751</v>
      </c>
      <c r="AQ404" s="110">
        <v>487</v>
      </c>
      <c r="AR404" s="113">
        <f>'MFP by Site_kbs'!$AQ404/'MFP by Site_kbs'!$G404</f>
        <v>0.87747747747747751</v>
      </c>
      <c r="AS404" s="110" t="s">
        <v>1767</v>
      </c>
      <c r="AT404" s="110" t="s">
        <v>1957</v>
      </c>
      <c r="AU404" s="114" t="s">
        <v>3246</v>
      </c>
    </row>
    <row r="405" spans="1:47" ht="30" hidden="1" x14ac:dyDescent="0.25">
      <c r="B405" s="103" t="s">
        <v>1808</v>
      </c>
      <c r="C405" s="103">
        <v>17</v>
      </c>
      <c r="D405" s="103" t="s">
        <v>112</v>
      </c>
      <c r="E405" s="103">
        <v>17135</v>
      </c>
      <c r="F405" s="103" t="s">
        <v>818</v>
      </c>
      <c r="G405" s="104">
        <v>670</v>
      </c>
      <c r="H405" s="104">
        <v>304</v>
      </c>
      <c r="I405" s="105">
        <v>0.453731343283582</v>
      </c>
      <c r="J405" s="104">
        <v>366</v>
      </c>
      <c r="K405" s="105">
        <v>0.546268656716418</v>
      </c>
      <c r="L405" s="104">
        <v>0</v>
      </c>
      <c r="M405" s="104">
        <v>0</v>
      </c>
      <c r="N405" s="104">
        <v>664</v>
      </c>
      <c r="O405" s="104">
        <v>3</v>
      </c>
      <c r="P405" s="104">
        <v>0</v>
      </c>
      <c r="Q405" s="104">
        <v>3</v>
      </c>
      <c r="R405" s="104">
        <v>0</v>
      </c>
      <c r="S405" s="104">
        <f>SUM('MFP by Site_kbs'!$L405:$P405,'MFP by Site_kbs'!$R405)</f>
        <v>667</v>
      </c>
      <c r="T405" s="104">
        <v>668</v>
      </c>
      <c r="U405" s="105">
        <v>0.99701492537313396</v>
      </c>
      <c r="V405" s="104">
        <v>2</v>
      </c>
      <c r="W405" s="105">
        <v>2.9850746268656699E-3</v>
      </c>
      <c r="X405" s="104">
        <v>0</v>
      </c>
      <c r="Y405" s="104">
        <v>0</v>
      </c>
      <c r="Z405" s="104" t="s">
        <v>1869</v>
      </c>
      <c r="AA405" s="104">
        <v>70</v>
      </c>
      <c r="AB405" s="104">
        <v>84</v>
      </c>
      <c r="AC405" s="104">
        <v>73</v>
      </c>
      <c r="AD405" s="103">
        <v>75</v>
      </c>
      <c r="AE405" s="104">
        <v>82</v>
      </c>
      <c r="AF405" s="104">
        <v>68</v>
      </c>
      <c r="AG405" s="104">
        <v>71</v>
      </c>
      <c r="AH405" s="104">
        <v>80</v>
      </c>
      <c r="AI405" s="104">
        <v>67</v>
      </c>
      <c r="AJ405" s="104">
        <v>0</v>
      </c>
      <c r="AK405" s="104">
        <v>0</v>
      </c>
      <c r="AL405" s="104">
        <v>0</v>
      </c>
      <c r="AM405" s="104">
        <v>0</v>
      </c>
      <c r="AN405" s="104">
        <v>0</v>
      </c>
      <c r="AO405" s="104">
        <v>640</v>
      </c>
      <c r="AP405" s="106">
        <f>'MFP by Site_kbs'!$AO405/'MFP by Site_kbs'!$G405</f>
        <v>0.95522388059701491</v>
      </c>
      <c r="AQ405" s="104">
        <v>640</v>
      </c>
      <c r="AR405" s="107">
        <f>'MFP by Site_kbs'!$AQ405/'MFP by Site_kbs'!$G405</f>
        <v>0.95522388059701491</v>
      </c>
      <c r="AS405" s="104" t="s">
        <v>1767</v>
      </c>
      <c r="AT405" s="104" t="s">
        <v>1957</v>
      </c>
      <c r="AU405" s="115" t="s">
        <v>3246</v>
      </c>
    </row>
    <row r="406" spans="1:47" s="313" customFormat="1" x14ac:dyDescent="0.25">
      <c r="A406" s="318"/>
      <c r="B406" s="314" t="s">
        <v>1808</v>
      </c>
      <c r="C406" s="314">
        <v>17</v>
      </c>
      <c r="D406" s="314" t="s">
        <v>112</v>
      </c>
      <c r="E406" s="314">
        <v>17137</v>
      </c>
      <c r="F406" s="314" t="s">
        <v>819</v>
      </c>
      <c r="G406" s="315">
        <v>140</v>
      </c>
      <c r="H406" s="315">
        <v>68</v>
      </c>
      <c r="I406" s="316">
        <v>0.48571428571428599</v>
      </c>
      <c r="J406" s="315">
        <v>72</v>
      </c>
      <c r="K406" s="316">
        <v>0.51428571428571401</v>
      </c>
      <c r="L406" s="315">
        <v>0</v>
      </c>
      <c r="M406" s="315">
        <v>0</v>
      </c>
      <c r="N406" s="315">
        <v>137</v>
      </c>
      <c r="O406" s="315">
        <v>1</v>
      </c>
      <c r="P406" s="315">
        <v>0</v>
      </c>
      <c r="Q406" s="315">
        <v>2</v>
      </c>
      <c r="R406" s="315">
        <v>0</v>
      </c>
      <c r="S406" s="315">
        <f>SUM('MFP by Site_kbs'!$L406:$P406,'MFP by Site_kbs'!$R406)</f>
        <v>138</v>
      </c>
      <c r="T406" s="315">
        <v>140</v>
      </c>
      <c r="U406" s="316">
        <v>1</v>
      </c>
      <c r="V406" s="315">
        <v>0</v>
      </c>
      <c r="W406" s="316">
        <v>0</v>
      </c>
      <c r="X406" s="315">
        <v>0</v>
      </c>
      <c r="Y406" s="315">
        <v>0</v>
      </c>
      <c r="Z406" s="315" t="s">
        <v>1869</v>
      </c>
      <c r="AA406" s="315">
        <v>0</v>
      </c>
      <c r="AB406" s="315">
        <v>0</v>
      </c>
      <c r="AC406" s="315">
        <v>0</v>
      </c>
      <c r="AD406" s="314">
        <v>0</v>
      </c>
      <c r="AE406" s="315">
        <v>0</v>
      </c>
      <c r="AF406" s="315">
        <v>0</v>
      </c>
      <c r="AG406" s="315">
        <v>24</v>
      </c>
      <c r="AH406" s="315">
        <v>31</v>
      </c>
      <c r="AI406" s="315">
        <v>32</v>
      </c>
      <c r="AJ406" s="315">
        <v>34</v>
      </c>
      <c r="AK406" s="315">
        <v>0</v>
      </c>
      <c r="AL406" s="315">
        <v>19</v>
      </c>
      <c r="AM406" s="315">
        <v>0</v>
      </c>
      <c r="AN406" s="315">
        <v>0</v>
      </c>
      <c r="AO406" s="315">
        <v>140</v>
      </c>
      <c r="AP406" s="317">
        <f>'MFP by Site_kbs'!$AO406/'MFP by Site_kbs'!$G406</f>
        <v>1</v>
      </c>
      <c r="AQ406" s="310">
        <v>140</v>
      </c>
      <c r="AR406" s="311">
        <f>'MFP by Site_kbs'!$AQ406/'MFP by Site_kbs'!$G406</f>
        <v>1</v>
      </c>
      <c r="AS406" s="310" t="s">
        <v>1767</v>
      </c>
      <c r="AT406" s="310" t="s">
        <v>1957</v>
      </c>
      <c r="AU406" s="312" t="s">
        <v>3246</v>
      </c>
    </row>
    <row r="407" spans="1:47" x14ac:dyDescent="0.25">
      <c r="B407" s="103" t="s">
        <v>1808</v>
      </c>
      <c r="C407" s="103">
        <v>17</v>
      </c>
      <c r="D407" s="103" t="s">
        <v>112</v>
      </c>
      <c r="E407" s="103">
        <v>17138</v>
      </c>
      <c r="F407" s="103" t="s">
        <v>1835</v>
      </c>
      <c r="G407" s="104">
        <v>774</v>
      </c>
      <c r="H407" s="104">
        <v>490</v>
      </c>
      <c r="I407" s="105">
        <v>0.63307493540051696</v>
      </c>
      <c r="J407" s="104">
        <v>284</v>
      </c>
      <c r="K407" s="105">
        <v>0.36692506459948299</v>
      </c>
      <c r="L407" s="104">
        <v>0</v>
      </c>
      <c r="M407" s="104">
        <v>57</v>
      </c>
      <c r="N407" s="104">
        <v>494</v>
      </c>
      <c r="O407" s="104">
        <v>26</v>
      </c>
      <c r="P407" s="104">
        <v>2</v>
      </c>
      <c r="Q407" s="104">
        <v>189</v>
      </c>
      <c r="R407" s="104">
        <v>6</v>
      </c>
      <c r="S407" s="104">
        <f>SUM('MFP by Site_kbs'!$L407:$P407,'MFP by Site_kbs'!$R407)</f>
        <v>585</v>
      </c>
      <c r="T407" s="104">
        <v>772</v>
      </c>
      <c r="U407" s="105">
        <v>0.99741602067183499</v>
      </c>
      <c r="V407" s="104">
        <v>2</v>
      </c>
      <c r="W407" s="105">
        <v>2.58397932816537E-3</v>
      </c>
      <c r="X407" s="104">
        <v>0</v>
      </c>
      <c r="Y407" s="104">
        <v>0</v>
      </c>
      <c r="Z407" s="104" t="s">
        <v>1869</v>
      </c>
      <c r="AA407" s="104">
        <v>0</v>
      </c>
      <c r="AB407" s="104">
        <v>0</v>
      </c>
      <c r="AC407" s="104">
        <v>0</v>
      </c>
      <c r="AD407" s="103">
        <v>0</v>
      </c>
      <c r="AE407" s="104">
        <v>0</v>
      </c>
      <c r="AF407" s="104">
        <v>0</v>
      </c>
      <c r="AG407" s="104">
        <v>0</v>
      </c>
      <c r="AH407" s="104">
        <v>0</v>
      </c>
      <c r="AI407" s="104">
        <v>0</v>
      </c>
      <c r="AJ407" s="104">
        <v>322</v>
      </c>
      <c r="AK407" s="104">
        <v>0</v>
      </c>
      <c r="AL407" s="104">
        <v>196</v>
      </c>
      <c r="AM407" s="104">
        <v>192</v>
      </c>
      <c r="AN407" s="104">
        <v>64</v>
      </c>
      <c r="AO407" s="104">
        <v>564</v>
      </c>
      <c r="AP407" s="106">
        <f>'MFP by Site_kbs'!$AO407/'MFP by Site_kbs'!$G407</f>
        <v>0.72868217054263562</v>
      </c>
      <c r="AQ407" s="104">
        <v>564</v>
      </c>
      <c r="AR407" s="107">
        <f>'MFP by Site_kbs'!$AQ407/'MFP by Site_kbs'!$G407</f>
        <v>0.72868217054263562</v>
      </c>
      <c r="AS407" s="104" t="s">
        <v>1767</v>
      </c>
      <c r="AT407" s="104" t="s">
        <v>1957</v>
      </c>
      <c r="AU407" s="115" t="s">
        <v>3246</v>
      </c>
    </row>
    <row r="408" spans="1:47" x14ac:dyDescent="0.25">
      <c r="B408" s="109" t="s">
        <v>1808</v>
      </c>
      <c r="C408" s="109">
        <v>17</v>
      </c>
      <c r="D408" s="109" t="s">
        <v>112</v>
      </c>
      <c r="E408" s="109">
        <v>17141</v>
      </c>
      <c r="F408" s="109" t="s">
        <v>820</v>
      </c>
      <c r="G408" s="110">
        <v>75</v>
      </c>
      <c r="H408" s="110">
        <v>22</v>
      </c>
      <c r="I408" s="111">
        <v>0.293333333333333</v>
      </c>
      <c r="J408" s="110">
        <v>53</v>
      </c>
      <c r="K408" s="111">
        <v>0.706666666666667</v>
      </c>
      <c r="L408" s="110">
        <v>0</v>
      </c>
      <c r="M408" s="110">
        <v>0</v>
      </c>
      <c r="N408" s="110">
        <v>68</v>
      </c>
      <c r="O408" s="110">
        <v>6</v>
      </c>
      <c r="P408" s="110">
        <v>0</v>
      </c>
      <c r="Q408" s="110">
        <v>1</v>
      </c>
      <c r="R408" s="110">
        <v>0</v>
      </c>
      <c r="S408" s="110">
        <f>SUM('MFP by Site_kbs'!$L408:$P408,'MFP by Site_kbs'!$R408)</f>
        <v>74</v>
      </c>
      <c r="T408" s="110">
        <v>75</v>
      </c>
      <c r="U408" s="111">
        <v>1</v>
      </c>
      <c r="V408" s="110">
        <v>0</v>
      </c>
      <c r="W408" s="111">
        <v>0</v>
      </c>
      <c r="X408" s="110">
        <v>0</v>
      </c>
      <c r="Y408" s="110">
        <v>0</v>
      </c>
      <c r="Z408" s="110" t="s">
        <v>1869</v>
      </c>
      <c r="AA408" s="110">
        <v>1</v>
      </c>
      <c r="AB408" s="110">
        <v>0</v>
      </c>
      <c r="AC408" s="110">
        <v>5</v>
      </c>
      <c r="AD408" s="109">
        <v>0</v>
      </c>
      <c r="AE408" s="110">
        <v>24</v>
      </c>
      <c r="AF408" s="110">
        <v>45</v>
      </c>
      <c r="AG408" s="110">
        <v>0</v>
      </c>
      <c r="AH408" s="110">
        <v>0</v>
      </c>
      <c r="AI408" s="110">
        <v>0</v>
      </c>
      <c r="AJ408" s="110">
        <v>0</v>
      </c>
      <c r="AK408" s="110">
        <v>0</v>
      </c>
      <c r="AL408" s="110">
        <v>0</v>
      </c>
      <c r="AM408" s="110">
        <v>0</v>
      </c>
      <c r="AN408" s="110">
        <v>0</v>
      </c>
      <c r="AO408" s="110">
        <v>74</v>
      </c>
      <c r="AP408" s="112">
        <f>'MFP by Site_kbs'!$AO408/'MFP by Site_kbs'!$G408</f>
        <v>0.98666666666666669</v>
      </c>
      <c r="AQ408" s="110">
        <v>74</v>
      </c>
      <c r="AR408" s="113">
        <f>'MFP by Site_kbs'!$AQ408/'MFP by Site_kbs'!$G408</f>
        <v>0.98666666666666669</v>
      </c>
      <c r="AS408" s="110" t="s">
        <v>1767</v>
      </c>
      <c r="AT408" s="110" t="s">
        <v>1957</v>
      </c>
      <c r="AU408" s="114" t="s">
        <v>3246</v>
      </c>
    </row>
    <row r="409" spans="1:47" ht="30" x14ac:dyDescent="0.25">
      <c r="B409" s="103" t="s">
        <v>1808</v>
      </c>
      <c r="C409" s="103">
        <v>17</v>
      </c>
      <c r="D409" s="103" t="s">
        <v>112</v>
      </c>
      <c r="E409" s="103">
        <v>17142</v>
      </c>
      <c r="F409" s="103" t="s">
        <v>821</v>
      </c>
      <c r="G409" s="104">
        <v>176</v>
      </c>
      <c r="H409" s="104">
        <v>96</v>
      </c>
      <c r="I409" s="105">
        <v>0.54545454545454497</v>
      </c>
      <c r="J409" s="104">
        <v>80</v>
      </c>
      <c r="K409" s="105">
        <v>0.45454545454545497</v>
      </c>
      <c r="L409" s="104">
        <v>0</v>
      </c>
      <c r="M409" s="104">
        <v>0</v>
      </c>
      <c r="N409" s="104">
        <v>170</v>
      </c>
      <c r="O409" s="104">
        <v>5</v>
      </c>
      <c r="P409" s="104">
        <v>0</v>
      </c>
      <c r="Q409" s="104">
        <v>1</v>
      </c>
      <c r="R409" s="104">
        <v>0</v>
      </c>
      <c r="S409" s="104">
        <f>SUM('MFP by Site_kbs'!$L409:$P409,'MFP by Site_kbs'!$R409)</f>
        <v>175</v>
      </c>
      <c r="T409" s="104">
        <v>170</v>
      </c>
      <c r="U409" s="105">
        <v>0.96590909090909105</v>
      </c>
      <c r="V409" s="104">
        <v>6</v>
      </c>
      <c r="W409" s="105">
        <v>3.4090909090909102E-2</v>
      </c>
      <c r="X409" s="104">
        <v>0</v>
      </c>
      <c r="Y409" s="104">
        <v>0</v>
      </c>
      <c r="Z409" s="104" t="s">
        <v>1869</v>
      </c>
      <c r="AA409" s="104">
        <v>0</v>
      </c>
      <c r="AB409" s="104">
        <v>0</v>
      </c>
      <c r="AC409" s="104">
        <v>0</v>
      </c>
      <c r="AD409" s="103">
        <v>0</v>
      </c>
      <c r="AE409" s="104">
        <v>0</v>
      </c>
      <c r="AF409" s="104">
        <v>0</v>
      </c>
      <c r="AG409" s="104">
        <v>43</v>
      </c>
      <c r="AH409" s="104">
        <v>44</v>
      </c>
      <c r="AI409" s="104">
        <v>89</v>
      </c>
      <c r="AJ409" s="104">
        <v>0</v>
      </c>
      <c r="AK409" s="104">
        <v>0</v>
      </c>
      <c r="AL409" s="104">
        <v>0</v>
      </c>
      <c r="AM409" s="104">
        <v>0</v>
      </c>
      <c r="AN409" s="104">
        <v>0</v>
      </c>
      <c r="AO409" s="104">
        <v>172</v>
      </c>
      <c r="AP409" s="106">
        <f>'MFP by Site_kbs'!$AO409/'MFP by Site_kbs'!$G409</f>
        <v>0.97727272727272729</v>
      </c>
      <c r="AQ409" s="104">
        <v>172</v>
      </c>
      <c r="AR409" s="107">
        <f>'MFP by Site_kbs'!$AQ409/'MFP by Site_kbs'!$G409</f>
        <v>0.97727272727272729</v>
      </c>
      <c r="AS409" s="104" t="s">
        <v>1767</v>
      </c>
      <c r="AT409" s="104" t="s">
        <v>1957</v>
      </c>
      <c r="AU409" s="115" t="s">
        <v>3246</v>
      </c>
    </row>
    <row r="410" spans="1:47" ht="30" x14ac:dyDescent="0.25">
      <c r="B410" s="109" t="s">
        <v>1808</v>
      </c>
      <c r="C410" s="109">
        <v>17</v>
      </c>
      <c r="D410" s="109" t="s">
        <v>112</v>
      </c>
      <c r="E410" s="109">
        <v>17143</v>
      </c>
      <c r="F410" s="109" t="s">
        <v>822</v>
      </c>
      <c r="G410" s="110">
        <v>114</v>
      </c>
      <c r="H410" s="110">
        <v>47</v>
      </c>
      <c r="I410" s="111">
        <v>0.41228070175438603</v>
      </c>
      <c r="J410" s="110">
        <v>67</v>
      </c>
      <c r="K410" s="111">
        <v>0.58771929824561397</v>
      </c>
      <c r="L410" s="110">
        <v>0</v>
      </c>
      <c r="M410" s="110">
        <v>0</v>
      </c>
      <c r="N410" s="110">
        <v>112</v>
      </c>
      <c r="O410" s="110">
        <v>1</v>
      </c>
      <c r="P410" s="110">
        <v>0</v>
      </c>
      <c r="Q410" s="110">
        <v>1</v>
      </c>
      <c r="R410" s="110">
        <v>0</v>
      </c>
      <c r="S410" s="110">
        <f>SUM('MFP by Site_kbs'!$L410:$P410,'MFP by Site_kbs'!$R410)</f>
        <v>113</v>
      </c>
      <c r="T410" s="110">
        <v>114</v>
      </c>
      <c r="U410" s="111">
        <v>1</v>
      </c>
      <c r="V410" s="110">
        <v>0</v>
      </c>
      <c r="W410" s="111">
        <v>0</v>
      </c>
      <c r="X410" s="110">
        <v>0</v>
      </c>
      <c r="Y410" s="110">
        <v>15</v>
      </c>
      <c r="Z410" s="110" t="s">
        <v>1869</v>
      </c>
      <c r="AA410" s="110">
        <v>99</v>
      </c>
      <c r="AB410" s="110">
        <v>0</v>
      </c>
      <c r="AC410" s="110">
        <v>0</v>
      </c>
      <c r="AD410" s="109">
        <v>0</v>
      </c>
      <c r="AE410" s="110">
        <v>0</v>
      </c>
      <c r="AF410" s="110">
        <v>0</v>
      </c>
      <c r="AG410" s="110">
        <v>0</v>
      </c>
      <c r="AH410" s="110">
        <v>0</v>
      </c>
      <c r="AI410" s="110">
        <v>0</v>
      </c>
      <c r="AJ410" s="110">
        <v>0</v>
      </c>
      <c r="AK410" s="110">
        <v>0</v>
      </c>
      <c r="AL410" s="110">
        <v>0</v>
      </c>
      <c r="AM410" s="110">
        <v>0</v>
      </c>
      <c r="AN410" s="110">
        <v>0</v>
      </c>
      <c r="AO410" s="110">
        <v>113</v>
      </c>
      <c r="AP410" s="112">
        <f>'MFP by Site_kbs'!$AO410/'MFP by Site_kbs'!$G410</f>
        <v>0.99122807017543857</v>
      </c>
      <c r="AQ410" s="110">
        <v>113</v>
      </c>
      <c r="AR410" s="113">
        <f>'MFP by Site_kbs'!$AQ410/'MFP by Site_kbs'!$G410</f>
        <v>0.99122807017543857</v>
      </c>
      <c r="AS410" s="110" t="s">
        <v>1767</v>
      </c>
      <c r="AT410" s="110" t="s">
        <v>1957</v>
      </c>
      <c r="AU410" s="114" t="s">
        <v>3246</v>
      </c>
    </row>
    <row r="411" spans="1:47" x14ac:dyDescent="0.25">
      <c r="B411" s="103" t="s">
        <v>1808</v>
      </c>
      <c r="C411" s="103">
        <v>17</v>
      </c>
      <c r="D411" s="103" t="s">
        <v>112</v>
      </c>
      <c r="E411" s="103">
        <v>17144</v>
      </c>
      <c r="F411" s="103" t="s">
        <v>823</v>
      </c>
      <c r="G411" s="104">
        <v>339</v>
      </c>
      <c r="H411" s="104">
        <v>168</v>
      </c>
      <c r="I411" s="105">
        <v>0.49557522123893799</v>
      </c>
      <c r="J411" s="104">
        <v>171</v>
      </c>
      <c r="K411" s="105">
        <v>0.50442477876106195</v>
      </c>
      <c r="L411" s="104">
        <v>4</v>
      </c>
      <c r="M411" s="104">
        <v>28</v>
      </c>
      <c r="N411" s="104">
        <v>157</v>
      </c>
      <c r="O411" s="104">
        <v>19</v>
      </c>
      <c r="P411" s="104">
        <v>1</v>
      </c>
      <c r="Q411" s="104">
        <v>128</v>
      </c>
      <c r="R411" s="104">
        <v>2</v>
      </c>
      <c r="S411" s="104">
        <f>SUM('MFP by Site_kbs'!$L411:$P411,'MFP by Site_kbs'!$R411)</f>
        <v>211</v>
      </c>
      <c r="T411" s="104">
        <v>318</v>
      </c>
      <c r="U411" s="105">
        <v>0.93805309734513298</v>
      </c>
      <c r="V411" s="104">
        <v>21</v>
      </c>
      <c r="W411" s="105">
        <v>6.1946902654867297E-2</v>
      </c>
      <c r="X411" s="104">
        <v>0</v>
      </c>
      <c r="Y411" s="104">
        <v>0</v>
      </c>
      <c r="Z411" s="104" t="s">
        <v>1869</v>
      </c>
      <c r="AA411" s="104">
        <v>51</v>
      </c>
      <c r="AB411" s="104">
        <v>47</v>
      </c>
      <c r="AC411" s="104">
        <v>52</v>
      </c>
      <c r="AD411" s="103">
        <v>49</v>
      </c>
      <c r="AE411" s="104">
        <v>47</v>
      </c>
      <c r="AF411" s="104">
        <v>48</v>
      </c>
      <c r="AG411" s="104">
        <v>45</v>
      </c>
      <c r="AH411" s="104">
        <v>0</v>
      </c>
      <c r="AI411" s="104">
        <v>0</v>
      </c>
      <c r="AJ411" s="104">
        <v>0</v>
      </c>
      <c r="AK411" s="104">
        <v>0</v>
      </c>
      <c r="AL411" s="104">
        <v>0</v>
      </c>
      <c r="AM411" s="104">
        <v>0</v>
      </c>
      <c r="AN411" s="104">
        <v>0</v>
      </c>
      <c r="AO411" s="104">
        <v>250</v>
      </c>
      <c r="AP411" s="106">
        <f>'MFP by Site_kbs'!$AO411/'MFP by Site_kbs'!$G411</f>
        <v>0.73746312684365778</v>
      </c>
      <c r="AQ411" s="104">
        <v>250</v>
      </c>
      <c r="AR411" s="107">
        <f>'MFP by Site_kbs'!$AQ411/'MFP by Site_kbs'!$G411</f>
        <v>0.73746312684365778</v>
      </c>
      <c r="AS411" s="104" t="s">
        <v>1767</v>
      </c>
      <c r="AT411" s="104" t="s">
        <v>1957</v>
      </c>
      <c r="AU411" s="115" t="s">
        <v>3246</v>
      </c>
    </row>
    <row r="412" spans="1:47" x14ac:dyDescent="0.25">
      <c r="B412" s="109" t="s">
        <v>1808</v>
      </c>
      <c r="C412" s="109">
        <v>17</v>
      </c>
      <c r="D412" s="109" t="s">
        <v>112</v>
      </c>
      <c r="E412" s="109">
        <v>17145</v>
      </c>
      <c r="F412" s="109" t="s">
        <v>824</v>
      </c>
      <c r="G412" s="110">
        <v>588</v>
      </c>
      <c r="H412" s="110">
        <v>289</v>
      </c>
      <c r="I412" s="111">
        <v>0.49149659863945599</v>
      </c>
      <c r="J412" s="110">
        <v>299</v>
      </c>
      <c r="K412" s="111">
        <v>0.50850340136054395</v>
      </c>
      <c r="L412" s="110">
        <v>0</v>
      </c>
      <c r="M412" s="110">
        <v>8</v>
      </c>
      <c r="N412" s="110">
        <v>440</v>
      </c>
      <c r="O412" s="110">
        <v>102</v>
      </c>
      <c r="P412" s="110">
        <v>0</v>
      </c>
      <c r="Q412" s="110">
        <v>35</v>
      </c>
      <c r="R412" s="110">
        <v>3</v>
      </c>
      <c r="S412" s="110">
        <f>SUM('MFP by Site_kbs'!$L412:$P412,'MFP by Site_kbs'!$R412)</f>
        <v>553</v>
      </c>
      <c r="T412" s="110">
        <v>493</v>
      </c>
      <c r="U412" s="111">
        <v>0.83843537414965996</v>
      </c>
      <c r="V412" s="110">
        <v>95</v>
      </c>
      <c r="W412" s="111">
        <v>0.16156462585034001</v>
      </c>
      <c r="X412" s="110">
        <v>0</v>
      </c>
      <c r="Y412" s="110">
        <v>0</v>
      </c>
      <c r="Z412" s="110" t="s">
        <v>1869</v>
      </c>
      <c r="AA412" s="110">
        <v>77</v>
      </c>
      <c r="AB412" s="110">
        <v>65</v>
      </c>
      <c r="AC412" s="110">
        <v>89</v>
      </c>
      <c r="AD412" s="109">
        <v>69</v>
      </c>
      <c r="AE412" s="110">
        <v>70</v>
      </c>
      <c r="AF412" s="110">
        <v>63</v>
      </c>
      <c r="AG412" s="110">
        <v>50</v>
      </c>
      <c r="AH412" s="110">
        <v>55</v>
      </c>
      <c r="AI412" s="110">
        <v>50</v>
      </c>
      <c r="AJ412" s="110">
        <v>0</v>
      </c>
      <c r="AK412" s="110">
        <v>0</v>
      </c>
      <c r="AL412" s="110">
        <v>0</v>
      </c>
      <c r="AM412" s="110">
        <v>0</v>
      </c>
      <c r="AN412" s="110">
        <v>0</v>
      </c>
      <c r="AO412" s="110">
        <v>572</v>
      </c>
      <c r="AP412" s="112">
        <f>'MFP by Site_kbs'!$AO412/'MFP by Site_kbs'!$G412</f>
        <v>0.97278911564625847</v>
      </c>
      <c r="AQ412" s="110">
        <v>572</v>
      </c>
      <c r="AR412" s="113">
        <f>'MFP by Site_kbs'!$AQ412/'MFP by Site_kbs'!$G412</f>
        <v>0.97278911564625847</v>
      </c>
      <c r="AS412" s="110" t="s">
        <v>1767</v>
      </c>
      <c r="AT412" s="110" t="s">
        <v>1957</v>
      </c>
      <c r="AU412" s="114" t="s">
        <v>3246</v>
      </c>
    </row>
    <row r="413" spans="1:47" ht="30" x14ac:dyDescent="0.25">
      <c r="B413" s="103" t="s">
        <v>1808</v>
      </c>
      <c r="C413" s="103">
        <v>17</v>
      </c>
      <c r="D413" s="103" t="s">
        <v>112</v>
      </c>
      <c r="E413" s="103">
        <v>17146</v>
      </c>
      <c r="F413" s="103" t="s">
        <v>825</v>
      </c>
      <c r="G413" s="104">
        <v>287</v>
      </c>
      <c r="H413" s="104">
        <v>140</v>
      </c>
      <c r="I413" s="105">
        <v>0.48780487804877998</v>
      </c>
      <c r="J413" s="104">
        <v>147</v>
      </c>
      <c r="K413" s="105">
        <v>0.51219512195121997</v>
      </c>
      <c r="L413" s="104">
        <v>0</v>
      </c>
      <c r="M413" s="104">
        <v>0</v>
      </c>
      <c r="N413" s="104">
        <v>281</v>
      </c>
      <c r="O413" s="104">
        <v>4</v>
      </c>
      <c r="P413" s="104">
        <v>0</v>
      </c>
      <c r="Q413" s="104">
        <v>2</v>
      </c>
      <c r="R413" s="104">
        <v>0</v>
      </c>
      <c r="S413" s="104">
        <f>SUM('MFP by Site_kbs'!$L413:$P413,'MFP by Site_kbs'!$R413)</f>
        <v>285</v>
      </c>
      <c r="T413" s="104">
        <v>285</v>
      </c>
      <c r="U413" s="105">
        <v>0.99303135888501703</v>
      </c>
      <c r="V413" s="104">
        <v>2</v>
      </c>
      <c r="W413" s="105">
        <v>6.9686411149825801E-3</v>
      </c>
      <c r="X413" s="104">
        <v>0</v>
      </c>
      <c r="Y413" s="104">
        <v>0</v>
      </c>
      <c r="Z413" s="104" t="s">
        <v>1869</v>
      </c>
      <c r="AA413" s="104">
        <v>0</v>
      </c>
      <c r="AB413" s="104">
        <v>0</v>
      </c>
      <c r="AC413" s="104">
        <v>0</v>
      </c>
      <c r="AD413" s="103">
        <v>0</v>
      </c>
      <c r="AE413" s="104">
        <v>0</v>
      </c>
      <c r="AF413" s="104">
        <v>0</v>
      </c>
      <c r="AG413" s="104">
        <v>73</v>
      </c>
      <c r="AH413" s="104">
        <v>110</v>
      </c>
      <c r="AI413" s="104">
        <v>104</v>
      </c>
      <c r="AJ413" s="104">
        <v>0</v>
      </c>
      <c r="AK413" s="104">
        <v>0</v>
      </c>
      <c r="AL413" s="104">
        <v>0</v>
      </c>
      <c r="AM413" s="104">
        <v>0</v>
      </c>
      <c r="AN413" s="104">
        <v>0</v>
      </c>
      <c r="AO413" s="104">
        <v>265</v>
      </c>
      <c r="AP413" s="106">
        <f>'MFP by Site_kbs'!$AO413/'MFP by Site_kbs'!$G413</f>
        <v>0.9233449477351916</v>
      </c>
      <c r="AQ413" s="104">
        <v>265</v>
      </c>
      <c r="AR413" s="107">
        <f>'MFP by Site_kbs'!$AQ413/'MFP by Site_kbs'!$G413</f>
        <v>0.9233449477351916</v>
      </c>
      <c r="AS413" s="104" t="s">
        <v>1767</v>
      </c>
      <c r="AT413" s="104" t="s">
        <v>1957</v>
      </c>
      <c r="AU413" s="115" t="s">
        <v>3246</v>
      </c>
    </row>
    <row r="414" spans="1:47" x14ac:dyDescent="0.25">
      <c r="B414" s="109" t="s">
        <v>1808</v>
      </c>
      <c r="C414" s="109">
        <v>17</v>
      </c>
      <c r="D414" s="109" t="s">
        <v>112</v>
      </c>
      <c r="E414" s="109">
        <v>17147</v>
      </c>
      <c r="F414" s="109" t="s">
        <v>1836</v>
      </c>
      <c r="G414" s="110">
        <v>6</v>
      </c>
      <c r="H414" s="110">
        <v>2</v>
      </c>
      <c r="I414" s="111">
        <v>0.33333333333333298</v>
      </c>
      <c r="J414" s="110">
        <v>4</v>
      </c>
      <c r="K414" s="111">
        <v>0.66666666666666696</v>
      </c>
      <c r="L414" s="110">
        <v>0</v>
      </c>
      <c r="M414" s="110">
        <v>0</v>
      </c>
      <c r="N414" s="110">
        <v>2</v>
      </c>
      <c r="O414" s="110">
        <v>0</v>
      </c>
      <c r="P414" s="110">
        <v>0</v>
      </c>
      <c r="Q414" s="110">
        <v>4</v>
      </c>
      <c r="R414" s="110">
        <v>0</v>
      </c>
      <c r="S414" s="110">
        <f>SUM('MFP by Site_kbs'!$L414:$P414,'MFP by Site_kbs'!$R414)</f>
        <v>2</v>
      </c>
      <c r="T414" s="110">
        <v>6</v>
      </c>
      <c r="U414" s="111">
        <v>1</v>
      </c>
      <c r="V414" s="110">
        <v>0</v>
      </c>
      <c r="W414" s="111">
        <v>0</v>
      </c>
      <c r="X414" s="110">
        <v>0</v>
      </c>
      <c r="Y414" s="110">
        <v>0</v>
      </c>
      <c r="Z414" s="110" t="s">
        <v>1869</v>
      </c>
      <c r="AA414" s="110">
        <v>0</v>
      </c>
      <c r="AB414" s="110">
        <v>0</v>
      </c>
      <c r="AC414" s="110">
        <v>0</v>
      </c>
      <c r="AD414" s="109">
        <v>0</v>
      </c>
      <c r="AE414" s="110">
        <v>0</v>
      </c>
      <c r="AF414" s="110">
        <v>0</v>
      </c>
      <c r="AG414" s="110">
        <v>0</v>
      </c>
      <c r="AH414" s="110">
        <v>0</v>
      </c>
      <c r="AI414" s="110">
        <v>0</v>
      </c>
      <c r="AJ414" s="110">
        <v>1</v>
      </c>
      <c r="AK414" s="110">
        <v>0</v>
      </c>
      <c r="AL414" s="110">
        <v>1</v>
      </c>
      <c r="AM414" s="110">
        <v>1</v>
      </c>
      <c r="AN414" s="110">
        <v>3</v>
      </c>
      <c r="AO414" s="110">
        <v>2</v>
      </c>
      <c r="AP414" s="112">
        <f>'MFP by Site_kbs'!$AO414/'MFP by Site_kbs'!$G414</f>
        <v>0.33333333333333331</v>
      </c>
      <c r="AQ414" s="110">
        <v>2</v>
      </c>
      <c r="AR414" s="113">
        <f>'MFP by Site_kbs'!$AQ414/'MFP by Site_kbs'!$G414</f>
        <v>0.33333333333333331</v>
      </c>
      <c r="AS414" s="110" t="s">
        <v>1767</v>
      </c>
      <c r="AT414" s="110" t="s">
        <v>1957</v>
      </c>
      <c r="AU414" s="114" t="s">
        <v>3247</v>
      </c>
    </row>
    <row r="415" spans="1:47" x14ac:dyDescent="0.25">
      <c r="B415" s="103" t="s">
        <v>1808</v>
      </c>
      <c r="C415" s="103">
        <v>17</v>
      </c>
      <c r="D415" s="103" t="s">
        <v>112</v>
      </c>
      <c r="E415" s="103">
        <v>17700</v>
      </c>
      <c r="F415" s="103" t="s">
        <v>826</v>
      </c>
      <c r="G415" s="104">
        <v>221</v>
      </c>
      <c r="H415" s="104">
        <v>74</v>
      </c>
      <c r="I415" s="105">
        <v>0.33484162895927599</v>
      </c>
      <c r="J415" s="104">
        <v>147</v>
      </c>
      <c r="K415" s="105">
        <v>0.66515837104072395</v>
      </c>
      <c r="L415" s="104">
        <v>0</v>
      </c>
      <c r="M415" s="104">
        <v>4</v>
      </c>
      <c r="N415" s="104">
        <v>148</v>
      </c>
      <c r="O415" s="104">
        <v>10</v>
      </c>
      <c r="P415" s="104">
        <v>6</v>
      </c>
      <c r="Q415" s="104">
        <v>52</v>
      </c>
      <c r="R415" s="104">
        <v>1</v>
      </c>
      <c r="S415" s="104">
        <f>SUM('MFP by Site_kbs'!$L415:$P415,'MFP by Site_kbs'!$R415)</f>
        <v>169</v>
      </c>
      <c r="T415" s="104">
        <v>221</v>
      </c>
      <c r="U415" s="105">
        <v>1</v>
      </c>
      <c r="V415" s="104">
        <v>0</v>
      </c>
      <c r="W415" s="105">
        <v>0</v>
      </c>
      <c r="X415" s="104">
        <v>0</v>
      </c>
      <c r="Y415" s="104">
        <v>221</v>
      </c>
      <c r="Z415" s="104" t="s">
        <v>1869</v>
      </c>
      <c r="AA415" s="104">
        <v>0</v>
      </c>
      <c r="AB415" s="104">
        <v>0</v>
      </c>
      <c r="AC415" s="104">
        <v>0</v>
      </c>
      <c r="AD415" s="103">
        <v>0</v>
      </c>
      <c r="AE415" s="104">
        <v>0</v>
      </c>
      <c r="AF415" s="104">
        <v>0</v>
      </c>
      <c r="AG415" s="104">
        <v>0</v>
      </c>
      <c r="AH415" s="104">
        <v>0</v>
      </c>
      <c r="AI415" s="104">
        <v>0</v>
      </c>
      <c r="AJ415" s="104">
        <v>0</v>
      </c>
      <c r="AK415" s="104">
        <v>0</v>
      </c>
      <c r="AL415" s="104">
        <v>0</v>
      </c>
      <c r="AM415" s="104">
        <v>0</v>
      </c>
      <c r="AN415" s="104">
        <v>0</v>
      </c>
      <c r="AO415" s="104">
        <v>143</v>
      </c>
      <c r="AP415" s="106">
        <f>'MFP by Site_kbs'!$AO415/'MFP by Site_kbs'!$G415</f>
        <v>0.6470588235294118</v>
      </c>
      <c r="AQ415" s="104">
        <v>143</v>
      </c>
      <c r="AR415" s="107">
        <f>'MFP by Site_kbs'!$AQ415/'MFP by Site_kbs'!$G415</f>
        <v>0.6470588235294118</v>
      </c>
      <c r="AS415" s="104" t="s">
        <v>1767</v>
      </c>
      <c r="AT415" s="104" t="s">
        <v>1957</v>
      </c>
      <c r="AU415" s="115" t="s">
        <v>3247</v>
      </c>
    </row>
    <row r="416" spans="1:47" x14ac:dyDescent="0.25">
      <c r="B416" s="109" t="s">
        <v>1808</v>
      </c>
      <c r="C416" s="109">
        <v>18</v>
      </c>
      <c r="D416" s="109" t="s">
        <v>114</v>
      </c>
      <c r="E416" s="109">
        <v>18001</v>
      </c>
      <c r="F416" s="109" t="s">
        <v>827</v>
      </c>
      <c r="G416" s="110">
        <v>242</v>
      </c>
      <c r="H416" s="110">
        <v>120</v>
      </c>
      <c r="I416" s="111">
        <v>0.495867768595041</v>
      </c>
      <c r="J416" s="110">
        <v>122</v>
      </c>
      <c r="K416" s="111">
        <v>0.504132231404959</v>
      </c>
      <c r="L416" s="110">
        <v>0</v>
      </c>
      <c r="M416" s="110">
        <v>1</v>
      </c>
      <c r="N416" s="110">
        <v>239</v>
      </c>
      <c r="O416" s="110">
        <v>1</v>
      </c>
      <c r="P416" s="110">
        <v>0</v>
      </c>
      <c r="Q416" s="110">
        <v>1</v>
      </c>
      <c r="R416" s="110">
        <v>0</v>
      </c>
      <c r="S416" s="110">
        <f>SUM('MFP by Site_kbs'!$L416:$P416,'MFP by Site_kbs'!$R416)</f>
        <v>241</v>
      </c>
      <c r="T416" s="110">
        <v>242</v>
      </c>
      <c r="U416" s="111">
        <v>1</v>
      </c>
      <c r="V416" s="110">
        <v>0</v>
      </c>
      <c r="W416" s="111">
        <v>0</v>
      </c>
      <c r="X416" s="110">
        <v>0</v>
      </c>
      <c r="Y416" s="110">
        <v>0</v>
      </c>
      <c r="Z416" s="110" t="s">
        <v>1869</v>
      </c>
      <c r="AA416" s="110">
        <v>0</v>
      </c>
      <c r="AB416" s="110">
        <v>0</v>
      </c>
      <c r="AC416" s="110">
        <v>0</v>
      </c>
      <c r="AD416" s="109">
        <v>0</v>
      </c>
      <c r="AE416" s="110">
        <v>0</v>
      </c>
      <c r="AF416" s="110">
        <v>0</v>
      </c>
      <c r="AG416" s="110">
        <v>85</v>
      </c>
      <c r="AH416" s="110">
        <v>95</v>
      </c>
      <c r="AI416" s="110">
        <v>62</v>
      </c>
      <c r="AJ416" s="110">
        <v>0</v>
      </c>
      <c r="AK416" s="110">
        <v>0</v>
      </c>
      <c r="AL416" s="110">
        <v>0</v>
      </c>
      <c r="AM416" s="110">
        <v>0</v>
      </c>
      <c r="AN416" s="110">
        <v>0</v>
      </c>
      <c r="AO416" s="110">
        <v>234</v>
      </c>
      <c r="AP416" s="112">
        <f>'MFP by Site_kbs'!$AO416/'MFP by Site_kbs'!$G416</f>
        <v>0.96694214876033058</v>
      </c>
      <c r="AQ416" s="110">
        <v>234</v>
      </c>
      <c r="AR416" s="113">
        <f>'MFP by Site_kbs'!$AQ416/'MFP by Site_kbs'!$G416</f>
        <v>0.96694214876033058</v>
      </c>
      <c r="AS416" s="110" t="s">
        <v>1767</v>
      </c>
      <c r="AT416" s="110" t="s">
        <v>1794</v>
      </c>
      <c r="AU416" s="114" t="s">
        <v>3246</v>
      </c>
    </row>
    <row r="417" spans="2:47" x14ac:dyDescent="0.25">
      <c r="B417" s="103" t="s">
        <v>1808</v>
      </c>
      <c r="C417" s="103">
        <v>18</v>
      </c>
      <c r="D417" s="103" t="s">
        <v>114</v>
      </c>
      <c r="E417" s="103">
        <v>18002</v>
      </c>
      <c r="F417" s="103" t="s">
        <v>828</v>
      </c>
      <c r="G417" s="104">
        <v>262</v>
      </c>
      <c r="H417" s="104">
        <v>131</v>
      </c>
      <c r="I417" s="105">
        <v>0.5</v>
      </c>
      <c r="J417" s="104">
        <v>131</v>
      </c>
      <c r="K417" s="105">
        <v>0.5</v>
      </c>
      <c r="L417" s="104">
        <v>0</v>
      </c>
      <c r="M417" s="104">
        <v>1</v>
      </c>
      <c r="N417" s="104">
        <v>260</v>
      </c>
      <c r="O417" s="104">
        <v>1</v>
      </c>
      <c r="P417" s="104">
        <v>0</v>
      </c>
      <c r="Q417" s="104">
        <v>0</v>
      </c>
      <c r="R417" s="104">
        <v>0</v>
      </c>
      <c r="S417" s="104">
        <f>SUM('MFP by Site_kbs'!$L417:$P417,'MFP by Site_kbs'!$R417)</f>
        <v>262</v>
      </c>
      <c r="T417" s="104">
        <v>262</v>
      </c>
      <c r="U417" s="105">
        <v>1</v>
      </c>
      <c r="V417" s="104">
        <v>0</v>
      </c>
      <c r="W417" s="105">
        <v>0</v>
      </c>
      <c r="X417" s="104">
        <v>0</v>
      </c>
      <c r="Y417" s="104">
        <v>0</v>
      </c>
      <c r="Z417" s="104" t="s">
        <v>1869</v>
      </c>
      <c r="AA417" s="104">
        <v>0</v>
      </c>
      <c r="AB417" s="104">
        <v>0</v>
      </c>
      <c r="AC417" s="104">
        <v>0</v>
      </c>
      <c r="AD417" s="103">
        <v>0</v>
      </c>
      <c r="AE417" s="104">
        <v>0</v>
      </c>
      <c r="AF417" s="104">
        <v>0</v>
      </c>
      <c r="AG417" s="104">
        <v>0</v>
      </c>
      <c r="AH417" s="104">
        <v>0</v>
      </c>
      <c r="AI417" s="104">
        <v>0</v>
      </c>
      <c r="AJ417" s="104">
        <v>70</v>
      </c>
      <c r="AK417" s="104">
        <v>0</v>
      </c>
      <c r="AL417" s="104">
        <v>71</v>
      </c>
      <c r="AM417" s="104">
        <v>61</v>
      </c>
      <c r="AN417" s="104">
        <v>60</v>
      </c>
      <c r="AO417" s="104">
        <v>243</v>
      </c>
      <c r="AP417" s="106">
        <f>'MFP by Site_kbs'!$AO417/'MFP by Site_kbs'!$G417</f>
        <v>0.9274809160305344</v>
      </c>
      <c r="AQ417" s="104">
        <v>243</v>
      </c>
      <c r="AR417" s="107">
        <f>'MFP by Site_kbs'!$AQ417/'MFP by Site_kbs'!$G417</f>
        <v>0.9274809160305344</v>
      </c>
      <c r="AS417" s="104" t="s">
        <v>1767</v>
      </c>
      <c r="AT417" s="104" t="s">
        <v>1794</v>
      </c>
      <c r="AU417" s="115" t="s">
        <v>3246</v>
      </c>
    </row>
    <row r="418" spans="2:47" x14ac:dyDescent="0.25">
      <c r="B418" s="109" t="s">
        <v>1808</v>
      </c>
      <c r="C418" s="109">
        <v>18</v>
      </c>
      <c r="D418" s="109" t="s">
        <v>114</v>
      </c>
      <c r="E418" s="109">
        <v>18005</v>
      </c>
      <c r="F418" s="109" t="s">
        <v>829</v>
      </c>
      <c r="G418" s="110">
        <v>475</v>
      </c>
      <c r="H418" s="110">
        <v>222</v>
      </c>
      <c r="I418" s="111">
        <v>0.46736842105263199</v>
      </c>
      <c r="J418" s="110">
        <v>253</v>
      </c>
      <c r="K418" s="111">
        <v>0.53263157894736801</v>
      </c>
      <c r="L418" s="110">
        <v>0</v>
      </c>
      <c r="M418" s="110">
        <v>0</v>
      </c>
      <c r="N418" s="110">
        <v>470</v>
      </c>
      <c r="O418" s="110">
        <v>2</v>
      </c>
      <c r="P418" s="110">
        <v>0</v>
      </c>
      <c r="Q418" s="110">
        <v>3</v>
      </c>
      <c r="R418" s="110">
        <v>0</v>
      </c>
      <c r="S418" s="110">
        <f>SUM('MFP by Site_kbs'!$L418:$P418,'MFP by Site_kbs'!$R418)</f>
        <v>472</v>
      </c>
      <c r="T418" s="110">
        <v>475</v>
      </c>
      <c r="U418" s="111">
        <v>1</v>
      </c>
      <c r="V418" s="110">
        <v>0</v>
      </c>
      <c r="W418" s="111">
        <v>0</v>
      </c>
      <c r="X418" s="110">
        <v>0</v>
      </c>
      <c r="Y418" s="110">
        <v>4</v>
      </c>
      <c r="Z418" s="110" t="s">
        <v>1869</v>
      </c>
      <c r="AA418" s="110">
        <v>81</v>
      </c>
      <c r="AB418" s="110">
        <v>78</v>
      </c>
      <c r="AC418" s="110">
        <v>72</v>
      </c>
      <c r="AD418" s="109">
        <v>85</v>
      </c>
      <c r="AE418" s="110">
        <v>82</v>
      </c>
      <c r="AF418" s="110">
        <v>73</v>
      </c>
      <c r="AG418" s="110">
        <v>0</v>
      </c>
      <c r="AH418" s="110">
        <v>0</v>
      </c>
      <c r="AI418" s="110">
        <v>0</v>
      </c>
      <c r="AJ418" s="110">
        <v>0</v>
      </c>
      <c r="AK418" s="110">
        <v>0</v>
      </c>
      <c r="AL418" s="110">
        <v>0</v>
      </c>
      <c r="AM418" s="110">
        <v>0</v>
      </c>
      <c r="AN418" s="110">
        <v>0</v>
      </c>
      <c r="AO418" s="110">
        <v>427</v>
      </c>
      <c r="AP418" s="112">
        <f>'MFP by Site_kbs'!$AO418/'MFP by Site_kbs'!$G418</f>
        <v>0.89894736842105261</v>
      </c>
      <c r="AQ418" s="110">
        <v>427</v>
      </c>
      <c r="AR418" s="113">
        <f>'MFP by Site_kbs'!$AQ418/'MFP by Site_kbs'!$G418</f>
        <v>0.89894736842105261</v>
      </c>
      <c r="AS418" s="110" t="s">
        <v>1767</v>
      </c>
      <c r="AT418" s="110" t="s">
        <v>1794</v>
      </c>
      <c r="AU418" s="114" t="s">
        <v>3246</v>
      </c>
    </row>
    <row r="419" spans="2:47" x14ac:dyDescent="0.25">
      <c r="B419" s="103" t="s">
        <v>1808</v>
      </c>
      <c r="C419" s="103">
        <v>18</v>
      </c>
      <c r="D419" s="103" t="s">
        <v>114</v>
      </c>
      <c r="E419" s="103">
        <v>18700</v>
      </c>
      <c r="F419" s="103" t="s">
        <v>3231</v>
      </c>
      <c r="G419" s="104">
        <v>7</v>
      </c>
      <c r="H419" s="104">
        <v>2</v>
      </c>
      <c r="I419" s="105">
        <v>0.28571428571428598</v>
      </c>
      <c r="J419" s="104">
        <v>5</v>
      </c>
      <c r="K419" s="105">
        <v>0.71428571428571397</v>
      </c>
      <c r="L419" s="104">
        <v>0</v>
      </c>
      <c r="M419" s="104">
        <v>0</v>
      </c>
      <c r="N419" s="104">
        <v>7</v>
      </c>
      <c r="O419" s="104">
        <v>0</v>
      </c>
      <c r="P419" s="104">
        <v>0</v>
      </c>
      <c r="Q419" s="104">
        <v>0</v>
      </c>
      <c r="R419" s="104">
        <v>0</v>
      </c>
      <c r="S419" s="104">
        <f>SUM('MFP by Site_kbs'!$L419:$P419,'MFP by Site_kbs'!$R419)</f>
        <v>7</v>
      </c>
      <c r="T419" s="104">
        <v>7</v>
      </c>
      <c r="U419" s="105">
        <v>1</v>
      </c>
      <c r="V419" s="104">
        <v>0</v>
      </c>
      <c r="W419" s="105">
        <v>0</v>
      </c>
      <c r="X419" s="104">
        <v>0</v>
      </c>
      <c r="Y419" s="104">
        <v>7</v>
      </c>
      <c r="Z419" s="104" t="s">
        <v>1869</v>
      </c>
      <c r="AA419" s="104">
        <v>0</v>
      </c>
      <c r="AB419" s="104">
        <v>0</v>
      </c>
      <c r="AC419" s="104">
        <v>0</v>
      </c>
      <c r="AD419" s="103">
        <v>0</v>
      </c>
      <c r="AE419" s="104">
        <v>0</v>
      </c>
      <c r="AF419" s="104">
        <v>0</v>
      </c>
      <c r="AG419" s="104">
        <v>0</v>
      </c>
      <c r="AH419" s="104">
        <v>0</v>
      </c>
      <c r="AI419" s="104">
        <v>0</v>
      </c>
      <c r="AJ419" s="104">
        <v>0</v>
      </c>
      <c r="AK419" s="104">
        <v>0</v>
      </c>
      <c r="AL419" s="104">
        <v>0</v>
      </c>
      <c r="AM419" s="104">
        <v>0</v>
      </c>
      <c r="AN419" s="104">
        <v>0</v>
      </c>
      <c r="AO419" s="104">
        <v>1</v>
      </c>
      <c r="AP419" s="106">
        <f>'MFP by Site_kbs'!$AO419/'MFP by Site_kbs'!$G419</f>
        <v>0.14285714285714285</v>
      </c>
      <c r="AQ419" s="104">
        <v>1</v>
      </c>
      <c r="AR419" s="107">
        <f>'MFP by Site_kbs'!$AQ419/'MFP by Site_kbs'!$G419</f>
        <v>0.14285714285714285</v>
      </c>
      <c r="AS419" s="104" t="s">
        <v>1767</v>
      </c>
      <c r="AT419" s="104" t="s">
        <v>1794</v>
      </c>
      <c r="AU419" s="115" t="s">
        <v>3247</v>
      </c>
    </row>
    <row r="420" spans="2:47" x14ac:dyDescent="0.25">
      <c r="B420" s="109" t="s">
        <v>1808</v>
      </c>
      <c r="C420" s="109">
        <v>19</v>
      </c>
      <c r="D420" s="109" t="s">
        <v>116</v>
      </c>
      <c r="E420" s="109">
        <v>19002</v>
      </c>
      <c r="F420" s="109" t="s">
        <v>830</v>
      </c>
      <c r="G420" s="110">
        <v>224</v>
      </c>
      <c r="H420" s="110">
        <v>110</v>
      </c>
      <c r="I420" s="111">
        <v>0.49107142857142899</v>
      </c>
      <c r="J420" s="110">
        <v>114</v>
      </c>
      <c r="K420" s="111">
        <v>0.50892857142857095</v>
      </c>
      <c r="L420" s="110">
        <v>0</v>
      </c>
      <c r="M420" s="110">
        <v>0</v>
      </c>
      <c r="N420" s="110">
        <v>199</v>
      </c>
      <c r="O420" s="110">
        <v>2</v>
      </c>
      <c r="P420" s="110">
        <v>0</v>
      </c>
      <c r="Q420" s="110">
        <v>21</v>
      </c>
      <c r="R420" s="110">
        <v>2</v>
      </c>
      <c r="S420" s="110">
        <f>SUM('MFP by Site_kbs'!$L420:$P420,'MFP by Site_kbs'!$R420)</f>
        <v>203</v>
      </c>
      <c r="T420" s="110">
        <v>223</v>
      </c>
      <c r="U420" s="111">
        <v>0.99553571428571397</v>
      </c>
      <c r="V420" s="110">
        <v>1</v>
      </c>
      <c r="W420" s="111">
        <v>4.4642857142857097E-3</v>
      </c>
      <c r="X420" s="110">
        <v>0</v>
      </c>
      <c r="Y420" s="110">
        <v>0</v>
      </c>
      <c r="Z420" s="110" t="s">
        <v>1869</v>
      </c>
      <c r="AA420" s="110">
        <v>0</v>
      </c>
      <c r="AB420" s="110">
        <v>0</v>
      </c>
      <c r="AC420" s="110">
        <v>0</v>
      </c>
      <c r="AD420" s="109">
        <v>0</v>
      </c>
      <c r="AE420" s="110">
        <v>0</v>
      </c>
      <c r="AF420" s="110">
        <v>0</v>
      </c>
      <c r="AG420" s="110">
        <v>80</v>
      </c>
      <c r="AH420" s="110">
        <v>66</v>
      </c>
      <c r="AI420" s="110">
        <v>78</v>
      </c>
      <c r="AJ420" s="110">
        <v>0</v>
      </c>
      <c r="AK420" s="110">
        <v>0</v>
      </c>
      <c r="AL420" s="110">
        <v>0</v>
      </c>
      <c r="AM420" s="110">
        <v>0</v>
      </c>
      <c r="AN420" s="110">
        <v>0</v>
      </c>
      <c r="AO420" s="110">
        <v>211</v>
      </c>
      <c r="AP420" s="112">
        <f>'MFP by Site_kbs'!$AO420/'MFP by Site_kbs'!$G420</f>
        <v>0.9419642857142857</v>
      </c>
      <c r="AQ420" s="110">
        <v>211</v>
      </c>
      <c r="AR420" s="113">
        <f>'MFP by Site_kbs'!$AQ420/'MFP by Site_kbs'!$G420</f>
        <v>0.9419642857142857</v>
      </c>
      <c r="AS420" s="110" t="s">
        <v>1767</v>
      </c>
      <c r="AT420" s="110" t="s">
        <v>2047</v>
      </c>
      <c r="AU420" s="114" t="s">
        <v>3246</v>
      </c>
    </row>
    <row r="421" spans="2:47" x14ac:dyDescent="0.25">
      <c r="B421" s="103" t="s">
        <v>1808</v>
      </c>
      <c r="C421" s="103">
        <v>19</v>
      </c>
      <c r="D421" s="103" t="s">
        <v>116</v>
      </c>
      <c r="E421" s="103">
        <v>19003</v>
      </c>
      <c r="F421" s="103" t="s">
        <v>831</v>
      </c>
      <c r="G421" s="104">
        <v>247</v>
      </c>
      <c r="H421" s="104">
        <v>111</v>
      </c>
      <c r="I421" s="105">
        <v>0.44939271255060698</v>
      </c>
      <c r="J421" s="104">
        <v>136</v>
      </c>
      <c r="K421" s="105">
        <v>0.55060728744939302</v>
      </c>
      <c r="L421" s="104">
        <v>0</v>
      </c>
      <c r="M421" s="104">
        <v>0</v>
      </c>
      <c r="N421" s="104">
        <v>212</v>
      </c>
      <c r="O421" s="104">
        <v>0</v>
      </c>
      <c r="P421" s="104">
        <v>0</v>
      </c>
      <c r="Q421" s="104">
        <v>35</v>
      </c>
      <c r="R421" s="104">
        <v>0</v>
      </c>
      <c r="S421" s="104">
        <f>SUM('MFP by Site_kbs'!$L421:$P421,'MFP by Site_kbs'!$R421)</f>
        <v>212</v>
      </c>
      <c r="T421" s="104">
        <v>247</v>
      </c>
      <c r="U421" s="105">
        <v>1</v>
      </c>
      <c r="V421" s="104">
        <v>0</v>
      </c>
      <c r="W421" s="105">
        <v>0</v>
      </c>
      <c r="X421" s="104">
        <v>0</v>
      </c>
      <c r="Y421" s="104">
        <v>1</v>
      </c>
      <c r="Z421" s="104" t="s">
        <v>1869</v>
      </c>
      <c r="AA421" s="104">
        <v>42</v>
      </c>
      <c r="AB421" s="104">
        <v>40</v>
      </c>
      <c r="AC421" s="104">
        <v>29</v>
      </c>
      <c r="AD421" s="103">
        <v>38</v>
      </c>
      <c r="AE421" s="104">
        <v>51</v>
      </c>
      <c r="AF421" s="104">
        <v>46</v>
      </c>
      <c r="AG421" s="104">
        <v>0</v>
      </c>
      <c r="AH421" s="104">
        <v>0</v>
      </c>
      <c r="AI421" s="104">
        <v>0</v>
      </c>
      <c r="AJ421" s="104">
        <v>0</v>
      </c>
      <c r="AK421" s="104">
        <v>0</v>
      </c>
      <c r="AL421" s="104">
        <v>0</v>
      </c>
      <c r="AM421" s="104">
        <v>0</v>
      </c>
      <c r="AN421" s="104">
        <v>0</v>
      </c>
      <c r="AO421" s="104">
        <v>238</v>
      </c>
      <c r="AP421" s="106">
        <f>'MFP by Site_kbs'!$AO421/'MFP by Site_kbs'!$G421</f>
        <v>0.96356275303643724</v>
      </c>
      <c r="AQ421" s="104">
        <v>238</v>
      </c>
      <c r="AR421" s="107">
        <f>'MFP by Site_kbs'!$AQ421/'MFP by Site_kbs'!$G421</f>
        <v>0.96356275303643724</v>
      </c>
      <c r="AS421" s="104" t="s">
        <v>1767</v>
      </c>
      <c r="AT421" s="104" t="s">
        <v>2047</v>
      </c>
      <c r="AU421" s="115" t="s">
        <v>3246</v>
      </c>
    </row>
    <row r="422" spans="2:47" x14ac:dyDescent="0.25">
      <c r="B422" s="109" t="s">
        <v>1808</v>
      </c>
      <c r="C422" s="109">
        <v>19</v>
      </c>
      <c r="D422" s="109" t="s">
        <v>116</v>
      </c>
      <c r="E422" s="109">
        <v>19007</v>
      </c>
      <c r="F422" s="109" t="s">
        <v>832</v>
      </c>
      <c r="G422" s="110">
        <v>254</v>
      </c>
      <c r="H422" s="110">
        <v>133</v>
      </c>
      <c r="I422" s="111">
        <v>0.523622047244094</v>
      </c>
      <c r="J422" s="110">
        <v>121</v>
      </c>
      <c r="K422" s="111">
        <v>0.476377952755906</v>
      </c>
      <c r="L422" s="110">
        <v>0</v>
      </c>
      <c r="M422" s="110">
        <v>1</v>
      </c>
      <c r="N422" s="110">
        <v>195</v>
      </c>
      <c r="O422" s="110">
        <v>7</v>
      </c>
      <c r="P422" s="110">
        <v>0</v>
      </c>
      <c r="Q422" s="110">
        <v>45</v>
      </c>
      <c r="R422" s="110">
        <v>6</v>
      </c>
      <c r="S422" s="110">
        <f>SUM('MFP by Site_kbs'!$L422:$P422,'MFP by Site_kbs'!$R422)</f>
        <v>209</v>
      </c>
      <c r="T422" s="110">
        <v>250</v>
      </c>
      <c r="U422" s="111">
        <v>0.98425196850393704</v>
      </c>
      <c r="V422" s="110">
        <v>4</v>
      </c>
      <c r="W422" s="111">
        <v>1.5748031496062999E-2</v>
      </c>
      <c r="X422" s="110">
        <v>0</v>
      </c>
      <c r="Y422" s="110">
        <v>0</v>
      </c>
      <c r="Z422" s="110" t="s">
        <v>1869</v>
      </c>
      <c r="AA422" s="110">
        <v>39</v>
      </c>
      <c r="AB422" s="110">
        <v>42</v>
      </c>
      <c r="AC422" s="110">
        <v>42</v>
      </c>
      <c r="AD422" s="109">
        <v>42</v>
      </c>
      <c r="AE422" s="110">
        <v>46</v>
      </c>
      <c r="AF422" s="110">
        <v>43</v>
      </c>
      <c r="AG422" s="110">
        <v>0</v>
      </c>
      <c r="AH422" s="110">
        <v>0</v>
      </c>
      <c r="AI422" s="110">
        <v>0</v>
      </c>
      <c r="AJ422" s="110">
        <v>0</v>
      </c>
      <c r="AK422" s="110">
        <v>0</v>
      </c>
      <c r="AL422" s="110">
        <v>0</v>
      </c>
      <c r="AM422" s="110">
        <v>0</v>
      </c>
      <c r="AN422" s="110">
        <v>0</v>
      </c>
      <c r="AO422" s="110">
        <v>249</v>
      </c>
      <c r="AP422" s="112">
        <f>'MFP by Site_kbs'!$AO422/'MFP by Site_kbs'!$G422</f>
        <v>0.98031496062992129</v>
      </c>
      <c r="AQ422" s="110">
        <v>249</v>
      </c>
      <c r="AR422" s="113">
        <f>'MFP by Site_kbs'!$AQ422/'MFP by Site_kbs'!$G422</f>
        <v>0.98031496062992129</v>
      </c>
      <c r="AS422" s="110" t="s">
        <v>1767</v>
      </c>
      <c r="AT422" s="110" t="s">
        <v>2047</v>
      </c>
      <c r="AU422" s="114" t="s">
        <v>3246</v>
      </c>
    </row>
    <row r="423" spans="2:47" x14ac:dyDescent="0.25">
      <c r="B423" s="103" t="s">
        <v>1808</v>
      </c>
      <c r="C423" s="103">
        <v>19</v>
      </c>
      <c r="D423" s="103" t="s">
        <v>116</v>
      </c>
      <c r="E423" s="103">
        <v>19009</v>
      </c>
      <c r="F423" s="103" t="s">
        <v>833</v>
      </c>
      <c r="G423" s="104">
        <v>486</v>
      </c>
      <c r="H423" s="104">
        <v>257</v>
      </c>
      <c r="I423" s="105">
        <v>0.52880658436214001</v>
      </c>
      <c r="J423" s="104">
        <v>229</v>
      </c>
      <c r="K423" s="105">
        <v>0.47119341563785999</v>
      </c>
      <c r="L423" s="104">
        <v>2</v>
      </c>
      <c r="M423" s="104">
        <v>1</v>
      </c>
      <c r="N423" s="104">
        <v>149</v>
      </c>
      <c r="O423" s="104">
        <v>5</v>
      </c>
      <c r="P423" s="104">
        <v>0</v>
      </c>
      <c r="Q423" s="104">
        <v>324</v>
      </c>
      <c r="R423" s="104">
        <v>5</v>
      </c>
      <c r="S423" s="104">
        <f>SUM('MFP by Site_kbs'!$L423:$P423,'MFP by Site_kbs'!$R423)</f>
        <v>162</v>
      </c>
      <c r="T423" s="104">
        <v>486</v>
      </c>
      <c r="U423" s="105">
        <v>1</v>
      </c>
      <c r="V423" s="104">
        <v>0</v>
      </c>
      <c r="W423" s="105">
        <v>0</v>
      </c>
      <c r="X423" s="104">
        <v>0</v>
      </c>
      <c r="Y423" s="104">
        <v>3</v>
      </c>
      <c r="Z423" s="104" t="s">
        <v>1869</v>
      </c>
      <c r="AA423" s="104">
        <v>74</v>
      </c>
      <c r="AB423" s="104">
        <v>67</v>
      </c>
      <c r="AC423" s="104">
        <v>64</v>
      </c>
      <c r="AD423" s="103">
        <v>67</v>
      </c>
      <c r="AE423" s="104">
        <v>63</v>
      </c>
      <c r="AF423" s="104">
        <v>72</v>
      </c>
      <c r="AG423" s="104">
        <v>76</v>
      </c>
      <c r="AH423" s="104">
        <v>0</v>
      </c>
      <c r="AI423" s="104">
        <v>0</v>
      </c>
      <c r="AJ423" s="104">
        <v>0</v>
      </c>
      <c r="AK423" s="104">
        <v>0</v>
      </c>
      <c r="AL423" s="104">
        <v>0</v>
      </c>
      <c r="AM423" s="104">
        <v>0</v>
      </c>
      <c r="AN423" s="104">
        <v>0</v>
      </c>
      <c r="AO423" s="104">
        <v>335</v>
      </c>
      <c r="AP423" s="106">
        <f>'MFP by Site_kbs'!$AO423/'MFP by Site_kbs'!$G423</f>
        <v>0.68930041152263377</v>
      </c>
      <c r="AQ423" s="104">
        <v>335</v>
      </c>
      <c r="AR423" s="107">
        <f>'MFP by Site_kbs'!$AQ423/'MFP by Site_kbs'!$G423</f>
        <v>0.68930041152263377</v>
      </c>
      <c r="AS423" s="104" t="s">
        <v>1767</v>
      </c>
      <c r="AT423" s="104" t="s">
        <v>2047</v>
      </c>
      <c r="AU423" s="115" t="s">
        <v>3246</v>
      </c>
    </row>
    <row r="424" spans="2:47" ht="30" x14ac:dyDescent="0.25">
      <c r="B424" s="109" t="s">
        <v>1808</v>
      </c>
      <c r="C424" s="109">
        <v>19</v>
      </c>
      <c r="D424" s="109" t="s">
        <v>116</v>
      </c>
      <c r="E424" s="109">
        <v>19013</v>
      </c>
      <c r="F424" s="109" t="s">
        <v>834</v>
      </c>
      <c r="G424" s="110">
        <v>11</v>
      </c>
      <c r="H424" s="110">
        <v>1</v>
      </c>
      <c r="I424" s="111">
        <v>9.0909090909090898E-2</v>
      </c>
      <c r="J424" s="110">
        <v>10</v>
      </c>
      <c r="K424" s="111">
        <v>0.90909090909090895</v>
      </c>
      <c r="L424" s="110">
        <v>0</v>
      </c>
      <c r="M424" s="110">
        <v>0</v>
      </c>
      <c r="N424" s="110">
        <v>10</v>
      </c>
      <c r="O424" s="110">
        <v>0</v>
      </c>
      <c r="P424" s="110">
        <v>0</v>
      </c>
      <c r="Q424" s="110">
        <v>0</v>
      </c>
      <c r="R424" s="110">
        <v>1</v>
      </c>
      <c r="S424" s="110">
        <f>SUM('MFP by Site_kbs'!$L424:$P424,'MFP by Site_kbs'!$R424)</f>
        <v>11</v>
      </c>
      <c r="T424" s="110">
        <v>11</v>
      </c>
      <c r="U424" s="111">
        <v>1</v>
      </c>
      <c r="V424" s="110">
        <v>0</v>
      </c>
      <c r="W424" s="111">
        <v>0</v>
      </c>
      <c r="X424" s="110">
        <v>0</v>
      </c>
      <c r="Y424" s="110">
        <v>0</v>
      </c>
      <c r="Z424" s="110" t="s">
        <v>1869</v>
      </c>
      <c r="AA424" s="110">
        <v>0</v>
      </c>
      <c r="AB424" s="110">
        <v>0</v>
      </c>
      <c r="AC424" s="110">
        <v>0</v>
      </c>
      <c r="AD424" s="109">
        <v>0</v>
      </c>
      <c r="AE424" s="110">
        <v>0</v>
      </c>
      <c r="AF424" s="110">
        <v>0</v>
      </c>
      <c r="AG424" s="110">
        <v>0</v>
      </c>
      <c r="AH424" s="110">
        <v>4</v>
      </c>
      <c r="AI424" s="110">
        <v>3</v>
      </c>
      <c r="AJ424" s="110">
        <v>2</v>
      </c>
      <c r="AK424" s="110">
        <v>0</v>
      </c>
      <c r="AL424" s="110">
        <v>2</v>
      </c>
      <c r="AM424" s="110">
        <v>0</v>
      </c>
      <c r="AN424" s="110">
        <v>0</v>
      </c>
      <c r="AO424" s="110">
        <v>11</v>
      </c>
      <c r="AP424" s="112">
        <f>'MFP by Site_kbs'!$AO424/'MFP by Site_kbs'!$G424</f>
        <v>1</v>
      </c>
      <c r="AQ424" s="110">
        <v>11</v>
      </c>
      <c r="AR424" s="113">
        <f>'MFP by Site_kbs'!$AQ424/'MFP by Site_kbs'!$G424</f>
        <v>1</v>
      </c>
      <c r="AS424" s="110" t="s">
        <v>1767</v>
      </c>
      <c r="AT424" s="110" t="s">
        <v>2047</v>
      </c>
      <c r="AU424" s="114" t="s">
        <v>3246</v>
      </c>
    </row>
    <row r="425" spans="2:47" x14ac:dyDescent="0.25">
      <c r="B425" s="103" t="s">
        <v>1808</v>
      </c>
      <c r="C425" s="103">
        <v>19</v>
      </c>
      <c r="D425" s="103" t="s">
        <v>116</v>
      </c>
      <c r="E425" s="103">
        <v>19014</v>
      </c>
      <c r="F425" s="103" t="s">
        <v>835</v>
      </c>
      <c r="G425" s="104">
        <v>336</v>
      </c>
      <c r="H425" s="104">
        <v>177</v>
      </c>
      <c r="I425" s="105">
        <v>0.52678571428571397</v>
      </c>
      <c r="J425" s="104">
        <v>159</v>
      </c>
      <c r="K425" s="105">
        <v>0.47321428571428598</v>
      </c>
      <c r="L425" s="104">
        <v>0</v>
      </c>
      <c r="M425" s="104">
        <v>0</v>
      </c>
      <c r="N425" s="104">
        <v>317</v>
      </c>
      <c r="O425" s="104">
        <v>0</v>
      </c>
      <c r="P425" s="104">
        <v>0</v>
      </c>
      <c r="Q425" s="104">
        <v>19</v>
      </c>
      <c r="R425" s="104">
        <v>0</v>
      </c>
      <c r="S425" s="104">
        <f>SUM('MFP by Site_kbs'!$L425:$P425,'MFP by Site_kbs'!$R425)</f>
        <v>317</v>
      </c>
      <c r="T425" s="104">
        <v>336</v>
      </c>
      <c r="U425" s="105">
        <v>1</v>
      </c>
      <c r="V425" s="104">
        <v>0</v>
      </c>
      <c r="W425" s="105">
        <v>0</v>
      </c>
      <c r="X425" s="104">
        <v>0</v>
      </c>
      <c r="Y425" s="104">
        <v>0</v>
      </c>
      <c r="Z425" s="104" t="s">
        <v>1869</v>
      </c>
      <c r="AA425" s="104">
        <v>0</v>
      </c>
      <c r="AB425" s="104">
        <v>0</v>
      </c>
      <c r="AC425" s="104">
        <v>0</v>
      </c>
      <c r="AD425" s="103">
        <v>0</v>
      </c>
      <c r="AE425" s="104">
        <v>0</v>
      </c>
      <c r="AF425" s="104">
        <v>0</v>
      </c>
      <c r="AG425" s="104">
        <v>0</v>
      </c>
      <c r="AH425" s="104">
        <v>0</v>
      </c>
      <c r="AI425" s="104">
        <v>0</v>
      </c>
      <c r="AJ425" s="104">
        <v>59</v>
      </c>
      <c r="AK425" s="104">
        <v>21</v>
      </c>
      <c r="AL425" s="104">
        <v>85</v>
      </c>
      <c r="AM425" s="104">
        <v>98</v>
      </c>
      <c r="AN425" s="104">
        <v>73</v>
      </c>
      <c r="AO425" s="104">
        <v>305</v>
      </c>
      <c r="AP425" s="106">
        <f>'MFP by Site_kbs'!$AO425/'MFP by Site_kbs'!$G425</f>
        <v>0.90773809523809523</v>
      </c>
      <c r="AQ425" s="104">
        <v>305</v>
      </c>
      <c r="AR425" s="107">
        <f>'MFP by Site_kbs'!$AQ425/'MFP by Site_kbs'!$G425</f>
        <v>0.90773809523809523</v>
      </c>
      <c r="AS425" s="104" t="s">
        <v>1767</v>
      </c>
      <c r="AT425" s="104" t="s">
        <v>2047</v>
      </c>
      <c r="AU425" s="115" t="s">
        <v>3246</v>
      </c>
    </row>
    <row r="426" spans="2:47" ht="30" x14ac:dyDescent="0.25">
      <c r="B426" s="109" t="s">
        <v>1808</v>
      </c>
      <c r="C426" s="109">
        <v>19</v>
      </c>
      <c r="D426" s="109" t="s">
        <v>116</v>
      </c>
      <c r="E426" s="109">
        <v>19015</v>
      </c>
      <c r="F426" s="109" t="s">
        <v>836</v>
      </c>
      <c r="G426" s="110">
        <v>329</v>
      </c>
      <c r="H426" s="110">
        <v>167</v>
      </c>
      <c r="I426" s="111">
        <v>0.50759878419452897</v>
      </c>
      <c r="J426" s="110">
        <v>162</v>
      </c>
      <c r="K426" s="111">
        <v>0.49240121580547103</v>
      </c>
      <c r="L426" s="110">
        <v>0</v>
      </c>
      <c r="M426" s="110">
        <v>0</v>
      </c>
      <c r="N426" s="110">
        <v>98</v>
      </c>
      <c r="O426" s="110">
        <v>2</v>
      </c>
      <c r="P426" s="110">
        <v>0</v>
      </c>
      <c r="Q426" s="110">
        <v>228</v>
      </c>
      <c r="R426" s="110">
        <v>1</v>
      </c>
      <c r="S426" s="110">
        <f>SUM('MFP by Site_kbs'!$L426:$P426,'MFP by Site_kbs'!$R426)</f>
        <v>101</v>
      </c>
      <c r="T426" s="110">
        <v>329</v>
      </c>
      <c r="U426" s="111">
        <v>1</v>
      </c>
      <c r="V426" s="110">
        <v>0</v>
      </c>
      <c r="W426" s="111">
        <v>0</v>
      </c>
      <c r="X426" s="110">
        <v>0</v>
      </c>
      <c r="Y426" s="110">
        <v>0</v>
      </c>
      <c r="Z426" s="110" t="s">
        <v>1869</v>
      </c>
      <c r="AA426" s="110">
        <v>0</v>
      </c>
      <c r="AB426" s="110">
        <v>0</v>
      </c>
      <c r="AC426" s="110">
        <v>0</v>
      </c>
      <c r="AD426" s="109">
        <v>0</v>
      </c>
      <c r="AE426" s="110">
        <v>0</v>
      </c>
      <c r="AF426" s="110">
        <v>0</v>
      </c>
      <c r="AG426" s="110">
        <v>0</v>
      </c>
      <c r="AH426" s="110">
        <v>60</v>
      </c>
      <c r="AI426" s="110">
        <v>60</v>
      </c>
      <c r="AJ426" s="110">
        <v>70</v>
      </c>
      <c r="AK426" s="110">
        <v>0</v>
      </c>
      <c r="AL426" s="110">
        <v>58</v>
      </c>
      <c r="AM426" s="110">
        <v>39</v>
      </c>
      <c r="AN426" s="110">
        <v>42</v>
      </c>
      <c r="AO426" s="110">
        <v>1</v>
      </c>
      <c r="AP426" s="112">
        <f>'MFP by Site_kbs'!$AO426/'MFP by Site_kbs'!$G426</f>
        <v>3.0395136778115501E-3</v>
      </c>
      <c r="AQ426" s="110">
        <v>1</v>
      </c>
      <c r="AR426" s="113">
        <f>'MFP by Site_kbs'!$AQ426/'MFP by Site_kbs'!$G426</f>
        <v>3.0395136778115501E-3</v>
      </c>
      <c r="AS426" s="110" t="s">
        <v>1767</v>
      </c>
      <c r="AT426" s="110" t="s">
        <v>2047</v>
      </c>
      <c r="AU426" s="114" t="s">
        <v>3247</v>
      </c>
    </row>
    <row r="427" spans="2:47" x14ac:dyDescent="0.25">
      <c r="B427" s="103" t="s">
        <v>1808</v>
      </c>
      <c r="C427" s="103">
        <v>20</v>
      </c>
      <c r="D427" s="103" t="s">
        <v>118</v>
      </c>
      <c r="E427" s="103">
        <v>20001</v>
      </c>
      <c r="F427" s="103" t="s">
        <v>837</v>
      </c>
      <c r="G427" s="104">
        <v>448</v>
      </c>
      <c r="H427" s="104">
        <v>219</v>
      </c>
      <c r="I427" s="105">
        <v>0.48883928571428598</v>
      </c>
      <c r="J427" s="104">
        <v>229</v>
      </c>
      <c r="K427" s="105">
        <v>0.51116071428571397</v>
      </c>
      <c r="L427" s="104">
        <v>0</v>
      </c>
      <c r="M427" s="104">
        <v>4</v>
      </c>
      <c r="N427" s="104">
        <v>83</v>
      </c>
      <c r="O427" s="104">
        <v>22</v>
      </c>
      <c r="P427" s="104">
        <v>0</v>
      </c>
      <c r="Q427" s="104">
        <v>336</v>
      </c>
      <c r="R427" s="104">
        <v>3</v>
      </c>
      <c r="S427" s="104">
        <f>SUM('MFP by Site_kbs'!$L427:$P427,'MFP by Site_kbs'!$R427)</f>
        <v>112</v>
      </c>
      <c r="T427" s="104">
        <v>446</v>
      </c>
      <c r="U427" s="105">
        <v>0.99553571428571397</v>
      </c>
      <c r="V427" s="104">
        <v>2</v>
      </c>
      <c r="W427" s="105">
        <v>4.4642857142857097E-3</v>
      </c>
      <c r="X427" s="104">
        <v>0</v>
      </c>
      <c r="Y427" s="104">
        <v>0</v>
      </c>
      <c r="Z427" s="104" t="s">
        <v>1869</v>
      </c>
      <c r="AA427" s="104">
        <v>0</v>
      </c>
      <c r="AB427" s="104">
        <v>0</v>
      </c>
      <c r="AC427" s="104">
        <v>0</v>
      </c>
      <c r="AD427" s="103">
        <v>0</v>
      </c>
      <c r="AE427" s="104">
        <v>0</v>
      </c>
      <c r="AF427" s="104">
        <v>62</v>
      </c>
      <c r="AG427" s="104">
        <v>71</v>
      </c>
      <c r="AH427" s="104">
        <v>63</v>
      </c>
      <c r="AI427" s="104">
        <v>66</v>
      </c>
      <c r="AJ427" s="104">
        <v>45</v>
      </c>
      <c r="AK427" s="104">
        <v>1</v>
      </c>
      <c r="AL427" s="104">
        <v>61</v>
      </c>
      <c r="AM427" s="104">
        <v>33</v>
      </c>
      <c r="AN427" s="104">
        <v>46</v>
      </c>
      <c r="AO427" s="104">
        <v>298</v>
      </c>
      <c r="AP427" s="106">
        <f>'MFP by Site_kbs'!$AO427/'MFP by Site_kbs'!$G427</f>
        <v>0.6651785714285714</v>
      </c>
      <c r="AQ427" s="104">
        <v>298</v>
      </c>
      <c r="AR427" s="107">
        <f>'MFP by Site_kbs'!$AQ427/'MFP by Site_kbs'!$G427</f>
        <v>0.6651785714285714</v>
      </c>
      <c r="AS427" s="104" t="s">
        <v>1767</v>
      </c>
      <c r="AT427" s="104" t="s">
        <v>1790</v>
      </c>
      <c r="AU427" s="115" t="s">
        <v>3246</v>
      </c>
    </row>
    <row r="428" spans="2:47" x14ac:dyDescent="0.25">
      <c r="B428" s="109" t="s">
        <v>1808</v>
      </c>
      <c r="C428" s="109">
        <v>20</v>
      </c>
      <c r="D428" s="109" t="s">
        <v>118</v>
      </c>
      <c r="E428" s="109">
        <v>20002</v>
      </c>
      <c r="F428" s="109" t="s">
        <v>838</v>
      </c>
      <c r="G428" s="110">
        <v>729</v>
      </c>
      <c r="H428" s="110">
        <v>349</v>
      </c>
      <c r="I428" s="111">
        <v>0.478737997256516</v>
      </c>
      <c r="J428" s="110">
        <v>380</v>
      </c>
      <c r="K428" s="111">
        <v>0.521262002743484</v>
      </c>
      <c r="L428" s="110">
        <v>1</v>
      </c>
      <c r="M428" s="110">
        <v>0</v>
      </c>
      <c r="N428" s="110">
        <v>73</v>
      </c>
      <c r="O428" s="110">
        <v>1</v>
      </c>
      <c r="P428" s="110">
        <v>1</v>
      </c>
      <c r="Q428" s="110">
        <v>642</v>
      </c>
      <c r="R428" s="110">
        <v>11</v>
      </c>
      <c r="S428" s="110">
        <f>SUM('MFP by Site_kbs'!$L428:$P428,'MFP by Site_kbs'!$R428)</f>
        <v>87</v>
      </c>
      <c r="T428" s="110">
        <v>729</v>
      </c>
      <c r="U428" s="111">
        <v>1</v>
      </c>
      <c r="V428" s="110">
        <v>0</v>
      </c>
      <c r="W428" s="111">
        <v>0</v>
      </c>
      <c r="X428" s="110">
        <v>0</v>
      </c>
      <c r="Y428" s="110">
        <v>2</v>
      </c>
      <c r="Z428" s="110" t="s">
        <v>1869</v>
      </c>
      <c r="AA428" s="110">
        <v>46</v>
      </c>
      <c r="AB428" s="110">
        <v>47</v>
      </c>
      <c r="AC428" s="110">
        <v>48</v>
      </c>
      <c r="AD428" s="109">
        <v>57</v>
      </c>
      <c r="AE428" s="110">
        <v>58</v>
      </c>
      <c r="AF428" s="110">
        <v>119</v>
      </c>
      <c r="AG428" s="110">
        <v>107</v>
      </c>
      <c r="AH428" s="110">
        <v>130</v>
      </c>
      <c r="AI428" s="110">
        <v>115</v>
      </c>
      <c r="AJ428" s="110">
        <v>0</v>
      </c>
      <c r="AK428" s="110">
        <v>0</v>
      </c>
      <c r="AL428" s="110">
        <v>0</v>
      </c>
      <c r="AM428" s="110">
        <v>0</v>
      </c>
      <c r="AN428" s="110">
        <v>0</v>
      </c>
      <c r="AO428" s="110">
        <v>509</v>
      </c>
      <c r="AP428" s="112">
        <f>'MFP by Site_kbs'!$AO428/'MFP by Site_kbs'!$G428</f>
        <v>0.69821673525377226</v>
      </c>
      <c r="AQ428" s="110">
        <v>509</v>
      </c>
      <c r="AR428" s="113">
        <f>'MFP by Site_kbs'!$AQ428/'MFP by Site_kbs'!$G428</f>
        <v>0.69821673525377226</v>
      </c>
      <c r="AS428" s="110" t="s">
        <v>1767</v>
      </c>
      <c r="AT428" s="110" t="s">
        <v>1790</v>
      </c>
      <c r="AU428" s="114" t="s">
        <v>3246</v>
      </c>
    </row>
    <row r="429" spans="2:47" x14ac:dyDescent="0.25">
      <c r="B429" s="103" t="s">
        <v>1808</v>
      </c>
      <c r="C429" s="103">
        <v>20</v>
      </c>
      <c r="D429" s="103" t="s">
        <v>118</v>
      </c>
      <c r="E429" s="103">
        <v>20004</v>
      </c>
      <c r="F429" s="103" t="s">
        <v>839</v>
      </c>
      <c r="G429" s="104">
        <v>326</v>
      </c>
      <c r="H429" s="104">
        <v>158</v>
      </c>
      <c r="I429" s="105">
        <v>0.48466257668711699</v>
      </c>
      <c r="J429" s="104">
        <v>168</v>
      </c>
      <c r="K429" s="105">
        <v>0.51533742331288301</v>
      </c>
      <c r="L429" s="104">
        <v>2</v>
      </c>
      <c r="M429" s="104">
        <v>0</v>
      </c>
      <c r="N429" s="104">
        <v>127</v>
      </c>
      <c r="O429" s="104">
        <v>13</v>
      </c>
      <c r="P429" s="104">
        <v>0</v>
      </c>
      <c r="Q429" s="104">
        <v>182</v>
      </c>
      <c r="R429" s="104">
        <v>2</v>
      </c>
      <c r="S429" s="104">
        <f>SUM('MFP by Site_kbs'!$L429:$P429,'MFP by Site_kbs'!$R429)</f>
        <v>144</v>
      </c>
      <c r="T429" s="104">
        <v>326</v>
      </c>
      <c r="U429" s="105">
        <v>1</v>
      </c>
      <c r="V429" s="104">
        <v>0</v>
      </c>
      <c r="W429" s="105">
        <v>0</v>
      </c>
      <c r="X429" s="104">
        <v>0</v>
      </c>
      <c r="Y429" s="104">
        <v>1</v>
      </c>
      <c r="Z429" s="104" t="s">
        <v>1869</v>
      </c>
      <c r="AA429" s="104">
        <v>32</v>
      </c>
      <c r="AB429" s="104">
        <v>34</v>
      </c>
      <c r="AC429" s="104">
        <v>43</v>
      </c>
      <c r="AD429" s="103">
        <v>47</v>
      </c>
      <c r="AE429" s="104">
        <v>32</v>
      </c>
      <c r="AF429" s="104">
        <v>41</v>
      </c>
      <c r="AG429" s="104">
        <v>24</v>
      </c>
      <c r="AH429" s="104">
        <v>41</v>
      </c>
      <c r="AI429" s="104">
        <v>31</v>
      </c>
      <c r="AJ429" s="104">
        <v>0</v>
      </c>
      <c r="AK429" s="104">
        <v>0</v>
      </c>
      <c r="AL429" s="104">
        <v>0</v>
      </c>
      <c r="AM429" s="104">
        <v>0</v>
      </c>
      <c r="AN429" s="104">
        <v>0</v>
      </c>
      <c r="AO429" s="104">
        <v>264</v>
      </c>
      <c r="AP429" s="106">
        <f>'MFP by Site_kbs'!$AO429/'MFP by Site_kbs'!$G429</f>
        <v>0.80981595092024539</v>
      </c>
      <c r="AQ429" s="104">
        <v>264</v>
      </c>
      <c r="AR429" s="107">
        <f>'MFP by Site_kbs'!$AQ429/'MFP by Site_kbs'!$G429</f>
        <v>0.80981595092024539</v>
      </c>
      <c r="AS429" s="104" t="s">
        <v>1767</v>
      </c>
      <c r="AT429" s="104" t="s">
        <v>1790</v>
      </c>
      <c r="AU429" s="115" t="s">
        <v>3246</v>
      </c>
    </row>
    <row r="430" spans="2:47" x14ac:dyDescent="0.25">
      <c r="B430" s="109" t="s">
        <v>1808</v>
      </c>
      <c r="C430" s="109">
        <v>20</v>
      </c>
      <c r="D430" s="109" t="s">
        <v>118</v>
      </c>
      <c r="E430" s="109">
        <v>20007</v>
      </c>
      <c r="F430" s="109" t="s">
        <v>840</v>
      </c>
      <c r="G430" s="110">
        <v>461</v>
      </c>
      <c r="H430" s="110">
        <v>226</v>
      </c>
      <c r="I430" s="111">
        <v>0.49023861171366601</v>
      </c>
      <c r="J430" s="110">
        <v>235</v>
      </c>
      <c r="K430" s="111">
        <v>0.50976138828633399</v>
      </c>
      <c r="L430" s="110">
        <v>0</v>
      </c>
      <c r="M430" s="110">
        <v>2</v>
      </c>
      <c r="N430" s="110">
        <v>182</v>
      </c>
      <c r="O430" s="110">
        <v>9</v>
      </c>
      <c r="P430" s="110">
        <v>0</v>
      </c>
      <c r="Q430" s="110">
        <v>246</v>
      </c>
      <c r="R430" s="110">
        <v>22</v>
      </c>
      <c r="S430" s="110">
        <f>SUM('MFP by Site_kbs'!$L430:$P430,'MFP by Site_kbs'!$R430)</f>
        <v>215</v>
      </c>
      <c r="T430" s="110">
        <v>457</v>
      </c>
      <c r="U430" s="111">
        <v>0.99132321041214799</v>
      </c>
      <c r="V430" s="110">
        <v>4</v>
      </c>
      <c r="W430" s="111">
        <v>8.6767895878524896E-3</v>
      </c>
      <c r="X430" s="110">
        <v>0</v>
      </c>
      <c r="Y430" s="110">
        <v>1</v>
      </c>
      <c r="Z430" s="110" t="s">
        <v>1869</v>
      </c>
      <c r="AA430" s="110">
        <v>77</v>
      </c>
      <c r="AB430" s="110">
        <v>101</v>
      </c>
      <c r="AC430" s="110">
        <v>94</v>
      </c>
      <c r="AD430" s="109">
        <v>97</v>
      </c>
      <c r="AE430" s="110">
        <v>91</v>
      </c>
      <c r="AF430" s="110">
        <v>0</v>
      </c>
      <c r="AG430" s="110">
        <v>0</v>
      </c>
      <c r="AH430" s="110">
        <v>0</v>
      </c>
      <c r="AI430" s="110">
        <v>0</v>
      </c>
      <c r="AJ430" s="110">
        <v>0</v>
      </c>
      <c r="AK430" s="110">
        <v>0</v>
      </c>
      <c r="AL430" s="110">
        <v>0</v>
      </c>
      <c r="AM430" s="110">
        <v>0</v>
      </c>
      <c r="AN430" s="110">
        <v>0</v>
      </c>
      <c r="AO430" s="110">
        <v>398</v>
      </c>
      <c r="AP430" s="112">
        <f>'MFP by Site_kbs'!$AO430/'MFP by Site_kbs'!$G430</f>
        <v>0.8633405639913232</v>
      </c>
      <c r="AQ430" s="110">
        <v>398</v>
      </c>
      <c r="AR430" s="113">
        <f>'MFP by Site_kbs'!$AQ430/'MFP by Site_kbs'!$G430</f>
        <v>0.8633405639913232</v>
      </c>
      <c r="AS430" s="110" t="s">
        <v>1767</v>
      </c>
      <c r="AT430" s="110" t="s">
        <v>1790</v>
      </c>
      <c r="AU430" s="114" t="s">
        <v>3246</v>
      </c>
    </row>
    <row r="431" spans="2:47" x14ac:dyDescent="0.25">
      <c r="B431" s="103" t="s">
        <v>1808</v>
      </c>
      <c r="C431" s="103">
        <v>20</v>
      </c>
      <c r="D431" s="103" t="s">
        <v>118</v>
      </c>
      <c r="E431" s="103">
        <v>20008</v>
      </c>
      <c r="F431" s="103" t="s">
        <v>841</v>
      </c>
      <c r="G431" s="104">
        <v>782</v>
      </c>
      <c r="H431" s="104">
        <v>399</v>
      </c>
      <c r="I431" s="105">
        <v>0.51023017902813295</v>
      </c>
      <c r="J431" s="104">
        <v>383</v>
      </c>
      <c r="K431" s="105">
        <v>0.489769820971867</v>
      </c>
      <c r="L431" s="104">
        <v>1</v>
      </c>
      <c r="M431" s="104">
        <v>2</v>
      </c>
      <c r="N431" s="104">
        <v>312</v>
      </c>
      <c r="O431" s="104">
        <v>8</v>
      </c>
      <c r="P431" s="104">
        <v>0</v>
      </c>
      <c r="Q431" s="104">
        <v>428</v>
      </c>
      <c r="R431" s="104">
        <v>31</v>
      </c>
      <c r="S431" s="104">
        <f>SUM('MFP by Site_kbs'!$L431:$P431,'MFP by Site_kbs'!$R431)</f>
        <v>354</v>
      </c>
      <c r="T431" s="104">
        <v>782</v>
      </c>
      <c r="U431" s="105">
        <v>1</v>
      </c>
      <c r="V431" s="104">
        <v>0</v>
      </c>
      <c r="W431" s="105">
        <v>0</v>
      </c>
      <c r="X431" s="104">
        <v>0</v>
      </c>
      <c r="Y431" s="104">
        <v>0</v>
      </c>
      <c r="Z431" s="104" t="s">
        <v>1869</v>
      </c>
      <c r="AA431" s="104">
        <v>0</v>
      </c>
      <c r="AB431" s="104">
        <v>0</v>
      </c>
      <c r="AC431" s="104">
        <v>0</v>
      </c>
      <c r="AD431" s="103">
        <v>0</v>
      </c>
      <c r="AE431" s="104">
        <v>0</v>
      </c>
      <c r="AF431" s="104">
        <v>89</v>
      </c>
      <c r="AG431" s="104">
        <v>104</v>
      </c>
      <c r="AH431" s="104">
        <v>95</v>
      </c>
      <c r="AI431" s="104">
        <v>97</v>
      </c>
      <c r="AJ431" s="104">
        <v>107</v>
      </c>
      <c r="AK431" s="104">
        <v>7</v>
      </c>
      <c r="AL431" s="104">
        <v>101</v>
      </c>
      <c r="AM431" s="104">
        <v>102</v>
      </c>
      <c r="AN431" s="104">
        <v>80</v>
      </c>
      <c r="AO431" s="104">
        <v>582</v>
      </c>
      <c r="AP431" s="106">
        <f>'MFP by Site_kbs'!$AO431/'MFP by Site_kbs'!$G431</f>
        <v>0.74424552429667523</v>
      </c>
      <c r="AQ431" s="104">
        <v>582</v>
      </c>
      <c r="AR431" s="107">
        <f>'MFP by Site_kbs'!$AQ431/'MFP by Site_kbs'!$G431</f>
        <v>0.74424552429667523</v>
      </c>
      <c r="AS431" s="104" t="s">
        <v>1767</v>
      </c>
      <c r="AT431" s="104" t="s">
        <v>1790</v>
      </c>
      <c r="AU431" s="115" t="s">
        <v>3246</v>
      </c>
    </row>
    <row r="432" spans="2:47" x14ac:dyDescent="0.25">
      <c r="B432" s="109" t="s">
        <v>1808</v>
      </c>
      <c r="C432" s="109">
        <v>20</v>
      </c>
      <c r="D432" s="109" t="s">
        <v>118</v>
      </c>
      <c r="E432" s="109">
        <v>20010</v>
      </c>
      <c r="F432" s="109" t="s">
        <v>842</v>
      </c>
      <c r="G432" s="110">
        <v>784</v>
      </c>
      <c r="H432" s="110">
        <v>400</v>
      </c>
      <c r="I432" s="111">
        <v>0.51020408163265296</v>
      </c>
      <c r="J432" s="110">
        <v>384</v>
      </c>
      <c r="K432" s="111">
        <v>0.48979591836734698</v>
      </c>
      <c r="L432" s="110">
        <v>5</v>
      </c>
      <c r="M432" s="110">
        <v>0</v>
      </c>
      <c r="N432" s="110">
        <v>100</v>
      </c>
      <c r="O432" s="110">
        <v>16</v>
      </c>
      <c r="P432" s="110">
        <v>1</v>
      </c>
      <c r="Q432" s="110">
        <v>650</v>
      </c>
      <c r="R432" s="110">
        <v>12</v>
      </c>
      <c r="S432" s="110">
        <f>SUM('MFP by Site_kbs'!$L432:$P432,'MFP by Site_kbs'!$R432)</f>
        <v>134</v>
      </c>
      <c r="T432" s="110">
        <v>784</v>
      </c>
      <c r="U432" s="111">
        <v>1</v>
      </c>
      <c r="V432" s="110">
        <v>0</v>
      </c>
      <c r="W432" s="111">
        <v>0</v>
      </c>
      <c r="X432" s="110">
        <v>0</v>
      </c>
      <c r="Y432" s="110">
        <v>1</v>
      </c>
      <c r="Z432" s="110" t="s">
        <v>1869</v>
      </c>
      <c r="AA432" s="110">
        <v>61</v>
      </c>
      <c r="AB432" s="110">
        <v>66</v>
      </c>
      <c r="AC432" s="110">
        <v>64</v>
      </c>
      <c r="AD432" s="109">
        <v>75</v>
      </c>
      <c r="AE432" s="110">
        <v>62</v>
      </c>
      <c r="AF432" s="110">
        <v>0</v>
      </c>
      <c r="AG432" s="110">
        <v>0</v>
      </c>
      <c r="AH432" s="110">
        <v>0</v>
      </c>
      <c r="AI432" s="110">
        <v>0</v>
      </c>
      <c r="AJ432" s="110">
        <v>113</v>
      </c>
      <c r="AK432" s="110">
        <v>5</v>
      </c>
      <c r="AL432" s="110">
        <v>111</v>
      </c>
      <c r="AM432" s="110">
        <v>115</v>
      </c>
      <c r="AN432" s="110">
        <v>111</v>
      </c>
      <c r="AO432" s="110">
        <v>506</v>
      </c>
      <c r="AP432" s="112">
        <f>'MFP by Site_kbs'!$AO432/'MFP by Site_kbs'!$G432</f>
        <v>0.64540816326530615</v>
      </c>
      <c r="AQ432" s="110">
        <v>506</v>
      </c>
      <c r="AR432" s="113">
        <f>'MFP by Site_kbs'!$AQ432/'MFP by Site_kbs'!$G432</f>
        <v>0.64540816326530615</v>
      </c>
      <c r="AS432" s="110" t="s">
        <v>1767</v>
      </c>
      <c r="AT432" s="110" t="s">
        <v>1790</v>
      </c>
      <c r="AU432" s="114" t="s">
        <v>3246</v>
      </c>
    </row>
    <row r="433" spans="2:47" x14ac:dyDescent="0.25">
      <c r="B433" s="103" t="s">
        <v>1808</v>
      </c>
      <c r="C433" s="103">
        <v>20</v>
      </c>
      <c r="D433" s="103" t="s">
        <v>118</v>
      </c>
      <c r="E433" s="103">
        <v>20012</v>
      </c>
      <c r="F433" s="103" t="s">
        <v>843</v>
      </c>
      <c r="G433" s="104">
        <v>316</v>
      </c>
      <c r="H433" s="104">
        <v>154</v>
      </c>
      <c r="I433" s="105">
        <v>0.487341772151899</v>
      </c>
      <c r="J433" s="104">
        <v>162</v>
      </c>
      <c r="K433" s="105">
        <v>0.512658227848101</v>
      </c>
      <c r="L433" s="104">
        <v>0</v>
      </c>
      <c r="M433" s="104">
        <v>0</v>
      </c>
      <c r="N433" s="104">
        <v>59</v>
      </c>
      <c r="O433" s="104">
        <v>13</v>
      </c>
      <c r="P433" s="104">
        <v>0</v>
      </c>
      <c r="Q433" s="104">
        <v>228</v>
      </c>
      <c r="R433" s="104">
        <v>16</v>
      </c>
      <c r="S433" s="104">
        <f>SUM('MFP by Site_kbs'!$L433:$P433,'MFP by Site_kbs'!$R433)</f>
        <v>88</v>
      </c>
      <c r="T433" s="104">
        <v>309</v>
      </c>
      <c r="U433" s="105">
        <v>0.977848101265823</v>
      </c>
      <c r="V433" s="104">
        <v>7</v>
      </c>
      <c r="W433" s="105">
        <v>2.2151898734177201E-2</v>
      </c>
      <c r="X433" s="104">
        <v>0</v>
      </c>
      <c r="Y433" s="104">
        <v>0</v>
      </c>
      <c r="Z433" s="104" t="s">
        <v>1869</v>
      </c>
      <c r="AA433" s="104">
        <v>68</v>
      </c>
      <c r="AB433" s="104">
        <v>65</v>
      </c>
      <c r="AC433" s="104">
        <v>60</v>
      </c>
      <c r="AD433" s="103">
        <v>65</v>
      </c>
      <c r="AE433" s="104">
        <v>58</v>
      </c>
      <c r="AF433" s="104">
        <v>0</v>
      </c>
      <c r="AG433" s="104">
        <v>0</v>
      </c>
      <c r="AH433" s="104">
        <v>0</v>
      </c>
      <c r="AI433" s="104">
        <v>0</v>
      </c>
      <c r="AJ433" s="104">
        <v>0</v>
      </c>
      <c r="AK433" s="104">
        <v>0</v>
      </c>
      <c r="AL433" s="104">
        <v>0</v>
      </c>
      <c r="AM433" s="104">
        <v>0</v>
      </c>
      <c r="AN433" s="104">
        <v>0</v>
      </c>
      <c r="AO433" s="104">
        <v>225</v>
      </c>
      <c r="AP433" s="106">
        <f>'MFP by Site_kbs'!$AO433/'MFP by Site_kbs'!$G433</f>
        <v>0.71202531645569622</v>
      </c>
      <c r="AQ433" s="104">
        <v>225</v>
      </c>
      <c r="AR433" s="107">
        <f>'MFP by Site_kbs'!$AQ433/'MFP by Site_kbs'!$G433</f>
        <v>0.71202531645569622</v>
      </c>
      <c r="AS433" s="104" t="s">
        <v>1767</v>
      </c>
      <c r="AT433" s="104" t="s">
        <v>1790</v>
      </c>
      <c r="AU433" s="115" t="s">
        <v>3246</v>
      </c>
    </row>
    <row r="434" spans="2:47" x14ac:dyDescent="0.25">
      <c r="B434" s="109" t="s">
        <v>1808</v>
      </c>
      <c r="C434" s="109">
        <v>20</v>
      </c>
      <c r="D434" s="109" t="s">
        <v>118</v>
      </c>
      <c r="E434" s="109">
        <v>20013</v>
      </c>
      <c r="F434" s="109" t="s">
        <v>844</v>
      </c>
      <c r="G434" s="110">
        <v>332</v>
      </c>
      <c r="H434" s="110">
        <v>170</v>
      </c>
      <c r="I434" s="111">
        <v>0.51204819277108404</v>
      </c>
      <c r="J434" s="110">
        <v>162</v>
      </c>
      <c r="K434" s="111">
        <v>0.48795180722891601</v>
      </c>
      <c r="L434" s="110">
        <v>1</v>
      </c>
      <c r="M434" s="110">
        <v>0</v>
      </c>
      <c r="N434" s="110">
        <v>151</v>
      </c>
      <c r="O434" s="110">
        <v>2</v>
      </c>
      <c r="P434" s="110">
        <v>0</v>
      </c>
      <c r="Q434" s="110">
        <v>169</v>
      </c>
      <c r="R434" s="110">
        <v>9</v>
      </c>
      <c r="S434" s="110">
        <f>SUM('MFP by Site_kbs'!$L434:$P434,'MFP by Site_kbs'!$R434)</f>
        <v>163</v>
      </c>
      <c r="T434" s="110">
        <v>332</v>
      </c>
      <c r="U434" s="111">
        <v>1</v>
      </c>
      <c r="V434" s="110">
        <v>0</v>
      </c>
      <c r="W434" s="111">
        <v>0</v>
      </c>
      <c r="X434" s="110">
        <v>0</v>
      </c>
      <c r="Y434" s="110">
        <v>0</v>
      </c>
      <c r="Z434" s="110" t="s">
        <v>1869</v>
      </c>
      <c r="AA434" s="110">
        <v>28</v>
      </c>
      <c r="AB434" s="110">
        <v>42</v>
      </c>
      <c r="AC434" s="110">
        <v>41</v>
      </c>
      <c r="AD434" s="109">
        <v>34</v>
      </c>
      <c r="AE434" s="110">
        <v>34</v>
      </c>
      <c r="AF434" s="110">
        <v>36</v>
      </c>
      <c r="AG434" s="110">
        <v>39</v>
      </c>
      <c r="AH434" s="110">
        <v>39</v>
      </c>
      <c r="AI434" s="110">
        <v>39</v>
      </c>
      <c r="AJ434" s="110">
        <v>0</v>
      </c>
      <c r="AK434" s="110">
        <v>0</v>
      </c>
      <c r="AL434" s="110">
        <v>0</v>
      </c>
      <c r="AM434" s="110">
        <v>0</v>
      </c>
      <c r="AN434" s="110">
        <v>0</v>
      </c>
      <c r="AO434" s="110">
        <v>260</v>
      </c>
      <c r="AP434" s="112">
        <f>'MFP by Site_kbs'!$AO434/'MFP by Site_kbs'!$G434</f>
        <v>0.7831325301204819</v>
      </c>
      <c r="AQ434" s="110">
        <v>260</v>
      </c>
      <c r="AR434" s="113">
        <f>'MFP by Site_kbs'!$AQ434/'MFP by Site_kbs'!$G434</f>
        <v>0.7831325301204819</v>
      </c>
      <c r="AS434" s="110" t="s">
        <v>1767</v>
      </c>
      <c r="AT434" s="110" t="s">
        <v>1790</v>
      </c>
      <c r="AU434" s="114" t="s">
        <v>3246</v>
      </c>
    </row>
    <row r="435" spans="2:47" x14ac:dyDescent="0.25">
      <c r="B435" s="103" t="s">
        <v>1808</v>
      </c>
      <c r="C435" s="103">
        <v>20</v>
      </c>
      <c r="D435" s="103" t="s">
        <v>118</v>
      </c>
      <c r="E435" s="103">
        <v>20014</v>
      </c>
      <c r="F435" s="103" t="s">
        <v>845</v>
      </c>
      <c r="G435" s="104">
        <v>771</v>
      </c>
      <c r="H435" s="104">
        <v>368</v>
      </c>
      <c r="I435" s="105">
        <v>0.47730220492866399</v>
      </c>
      <c r="J435" s="104">
        <v>403</v>
      </c>
      <c r="K435" s="105">
        <v>0.52269779507133596</v>
      </c>
      <c r="L435" s="104">
        <v>2</v>
      </c>
      <c r="M435" s="104">
        <v>9</v>
      </c>
      <c r="N435" s="104">
        <v>522</v>
      </c>
      <c r="O435" s="104">
        <v>7</v>
      </c>
      <c r="P435" s="104">
        <v>0</v>
      </c>
      <c r="Q435" s="104">
        <v>221</v>
      </c>
      <c r="R435" s="104">
        <v>10</v>
      </c>
      <c r="S435" s="104">
        <f>SUM('MFP by Site_kbs'!$L435:$P435,'MFP by Site_kbs'!$R435)</f>
        <v>550</v>
      </c>
      <c r="T435" s="104">
        <v>771</v>
      </c>
      <c r="U435" s="105">
        <v>1</v>
      </c>
      <c r="V435" s="104">
        <v>0</v>
      </c>
      <c r="W435" s="105">
        <v>0</v>
      </c>
      <c r="X435" s="104">
        <v>0</v>
      </c>
      <c r="Y435" s="104">
        <v>0</v>
      </c>
      <c r="Z435" s="104" t="s">
        <v>1869</v>
      </c>
      <c r="AA435" s="104">
        <v>0</v>
      </c>
      <c r="AB435" s="104">
        <v>0</v>
      </c>
      <c r="AC435" s="104">
        <v>0</v>
      </c>
      <c r="AD435" s="103">
        <v>0</v>
      </c>
      <c r="AE435" s="104">
        <v>0</v>
      </c>
      <c r="AF435" s="104">
        <v>96</v>
      </c>
      <c r="AG435" s="104">
        <v>94</v>
      </c>
      <c r="AH435" s="104">
        <v>93</v>
      </c>
      <c r="AI435" s="104">
        <v>95</v>
      </c>
      <c r="AJ435" s="104">
        <v>96</v>
      </c>
      <c r="AK435" s="104">
        <v>4</v>
      </c>
      <c r="AL435" s="104">
        <v>99</v>
      </c>
      <c r="AM435" s="104">
        <v>91</v>
      </c>
      <c r="AN435" s="104">
        <v>103</v>
      </c>
      <c r="AO435" s="104">
        <v>657</v>
      </c>
      <c r="AP435" s="106">
        <f>'MFP by Site_kbs'!$AO435/'MFP by Site_kbs'!$G435</f>
        <v>0.85214007782101164</v>
      </c>
      <c r="AQ435" s="104">
        <v>657</v>
      </c>
      <c r="AR435" s="107">
        <f>'MFP by Site_kbs'!$AQ435/'MFP by Site_kbs'!$G435</f>
        <v>0.85214007782101164</v>
      </c>
      <c r="AS435" s="104" t="s">
        <v>1767</v>
      </c>
      <c r="AT435" s="104" t="s">
        <v>1790</v>
      </c>
      <c r="AU435" s="115" t="s">
        <v>3246</v>
      </c>
    </row>
    <row r="436" spans="2:47" x14ac:dyDescent="0.25">
      <c r="B436" s="109" t="s">
        <v>1808</v>
      </c>
      <c r="C436" s="109">
        <v>20</v>
      </c>
      <c r="D436" s="109" t="s">
        <v>118</v>
      </c>
      <c r="E436" s="109">
        <v>20015</v>
      </c>
      <c r="F436" s="109" t="s">
        <v>846</v>
      </c>
      <c r="G436" s="110">
        <v>444</v>
      </c>
      <c r="H436" s="110">
        <v>189</v>
      </c>
      <c r="I436" s="111">
        <v>0.42567567567567599</v>
      </c>
      <c r="J436" s="110">
        <v>255</v>
      </c>
      <c r="K436" s="111">
        <v>0.57432432432432401</v>
      </c>
      <c r="L436" s="110">
        <v>0</v>
      </c>
      <c r="M436" s="110">
        <v>2</v>
      </c>
      <c r="N436" s="110">
        <v>359</v>
      </c>
      <c r="O436" s="110">
        <v>4</v>
      </c>
      <c r="P436" s="110">
        <v>0</v>
      </c>
      <c r="Q436" s="110">
        <v>67</v>
      </c>
      <c r="R436" s="110">
        <v>12</v>
      </c>
      <c r="S436" s="110">
        <f>SUM('MFP by Site_kbs'!$L436:$P436,'MFP by Site_kbs'!$R436)</f>
        <v>377</v>
      </c>
      <c r="T436" s="110">
        <v>444</v>
      </c>
      <c r="U436" s="111">
        <v>1</v>
      </c>
      <c r="V436" s="110">
        <v>0</v>
      </c>
      <c r="W436" s="111">
        <v>0</v>
      </c>
      <c r="X436" s="110">
        <v>0</v>
      </c>
      <c r="Y436" s="110">
        <v>1</v>
      </c>
      <c r="Z436" s="110" t="s">
        <v>1869</v>
      </c>
      <c r="AA436" s="110">
        <v>79</v>
      </c>
      <c r="AB436" s="110">
        <v>97</v>
      </c>
      <c r="AC436" s="110">
        <v>88</v>
      </c>
      <c r="AD436" s="109">
        <v>93</v>
      </c>
      <c r="AE436" s="110">
        <v>86</v>
      </c>
      <c r="AF436" s="110">
        <v>0</v>
      </c>
      <c r="AG436" s="110">
        <v>0</v>
      </c>
      <c r="AH436" s="110">
        <v>0</v>
      </c>
      <c r="AI436" s="110">
        <v>0</v>
      </c>
      <c r="AJ436" s="110">
        <v>0</v>
      </c>
      <c r="AK436" s="110">
        <v>0</v>
      </c>
      <c r="AL436" s="110">
        <v>0</v>
      </c>
      <c r="AM436" s="110">
        <v>0</v>
      </c>
      <c r="AN436" s="110">
        <v>0</v>
      </c>
      <c r="AO436" s="110">
        <v>436</v>
      </c>
      <c r="AP436" s="112">
        <f>'MFP by Site_kbs'!$AO436/'MFP by Site_kbs'!$G436</f>
        <v>0.98198198198198194</v>
      </c>
      <c r="AQ436" s="110">
        <v>436</v>
      </c>
      <c r="AR436" s="113">
        <f>'MFP by Site_kbs'!$AQ436/'MFP by Site_kbs'!$G436</f>
        <v>0.98198198198198194</v>
      </c>
      <c r="AS436" s="110" t="s">
        <v>1767</v>
      </c>
      <c r="AT436" s="110" t="s">
        <v>1790</v>
      </c>
      <c r="AU436" s="114" t="s">
        <v>3246</v>
      </c>
    </row>
    <row r="437" spans="2:47" x14ac:dyDescent="0.25">
      <c r="B437" s="103" t="s">
        <v>1808</v>
      </c>
      <c r="C437" s="103">
        <v>20</v>
      </c>
      <c r="D437" s="103" t="s">
        <v>118</v>
      </c>
      <c r="E437" s="103">
        <v>20018</v>
      </c>
      <c r="F437" s="103" t="s">
        <v>847</v>
      </c>
      <c r="G437" s="104">
        <v>52</v>
      </c>
      <c r="H437" s="104">
        <v>16</v>
      </c>
      <c r="I437" s="105">
        <v>0.30769230769230799</v>
      </c>
      <c r="J437" s="104">
        <v>36</v>
      </c>
      <c r="K437" s="105">
        <v>0.69230769230769196</v>
      </c>
      <c r="L437" s="104">
        <v>0</v>
      </c>
      <c r="M437" s="104">
        <v>0</v>
      </c>
      <c r="N437" s="104">
        <v>33</v>
      </c>
      <c r="O437" s="104">
        <v>1</v>
      </c>
      <c r="P437" s="104">
        <v>0</v>
      </c>
      <c r="Q437" s="104">
        <v>17</v>
      </c>
      <c r="R437" s="104">
        <v>1</v>
      </c>
      <c r="S437" s="104">
        <f>SUM('MFP by Site_kbs'!$L437:$P437,'MFP by Site_kbs'!$R437)</f>
        <v>35</v>
      </c>
      <c r="T437" s="104">
        <v>52</v>
      </c>
      <c r="U437" s="105">
        <v>1</v>
      </c>
      <c r="V437" s="104">
        <v>0</v>
      </c>
      <c r="W437" s="105">
        <v>0</v>
      </c>
      <c r="X437" s="104">
        <v>0</v>
      </c>
      <c r="Y437" s="104">
        <v>0</v>
      </c>
      <c r="Z437" s="104" t="s">
        <v>1869</v>
      </c>
      <c r="AA437" s="104">
        <v>0</v>
      </c>
      <c r="AB437" s="104">
        <v>0</v>
      </c>
      <c r="AC437" s="104">
        <v>0</v>
      </c>
      <c r="AD437" s="103">
        <v>0</v>
      </c>
      <c r="AE437" s="104">
        <v>0</v>
      </c>
      <c r="AF437" s="104">
        <v>4</v>
      </c>
      <c r="AG437" s="104">
        <v>3</v>
      </c>
      <c r="AH437" s="104">
        <v>2</v>
      </c>
      <c r="AI437" s="104">
        <v>1</v>
      </c>
      <c r="AJ437" s="104">
        <v>36</v>
      </c>
      <c r="AK437" s="104">
        <v>6</v>
      </c>
      <c r="AL437" s="104">
        <v>0</v>
      </c>
      <c r="AM437" s="104">
        <v>0</v>
      </c>
      <c r="AN437" s="104">
        <v>0</v>
      </c>
      <c r="AO437" s="104">
        <v>48</v>
      </c>
      <c r="AP437" s="106">
        <f>'MFP by Site_kbs'!$AO437/'MFP by Site_kbs'!$G437</f>
        <v>0.92307692307692313</v>
      </c>
      <c r="AQ437" s="104">
        <v>48</v>
      </c>
      <c r="AR437" s="107">
        <f>'MFP by Site_kbs'!$AQ437/'MFP by Site_kbs'!$G437</f>
        <v>0.92307692307692313</v>
      </c>
      <c r="AS437" s="104" t="s">
        <v>1767</v>
      </c>
      <c r="AT437" s="104" t="s">
        <v>1790</v>
      </c>
      <c r="AU437" s="115" t="s">
        <v>3246</v>
      </c>
    </row>
    <row r="438" spans="2:47" x14ac:dyDescent="0.25">
      <c r="B438" s="109" t="s">
        <v>1808</v>
      </c>
      <c r="C438" s="109">
        <v>20</v>
      </c>
      <c r="D438" s="109" t="s">
        <v>118</v>
      </c>
      <c r="E438" s="109">
        <v>20019</v>
      </c>
      <c r="F438" s="109" t="s">
        <v>848</v>
      </c>
      <c r="G438" s="110">
        <v>266</v>
      </c>
      <c r="H438" s="110">
        <v>139</v>
      </c>
      <c r="I438" s="111">
        <v>0.522556390977444</v>
      </c>
      <c r="J438" s="110">
        <v>127</v>
      </c>
      <c r="K438" s="111">
        <v>0.477443609022556</v>
      </c>
      <c r="L438" s="110">
        <v>0</v>
      </c>
      <c r="M438" s="110">
        <v>1</v>
      </c>
      <c r="N438" s="110">
        <v>157</v>
      </c>
      <c r="O438" s="110">
        <v>3</v>
      </c>
      <c r="P438" s="110">
        <v>0</v>
      </c>
      <c r="Q438" s="110">
        <v>101</v>
      </c>
      <c r="R438" s="110">
        <v>4</v>
      </c>
      <c r="S438" s="110">
        <f>SUM('MFP by Site_kbs'!$L438:$P438,'MFP by Site_kbs'!$R438)</f>
        <v>165</v>
      </c>
      <c r="T438" s="110">
        <v>266</v>
      </c>
      <c r="U438" s="111">
        <v>1</v>
      </c>
      <c r="V438" s="110">
        <v>0</v>
      </c>
      <c r="W438" s="111">
        <v>0</v>
      </c>
      <c r="X438" s="110">
        <v>0</v>
      </c>
      <c r="Y438" s="110">
        <v>0</v>
      </c>
      <c r="Z438" s="110" t="s">
        <v>1869</v>
      </c>
      <c r="AA438" s="110">
        <v>55</v>
      </c>
      <c r="AB438" s="110">
        <v>56</v>
      </c>
      <c r="AC438" s="110">
        <v>46</v>
      </c>
      <c r="AD438" s="109">
        <v>31</v>
      </c>
      <c r="AE438" s="110">
        <v>42</v>
      </c>
      <c r="AF438" s="110">
        <v>36</v>
      </c>
      <c r="AG438" s="110">
        <v>0</v>
      </c>
      <c r="AH438" s="110">
        <v>0</v>
      </c>
      <c r="AI438" s="110">
        <v>0</v>
      </c>
      <c r="AJ438" s="110">
        <v>0</v>
      </c>
      <c r="AK438" s="110">
        <v>0</v>
      </c>
      <c r="AL438" s="110">
        <v>0</v>
      </c>
      <c r="AM438" s="110">
        <v>0</v>
      </c>
      <c r="AN438" s="110">
        <v>0</v>
      </c>
      <c r="AO438" s="110">
        <v>213</v>
      </c>
      <c r="AP438" s="112">
        <f>'MFP by Site_kbs'!$AO438/'MFP by Site_kbs'!$G438</f>
        <v>0.8007518796992481</v>
      </c>
      <c r="AQ438" s="110">
        <v>213</v>
      </c>
      <c r="AR438" s="113">
        <f>'MFP by Site_kbs'!$AQ438/'MFP by Site_kbs'!$G438</f>
        <v>0.8007518796992481</v>
      </c>
      <c r="AS438" s="110" t="s">
        <v>1767</v>
      </c>
      <c r="AT438" s="110" t="s">
        <v>1790</v>
      </c>
      <c r="AU438" s="114" t="s">
        <v>3246</v>
      </c>
    </row>
    <row r="439" spans="2:47" x14ac:dyDescent="0.25">
      <c r="B439" s="103" t="s">
        <v>1808</v>
      </c>
      <c r="C439" s="103">
        <v>20</v>
      </c>
      <c r="D439" s="103" t="s">
        <v>118</v>
      </c>
      <c r="E439" s="103">
        <v>20700</v>
      </c>
      <c r="F439" s="103" t="s">
        <v>849</v>
      </c>
      <c r="G439" s="104">
        <v>40</v>
      </c>
      <c r="H439" s="104">
        <v>10</v>
      </c>
      <c r="I439" s="105">
        <v>0.25</v>
      </c>
      <c r="J439" s="104">
        <v>30</v>
      </c>
      <c r="K439" s="105">
        <v>0.75</v>
      </c>
      <c r="L439" s="104">
        <v>0</v>
      </c>
      <c r="M439" s="104">
        <v>0</v>
      </c>
      <c r="N439" s="104">
        <v>22</v>
      </c>
      <c r="O439" s="104">
        <v>1</v>
      </c>
      <c r="P439" s="104">
        <v>0</v>
      </c>
      <c r="Q439" s="104">
        <v>16</v>
      </c>
      <c r="R439" s="104">
        <v>1</v>
      </c>
      <c r="S439" s="104">
        <f>SUM('MFP by Site_kbs'!$L439:$P439,'MFP by Site_kbs'!$R439)</f>
        <v>24</v>
      </c>
      <c r="T439" s="104">
        <v>40</v>
      </c>
      <c r="U439" s="105">
        <v>1</v>
      </c>
      <c r="V439" s="104">
        <v>0</v>
      </c>
      <c r="W439" s="105">
        <v>0</v>
      </c>
      <c r="X439" s="104">
        <v>3</v>
      </c>
      <c r="Y439" s="104">
        <v>37</v>
      </c>
      <c r="Z439" s="104" t="s">
        <v>1869</v>
      </c>
      <c r="AA439" s="104">
        <v>0</v>
      </c>
      <c r="AB439" s="104">
        <v>0</v>
      </c>
      <c r="AC439" s="104">
        <v>0</v>
      </c>
      <c r="AD439" s="103">
        <v>0</v>
      </c>
      <c r="AE439" s="104">
        <v>0</v>
      </c>
      <c r="AF439" s="104">
        <v>0</v>
      </c>
      <c r="AG439" s="104">
        <v>0</v>
      </c>
      <c r="AH439" s="104">
        <v>0</v>
      </c>
      <c r="AI439" s="104">
        <v>0</v>
      </c>
      <c r="AJ439" s="104">
        <v>0</v>
      </c>
      <c r="AK439" s="104">
        <v>0</v>
      </c>
      <c r="AL439" s="104">
        <v>0</v>
      </c>
      <c r="AM439" s="104">
        <v>0</v>
      </c>
      <c r="AN439" s="104">
        <v>0</v>
      </c>
      <c r="AO439" s="104">
        <v>30</v>
      </c>
      <c r="AP439" s="106">
        <f>'MFP by Site_kbs'!$AO439/'MFP by Site_kbs'!$G439</f>
        <v>0.75</v>
      </c>
      <c r="AQ439" s="104">
        <v>30</v>
      </c>
      <c r="AR439" s="107">
        <f>'MFP by Site_kbs'!$AQ439/'MFP by Site_kbs'!$G439</f>
        <v>0.75</v>
      </c>
      <c r="AS439" s="104" t="s">
        <v>1767</v>
      </c>
      <c r="AT439" s="104" t="s">
        <v>1790</v>
      </c>
      <c r="AU439" s="115" t="s">
        <v>3247</v>
      </c>
    </row>
    <row r="440" spans="2:47" x14ac:dyDescent="0.25">
      <c r="B440" s="109" t="s">
        <v>1808</v>
      </c>
      <c r="C440" s="109">
        <v>21</v>
      </c>
      <c r="D440" s="109" t="s">
        <v>120</v>
      </c>
      <c r="E440" s="109">
        <v>21001</v>
      </c>
      <c r="F440" s="109" t="s">
        <v>850</v>
      </c>
      <c r="G440" s="110">
        <v>397</v>
      </c>
      <c r="H440" s="110">
        <v>181</v>
      </c>
      <c r="I440" s="111">
        <v>0.45591939546599503</v>
      </c>
      <c r="J440" s="110">
        <v>216</v>
      </c>
      <c r="K440" s="111">
        <v>0.54408060453400497</v>
      </c>
      <c r="L440" s="110">
        <v>0</v>
      </c>
      <c r="M440" s="110">
        <v>1</v>
      </c>
      <c r="N440" s="110">
        <v>183</v>
      </c>
      <c r="O440" s="110">
        <v>4</v>
      </c>
      <c r="P440" s="110">
        <v>0</v>
      </c>
      <c r="Q440" s="110">
        <v>200</v>
      </c>
      <c r="R440" s="110">
        <v>9</v>
      </c>
      <c r="S440" s="110">
        <f>SUM('MFP by Site_kbs'!$L440:$P440,'MFP by Site_kbs'!$R440)</f>
        <v>197</v>
      </c>
      <c r="T440" s="110">
        <v>397</v>
      </c>
      <c r="U440" s="111">
        <v>1</v>
      </c>
      <c r="V440" s="110">
        <v>0</v>
      </c>
      <c r="W440" s="111">
        <v>0</v>
      </c>
      <c r="X440" s="110">
        <v>0</v>
      </c>
      <c r="Y440" s="110">
        <v>0</v>
      </c>
      <c r="Z440" s="110" t="s">
        <v>1869</v>
      </c>
      <c r="AA440" s="110">
        <v>29</v>
      </c>
      <c r="AB440" s="110">
        <v>33</v>
      </c>
      <c r="AC440" s="110">
        <v>35</v>
      </c>
      <c r="AD440" s="109">
        <v>44</v>
      </c>
      <c r="AE440" s="110">
        <v>41</v>
      </c>
      <c r="AF440" s="110">
        <v>36</v>
      </c>
      <c r="AG440" s="110">
        <v>59</v>
      </c>
      <c r="AH440" s="110">
        <v>57</v>
      </c>
      <c r="AI440" s="110">
        <v>63</v>
      </c>
      <c r="AJ440" s="110">
        <v>0</v>
      </c>
      <c r="AK440" s="110">
        <v>0</v>
      </c>
      <c r="AL440" s="110">
        <v>0</v>
      </c>
      <c r="AM440" s="110">
        <v>0</v>
      </c>
      <c r="AN440" s="110">
        <v>0</v>
      </c>
      <c r="AO440" s="110">
        <v>326</v>
      </c>
      <c r="AP440" s="112">
        <f>'MFP by Site_kbs'!$AO440/'MFP by Site_kbs'!$G440</f>
        <v>0.82115869017632237</v>
      </c>
      <c r="AQ440" s="110">
        <v>326</v>
      </c>
      <c r="AR440" s="113">
        <f>'MFP by Site_kbs'!$AQ440/'MFP by Site_kbs'!$G440</f>
        <v>0.82115869017632237</v>
      </c>
      <c r="AS440" s="110" t="s">
        <v>1767</v>
      </c>
      <c r="AT440" s="110" t="s">
        <v>2068</v>
      </c>
      <c r="AU440" s="114" t="s">
        <v>3246</v>
      </c>
    </row>
    <row r="441" spans="2:47" x14ac:dyDescent="0.25">
      <c r="B441" s="103" t="s">
        <v>1808</v>
      </c>
      <c r="C441" s="103">
        <v>21</v>
      </c>
      <c r="D441" s="103" t="s">
        <v>120</v>
      </c>
      <c r="E441" s="103">
        <v>21003</v>
      </c>
      <c r="F441" s="103" t="s">
        <v>851</v>
      </c>
      <c r="G441" s="104">
        <v>319</v>
      </c>
      <c r="H441" s="104">
        <v>158</v>
      </c>
      <c r="I441" s="105">
        <v>0.49529780564263298</v>
      </c>
      <c r="J441" s="104">
        <v>161</v>
      </c>
      <c r="K441" s="105">
        <v>0.50470219435736696</v>
      </c>
      <c r="L441" s="104">
        <v>0</v>
      </c>
      <c r="M441" s="104">
        <v>0</v>
      </c>
      <c r="N441" s="104">
        <v>100</v>
      </c>
      <c r="O441" s="104">
        <v>2</v>
      </c>
      <c r="P441" s="104">
        <v>0</v>
      </c>
      <c r="Q441" s="104">
        <v>216</v>
      </c>
      <c r="R441" s="104">
        <v>1</v>
      </c>
      <c r="S441" s="104">
        <f>SUM('MFP by Site_kbs'!$L441:$P441,'MFP by Site_kbs'!$R441)</f>
        <v>103</v>
      </c>
      <c r="T441" s="104">
        <v>319</v>
      </c>
      <c r="U441" s="105">
        <v>1</v>
      </c>
      <c r="V441" s="104">
        <v>0</v>
      </c>
      <c r="W441" s="105">
        <v>0</v>
      </c>
      <c r="X441" s="104">
        <v>0</v>
      </c>
      <c r="Y441" s="104">
        <v>5</v>
      </c>
      <c r="Z441" s="104" t="s">
        <v>1869</v>
      </c>
      <c r="AA441" s="104">
        <v>26</v>
      </c>
      <c r="AB441" s="104">
        <v>21</v>
      </c>
      <c r="AC441" s="104">
        <v>29</v>
      </c>
      <c r="AD441" s="103">
        <v>24</v>
      </c>
      <c r="AE441" s="104">
        <v>22</v>
      </c>
      <c r="AF441" s="104">
        <v>31</v>
      </c>
      <c r="AG441" s="104">
        <v>52</v>
      </c>
      <c r="AH441" s="104">
        <v>66</v>
      </c>
      <c r="AI441" s="104">
        <v>43</v>
      </c>
      <c r="AJ441" s="104">
        <v>0</v>
      </c>
      <c r="AK441" s="104">
        <v>0</v>
      </c>
      <c r="AL441" s="104">
        <v>0</v>
      </c>
      <c r="AM441" s="104">
        <v>0</v>
      </c>
      <c r="AN441" s="104">
        <v>0</v>
      </c>
      <c r="AO441" s="104">
        <v>260</v>
      </c>
      <c r="AP441" s="106">
        <f>'MFP by Site_kbs'!$AO441/'MFP by Site_kbs'!$G441</f>
        <v>0.8150470219435737</v>
      </c>
      <c r="AQ441" s="104">
        <v>260</v>
      </c>
      <c r="AR441" s="107">
        <f>'MFP by Site_kbs'!$AQ441/'MFP by Site_kbs'!$G441</f>
        <v>0.8150470219435737</v>
      </c>
      <c r="AS441" s="104" t="s">
        <v>1767</v>
      </c>
      <c r="AT441" s="104" t="s">
        <v>2068</v>
      </c>
      <c r="AU441" s="115" t="s">
        <v>3246</v>
      </c>
    </row>
    <row r="442" spans="2:47" x14ac:dyDescent="0.25">
      <c r="B442" s="109" t="s">
        <v>1808</v>
      </c>
      <c r="C442" s="109">
        <v>21</v>
      </c>
      <c r="D442" s="109" t="s">
        <v>120</v>
      </c>
      <c r="E442" s="109">
        <v>21004</v>
      </c>
      <c r="F442" s="109" t="s">
        <v>852</v>
      </c>
      <c r="G442" s="110">
        <v>447</v>
      </c>
      <c r="H442" s="110">
        <v>226</v>
      </c>
      <c r="I442" s="111">
        <v>0.50559284116331105</v>
      </c>
      <c r="J442" s="110">
        <v>221</v>
      </c>
      <c r="K442" s="111">
        <v>0.49440715883668901</v>
      </c>
      <c r="L442" s="110">
        <v>0</v>
      </c>
      <c r="M442" s="110">
        <v>0</v>
      </c>
      <c r="N442" s="110">
        <v>191</v>
      </c>
      <c r="O442" s="110">
        <v>2</v>
      </c>
      <c r="P442" s="110">
        <v>0</v>
      </c>
      <c r="Q442" s="110">
        <v>249</v>
      </c>
      <c r="R442" s="110">
        <v>5</v>
      </c>
      <c r="S442" s="110">
        <f>SUM('MFP by Site_kbs'!$L442:$P442,'MFP by Site_kbs'!$R442)</f>
        <v>198</v>
      </c>
      <c r="T442" s="110">
        <v>447</v>
      </c>
      <c r="U442" s="111">
        <v>1</v>
      </c>
      <c r="V442" s="110">
        <v>0</v>
      </c>
      <c r="W442" s="111">
        <v>0</v>
      </c>
      <c r="X442" s="110">
        <v>0</v>
      </c>
      <c r="Y442" s="110">
        <v>3</v>
      </c>
      <c r="Z442" s="110" t="s">
        <v>1869</v>
      </c>
      <c r="AA442" s="110">
        <v>56</v>
      </c>
      <c r="AB442" s="110">
        <v>41</v>
      </c>
      <c r="AC442" s="110">
        <v>42</v>
      </c>
      <c r="AD442" s="109">
        <v>53</v>
      </c>
      <c r="AE442" s="110">
        <v>53</v>
      </c>
      <c r="AF442" s="110">
        <v>46</v>
      </c>
      <c r="AG442" s="110">
        <v>52</v>
      </c>
      <c r="AH442" s="110">
        <v>50</v>
      </c>
      <c r="AI442" s="110">
        <v>51</v>
      </c>
      <c r="AJ442" s="110">
        <v>0</v>
      </c>
      <c r="AK442" s="110">
        <v>0</v>
      </c>
      <c r="AL442" s="110">
        <v>0</v>
      </c>
      <c r="AM442" s="110">
        <v>0</v>
      </c>
      <c r="AN442" s="110">
        <v>0</v>
      </c>
      <c r="AO442" s="110">
        <v>378</v>
      </c>
      <c r="AP442" s="112">
        <f>'MFP by Site_kbs'!$AO442/'MFP by Site_kbs'!$G442</f>
        <v>0.84563758389261745</v>
      </c>
      <c r="AQ442" s="110">
        <v>378</v>
      </c>
      <c r="AR442" s="113">
        <f>'MFP by Site_kbs'!$AQ442/'MFP by Site_kbs'!$G442</f>
        <v>0.84563758389261745</v>
      </c>
      <c r="AS442" s="110" t="s">
        <v>1767</v>
      </c>
      <c r="AT442" s="110" t="s">
        <v>2068</v>
      </c>
      <c r="AU442" s="114" t="s">
        <v>3246</v>
      </c>
    </row>
    <row r="443" spans="2:47" x14ac:dyDescent="0.25">
      <c r="B443" s="103" t="s">
        <v>1808</v>
      </c>
      <c r="C443" s="103">
        <v>21</v>
      </c>
      <c r="D443" s="103" t="s">
        <v>120</v>
      </c>
      <c r="E443" s="103">
        <v>21006</v>
      </c>
      <c r="F443" s="103" t="s">
        <v>853</v>
      </c>
      <c r="G443" s="104">
        <v>490</v>
      </c>
      <c r="H443" s="104">
        <v>250</v>
      </c>
      <c r="I443" s="105">
        <v>0.51020408163265296</v>
      </c>
      <c r="J443" s="104">
        <v>240</v>
      </c>
      <c r="K443" s="105">
        <v>0.48979591836734698</v>
      </c>
      <c r="L443" s="104">
        <v>0</v>
      </c>
      <c r="M443" s="104">
        <v>1</v>
      </c>
      <c r="N443" s="104">
        <v>165</v>
      </c>
      <c r="O443" s="104">
        <v>9</v>
      </c>
      <c r="P443" s="104">
        <v>0</v>
      </c>
      <c r="Q443" s="104">
        <v>303</v>
      </c>
      <c r="R443" s="104">
        <v>12</v>
      </c>
      <c r="S443" s="104">
        <f>SUM('MFP by Site_kbs'!$L443:$P443,'MFP by Site_kbs'!$R443)</f>
        <v>187</v>
      </c>
      <c r="T443" s="104">
        <v>490</v>
      </c>
      <c r="U443" s="105">
        <v>1</v>
      </c>
      <c r="V443" s="104">
        <v>0</v>
      </c>
      <c r="W443" s="105">
        <v>0</v>
      </c>
      <c r="X443" s="104">
        <v>0</v>
      </c>
      <c r="Y443" s="104">
        <v>4</v>
      </c>
      <c r="Z443" s="104" t="s">
        <v>1869</v>
      </c>
      <c r="AA443" s="104">
        <v>50</v>
      </c>
      <c r="AB443" s="104">
        <v>57</v>
      </c>
      <c r="AC443" s="104">
        <v>47</v>
      </c>
      <c r="AD443" s="103">
        <v>56</v>
      </c>
      <c r="AE443" s="104">
        <v>45</v>
      </c>
      <c r="AF443" s="104">
        <v>58</v>
      </c>
      <c r="AG443" s="104">
        <v>70</v>
      </c>
      <c r="AH443" s="104">
        <v>61</v>
      </c>
      <c r="AI443" s="104">
        <v>42</v>
      </c>
      <c r="AJ443" s="104">
        <v>0</v>
      </c>
      <c r="AK443" s="104">
        <v>0</v>
      </c>
      <c r="AL443" s="104">
        <v>0</v>
      </c>
      <c r="AM443" s="104">
        <v>0</v>
      </c>
      <c r="AN443" s="104">
        <v>0</v>
      </c>
      <c r="AO443" s="104">
        <v>367</v>
      </c>
      <c r="AP443" s="106">
        <f>'MFP by Site_kbs'!$AO443/'MFP by Site_kbs'!$G443</f>
        <v>0.74897959183673468</v>
      </c>
      <c r="AQ443" s="104">
        <v>367</v>
      </c>
      <c r="AR443" s="107">
        <f>'MFP by Site_kbs'!$AQ443/'MFP by Site_kbs'!$G443</f>
        <v>0.74897959183673468</v>
      </c>
      <c r="AS443" s="104" t="s">
        <v>1767</v>
      </c>
      <c r="AT443" s="104" t="s">
        <v>2068</v>
      </c>
      <c r="AU443" s="115" t="s">
        <v>3246</v>
      </c>
    </row>
    <row r="444" spans="2:47" x14ac:dyDescent="0.25">
      <c r="B444" s="109" t="s">
        <v>1808</v>
      </c>
      <c r="C444" s="109">
        <v>21</v>
      </c>
      <c r="D444" s="109" t="s">
        <v>120</v>
      </c>
      <c r="E444" s="109">
        <v>21007</v>
      </c>
      <c r="F444" s="109" t="s">
        <v>854</v>
      </c>
      <c r="G444" s="110">
        <v>810</v>
      </c>
      <c r="H444" s="110">
        <v>423</v>
      </c>
      <c r="I444" s="111">
        <v>0.52222222222222203</v>
      </c>
      <c r="J444" s="110">
        <v>387</v>
      </c>
      <c r="K444" s="111">
        <v>0.47777777777777802</v>
      </c>
      <c r="L444" s="110">
        <v>1</v>
      </c>
      <c r="M444" s="110">
        <v>5</v>
      </c>
      <c r="N444" s="110">
        <v>413</v>
      </c>
      <c r="O444" s="110">
        <v>7</v>
      </c>
      <c r="P444" s="110">
        <v>0</v>
      </c>
      <c r="Q444" s="110">
        <v>376</v>
      </c>
      <c r="R444" s="110">
        <v>8</v>
      </c>
      <c r="S444" s="110">
        <f>SUM('MFP by Site_kbs'!$L444:$P444,'MFP by Site_kbs'!$R444)</f>
        <v>434</v>
      </c>
      <c r="T444" s="110">
        <v>808</v>
      </c>
      <c r="U444" s="111">
        <v>0.99753086419753101</v>
      </c>
      <c r="V444" s="110">
        <v>2</v>
      </c>
      <c r="W444" s="111">
        <v>2.4691358024691401E-3</v>
      </c>
      <c r="X444" s="110">
        <v>0</v>
      </c>
      <c r="Y444" s="110">
        <v>0</v>
      </c>
      <c r="Z444" s="110" t="s">
        <v>1869</v>
      </c>
      <c r="AA444" s="110">
        <v>0</v>
      </c>
      <c r="AB444" s="110">
        <v>0</v>
      </c>
      <c r="AC444" s="110">
        <v>0</v>
      </c>
      <c r="AD444" s="109">
        <v>0</v>
      </c>
      <c r="AE444" s="110">
        <v>0</v>
      </c>
      <c r="AF444" s="110">
        <v>0</v>
      </c>
      <c r="AG444" s="110">
        <v>0</v>
      </c>
      <c r="AH444" s="110">
        <v>0</v>
      </c>
      <c r="AI444" s="110">
        <v>0</v>
      </c>
      <c r="AJ444" s="110">
        <v>257</v>
      </c>
      <c r="AK444" s="110">
        <v>0</v>
      </c>
      <c r="AL444" s="110">
        <v>202</v>
      </c>
      <c r="AM444" s="110">
        <v>168</v>
      </c>
      <c r="AN444" s="110">
        <v>183</v>
      </c>
      <c r="AO444" s="110">
        <v>618</v>
      </c>
      <c r="AP444" s="112">
        <f>'MFP by Site_kbs'!$AO444/'MFP by Site_kbs'!$G444</f>
        <v>0.76296296296296295</v>
      </c>
      <c r="AQ444" s="110">
        <v>618</v>
      </c>
      <c r="AR444" s="113">
        <f>'MFP by Site_kbs'!$AQ444/'MFP by Site_kbs'!$G444</f>
        <v>0.76296296296296295</v>
      </c>
      <c r="AS444" s="110" t="s">
        <v>1767</v>
      </c>
      <c r="AT444" s="110" t="s">
        <v>2068</v>
      </c>
      <c r="AU444" s="114" t="s">
        <v>3246</v>
      </c>
    </row>
    <row r="445" spans="2:47" x14ac:dyDescent="0.25">
      <c r="B445" s="103" t="s">
        <v>1808</v>
      </c>
      <c r="C445" s="103">
        <v>21</v>
      </c>
      <c r="D445" s="103" t="s">
        <v>120</v>
      </c>
      <c r="E445" s="103">
        <v>21010</v>
      </c>
      <c r="F445" s="103" t="s">
        <v>855</v>
      </c>
      <c r="G445" s="104">
        <v>538</v>
      </c>
      <c r="H445" s="104">
        <v>256</v>
      </c>
      <c r="I445" s="105">
        <v>0.475836431226766</v>
      </c>
      <c r="J445" s="104">
        <v>282</v>
      </c>
      <c r="K445" s="105">
        <v>0.524163568773234</v>
      </c>
      <c r="L445" s="104">
        <v>0</v>
      </c>
      <c r="M445" s="104">
        <v>0</v>
      </c>
      <c r="N445" s="104">
        <v>511</v>
      </c>
      <c r="O445" s="104">
        <v>0</v>
      </c>
      <c r="P445" s="104">
        <v>0</v>
      </c>
      <c r="Q445" s="104">
        <v>11</v>
      </c>
      <c r="R445" s="104">
        <v>16</v>
      </c>
      <c r="S445" s="104">
        <f>SUM('MFP by Site_kbs'!$L445:$P445,'MFP by Site_kbs'!$R445)</f>
        <v>527</v>
      </c>
      <c r="T445" s="104">
        <v>538</v>
      </c>
      <c r="U445" s="105">
        <v>1</v>
      </c>
      <c r="V445" s="104">
        <v>0</v>
      </c>
      <c r="W445" s="105">
        <v>0</v>
      </c>
      <c r="X445" s="104">
        <v>0</v>
      </c>
      <c r="Y445" s="104">
        <v>10</v>
      </c>
      <c r="Z445" s="104" t="s">
        <v>1869</v>
      </c>
      <c r="AA445" s="104">
        <v>112</v>
      </c>
      <c r="AB445" s="104">
        <v>105</v>
      </c>
      <c r="AC445" s="104">
        <v>82</v>
      </c>
      <c r="AD445" s="103">
        <v>96</v>
      </c>
      <c r="AE445" s="104">
        <v>63</v>
      </c>
      <c r="AF445" s="104">
        <v>70</v>
      </c>
      <c r="AG445" s="104">
        <v>0</v>
      </c>
      <c r="AH445" s="104">
        <v>0</v>
      </c>
      <c r="AI445" s="104">
        <v>0</v>
      </c>
      <c r="AJ445" s="104">
        <v>0</v>
      </c>
      <c r="AK445" s="104">
        <v>0</v>
      </c>
      <c r="AL445" s="104">
        <v>0</v>
      </c>
      <c r="AM445" s="104">
        <v>0</v>
      </c>
      <c r="AN445" s="104">
        <v>0</v>
      </c>
      <c r="AO445" s="104">
        <v>530</v>
      </c>
      <c r="AP445" s="106">
        <f>'MFP by Site_kbs'!$AO445/'MFP by Site_kbs'!$G445</f>
        <v>0.98513011152416352</v>
      </c>
      <c r="AQ445" s="104">
        <v>530</v>
      </c>
      <c r="AR445" s="107">
        <f>'MFP by Site_kbs'!$AQ445/'MFP by Site_kbs'!$G445</f>
        <v>0.98513011152416352</v>
      </c>
      <c r="AS445" s="104" t="s">
        <v>1767</v>
      </c>
      <c r="AT445" s="104" t="s">
        <v>2068</v>
      </c>
      <c r="AU445" s="115" t="s">
        <v>3246</v>
      </c>
    </row>
    <row r="446" spans="2:47" x14ac:dyDescent="0.25">
      <c r="B446" s="109" t="s">
        <v>1808</v>
      </c>
      <c r="C446" s="109">
        <v>21</v>
      </c>
      <c r="D446" s="109" t="s">
        <v>120</v>
      </c>
      <c r="E446" s="109">
        <v>21026</v>
      </c>
      <c r="F446" s="109" t="s">
        <v>856</v>
      </c>
      <c r="G446" s="110">
        <v>9</v>
      </c>
      <c r="H446" s="110">
        <v>3</v>
      </c>
      <c r="I446" s="111">
        <v>0.33333333333333298</v>
      </c>
      <c r="J446" s="110">
        <v>6</v>
      </c>
      <c r="K446" s="111">
        <v>0.66666666666666696</v>
      </c>
      <c r="L446" s="110">
        <v>0</v>
      </c>
      <c r="M446" s="110">
        <v>0</v>
      </c>
      <c r="N446" s="110">
        <v>8</v>
      </c>
      <c r="O446" s="110">
        <v>0</v>
      </c>
      <c r="P446" s="110">
        <v>0</v>
      </c>
      <c r="Q446" s="110">
        <v>0</v>
      </c>
      <c r="R446" s="110">
        <v>1</v>
      </c>
      <c r="S446" s="110">
        <f>SUM('MFP by Site_kbs'!$L446:$P446,'MFP by Site_kbs'!$R446)</f>
        <v>9</v>
      </c>
      <c r="T446" s="110">
        <v>9</v>
      </c>
      <c r="U446" s="111">
        <v>1</v>
      </c>
      <c r="V446" s="110">
        <v>0</v>
      </c>
      <c r="W446" s="111">
        <v>0</v>
      </c>
      <c r="X446" s="110">
        <v>0</v>
      </c>
      <c r="Y446" s="110">
        <v>9</v>
      </c>
      <c r="Z446" s="110" t="s">
        <v>1869</v>
      </c>
      <c r="AA446" s="110">
        <v>0</v>
      </c>
      <c r="AB446" s="110">
        <v>0</v>
      </c>
      <c r="AC446" s="110">
        <v>0</v>
      </c>
      <c r="AD446" s="109">
        <v>0</v>
      </c>
      <c r="AE446" s="110">
        <v>0</v>
      </c>
      <c r="AF446" s="110">
        <v>0</v>
      </c>
      <c r="AG446" s="110">
        <v>0</v>
      </c>
      <c r="AH446" s="110">
        <v>0</v>
      </c>
      <c r="AI446" s="110">
        <v>0</v>
      </c>
      <c r="AJ446" s="110">
        <v>0</v>
      </c>
      <c r="AK446" s="110">
        <v>0</v>
      </c>
      <c r="AL446" s="110">
        <v>0</v>
      </c>
      <c r="AM446" s="110">
        <v>0</v>
      </c>
      <c r="AN446" s="110">
        <v>0</v>
      </c>
      <c r="AO446" s="110">
        <v>9</v>
      </c>
      <c r="AP446" s="112">
        <f>'MFP by Site_kbs'!$AO446/'MFP by Site_kbs'!$G446</f>
        <v>1</v>
      </c>
      <c r="AQ446" s="110">
        <v>9</v>
      </c>
      <c r="AR446" s="113">
        <f>'MFP by Site_kbs'!$AQ446/'MFP by Site_kbs'!$G446</f>
        <v>1</v>
      </c>
      <c r="AS446" s="110" t="s">
        <v>1767</v>
      </c>
      <c r="AT446" s="110" t="s">
        <v>2068</v>
      </c>
      <c r="AU446" s="114" t="s">
        <v>3246</v>
      </c>
    </row>
    <row r="447" spans="2:47" x14ac:dyDescent="0.25">
      <c r="B447" s="103" t="s">
        <v>1808</v>
      </c>
      <c r="C447" s="103">
        <v>22</v>
      </c>
      <c r="D447" s="103" t="s">
        <v>122</v>
      </c>
      <c r="E447" s="103">
        <v>22001</v>
      </c>
      <c r="F447" s="103" t="s">
        <v>857</v>
      </c>
      <c r="G447" s="104">
        <v>232</v>
      </c>
      <c r="H447" s="104">
        <v>97</v>
      </c>
      <c r="I447" s="105">
        <v>0.41810344827586199</v>
      </c>
      <c r="J447" s="104">
        <v>135</v>
      </c>
      <c r="K447" s="105">
        <v>0.58189655172413801</v>
      </c>
      <c r="L447" s="104">
        <v>0</v>
      </c>
      <c r="M447" s="104">
        <v>0</v>
      </c>
      <c r="N447" s="104">
        <v>154</v>
      </c>
      <c r="O447" s="104">
        <v>1</v>
      </c>
      <c r="P447" s="104">
        <v>1</v>
      </c>
      <c r="Q447" s="104">
        <v>71</v>
      </c>
      <c r="R447" s="104">
        <v>5</v>
      </c>
      <c r="S447" s="104">
        <f>SUM('MFP by Site_kbs'!$L447:$P447,'MFP by Site_kbs'!$R447)</f>
        <v>161</v>
      </c>
      <c r="T447" s="104">
        <v>231</v>
      </c>
      <c r="U447" s="105">
        <v>0.99568965517241403</v>
      </c>
      <c r="V447" s="104">
        <v>1</v>
      </c>
      <c r="W447" s="105">
        <v>4.3103448275862103E-3</v>
      </c>
      <c r="X447" s="104">
        <v>0</v>
      </c>
      <c r="Y447" s="104">
        <v>0</v>
      </c>
      <c r="Z447" s="104" t="s">
        <v>1869</v>
      </c>
      <c r="AA447" s="104">
        <v>31</v>
      </c>
      <c r="AB447" s="104">
        <v>40</v>
      </c>
      <c r="AC447" s="104">
        <v>33</v>
      </c>
      <c r="AD447" s="103">
        <v>28</v>
      </c>
      <c r="AE447" s="104">
        <v>37</v>
      </c>
      <c r="AF447" s="104">
        <v>29</v>
      </c>
      <c r="AG447" s="104">
        <v>34</v>
      </c>
      <c r="AH447" s="104">
        <v>0</v>
      </c>
      <c r="AI447" s="104">
        <v>0</v>
      </c>
      <c r="AJ447" s="104">
        <v>0</v>
      </c>
      <c r="AK447" s="104">
        <v>0</v>
      </c>
      <c r="AL447" s="104">
        <v>0</v>
      </c>
      <c r="AM447" s="104">
        <v>0</v>
      </c>
      <c r="AN447" s="104">
        <v>0</v>
      </c>
      <c r="AO447" s="104">
        <v>216</v>
      </c>
      <c r="AP447" s="106">
        <f>'MFP by Site_kbs'!$AO447/'MFP by Site_kbs'!$G447</f>
        <v>0.93103448275862066</v>
      </c>
      <c r="AQ447" s="104">
        <v>217</v>
      </c>
      <c r="AR447" s="107">
        <f>'MFP by Site_kbs'!$AQ447/'MFP by Site_kbs'!$G447</f>
        <v>0.93534482758620685</v>
      </c>
      <c r="AS447" s="104" t="s">
        <v>1767</v>
      </c>
      <c r="AT447" s="104" t="s">
        <v>2026</v>
      </c>
      <c r="AU447" s="115" t="s">
        <v>3247</v>
      </c>
    </row>
    <row r="448" spans="2:47" x14ac:dyDescent="0.25">
      <c r="B448" s="109" t="s">
        <v>1808</v>
      </c>
      <c r="C448" s="109">
        <v>22</v>
      </c>
      <c r="D448" s="109" t="s">
        <v>122</v>
      </c>
      <c r="E448" s="109">
        <v>22002</v>
      </c>
      <c r="F448" s="109" t="s">
        <v>858</v>
      </c>
      <c r="G448" s="110">
        <v>376</v>
      </c>
      <c r="H448" s="110">
        <v>164</v>
      </c>
      <c r="I448" s="111">
        <v>0.43617021276595702</v>
      </c>
      <c r="J448" s="110">
        <v>212</v>
      </c>
      <c r="K448" s="111">
        <v>0.56382978723404298</v>
      </c>
      <c r="L448" s="110">
        <v>1</v>
      </c>
      <c r="M448" s="110">
        <v>1</v>
      </c>
      <c r="N448" s="110">
        <v>41</v>
      </c>
      <c r="O448" s="110">
        <v>5</v>
      </c>
      <c r="P448" s="110">
        <v>0</v>
      </c>
      <c r="Q448" s="110">
        <v>322</v>
      </c>
      <c r="R448" s="110">
        <v>6</v>
      </c>
      <c r="S448" s="110">
        <f>SUM('MFP by Site_kbs'!$L448:$P448,'MFP by Site_kbs'!$R448)</f>
        <v>54</v>
      </c>
      <c r="T448" s="110">
        <v>376</v>
      </c>
      <c r="U448" s="111">
        <v>1</v>
      </c>
      <c r="V448" s="110">
        <v>0</v>
      </c>
      <c r="W448" s="111">
        <v>0</v>
      </c>
      <c r="X448" s="110">
        <v>0</v>
      </c>
      <c r="Y448" s="110">
        <v>0</v>
      </c>
      <c r="Z448" s="110" t="s">
        <v>1869</v>
      </c>
      <c r="AA448" s="110">
        <v>0</v>
      </c>
      <c r="AB448" s="110">
        <v>0</v>
      </c>
      <c r="AC448" s="110">
        <v>0</v>
      </c>
      <c r="AD448" s="109">
        <v>0</v>
      </c>
      <c r="AE448" s="110">
        <v>0</v>
      </c>
      <c r="AF448" s="110">
        <v>0</v>
      </c>
      <c r="AG448" s="110">
        <v>0</v>
      </c>
      <c r="AH448" s="110">
        <v>199</v>
      </c>
      <c r="AI448" s="110">
        <v>177</v>
      </c>
      <c r="AJ448" s="110">
        <v>0</v>
      </c>
      <c r="AK448" s="110">
        <v>0</v>
      </c>
      <c r="AL448" s="110">
        <v>0</v>
      </c>
      <c r="AM448" s="110">
        <v>0</v>
      </c>
      <c r="AN448" s="110">
        <v>0</v>
      </c>
      <c r="AO448" s="110">
        <v>252</v>
      </c>
      <c r="AP448" s="112">
        <f>'MFP by Site_kbs'!$AO448/'MFP by Site_kbs'!$G448</f>
        <v>0.67021276595744683</v>
      </c>
      <c r="AQ448" s="110">
        <v>252</v>
      </c>
      <c r="AR448" s="113">
        <f>'MFP by Site_kbs'!$AQ448/'MFP by Site_kbs'!$G448</f>
        <v>0.67021276595744683</v>
      </c>
      <c r="AS448" s="110" t="s">
        <v>1767</v>
      </c>
      <c r="AT448" s="110" t="s">
        <v>2026</v>
      </c>
      <c r="AU448" s="114" t="s">
        <v>3247</v>
      </c>
    </row>
    <row r="449" spans="2:47" x14ac:dyDescent="0.25">
      <c r="B449" s="103" t="s">
        <v>1808</v>
      </c>
      <c r="C449" s="103">
        <v>22</v>
      </c>
      <c r="D449" s="103" t="s">
        <v>122</v>
      </c>
      <c r="E449" s="103">
        <v>22004</v>
      </c>
      <c r="F449" s="103" t="s">
        <v>859</v>
      </c>
      <c r="G449" s="104">
        <v>231</v>
      </c>
      <c r="H449" s="104">
        <v>111</v>
      </c>
      <c r="I449" s="105">
        <v>0.48051948051948101</v>
      </c>
      <c r="J449" s="104">
        <v>120</v>
      </c>
      <c r="K449" s="105">
        <v>0.51948051948051899</v>
      </c>
      <c r="L449" s="104">
        <v>4</v>
      </c>
      <c r="M449" s="104">
        <v>0</v>
      </c>
      <c r="N449" s="104">
        <v>0</v>
      </c>
      <c r="O449" s="104">
        <v>2</v>
      </c>
      <c r="P449" s="104">
        <v>0</v>
      </c>
      <c r="Q449" s="104">
        <v>223</v>
      </c>
      <c r="R449" s="104">
        <v>2</v>
      </c>
      <c r="S449" s="104">
        <f>SUM('MFP by Site_kbs'!$L449:$P449,'MFP by Site_kbs'!$R449)</f>
        <v>8</v>
      </c>
      <c r="T449" s="104">
        <v>231</v>
      </c>
      <c r="U449" s="105">
        <v>1</v>
      </c>
      <c r="V449" s="104">
        <v>0</v>
      </c>
      <c r="W449" s="105">
        <v>0</v>
      </c>
      <c r="X449" s="104">
        <v>0</v>
      </c>
      <c r="Y449" s="104">
        <v>1</v>
      </c>
      <c r="Z449" s="104" t="s">
        <v>1869</v>
      </c>
      <c r="AA449" s="104">
        <v>14</v>
      </c>
      <c r="AB449" s="104">
        <v>12</v>
      </c>
      <c r="AC449" s="104">
        <v>17</v>
      </c>
      <c r="AD449" s="103">
        <v>14</v>
      </c>
      <c r="AE449" s="104">
        <v>19</v>
      </c>
      <c r="AF449" s="104">
        <v>15</v>
      </c>
      <c r="AG449" s="104">
        <v>22</v>
      </c>
      <c r="AH449" s="104">
        <v>22</v>
      </c>
      <c r="AI449" s="104">
        <v>19</v>
      </c>
      <c r="AJ449" s="104">
        <v>24</v>
      </c>
      <c r="AK449" s="104">
        <v>0</v>
      </c>
      <c r="AL449" s="104">
        <v>18</v>
      </c>
      <c r="AM449" s="104">
        <v>19</v>
      </c>
      <c r="AN449" s="104">
        <v>15</v>
      </c>
      <c r="AO449" s="104">
        <v>139</v>
      </c>
      <c r="AP449" s="106">
        <f>'MFP by Site_kbs'!$AO449/'MFP by Site_kbs'!$G449</f>
        <v>0.60173160173160178</v>
      </c>
      <c r="AQ449" s="104">
        <v>139</v>
      </c>
      <c r="AR449" s="107">
        <f>'MFP by Site_kbs'!$AQ449/'MFP by Site_kbs'!$G449</f>
        <v>0.60173160173160178</v>
      </c>
      <c r="AS449" s="104" t="s">
        <v>1767</v>
      </c>
      <c r="AT449" s="104" t="s">
        <v>2026</v>
      </c>
      <c r="AU449" s="115" t="s">
        <v>3247</v>
      </c>
    </row>
    <row r="450" spans="2:47" x14ac:dyDescent="0.25">
      <c r="B450" s="109" t="s">
        <v>1808</v>
      </c>
      <c r="C450" s="109">
        <v>22</v>
      </c>
      <c r="D450" s="109" t="s">
        <v>122</v>
      </c>
      <c r="E450" s="109">
        <v>22005</v>
      </c>
      <c r="F450" s="109" t="s">
        <v>860</v>
      </c>
      <c r="G450" s="110">
        <v>660</v>
      </c>
      <c r="H450" s="110">
        <v>331</v>
      </c>
      <c r="I450" s="111">
        <v>0.50075872534142596</v>
      </c>
      <c r="J450" s="110">
        <v>329</v>
      </c>
      <c r="K450" s="111">
        <v>0.49924127465857399</v>
      </c>
      <c r="L450" s="110">
        <v>5</v>
      </c>
      <c r="M450" s="110">
        <v>7</v>
      </c>
      <c r="N450" s="110">
        <v>77</v>
      </c>
      <c r="O450" s="110">
        <v>9</v>
      </c>
      <c r="P450" s="110">
        <v>0</v>
      </c>
      <c r="Q450" s="110">
        <v>561</v>
      </c>
      <c r="R450" s="110">
        <v>1</v>
      </c>
      <c r="S450" s="110">
        <f>SUM('MFP by Site_kbs'!$L450:$P450,'MFP by Site_kbs'!$R450)</f>
        <v>99</v>
      </c>
      <c r="T450" s="110">
        <v>660</v>
      </c>
      <c r="U450" s="111">
        <v>1</v>
      </c>
      <c r="V450" s="110">
        <v>0</v>
      </c>
      <c r="W450" s="111">
        <v>0</v>
      </c>
      <c r="X450" s="110">
        <v>0</v>
      </c>
      <c r="Y450" s="110">
        <v>0</v>
      </c>
      <c r="Z450" s="110" t="s">
        <v>1869</v>
      </c>
      <c r="AA450" s="110">
        <v>0</v>
      </c>
      <c r="AB450" s="110">
        <v>0</v>
      </c>
      <c r="AC450" s="110">
        <v>0</v>
      </c>
      <c r="AD450" s="109">
        <v>0</v>
      </c>
      <c r="AE450" s="110">
        <v>0</v>
      </c>
      <c r="AF450" s="110">
        <v>0</v>
      </c>
      <c r="AG450" s="110">
        <v>0</v>
      </c>
      <c r="AH450" s="110">
        <v>0</v>
      </c>
      <c r="AI450" s="110">
        <v>0</v>
      </c>
      <c r="AJ450" s="110">
        <v>174</v>
      </c>
      <c r="AK450" s="110">
        <v>24</v>
      </c>
      <c r="AL450" s="110">
        <v>190</v>
      </c>
      <c r="AM450" s="110">
        <v>180</v>
      </c>
      <c r="AN450" s="110">
        <v>92</v>
      </c>
      <c r="AO450" s="110">
        <v>408</v>
      </c>
      <c r="AP450" s="112">
        <f>'MFP by Site_kbs'!$AO450/'MFP by Site_kbs'!$G450</f>
        <v>0.61818181818181817</v>
      </c>
      <c r="AQ450" s="110">
        <v>408</v>
      </c>
      <c r="AR450" s="113">
        <f>'MFP by Site_kbs'!$AQ450/'MFP by Site_kbs'!$G450</f>
        <v>0.61818181818181817</v>
      </c>
      <c r="AS450" s="110" t="s">
        <v>1767</v>
      </c>
      <c r="AT450" s="110" t="s">
        <v>2026</v>
      </c>
      <c r="AU450" s="114" t="s">
        <v>3247</v>
      </c>
    </row>
    <row r="451" spans="2:47" x14ac:dyDescent="0.25">
      <c r="B451" s="103" t="s">
        <v>1808</v>
      </c>
      <c r="C451" s="103">
        <v>22</v>
      </c>
      <c r="D451" s="103" t="s">
        <v>122</v>
      </c>
      <c r="E451" s="103">
        <v>22006</v>
      </c>
      <c r="F451" s="103" t="s">
        <v>861</v>
      </c>
      <c r="G451" s="104">
        <v>187</v>
      </c>
      <c r="H451" s="104">
        <v>76</v>
      </c>
      <c r="I451" s="105">
        <v>0.40641711229946498</v>
      </c>
      <c r="J451" s="104">
        <v>111</v>
      </c>
      <c r="K451" s="105">
        <v>0.59358288770053502</v>
      </c>
      <c r="L451" s="104">
        <v>0</v>
      </c>
      <c r="M451" s="104">
        <v>3</v>
      </c>
      <c r="N451" s="104">
        <v>29</v>
      </c>
      <c r="O451" s="104">
        <v>1</v>
      </c>
      <c r="P451" s="104">
        <v>2</v>
      </c>
      <c r="Q451" s="104">
        <v>152</v>
      </c>
      <c r="R451" s="104">
        <v>0</v>
      </c>
      <c r="S451" s="104">
        <f>SUM('MFP by Site_kbs'!$L451:$P451,'MFP by Site_kbs'!$R451)</f>
        <v>35</v>
      </c>
      <c r="T451" s="104">
        <v>187</v>
      </c>
      <c r="U451" s="105">
        <v>1</v>
      </c>
      <c r="V451" s="104">
        <v>0</v>
      </c>
      <c r="W451" s="105">
        <v>0</v>
      </c>
      <c r="X451" s="104">
        <v>0</v>
      </c>
      <c r="Y451" s="104">
        <v>0</v>
      </c>
      <c r="Z451" s="104" t="s">
        <v>1869</v>
      </c>
      <c r="AA451" s="104">
        <v>0</v>
      </c>
      <c r="AB451" s="104">
        <v>0</v>
      </c>
      <c r="AC451" s="104">
        <v>0</v>
      </c>
      <c r="AD451" s="103">
        <v>0</v>
      </c>
      <c r="AE451" s="104">
        <v>0</v>
      </c>
      <c r="AF451" s="104">
        <v>0</v>
      </c>
      <c r="AG451" s="104">
        <v>0</v>
      </c>
      <c r="AH451" s="104">
        <v>26</v>
      </c>
      <c r="AI451" s="104">
        <v>34</v>
      </c>
      <c r="AJ451" s="104">
        <v>29</v>
      </c>
      <c r="AK451" s="104">
        <v>0</v>
      </c>
      <c r="AL451" s="104">
        <v>46</v>
      </c>
      <c r="AM451" s="104">
        <v>29</v>
      </c>
      <c r="AN451" s="104">
        <v>23</v>
      </c>
      <c r="AO451" s="104">
        <v>137</v>
      </c>
      <c r="AP451" s="106">
        <f>'MFP by Site_kbs'!$AO451/'MFP by Site_kbs'!$G451</f>
        <v>0.73262032085561501</v>
      </c>
      <c r="AQ451" s="104">
        <v>137</v>
      </c>
      <c r="AR451" s="107">
        <f>'MFP by Site_kbs'!$AQ451/'MFP by Site_kbs'!$G451</f>
        <v>0.73262032085561501</v>
      </c>
      <c r="AS451" s="104" t="s">
        <v>1767</v>
      </c>
      <c r="AT451" s="104" t="s">
        <v>2026</v>
      </c>
      <c r="AU451" s="115" t="s">
        <v>3247</v>
      </c>
    </row>
    <row r="452" spans="2:47" x14ac:dyDescent="0.25">
      <c r="B452" s="109" t="s">
        <v>1808</v>
      </c>
      <c r="C452" s="109">
        <v>22</v>
      </c>
      <c r="D452" s="109" t="s">
        <v>122</v>
      </c>
      <c r="E452" s="109">
        <v>22007</v>
      </c>
      <c r="F452" s="109" t="s">
        <v>862</v>
      </c>
      <c r="G452" s="110">
        <v>523</v>
      </c>
      <c r="H452" s="110">
        <v>251</v>
      </c>
      <c r="I452" s="111">
        <v>0.47992351816443601</v>
      </c>
      <c r="J452" s="110">
        <v>272</v>
      </c>
      <c r="K452" s="111">
        <v>0.52007648183556399</v>
      </c>
      <c r="L452" s="110">
        <v>2</v>
      </c>
      <c r="M452" s="110">
        <v>3</v>
      </c>
      <c r="N452" s="110">
        <v>7</v>
      </c>
      <c r="O452" s="110">
        <v>15</v>
      </c>
      <c r="P452" s="110">
        <v>0</v>
      </c>
      <c r="Q452" s="110">
        <v>481</v>
      </c>
      <c r="R452" s="110">
        <v>15</v>
      </c>
      <c r="S452" s="110">
        <f>SUM('MFP by Site_kbs'!$L452:$P452,'MFP by Site_kbs'!$R452)</f>
        <v>42</v>
      </c>
      <c r="T452" s="110">
        <v>523</v>
      </c>
      <c r="U452" s="111">
        <v>1</v>
      </c>
      <c r="V452" s="110">
        <v>0</v>
      </c>
      <c r="W452" s="111">
        <v>0</v>
      </c>
      <c r="X452" s="110">
        <v>0</v>
      </c>
      <c r="Y452" s="110">
        <v>2</v>
      </c>
      <c r="Z452" s="110" t="s">
        <v>1869</v>
      </c>
      <c r="AA452" s="110">
        <v>63</v>
      </c>
      <c r="AB452" s="110">
        <v>62</v>
      </c>
      <c r="AC452" s="110">
        <v>81</v>
      </c>
      <c r="AD452" s="109">
        <v>68</v>
      </c>
      <c r="AE452" s="110">
        <v>86</v>
      </c>
      <c r="AF452" s="110">
        <v>85</v>
      </c>
      <c r="AG452" s="110">
        <v>76</v>
      </c>
      <c r="AH452" s="110">
        <v>0</v>
      </c>
      <c r="AI452" s="110">
        <v>0</v>
      </c>
      <c r="AJ452" s="110">
        <v>0</v>
      </c>
      <c r="AK452" s="110">
        <v>0</v>
      </c>
      <c r="AL452" s="110">
        <v>0</v>
      </c>
      <c r="AM452" s="110">
        <v>0</v>
      </c>
      <c r="AN452" s="110">
        <v>0</v>
      </c>
      <c r="AO452" s="110">
        <v>324</v>
      </c>
      <c r="AP452" s="112">
        <f>'MFP by Site_kbs'!$AO452/'MFP by Site_kbs'!$G452</f>
        <v>0.6195028680688337</v>
      </c>
      <c r="AQ452" s="110">
        <v>324</v>
      </c>
      <c r="AR452" s="113">
        <f>'MFP by Site_kbs'!$AQ452/'MFP by Site_kbs'!$G452</f>
        <v>0.6195028680688337</v>
      </c>
      <c r="AS452" s="110" t="s">
        <v>1767</v>
      </c>
      <c r="AT452" s="110" t="s">
        <v>2026</v>
      </c>
      <c r="AU452" s="114" t="s">
        <v>3247</v>
      </c>
    </row>
    <row r="453" spans="2:47" x14ac:dyDescent="0.25">
      <c r="B453" s="103" t="s">
        <v>1808</v>
      </c>
      <c r="C453" s="103">
        <v>22</v>
      </c>
      <c r="D453" s="103" t="s">
        <v>122</v>
      </c>
      <c r="E453" s="103">
        <v>22008</v>
      </c>
      <c r="F453" s="103" t="s">
        <v>863</v>
      </c>
      <c r="G453" s="104">
        <v>219</v>
      </c>
      <c r="H453" s="104">
        <v>101</v>
      </c>
      <c r="I453" s="105">
        <v>0.46118721461187201</v>
      </c>
      <c r="J453" s="104">
        <v>118</v>
      </c>
      <c r="K453" s="105">
        <v>0.53881278538812805</v>
      </c>
      <c r="L453" s="104">
        <v>1</v>
      </c>
      <c r="M453" s="104">
        <v>0</v>
      </c>
      <c r="N453" s="104">
        <v>15</v>
      </c>
      <c r="O453" s="104">
        <v>1</v>
      </c>
      <c r="P453" s="104">
        <v>0</v>
      </c>
      <c r="Q453" s="104">
        <v>193</v>
      </c>
      <c r="R453" s="104">
        <v>9</v>
      </c>
      <c r="S453" s="104">
        <f>SUM('MFP by Site_kbs'!$L453:$P453,'MFP by Site_kbs'!$R453)</f>
        <v>26</v>
      </c>
      <c r="T453" s="104">
        <v>219</v>
      </c>
      <c r="U453" s="105">
        <v>1</v>
      </c>
      <c r="V453" s="104">
        <v>0</v>
      </c>
      <c r="W453" s="105">
        <v>0</v>
      </c>
      <c r="X453" s="104">
        <v>0</v>
      </c>
      <c r="Y453" s="104">
        <v>5</v>
      </c>
      <c r="Z453" s="104" t="s">
        <v>1869</v>
      </c>
      <c r="AA453" s="104">
        <v>24</v>
      </c>
      <c r="AB453" s="104">
        <v>29</v>
      </c>
      <c r="AC453" s="104">
        <v>32</v>
      </c>
      <c r="AD453" s="103">
        <v>35</v>
      </c>
      <c r="AE453" s="104">
        <v>41</v>
      </c>
      <c r="AF453" s="104">
        <v>22</v>
      </c>
      <c r="AG453" s="104">
        <v>31</v>
      </c>
      <c r="AH453" s="104">
        <v>0</v>
      </c>
      <c r="AI453" s="104">
        <v>0</v>
      </c>
      <c r="AJ453" s="104">
        <v>0</v>
      </c>
      <c r="AK453" s="104">
        <v>0</v>
      </c>
      <c r="AL453" s="104">
        <v>0</v>
      </c>
      <c r="AM453" s="104">
        <v>0</v>
      </c>
      <c r="AN453" s="104">
        <v>0</v>
      </c>
      <c r="AO453" s="104">
        <v>162</v>
      </c>
      <c r="AP453" s="106">
        <f>'MFP by Site_kbs'!$AO453/'MFP by Site_kbs'!$G453</f>
        <v>0.73972602739726023</v>
      </c>
      <c r="AQ453" s="104">
        <v>162</v>
      </c>
      <c r="AR453" s="107">
        <f>'MFP by Site_kbs'!$AQ453/'MFP by Site_kbs'!$G453</f>
        <v>0.73972602739726023</v>
      </c>
      <c r="AS453" s="104" t="s">
        <v>1767</v>
      </c>
      <c r="AT453" s="104" t="s">
        <v>2026</v>
      </c>
      <c r="AU453" s="115" t="s">
        <v>3247</v>
      </c>
    </row>
    <row r="454" spans="2:47" x14ac:dyDescent="0.25">
      <c r="B454" s="109" t="s">
        <v>1808</v>
      </c>
      <c r="C454" s="109">
        <v>22</v>
      </c>
      <c r="D454" s="109" t="s">
        <v>122</v>
      </c>
      <c r="E454" s="109">
        <v>22010</v>
      </c>
      <c r="F454" s="109" t="s">
        <v>864</v>
      </c>
      <c r="G454" s="110">
        <v>524</v>
      </c>
      <c r="H454" s="110">
        <v>254</v>
      </c>
      <c r="I454" s="111">
        <v>0.484732824427481</v>
      </c>
      <c r="J454" s="110">
        <v>270</v>
      </c>
      <c r="K454" s="111">
        <v>0.515267175572519</v>
      </c>
      <c r="L454" s="110">
        <v>4</v>
      </c>
      <c r="M454" s="110">
        <v>0</v>
      </c>
      <c r="N454" s="110">
        <v>38</v>
      </c>
      <c r="O454" s="110">
        <v>13</v>
      </c>
      <c r="P454" s="110">
        <v>0</v>
      </c>
      <c r="Q454" s="110">
        <v>455</v>
      </c>
      <c r="R454" s="110">
        <v>14</v>
      </c>
      <c r="S454" s="110">
        <f>SUM('MFP by Site_kbs'!$L454:$P454,'MFP by Site_kbs'!$R454)</f>
        <v>69</v>
      </c>
      <c r="T454" s="110">
        <v>524</v>
      </c>
      <c r="U454" s="111">
        <v>1</v>
      </c>
      <c r="V454" s="110">
        <v>0</v>
      </c>
      <c r="W454" s="111">
        <v>0</v>
      </c>
      <c r="X454" s="110">
        <v>0</v>
      </c>
      <c r="Y454" s="110">
        <v>7</v>
      </c>
      <c r="Z454" s="110" t="s">
        <v>1869</v>
      </c>
      <c r="AA454" s="110">
        <v>62</v>
      </c>
      <c r="AB454" s="110">
        <v>78</v>
      </c>
      <c r="AC454" s="110">
        <v>69</v>
      </c>
      <c r="AD454" s="109">
        <v>67</v>
      </c>
      <c r="AE454" s="110">
        <v>72</v>
      </c>
      <c r="AF454" s="110">
        <v>89</v>
      </c>
      <c r="AG454" s="110">
        <v>80</v>
      </c>
      <c r="AH454" s="110">
        <v>0</v>
      </c>
      <c r="AI454" s="110">
        <v>0</v>
      </c>
      <c r="AJ454" s="110">
        <v>0</v>
      </c>
      <c r="AK454" s="110">
        <v>0</v>
      </c>
      <c r="AL454" s="110">
        <v>0</v>
      </c>
      <c r="AM454" s="110">
        <v>0</v>
      </c>
      <c r="AN454" s="110">
        <v>0</v>
      </c>
      <c r="AO454" s="110">
        <v>368</v>
      </c>
      <c r="AP454" s="112">
        <f>'MFP by Site_kbs'!$AO454/'MFP by Site_kbs'!$G454</f>
        <v>0.70229007633587781</v>
      </c>
      <c r="AQ454" s="110">
        <v>368</v>
      </c>
      <c r="AR454" s="113">
        <f>'MFP by Site_kbs'!$AQ454/'MFP by Site_kbs'!$G454</f>
        <v>0.70229007633587781</v>
      </c>
      <c r="AS454" s="110" t="s">
        <v>1767</v>
      </c>
      <c r="AT454" s="110" t="s">
        <v>2026</v>
      </c>
      <c r="AU454" s="114" t="s">
        <v>3247</v>
      </c>
    </row>
    <row r="455" spans="2:47" x14ac:dyDescent="0.25">
      <c r="B455" s="103" t="s">
        <v>1808</v>
      </c>
      <c r="C455" s="103">
        <v>22</v>
      </c>
      <c r="D455" s="103" t="s">
        <v>122</v>
      </c>
      <c r="E455" s="103">
        <v>22700</v>
      </c>
      <c r="F455" s="103" t="s">
        <v>865</v>
      </c>
      <c r="G455" s="104">
        <v>18</v>
      </c>
      <c r="H455" s="104">
        <v>7</v>
      </c>
      <c r="I455" s="105">
        <v>0.38888888888888901</v>
      </c>
      <c r="J455" s="104">
        <v>11</v>
      </c>
      <c r="K455" s="105">
        <v>0.61111111111111105</v>
      </c>
      <c r="L455" s="104">
        <v>0</v>
      </c>
      <c r="M455" s="104">
        <v>0</v>
      </c>
      <c r="N455" s="104">
        <v>4</v>
      </c>
      <c r="O455" s="104">
        <v>0</v>
      </c>
      <c r="P455" s="104">
        <v>0</v>
      </c>
      <c r="Q455" s="104">
        <v>13</v>
      </c>
      <c r="R455" s="104">
        <v>1</v>
      </c>
      <c r="S455" s="104">
        <f>SUM('MFP by Site_kbs'!$L455:$P455,'MFP by Site_kbs'!$R455)</f>
        <v>5</v>
      </c>
      <c r="T455" s="104">
        <v>18</v>
      </c>
      <c r="U455" s="105">
        <v>1</v>
      </c>
      <c r="V455" s="104">
        <v>0</v>
      </c>
      <c r="W455" s="105">
        <v>0</v>
      </c>
      <c r="X455" s="104">
        <v>0</v>
      </c>
      <c r="Y455" s="104">
        <v>18</v>
      </c>
      <c r="Z455" s="104" t="s">
        <v>1869</v>
      </c>
      <c r="AA455" s="104">
        <v>0</v>
      </c>
      <c r="AB455" s="104">
        <v>0</v>
      </c>
      <c r="AC455" s="104">
        <v>0</v>
      </c>
      <c r="AD455" s="103">
        <v>0</v>
      </c>
      <c r="AE455" s="104">
        <v>0</v>
      </c>
      <c r="AF455" s="104">
        <v>0</v>
      </c>
      <c r="AG455" s="104">
        <v>0</v>
      </c>
      <c r="AH455" s="104">
        <v>0</v>
      </c>
      <c r="AI455" s="104">
        <v>0</v>
      </c>
      <c r="AJ455" s="104">
        <v>0</v>
      </c>
      <c r="AK455" s="104">
        <v>0</v>
      </c>
      <c r="AL455" s="104">
        <v>0</v>
      </c>
      <c r="AM455" s="104">
        <v>0</v>
      </c>
      <c r="AN455" s="104">
        <v>0</v>
      </c>
      <c r="AO455" s="104">
        <v>14</v>
      </c>
      <c r="AP455" s="106">
        <f>'MFP by Site_kbs'!$AO455/'MFP by Site_kbs'!$G455</f>
        <v>0.77777777777777779</v>
      </c>
      <c r="AQ455" s="104">
        <v>14</v>
      </c>
      <c r="AR455" s="107">
        <f>'MFP by Site_kbs'!$AQ455/'MFP by Site_kbs'!$G455</f>
        <v>0.77777777777777779</v>
      </c>
      <c r="AS455" s="104" t="s">
        <v>1767</v>
      </c>
      <c r="AT455" s="104" t="s">
        <v>2026</v>
      </c>
      <c r="AU455" s="115" t="s">
        <v>3247</v>
      </c>
    </row>
    <row r="456" spans="2:47" x14ac:dyDescent="0.25">
      <c r="B456" s="109" t="s">
        <v>1808</v>
      </c>
      <c r="C456" s="109">
        <v>23</v>
      </c>
      <c r="D456" s="109" t="s">
        <v>124</v>
      </c>
      <c r="E456" s="109">
        <v>23001</v>
      </c>
      <c r="F456" s="109" t="s">
        <v>866</v>
      </c>
      <c r="G456" s="110">
        <v>475</v>
      </c>
      <c r="H456" s="110">
        <v>248</v>
      </c>
      <c r="I456" s="111">
        <v>0.52210526315789496</v>
      </c>
      <c r="J456" s="110">
        <v>227</v>
      </c>
      <c r="K456" s="111">
        <v>0.47789473684210498</v>
      </c>
      <c r="L456" s="110">
        <v>0</v>
      </c>
      <c r="M456" s="110">
        <v>30</v>
      </c>
      <c r="N456" s="110">
        <v>294</v>
      </c>
      <c r="O456" s="110">
        <v>11</v>
      </c>
      <c r="P456" s="110">
        <v>0</v>
      </c>
      <c r="Q456" s="110">
        <v>133</v>
      </c>
      <c r="R456" s="110">
        <v>7</v>
      </c>
      <c r="S456" s="110">
        <f>SUM('MFP by Site_kbs'!$L456:$P456,'MFP by Site_kbs'!$R456)</f>
        <v>342</v>
      </c>
      <c r="T456" s="110">
        <v>468</v>
      </c>
      <c r="U456" s="111">
        <v>0.98526315789473695</v>
      </c>
      <c r="V456" s="110">
        <v>7</v>
      </c>
      <c r="W456" s="111">
        <v>1.4736842105263199E-2</v>
      </c>
      <c r="X456" s="110">
        <v>0</v>
      </c>
      <c r="Y456" s="110">
        <v>0</v>
      </c>
      <c r="Z456" s="110" t="s">
        <v>1869</v>
      </c>
      <c r="AA456" s="110">
        <v>0</v>
      </c>
      <c r="AB456" s="110">
        <v>0</v>
      </c>
      <c r="AC456" s="110">
        <v>0</v>
      </c>
      <c r="AD456" s="109">
        <v>0</v>
      </c>
      <c r="AE456" s="110">
        <v>0</v>
      </c>
      <c r="AF456" s="110">
        <v>0</v>
      </c>
      <c r="AG456" s="110">
        <v>0</v>
      </c>
      <c r="AH456" s="110">
        <v>240</v>
      </c>
      <c r="AI456" s="110">
        <v>235</v>
      </c>
      <c r="AJ456" s="110">
        <v>0</v>
      </c>
      <c r="AK456" s="110">
        <v>0</v>
      </c>
      <c r="AL456" s="110">
        <v>0</v>
      </c>
      <c r="AM456" s="110">
        <v>0</v>
      </c>
      <c r="AN456" s="110">
        <v>0</v>
      </c>
      <c r="AO456" s="110">
        <v>417</v>
      </c>
      <c r="AP456" s="112">
        <f>'MFP by Site_kbs'!$AO456/'MFP by Site_kbs'!$G456</f>
        <v>0.87789473684210528</v>
      </c>
      <c r="AQ456" s="110">
        <v>417</v>
      </c>
      <c r="AR456" s="113">
        <f>'MFP by Site_kbs'!$AQ456/'MFP by Site_kbs'!$G456</f>
        <v>0.87789473684210528</v>
      </c>
      <c r="AS456" s="110" t="s">
        <v>1767</v>
      </c>
      <c r="AT456" s="110" t="s">
        <v>1917</v>
      </c>
      <c r="AU456" s="114" t="s">
        <v>3246</v>
      </c>
    </row>
    <row r="457" spans="2:47" x14ac:dyDescent="0.25">
      <c r="B457" s="103" t="s">
        <v>1808</v>
      </c>
      <c r="C457" s="103">
        <v>23</v>
      </c>
      <c r="D457" s="103" t="s">
        <v>124</v>
      </c>
      <c r="E457" s="103">
        <v>23005</v>
      </c>
      <c r="F457" s="103" t="s">
        <v>867</v>
      </c>
      <c r="G457" s="104">
        <v>405</v>
      </c>
      <c r="H457" s="104">
        <v>188</v>
      </c>
      <c r="I457" s="105">
        <v>0.46419753086419802</v>
      </c>
      <c r="J457" s="104">
        <v>217</v>
      </c>
      <c r="K457" s="105">
        <v>0.53580246913580198</v>
      </c>
      <c r="L457" s="104">
        <v>2</v>
      </c>
      <c r="M457" s="104">
        <v>9</v>
      </c>
      <c r="N457" s="104">
        <v>66</v>
      </c>
      <c r="O457" s="104">
        <v>87</v>
      </c>
      <c r="P457" s="104">
        <v>0</v>
      </c>
      <c r="Q457" s="104">
        <v>215</v>
      </c>
      <c r="R457" s="104">
        <v>26</v>
      </c>
      <c r="S457" s="104">
        <f>SUM('MFP by Site_kbs'!$L457:$P457,'MFP by Site_kbs'!$R457)</f>
        <v>190</v>
      </c>
      <c r="T457" s="104">
        <v>337</v>
      </c>
      <c r="U457" s="105">
        <v>0.83209876543209904</v>
      </c>
      <c r="V457" s="104">
        <v>68</v>
      </c>
      <c r="W457" s="105">
        <v>0.16790123456790099</v>
      </c>
      <c r="X457" s="104">
        <v>0</v>
      </c>
      <c r="Y457" s="104">
        <v>0</v>
      </c>
      <c r="Z457" s="104" t="s">
        <v>1869</v>
      </c>
      <c r="AA457" s="104">
        <v>51</v>
      </c>
      <c r="AB457" s="104">
        <v>53</v>
      </c>
      <c r="AC457" s="104">
        <v>61</v>
      </c>
      <c r="AD457" s="103">
        <v>60</v>
      </c>
      <c r="AE457" s="104">
        <v>70</v>
      </c>
      <c r="AF457" s="104">
        <v>51</v>
      </c>
      <c r="AG457" s="104">
        <v>59</v>
      </c>
      <c r="AH457" s="104">
        <v>0</v>
      </c>
      <c r="AI457" s="104">
        <v>0</v>
      </c>
      <c r="AJ457" s="104">
        <v>0</v>
      </c>
      <c r="AK457" s="104">
        <v>0</v>
      </c>
      <c r="AL457" s="104">
        <v>0</v>
      </c>
      <c r="AM457" s="104">
        <v>0</v>
      </c>
      <c r="AN457" s="104">
        <v>0</v>
      </c>
      <c r="AO457" s="104">
        <v>336</v>
      </c>
      <c r="AP457" s="106">
        <f>'MFP by Site_kbs'!$AO457/'MFP by Site_kbs'!$G457</f>
        <v>0.82962962962962961</v>
      </c>
      <c r="AQ457" s="104">
        <v>336</v>
      </c>
      <c r="AR457" s="107">
        <f>'MFP by Site_kbs'!$AQ457/'MFP by Site_kbs'!$G457</f>
        <v>0.82962962962962961</v>
      </c>
      <c r="AS457" s="104" t="s">
        <v>1767</v>
      </c>
      <c r="AT457" s="104" t="s">
        <v>1917</v>
      </c>
      <c r="AU457" s="115" t="s">
        <v>3246</v>
      </c>
    </row>
    <row r="458" spans="2:47" x14ac:dyDescent="0.25">
      <c r="B458" s="109" t="s">
        <v>1808</v>
      </c>
      <c r="C458" s="109">
        <v>23</v>
      </c>
      <c r="D458" s="109" t="s">
        <v>124</v>
      </c>
      <c r="E458" s="109">
        <v>23006</v>
      </c>
      <c r="F458" s="109" t="s">
        <v>868</v>
      </c>
      <c r="G458" s="110">
        <v>314</v>
      </c>
      <c r="H458" s="110">
        <v>143</v>
      </c>
      <c r="I458" s="111">
        <v>0.45541401273885401</v>
      </c>
      <c r="J458" s="110">
        <v>171</v>
      </c>
      <c r="K458" s="111">
        <v>0.54458598726114604</v>
      </c>
      <c r="L458" s="110">
        <v>0</v>
      </c>
      <c r="M458" s="110">
        <v>68</v>
      </c>
      <c r="N458" s="110">
        <v>31</v>
      </c>
      <c r="O458" s="110">
        <v>9</v>
      </c>
      <c r="P458" s="110">
        <v>0</v>
      </c>
      <c r="Q458" s="110">
        <v>184</v>
      </c>
      <c r="R458" s="110">
        <v>22</v>
      </c>
      <c r="S458" s="110">
        <f>SUM('MFP by Site_kbs'!$L458:$P458,'MFP by Site_kbs'!$R458)</f>
        <v>130</v>
      </c>
      <c r="T458" s="110">
        <v>279</v>
      </c>
      <c r="U458" s="111">
        <v>0.888535031847134</v>
      </c>
      <c r="V458" s="110">
        <v>35</v>
      </c>
      <c r="W458" s="111">
        <v>0.111464968152866</v>
      </c>
      <c r="X458" s="110">
        <v>0</v>
      </c>
      <c r="Y458" s="110">
        <v>2</v>
      </c>
      <c r="Z458" s="110" t="s">
        <v>1869</v>
      </c>
      <c r="AA458" s="110">
        <v>43</v>
      </c>
      <c r="AB458" s="110">
        <v>52</v>
      </c>
      <c r="AC458" s="110">
        <v>44</v>
      </c>
      <c r="AD458" s="109">
        <v>53</v>
      </c>
      <c r="AE458" s="110">
        <v>53</v>
      </c>
      <c r="AF458" s="110">
        <v>35</v>
      </c>
      <c r="AG458" s="110">
        <v>32</v>
      </c>
      <c r="AH458" s="110">
        <v>0</v>
      </c>
      <c r="AI458" s="110">
        <v>0</v>
      </c>
      <c r="AJ458" s="110">
        <v>0</v>
      </c>
      <c r="AK458" s="110">
        <v>0</v>
      </c>
      <c r="AL458" s="110">
        <v>0</v>
      </c>
      <c r="AM458" s="110">
        <v>0</v>
      </c>
      <c r="AN458" s="110">
        <v>0</v>
      </c>
      <c r="AO458" s="110">
        <v>234</v>
      </c>
      <c r="AP458" s="112">
        <f>'MFP by Site_kbs'!$AO458/'MFP by Site_kbs'!$G458</f>
        <v>0.74522292993630568</v>
      </c>
      <c r="AQ458" s="110">
        <v>234</v>
      </c>
      <c r="AR458" s="113">
        <f>'MFP by Site_kbs'!$AQ458/'MFP by Site_kbs'!$G458</f>
        <v>0.74522292993630568</v>
      </c>
      <c r="AS458" s="110" t="s">
        <v>1767</v>
      </c>
      <c r="AT458" s="110" t="s">
        <v>1917</v>
      </c>
      <c r="AU458" s="114" t="s">
        <v>3246</v>
      </c>
    </row>
    <row r="459" spans="2:47" x14ac:dyDescent="0.25">
      <c r="B459" s="103" t="s">
        <v>1808</v>
      </c>
      <c r="C459" s="103">
        <v>23</v>
      </c>
      <c r="D459" s="103" t="s">
        <v>124</v>
      </c>
      <c r="E459" s="103">
        <v>23007</v>
      </c>
      <c r="F459" s="103" t="s">
        <v>869</v>
      </c>
      <c r="G459" s="104">
        <v>569</v>
      </c>
      <c r="H459" s="104">
        <v>282</v>
      </c>
      <c r="I459" s="105">
        <v>0.49560632688927903</v>
      </c>
      <c r="J459" s="104">
        <v>287</v>
      </c>
      <c r="K459" s="105">
        <v>0.50439367311072103</v>
      </c>
      <c r="L459" s="104">
        <v>3</v>
      </c>
      <c r="M459" s="104">
        <v>4</v>
      </c>
      <c r="N459" s="104">
        <v>42</v>
      </c>
      <c r="O459" s="104">
        <v>34</v>
      </c>
      <c r="P459" s="104">
        <v>0</v>
      </c>
      <c r="Q459" s="104">
        <v>478</v>
      </c>
      <c r="R459" s="104">
        <v>8</v>
      </c>
      <c r="S459" s="104">
        <f>SUM('MFP by Site_kbs'!$L459:$P459,'MFP by Site_kbs'!$R459)</f>
        <v>91</v>
      </c>
      <c r="T459" s="104">
        <v>560</v>
      </c>
      <c r="U459" s="105">
        <v>0.98418277680140598</v>
      </c>
      <c r="V459" s="104">
        <v>9</v>
      </c>
      <c r="W459" s="105">
        <v>1.5817223198594001E-2</v>
      </c>
      <c r="X459" s="104">
        <v>0</v>
      </c>
      <c r="Y459" s="104">
        <v>0</v>
      </c>
      <c r="Z459" s="104" t="s">
        <v>1869</v>
      </c>
      <c r="AA459" s="104">
        <v>0</v>
      </c>
      <c r="AB459" s="104">
        <v>0</v>
      </c>
      <c r="AC459" s="104">
        <v>0</v>
      </c>
      <c r="AD459" s="103">
        <v>0</v>
      </c>
      <c r="AE459" s="104">
        <v>0</v>
      </c>
      <c r="AF459" s="104">
        <v>0</v>
      </c>
      <c r="AG459" s="104">
        <v>88</v>
      </c>
      <c r="AH459" s="104">
        <v>89</v>
      </c>
      <c r="AI459" s="104">
        <v>95</v>
      </c>
      <c r="AJ459" s="104">
        <v>91</v>
      </c>
      <c r="AK459" s="104">
        <v>2</v>
      </c>
      <c r="AL459" s="104">
        <v>68</v>
      </c>
      <c r="AM459" s="104">
        <v>69</v>
      </c>
      <c r="AN459" s="104">
        <v>67</v>
      </c>
      <c r="AO459" s="104">
        <v>295</v>
      </c>
      <c r="AP459" s="106">
        <f>'MFP by Site_kbs'!$AO459/'MFP by Site_kbs'!$G459</f>
        <v>0.5184534270650264</v>
      </c>
      <c r="AQ459" s="104">
        <v>295</v>
      </c>
      <c r="AR459" s="107">
        <f>'MFP by Site_kbs'!$AQ459/'MFP by Site_kbs'!$G459</f>
        <v>0.5184534270650264</v>
      </c>
      <c r="AS459" s="104" t="s">
        <v>1767</v>
      </c>
      <c r="AT459" s="104" t="s">
        <v>1917</v>
      </c>
      <c r="AU459" s="115" t="s">
        <v>3246</v>
      </c>
    </row>
    <row r="460" spans="2:47" x14ac:dyDescent="0.25">
      <c r="B460" s="109" t="s">
        <v>1808</v>
      </c>
      <c r="C460" s="109">
        <v>23</v>
      </c>
      <c r="D460" s="109" t="s">
        <v>124</v>
      </c>
      <c r="E460" s="109">
        <v>23008</v>
      </c>
      <c r="F460" s="109" t="s">
        <v>870</v>
      </c>
      <c r="G460" s="110">
        <v>273</v>
      </c>
      <c r="H460" s="110">
        <v>119</v>
      </c>
      <c r="I460" s="111">
        <v>0.43589743589743601</v>
      </c>
      <c r="J460" s="110">
        <v>154</v>
      </c>
      <c r="K460" s="111">
        <v>0.56410256410256399</v>
      </c>
      <c r="L460" s="110">
        <v>1</v>
      </c>
      <c r="M460" s="110">
        <v>3</v>
      </c>
      <c r="N460" s="110">
        <v>61</v>
      </c>
      <c r="O460" s="110">
        <v>10</v>
      </c>
      <c r="P460" s="110">
        <v>0</v>
      </c>
      <c r="Q460" s="110">
        <v>182</v>
      </c>
      <c r="R460" s="110">
        <v>16</v>
      </c>
      <c r="S460" s="110">
        <f>SUM('MFP by Site_kbs'!$L460:$P460,'MFP by Site_kbs'!$R460)</f>
        <v>91</v>
      </c>
      <c r="T460" s="110">
        <v>272</v>
      </c>
      <c r="U460" s="111">
        <v>0.99633699633699602</v>
      </c>
      <c r="V460" s="110">
        <v>1</v>
      </c>
      <c r="W460" s="111">
        <v>3.66300366300366E-3</v>
      </c>
      <c r="X460" s="110">
        <v>0</v>
      </c>
      <c r="Y460" s="110">
        <v>4</v>
      </c>
      <c r="Z460" s="110" t="s">
        <v>1869</v>
      </c>
      <c r="AA460" s="110">
        <v>46</v>
      </c>
      <c r="AB460" s="110">
        <v>36</v>
      </c>
      <c r="AC460" s="110">
        <v>37</v>
      </c>
      <c r="AD460" s="109">
        <v>33</v>
      </c>
      <c r="AE460" s="110">
        <v>43</v>
      </c>
      <c r="AF460" s="110">
        <v>46</v>
      </c>
      <c r="AG460" s="110">
        <v>28</v>
      </c>
      <c r="AH460" s="110">
        <v>0</v>
      </c>
      <c r="AI460" s="110">
        <v>0</v>
      </c>
      <c r="AJ460" s="110">
        <v>0</v>
      </c>
      <c r="AK460" s="110">
        <v>0</v>
      </c>
      <c r="AL460" s="110">
        <v>0</v>
      </c>
      <c r="AM460" s="110">
        <v>0</v>
      </c>
      <c r="AN460" s="110">
        <v>0</v>
      </c>
      <c r="AO460" s="110">
        <v>167</v>
      </c>
      <c r="AP460" s="112">
        <f>'MFP by Site_kbs'!$AO460/'MFP by Site_kbs'!$G460</f>
        <v>0.61172161172161177</v>
      </c>
      <c r="AQ460" s="110">
        <v>167</v>
      </c>
      <c r="AR460" s="113">
        <f>'MFP by Site_kbs'!$AQ460/'MFP by Site_kbs'!$G460</f>
        <v>0.61172161172161177</v>
      </c>
      <c r="AS460" s="110" t="s">
        <v>1767</v>
      </c>
      <c r="AT460" s="110" t="s">
        <v>1917</v>
      </c>
      <c r="AU460" s="114" t="s">
        <v>3246</v>
      </c>
    </row>
    <row r="461" spans="2:47" ht="30" x14ac:dyDescent="0.25">
      <c r="B461" s="103" t="s">
        <v>1808</v>
      </c>
      <c r="C461" s="103">
        <v>23</v>
      </c>
      <c r="D461" s="103" t="s">
        <v>124</v>
      </c>
      <c r="E461" s="103">
        <v>23010</v>
      </c>
      <c r="F461" s="103" t="s">
        <v>871</v>
      </c>
      <c r="G461" s="104">
        <v>563</v>
      </c>
      <c r="H461" s="104">
        <v>284</v>
      </c>
      <c r="I461" s="105">
        <v>0.50444049733570195</v>
      </c>
      <c r="J461" s="104">
        <v>279</v>
      </c>
      <c r="K461" s="105">
        <v>0.49555950266429799</v>
      </c>
      <c r="L461" s="104">
        <v>0</v>
      </c>
      <c r="M461" s="104">
        <v>9</v>
      </c>
      <c r="N461" s="104">
        <v>475</v>
      </c>
      <c r="O461" s="104">
        <v>18</v>
      </c>
      <c r="P461" s="104">
        <v>0</v>
      </c>
      <c r="Q461" s="104">
        <v>47</v>
      </c>
      <c r="R461" s="104">
        <v>14</v>
      </c>
      <c r="S461" s="104">
        <f>SUM('MFP by Site_kbs'!$L461:$P461,'MFP by Site_kbs'!$R461)</f>
        <v>516</v>
      </c>
      <c r="T461" s="104">
        <v>552</v>
      </c>
      <c r="U461" s="105">
        <v>0.98046181172291302</v>
      </c>
      <c r="V461" s="104">
        <v>11</v>
      </c>
      <c r="W461" s="105">
        <v>1.9538188277087001E-2</v>
      </c>
      <c r="X461" s="104">
        <v>0</v>
      </c>
      <c r="Y461" s="104">
        <v>4</v>
      </c>
      <c r="Z461" s="104" t="s">
        <v>1869</v>
      </c>
      <c r="AA461" s="104">
        <v>82</v>
      </c>
      <c r="AB461" s="104">
        <v>83</v>
      </c>
      <c r="AC461" s="104">
        <v>87</v>
      </c>
      <c r="AD461" s="103">
        <v>72</v>
      </c>
      <c r="AE461" s="104">
        <v>79</v>
      </c>
      <c r="AF461" s="104">
        <v>78</v>
      </c>
      <c r="AG461" s="104">
        <v>78</v>
      </c>
      <c r="AH461" s="104">
        <v>0</v>
      </c>
      <c r="AI461" s="104">
        <v>0</v>
      </c>
      <c r="AJ461" s="104">
        <v>0</v>
      </c>
      <c r="AK461" s="104">
        <v>0</v>
      </c>
      <c r="AL461" s="104">
        <v>0</v>
      </c>
      <c r="AM461" s="104">
        <v>0</v>
      </c>
      <c r="AN461" s="104">
        <v>0</v>
      </c>
      <c r="AO461" s="104">
        <v>551</v>
      </c>
      <c r="AP461" s="106">
        <f>'MFP by Site_kbs'!$AO461/'MFP by Site_kbs'!$G461</f>
        <v>0.97868561278863231</v>
      </c>
      <c r="AQ461" s="104">
        <v>551</v>
      </c>
      <c r="AR461" s="107">
        <f>'MFP by Site_kbs'!$AQ461/'MFP by Site_kbs'!$G461</f>
        <v>0.97868561278863231</v>
      </c>
      <c r="AS461" s="104" t="s">
        <v>1767</v>
      </c>
      <c r="AT461" s="104" t="s">
        <v>1917</v>
      </c>
      <c r="AU461" s="115" t="s">
        <v>3246</v>
      </c>
    </row>
    <row r="462" spans="2:47" x14ac:dyDescent="0.25">
      <c r="B462" s="109" t="s">
        <v>1808</v>
      </c>
      <c r="C462" s="109">
        <v>23</v>
      </c>
      <c r="D462" s="109" t="s">
        <v>124</v>
      </c>
      <c r="E462" s="109">
        <v>23012</v>
      </c>
      <c r="F462" s="109" t="s">
        <v>872</v>
      </c>
      <c r="G462" s="110">
        <v>220</v>
      </c>
      <c r="H462" s="110">
        <v>112</v>
      </c>
      <c r="I462" s="111">
        <v>0.50909090909090904</v>
      </c>
      <c r="J462" s="110">
        <v>108</v>
      </c>
      <c r="K462" s="111">
        <v>0.49090909090909102</v>
      </c>
      <c r="L462" s="110">
        <v>0</v>
      </c>
      <c r="M462" s="110">
        <v>0</v>
      </c>
      <c r="N462" s="110">
        <v>199</v>
      </c>
      <c r="O462" s="110">
        <v>1</v>
      </c>
      <c r="P462" s="110">
        <v>0</v>
      </c>
      <c r="Q462" s="110">
        <v>17</v>
      </c>
      <c r="R462" s="110">
        <v>3</v>
      </c>
      <c r="S462" s="110">
        <f>SUM('MFP by Site_kbs'!$L462:$P462,'MFP by Site_kbs'!$R462)</f>
        <v>203</v>
      </c>
      <c r="T462" s="110">
        <v>219</v>
      </c>
      <c r="U462" s="111">
        <v>0.99545454545454504</v>
      </c>
      <c r="V462" s="110">
        <v>1</v>
      </c>
      <c r="W462" s="111">
        <v>4.5454545454545496E-3</v>
      </c>
      <c r="X462" s="110">
        <v>0</v>
      </c>
      <c r="Y462" s="110">
        <v>0</v>
      </c>
      <c r="Z462" s="110" t="s">
        <v>1869</v>
      </c>
      <c r="AA462" s="110">
        <v>32</v>
      </c>
      <c r="AB462" s="110">
        <v>22</v>
      </c>
      <c r="AC462" s="110">
        <v>36</v>
      </c>
      <c r="AD462" s="109">
        <v>24</v>
      </c>
      <c r="AE462" s="110">
        <v>32</v>
      </c>
      <c r="AF462" s="110">
        <v>44</v>
      </c>
      <c r="AG462" s="110">
        <v>30</v>
      </c>
      <c r="AH462" s="110">
        <v>0</v>
      </c>
      <c r="AI462" s="110">
        <v>0</v>
      </c>
      <c r="AJ462" s="110">
        <v>0</v>
      </c>
      <c r="AK462" s="110">
        <v>0</v>
      </c>
      <c r="AL462" s="110">
        <v>0</v>
      </c>
      <c r="AM462" s="110">
        <v>0</v>
      </c>
      <c r="AN462" s="110">
        <v>0</v>
      </c>
      <c r="AO462" s="110">
        <v>212</v>
      </c>
      <c r="AP462" s="112">
        <f>'MFP by Site_kbs'!$AO462/'MFP by Site_kbs'!$G462</f>
        <v>0.96363636363636362</v>
      </c>
      <c r="AQ462" s="110">
        <v>212</v>
      </c>
      <c r="AR462" s="113">
        <f>'MFP by Site_kbs'!$AQ462/'MFP by Site_kbs'!$G462</f>
        <v>0.96363636363636362</v>
      </c>
      <c r="AS462" s="110" t="s">
        <v>1767</v>
      </c>
      <c r="AT462" s="110" t="s">
        <v>1917</v>
      </c>
      <c r="AU462" s="114" t="s">
        <v>3246</v>
      </c>
    </row>
    <row r="463" spans="2:47" x14ac:dyDescent="0.25">
      <c r="B463" s="103" t="s">
        <v>1808</v>
      </c>
      <c r="C463" s="103">
        <v>23</v>
      </c>
      <c r="D463" s="103" t="s">
        <v>124</v>
      </c>
      <c r="E463" s="103">
        <v>23015</v>
      </c>
      <c r="F463" s="103" t="s">
        <v>873</v>
      </c>
      <c r="G463" s="104">
        <v>416</v>
      </c>
      <c r="H463" s="104">
        <v>203</v>
      </c>
      <c r="I463" s="105">
        <v>0.487980769230769</v>
      </c>
      <c r="J463" s="104">
        <v>213</v>
      </c>
      <c r="K463" s="105">
        <v>0.51201923076923095</v>
      </c>
      <c r="L463" s="104">
        <v>0</v>
      </c>
      <c r="M463" s="104">
        <v>0</v>
      </c>
      <c r="N463" s="104">
        <v>363</v>
      </c>
      <c r="O463" s="104">
        <v>3</v>
      </c>
      <c r="P463" s="104">
        <v>1</v>
      </c>
      <c r="Q463" s="104">
        <v>46</v>
      </c>
      <c r="R463" s="104">
        <v>3</v>
      </c>
      <c r="S463" s="104">
        <f>SUM('MFP by Site_kbs'!$L463:$P463,'MFP by Site_kbs'!$R463)</f>
        <v>370</v>
      </c>
      <c r="T463" s="104">
        <v>413</v>
      </c>
      <c r="U463" s="105">
        <v>0.99278846153846201</v>
      </c>
      <c r="V463" s="104">
        <v>3</v>
      </c>
      <c r="W463" s="105">
        <v>7.2115384615384602E-3</v>
      </c>
      <c r="X463" s="104">
        <v>0</v>
      </c>
      <c r="Y463" s="104">
        <v>0</v>
      </c>
      <c r="Z463" s="104" t="s">
        <v>1869</v>
      </c>
      <c r="AA463" s="104">
        <v>0</v>
      </c>
      <c r="AB463" s="104">
        <v>0</v>
      </c>
      <c r="AC463" s="104">
        <v>0</v>
      </c>
      <c r="AD463" s="103">
        <v>0</v>
      </c>
      <c r="AE463" s="104">
        <v>0</v>
      </c>
      <c r="AF463" s="104">
        <v>0</v>
      </c>
      <c r="AG463" s="104">
        <v>0</v>
      </c>
      <c r="AH463" s="104">
        <v>69</v>
      </c>
      <c r="AI463" s="104">
        <v>63</v>
      </c>
      <c r="AJ463" s="104">
        <v>51</v>
      </c>
      <c r="AK463" s="104">
        <v>26</v>
      </c>
      <c r="AL463" s="104">
        <v>85</v>
      </c>
      <c r="AM463" s="104">
        <v>68</v>
      </c>
      <c r="AN463" s="104">
        <v>54</v>
      </c>
      <c r="AO463" s="104">
        <v>378</v>
      </c>
      <c r="AP463" s="106">
        <f>'MFP by Site_kbs'!$AO463/'MFP by Site_kbs'!$G463</f>
        <v>0.90865384615384615</v>
      </c>
      <c r="AQ463" s="104">
        <v>378</v>
      </c>
      <c r="AR463" s="107">
        <f>'MFP by Site_kbs'!$AQ463/'MFP by Site_kbs'!$G463</f>
        <v>0.90865384615384615</v>
      </c>
      <c r="AS463" s="104" t="s">
        <v>1767</v>
      </c>
      <c r="AT463" s="104" t="s">
        <v>1917</v>
      </c>
      <c r="AU463" s="115" t="s">
        <v>3246</v>
      </c>
    </row>
    <row r="464" spans="2:47" x14ac:dyDescent="0.25">
      <c r="B464" s="109" t="s">
        <v>1808</v>
      </c>
      <c r="C464" s="109">
        <v>23</v>
      </c>
      <c r="D464" s="109" t="s">
        <v>124</v>
      </c>
      <c r="E464" s="109">
        <v>23019</v>
      </c>
      <c r="F464" s="109" t="s">
        <v>874</v>
      </c>
      <c r="G464" s="110">
        <v>608</v>
      </c>
      <c r="H464" s="110">
        <v>305</v>
      </c>
      <c r="I464" s="111">
        <v>0.50164473684210498</v>
      </c>
      <c r="J464" s="110">
        <v>303</v>
      </c>
      <c r="K464" s="111">
        <v>0.49835526315789502</v>
      </c>
      <c r="L464" s="110">
        <v>0</v>
      </c>
      <c r="M464" s="110">
        <v>2</v>
      </c>
      <c r="N464" s="110">
        <v>103</v>
      </c>
      <c r="O464" s="110">
        <v>4</v>
      </c>
      <c r="P464" s="110">
        <v>0</v>
      </c>
      <c r="Q464" s="110">
        <v>474</v>
      </c>
      <c r="R464" s="110">
        <v>25</v>
      </c>
      <c r="S464" s="110">
        <f>SUM('MFP by Site_kbs'!$L464:$P464,'MFP by Site_kbs'!$R464)</f>
        <v>134</v>
      </c>
      <c r="T464" s="110">
        <v>607</v>
      </c>
      <c r="U464" s="111">
        <v>0.99835526315789502</v>
      </c>
      <c r="V464" s="110">
        <v>1</v>
      </c>
      <c r="W464" s="111">
        <v>1.64473684210526E-3</v>
      </c>
      <c r="X464" s="110">
        <v>0</v>
      </c>
      <c r="Y464" s="110">
        <v>6</v>
      </c>
      <c r="Z464" s="110" t="s">
        <v>1869</v>
      </c>
      <c r="AA464" s="110">
        <v>82</v>
      </c>
      <c r="AB464" s="110">
        <v>92</v>
      </c>
      <c r="AC464" s="110">
        <v>84</v>
      </c>
      <c r="AD464" s="109">
        <v>79</v>
      </c>
      <c r="AE464" s="110">
        <v>95</v>
      </c>
      <c r="AF464" s="110">
        <v>94</v>
      </c>
      <c r="AG464" s="110">
        <v>76</v>
      </c>
      <c r="AH464" s="110">
        <v>0</v>
      </c>
      <c r="AI464" s="110">
        <v>0</v>
      </c>
      <c r="AJ464" s="110">
        <v>0</v>
      </c>
      <c r="AK464" s="110">
        <v>0</v>
      </c>
      <c r="AL464" s="110">
        <v>0</v>
      </c>
      <c r="AM464" s="110">
        <v>0</v>
      </c>
      <c r="AN464" s="110">
        <v>0</v>
      </c>
      <c r="AO464" s="110">
        <v>309</v>
      </c>
      <c r="AP464" s="112">
        <f>'MFP by Site_kbs'!$AO464/'MFP by Site_kbs'!$G464</f>
        <v>0.50822368421052633</v>
      </c>
      <c r="AQ464" s="110">
        <v>309</v>
      </c>
      <c r="AR464" s="113">
        <f>'MFP by Site_kbs'!$AQ464/'MFP by Site_kbs'!$G464</f>
        <v>0.50822368421052633</v>
      </c>
      <c r="AS464" s="110" t="s">
        <v>1767</v>
      </c>
      <c r="AT464" s="110" t="s">
        <v>1917</v>
      </c>
      <c r="AU464" s="114" t="s">
        <v>3246</v>
      </c>
    </row>
    <row r="465" spans="2:47" x14ac:dyDescent="0.25">
      <c r="B465" s="103" t="s">
        <v>1808</v>
      </c>
      <c r="C465" s="103">
        <v>23</v>
      </c>
      <c r="D465" s="103" t="s">
        <v>124</v>
      </c>
      <c r="E465" s="103">
        <v>23020</v>
      </c>
      <c r="F465" s="103" t="s">
        <v>875</v>
      </c>
      <c r="G465" s="104">
        <v>479</v>
      </c>
      <c r="H465" s="104">
        <v>226</v>
      </c>
      <c r="I465" s="105">
        <v>0.47181628392484298</v>
      </c>
      <c r="J465" s="104">
        <v>253</v>
      </c>
      <c r="K465" s="105">
        <v>0.52818371607515702</v>
      </c>
      <c r="L465" s="104">
        <v>0</v>
      </c>
      <c r="M465" s="104">
        <v>1</v>
      </c>
      <c r="N465" s="104">
        <v>115</v>
      </c>
      <c r="O465" s="104">
        <v>8</v>
      </c>
      <c r="P465" s="104">
        <v>0</v>
      </c>
      <c r="Q465" s="104">
        <v>347</v>
      </c>
      <c r="R465" s="104">
        <v>8</v>
      </c>
      <c r="S465" s="104">
        <f>SUM('MFP by Site_kbs'!$L465:$P465,'MFP by Site_kbs'!$R465)</f>
        <v>132</v>
      </c>
      <c r="T465" s="104">
        <v>476</v>
      </c>
      <c r="U465" s="105">
        <v>0.99373695198329903</v>
      </c>
      <c r="V465" s="104">
        <v>3</v>
      </c>
      <c r="W465" s="105">
        <v>6.2630480167014599E-3</v>
      </c>
      <c r="X465" s="104">
        <v>0</v>
      </c>
      <c r="Y465" s="104">
        <v>0</v>
      </c>
      <c r="Z465" s="104" t="s">
        <v>1869</v>
      </c>
      <c r="AA465" s="104">
        <v>0</v>
      </c>
      <c r="AB465" s="104">
        <v>0</v>
      </c>
      <c r="AC465" s="104">
        <v>0</v>
      </c>
      <c r="AD465" s="103">
        <v>0</v>
      </c>
      <c r="AE465" s="104">
        <v>0</v>
      </c>
      <c r="AF465" s="104">
        <v>0</v>
      </c>
      <c r="AG465" s="104">
        <v>0</v>
      </c>
      <c r="AH465" s="104">
        <v>91</v>
      </c>
      <c r="AI465" s="104">
        <v>82</v>
      </c>
      <c r="AJ465" s="104">
        <v>79</v>
      </c>
      <c r="AK465" s="104">
        <v>8</v>
      </c>
      <c r="AL465" s="104">
        <v>82</v>
      </c>
      <c r="AM465" s="104">
        <v>82</v>
      </c>
      <c r="AN465" s="104">
        <v>55</v>
      </c>
      <c r="AO465" s="104">
        <v>228</v>
      </c>
      <c r="AP465" s="106">
        <f>'MFP by Site_kbs'!$AO465/'MFP by Site_kbs'!$G465</f>
        <v>0.47599164926931109</v>
      </c>
      <c r="AQ465" s="104">
        <v>228</v>
      </c>
      <c r="AR465" s="107">
        <f>'MFP by Site_kbs'!$AQ465/'MFP by Site_kbs'!$G465</f>
        <v>0.47599164926931109</v>
      </c>
      <c r="AS465" s="104" t="s">
        <v>1767</v>
      </c>
      <c r="AT465" s="104" t="s">
        <v>1917</v>
      </c>
      <c r="AU465" s="115" t="s">
        <v>3246</v>
      </c>
    </row>
    <row r="466" spans="2:47" x14ac:dyDescent="0.25">
      <c r="B466" s="109" t="s">
        <v>1808</v>
      </c>
      <c r="C466" s="109">
        <v>23</v>
      </c>
      <c r="D466" s="109" t="s">
        <v>124</v>
      </c>
      <c r="E466" s="109">
        <v>23022</v>
      </c>
      <c r="F466" s="109" t="s">
        <v>876</v>
      </c>
      <c r="G466" s="110">
        <v>1075</v>
      </c>
      <c r="H466" s="110">
        <v>531</v>
      </c>
      <c r="I466" s="111">
        <v>0.494413407821229</v>
      </c>
      <c r="J466" s="110">
        <v>544</v>
      </c>
      <c r="K466" s="111">
        <v>0.505586592178771</v>
      </c>
      <c r="L466" s="110">
        <v>0</v>
      </c>
      <c r="M466" s="110">
        <v>89</v>
      </c>
      <c r="N466" s="110">
        <v>589</v>
      </c>
      <c r="O466" s="110">
        <v>22</v>
      </c>
      <c r="P466" s="110">
        <v>0</v>
      </c>
      <c r="Q466" s="110">
        <v>364</v>
      </c>
      <c r="R466" s="110">
        <v>11</v>
      </c>
      <c r="S466" s="110">
        <f>SUM('MFP by Site_kbs'!$L466:$P466,'MFP by Site_kbs'!$R466)</f>
        <v>711</v>
      </c>
      <c r="T466" s="110">
        <v>1062</v>
      </c>
      <c r="U466" s="111">
        <v>0.98789571694599598</v>
      </c>
      <c r="V466" s="110">
        <v>13</v>
      </c>
      <c r="W466" s="111">
        <v>1.2104283054003699E-2</v>
      </c>
      <c r="X466" s="110">
        <v>0</v>
      </c>
      <c r="Y466" s="110">
        <v>0</v>
      </c>
      <c r="Z466" s="110" t="s">
        <v>1869</v>
      </c>
      <c r="AA466" s="110">
        <v>0</v>
      </c>
      <c r="AB466" s="110">
        <v>0</v>
      </c>
      <c r="AC466" s="110">
        <v>0</v>
      </c>
      <c r="AD466" s="109">
        <v>0</v>
      </c>
      <c r="AE466" s="110">
        <v>0</v>
      </c>
      <c r="AF466" s="110">
        <v>0</v>
      </c>
      <c r="AG466" s="110">
        <v>0</v>
      </c>
      <c r="AH466" s="110">
        <v>0</v>
      </c>
      <c r="AI466" s="110">
        <v>0</v>
      </c>
      <c r="AJ466" s="110">
        <v>308</v>
      </c>
      <c r="AK466" s="110">
        <v>47</v>
      </c>
      <c r="AL466" s="110">
        <v>281</v>
      </c>
      <c r="AM466" s="110">
        <v>260</v>
      </c>
      <c r="AN466" s="110">
        <v>179</v>
      </c>
      <c r="AO466" s="110">
        <v>750</v>
      </c>
      <c r="AP466" s="112">
        <f>'MFP by Site_kbs'!$AO466/'MFP by Site_kbs'!$G466</f>
        <v>0.69767441860465118</v>
      </c>
      <c r="AQ466" s="110">
        <v>750</v>
      </c>
      <c r="AR466" s="113">
        <f>'MFP by Site_kbs'!$AQ466/'MFP by Site_kbs'!$G466</f>
        <v>0.69767441860465118</v>
      </c>
      <c r="AS466" s="110" t="s">
        <v>1767</v>
      </c>
      <c r="AT466" s="110" t="s">
        <v>1917</v>
      </c>
      <c r="AU466" s="114" t="s">
        <v>3246</v>
      </c>
    </row>
    <row r="467" spans="2:47" x14ac:dyDescent="0.25">
      <c r="B467" s="103" t="s">
        <v>1808</v>
      </c>
      <c r="C467" s="103">
        <v>23</v>
      </c>
      <c r="D467" s="103" t="s">
        <v>124</v>
      </c>
      <c r="E467" s="103">
        <v>23024</v>
      </c>
      <c r="F467" s="103" t="s">
        <v>425</v>
      </c>
      <c r="G467" s="104">
        <v>1698</v>
      </c>
      <c r="H467" s="104">
        <v>824</v>
      </c>
      <c r="I467" s="105">
        <v>0.48527679623086001</v>
      </c>
      <c r="J467" s="104">
        <v>874</v>
      </c>
      <c r="K467" s="105">
        <v>0.51472320376914005</v>
      </c>
      <c r="L467" s="104">
        <v>5</v>
      </c>
      <c r="M467" s="104">
        <v>40</v>
      </c>
      <c r="N467" s="104">
        <v>628</v>
      </c>
      <c r="O467" s="104">
        <v>90</v>
      </c>
      <c r="P467" s="104">
        <v>0</v>
      </c>
      <c r="Q467" s="104">
        <v>919</v>
      </c>
      <c r="R467" s="104">
        <v>16</v>
      </c>
      <c r="S467" s="104">
        <f>SUM('MFP by Site_kbs'!$L467:$P467,'MFP by Site_kbs'!$R467)</f>
        <v>779</v>
      </c>
      <c r="T467" s="104">
        <v>1668</v>
      </c>
      <c r="U467" s="105">
        <v>0.98233215547703201</v>
      </c>
      <c r="V467" s="104">
        <v>30</v>
      </c>
      <c r="W467" s="105">
        <v>1.7667844522968199E-2</v>
      </c>
      <c r="X467" s="104">
        <v>0</v>
      </c>
      <c r="Y467" s="104">
        <v>0</v>
      </c>
      <c r="Z467" s="104" t="s">
        <v>1869</v>
      </c>
      <c r="AA467" s="104">
        <v>0</v>
      </c>
      <c r="AB467" s="104">
        <v>0</v>
      </c>
      <c r="AC467" s="104">
        <v>0</v>
      </c>
      <c r="AD467" s="103">
        <v>0</v>
      </c>
      <c r="AE467" s="104">
        <v>0</v>
      </c>
      <c r="AF467" s="104">
        <v>0</v>
      </c>
      <c r="AG467" s="104">
        <v>0</v>
      </c>
      <c r="AH467" s="104">
        <v>0</v>
      </c>
      <c r="AI467" s="104">
        <v>0</v>
      </c>
      <c r="AJ467" s="104">
        <v>460</v>
      </c>
      <c r="AK467" s="104">
        <v>5</v>
      </c>
      <c r="AL467" s="104">
        <v>444</v>
      </c>
      <c r="AM467" s="104">
        <v>400</v>
      </c>
      <c r="AN467" s="104">
        <v>389</v>
      </c>
      <c r="AO467" s="104">
        <v>961</v>
      </c>
      <c r="AP467" s="106">
        <f>'MFP by Site_kbs'!$AO467/'MFP by Site_kbs'!$G467</f>
        <v>0.56595995288574796</v>
      </c>
      <c r="AQ467" s="104">
        <v>961</v>
      </c>
      <c r="AR467" s="107">
        <f>'MFP by Site_kbs'!$AQ467/'MFP by Site_kbs'!$G467</f>
        <v>0.56595995288574796</v>
      </c>
      <c r="AS467" s="104" t="s">
        <v>1767</v>
      </c>
      <c r="AT467" s="104" t="s">
        <v>1917</v>
      </c>
      <c r="AU467" s="115" t="s">
        <v>3246</v>
      </c>
    </row>
    <row r="468" spans="2:47" x14ac:dyDescent="0.25">
      <c r="B468" s="109" t="s">
        <v>1808</v>
      </c>
      <c r="C468" s="109">
        <v>23</v>
      </c>
      <c r="D468" s="109" t="s">
        <v>124</v>
      </c>
      <c r="E468" s="109">
        <v>23025</v>
      </c>
      <c r="F468" s="109" t="s">
        <v>426</v>
      </c>
      <c r="G468" s="110">
        <v>690</v>
      </c>
      <c r="H468" s="110">
        <v>347</v>
      </c>
      <c r="I468" s="111">
        <v>0.50289855072463796</v>
      </c>
      <c r="J468" s="110">
        <v>343</v>
      </c>
      <c r="K468" s="111">
        <v>0.49710144927536198</v>
      </c>
      <c r="L468" s="110">
        <v>0</v>
      </c>
      <c r="M468" s="110">
        <v>20</v>
      </c>
      <c r="N468" s="110">
        <v>171</v>
      </c>
      <c r="O468" s="110">
        <v>27</v>
      </c>
      <c r="P468" s="110">
        <v>0</v>
      </c>
      <c r="Q468" s="110">
        <v>445</v>
      </c>
      <c r="R468" s="110">
        <v>27</v>
      </c>
      <c r="S468" s="110">
        <f>SUM('MFP by Site_kbs'!$L468:$P468,'MFP by Site_kbs'!$R468)</f>
        <v>245</v>
      </c>
      <c r="T468" s="110">
        <v>671</v>
      </c>
      <c r="U468" s="111">
        <v>0.97246376811594204</v>
      </c>
      <c r="V468" s="110">
        <v>19</v>
      </c>
      <c r="W468" s="111">
        <v>2.7536231884058002E-2</v>
      </c>
      <c r="X468" s="110">
        <v>0</v>
      </c>
      <c r="Y468" s="110">
        <v>3</v>
      </c>
      <c r="Z468" s="110" t="s">
        <v>1869</v>
      </c>
      <c r="AA468" s="110">
        <v>93</v>
      </c>
      <c r="AB468" s="110">
        <v>85</v>
      </c>
      <c r="AC468" s="110">
        <v>116</v>
      </c>
      <c r="AD468" s="109">
        <v>108</v>
      </c>
      <c r="AE468" s="110">
        <v>115</v>
      </c>
      <c r="AF468" s="110">
        <v>87</v>
      </c>
      <c r="AG468" s="110">
        <v>83</v>
      </c>
      <c r="AH468" s="110">
        <v>0</v>
      </c>
      <c r="AI468" s="110">
        <v>0</v>
      </c>
      <c r="AJ468" s="110">
        <v>0</v>
      </c>
      <c r="AK468" s="110">
        <v>0</v>
      </c>
      <c r="AL468" s="110">
        <v>0</v>
      </c>
      <c r="AM468" s="110">
        <v>0</v>
      </c>
      <c r="AN468" s="110">
        <v>0</v>
      </c>
      <c r="AO468" s="110">
        <v>335</v>
      </c>
      <c r="AP468" s="112">
        <f>'MFP by Site_kbs'!$AO468/'MFP by Site_kbs'!$G468</f>
        <v>0.48550724637681159</v>
      </c>
      <c r="AQ468" s="110">
        <v>335</v>
      </c>
      <c r="AR468" s="113">
        <f>'MFP by Site_kbs'!$AQ468/'MFP by Site_kbs'!$G468</f>
        <v>0.48550724637681159</v>
      </c>
      <c r="AS468" s="110" t="s">
        <v>1767</v>
      </c>
      <c r="AT468" s="110" t="s">
        <v>1917</v>
      </c>
      <c r="AU468" s="114" t="s">
        <v>3246</v>
      </c>
    </row>
    <row r="469" spans="2:47" x14ac:dyDescent="0.25">
      <c r="B469" s="103" t="s">
        <v>1808</v>
      </c>
      <c r="C469" s="103">
        <v>23</v>
      </c>
      <c r="D469" s="103" t="s">
        <v>124</v>
      </c>
      <c r="E469" s="103">
        <v>23026</v>
      </c>
      <c r="F469" s="103" t="s">
        <v>427</v>
      </c>
      <c r="G469" s="104">
        <v>286</v>
      </c>
      <c r="H469" s="104">
        <v>147</v>
      </c>
      <c r="I469" s="105">
        <v>0.51398601398601396</v>
      </c>
      <c r="J469" s="104">
        <v>139</v>
      </c>
      <c r="K469" s="105">
        <v>0.48601398601398599</v>
      </c>
      <c r="L469" s="104">
        <v>0</v>
      </c>
      <c r="M469" s="104">
        <v>15</v>
      </c>
      <c r="N469" s="104">
        <v>164</v>
      </c>
      <c r="O469" s="104">
        <v>13</v>
      </c>
      <c r="P469" s="104">
        <v>0</v>
      </c>
      <c r="Q469" s="104">
        <v>77</v>
      </c>
      <c r="R469" s="104">
        <v>17</v>
      </c>
      <c r="S469" s="104">
        <f>SUM('MFP by Site_kbs'!$L469:$P469,'MFP by Site_kbs'!$R469)</f>
        <v>209</v>
      </c>
      <c r="T469" s="104">
        <v>278</v>
      </c>
      <c r="U469" s="105">
        <v>0.97202797202797198</v>
      </c>
      <c r="V469" s="104">
        <v>8</v>
      </c>
      <c r="W469" s="105">
        <v>2.7972027972028E-2</v>
      </c>
      <c r="X469" s="104">
        <v>0</v>
      </c>
      <c r="Y469" s="104">
        <v>5</v>
      </c>
      <c r="Z469" s="104" t="s">
        <v>1869</v>
      </c>
      <c r="AA469" s="104">
        <v>36</v>
      </c>
      <c r="AB469" s="104">
        <v>43</v>
      </c>
      <c r="AC469" s="104">
        <v>49</v>
      </c>
      <c r="AD469" s="103">
        <v>45</v>
      </c>
      <c r="AE469" s="104">
        <v>45</v>
      </c>
      <c r="AF469" s="104">
        <v>35</v>
      </c>
      <c r="AG469" s="104">
        <v>28</v>
      </c>
      <c r="AH469" s="104">
        <v>0</v>
      </c>
      <c r="AI469" s="104">
        <v>0</v>
      </c>
      <c r="AJ469" s="104">
        <v>0</v>
      </c>
      <c r="AK469" s="104">
        <v>0</v>
      </c>
      <c r="AL469" s="104">
        <v>0</v>
      </c>
      <c r="AM469" s="104">
        <v>0</v>
      </c>
      <c r="AN469" s="104">
        <v>0</v>
      </c>
      <c r="AO469" s="104">
        <v>261</v>
      </c>
      <c r="AP469" s="106">
        <f>'MFP by Site_kbs'!$AO469/'MFP by Site_kbs'!$G469</f>
        <v>0.91258741258741261</v>
      </c>
      <c r="AQ469" s="104">
        <v>261</v>
      </c>
      <c r="AR469" s="107">
        <f>'MFP by Site_kbs'!$AQ469/'MFP by Site_kbs'!$G469</f>
        <v>0.91258741258741261</v>
      </c>
      <c r="AS469" s="104" t="s">
        <v>1767</v>
      </c>
      <c r="AT469" s="104" t="s">
        <v>1917</v>
      </c>
      <c r="AU469" s="115" t="s">
        <v>3246</v>
      </c>
    </row>
    <row r="470" spans="2:47" x14ac:dyDescent="0.25">
      <c r="B470" s="109" t="s">
        <v>1808</v>
      </c>
      <c r="C470" s="109">
        <v>23</v>
      </c>
      <c r="D470" s="109" t="s">
        <v>124</v>
      </c>
      <c r="E470" s="109">
        <v>23027</v>
      </c>
      <c r="F470" s="109" t="s">
        <v>428</v>
      </c>
      <c r="G470" s="110">
        <v>313</v>
      </c>
      <c r="H470" s="110">
        <v>147</v>
      </c>
      <c r="I470" s="111">
        <v>0.46964856230031898</v>
      </c>
      <c r="J470" s="110">
        <v>166</v>
      </c>
      <c r="K470" s="111">
        <v>0.53035143769968096</v>
      </c>
      <c r="L470" s="110">
        <v>0</v>
      </c>
      <c r="M470" s="110">
        <v>1</v>
      </c>
      <c r="N470" s="110">
        <v>286</v>
      </c>
      <c r="O470" s="110">
        <v>2</v>
      </c>
      <c r="P470" s="110">
        <v>0</v>
      </c>
      <c r="Q470" s="110">
        <v>12</v>
      </c>
      <c r="R470" s="110">
        <v>12</v>
      </c>
      <c r="S470" s="110">
        <f>SUM('MFP by Site_kbs'!$L470:$P470,'MFP by Site_kbs'!$R470)</f>
        <v>301</v>
      </c>
      <c r="T470" s="110">
        <v>313</v>
      </c>
      <c r="U470" s="111">
        <v>1</v>
      </c>
      <c r="V470" s="110">
        <v>0</v>
      </c>
      <c r="W470" s="111">
        <v>0</v>
      </c>
      <c r="X470" s="110">
        <v>0</v>
      </c>
      <c r="Y470" s="110">
        <v>1</v>
      </c>
      <c r="Z470" s="110" t="s">
        <v>1869</v>
      </c>
      <c r="AA470" s="110">
        <v>52</v>
      </c>
      <c r="AB470" s="110">
        <v>47</v>
      </c>
      <c r="AC470" s="110">
        <v>45</v>
      </c>
      <c r="AD470" s="109">
        <v>39</v>
      </c>
      <c r="AE470" s="110">
        <v>49</v>
      </c>
      <c r="AF470" s="110">
        <v>40</v>
      </c>
      <c r="AG470" s="110">
        <v>40</v>
      </c>
      <c r="AH470" s="110">
        <v>0</v>
      </c>
      <c r="AI470" s="110">
        <v>0</v>
      </c>
      <c r="AJ470" s="110">
        <v>0</v>
      </c>
      <c r="AK470" s="110">
        <v>0</v>
      </c>
      <c r="AL470" s="110">
        <v>0</v>
      </c>
      <c r="AM470" s="110">
        <v>0</v>
      </c>
      <c r="AN470" s="110">
        <v>0</v>
      </c>
      <c r="AO470" s="110">
        <v>310</v>
      </c>
      <c r="AP470" s="112">
        <f>'MFP by Site_kbs'!$AO470/'MFP by Site_kbs'!$G470</f>
        <v>0.99041533546325877</v>
      </c>
      <c r="AQ470" s="110">
        <v>310</v>
      </c>
      <c r="AR470" s="113">
        <f>'MFP by Site_kbs'!$AQ470/'MFP by Site_kbs'!$G470</f>
        <v>0.99041533546325877</v>
      </c>
      <c r="AS470" s="110" t="s">
        <v>1767</v>
      </c>
      <c r="AT470" s="110" t="s">
        <v>1917</v>
      </c>
      <c r="AU470" s="114" t="s">
        <v>3246</v>
      </c>
    </row>
    <row r="471" spans="2:47" x14ac:dyDescent="0.25">
      <c r="B471" s="103" t="s">
        <v>1808</v>
      </c>
      <c r="C471" s="103">
        <v>23</v>
      </c>
      <c r="D471" s="103" t="s">
        <v>124</v>
      </c>
      <c r="E471" s="103">
        <v>23029</v>
      </c>
      <c r="F471" s="103" t="s">
        <v>429</v>
      </c>
      <c r="G471" s="104">
        <v>456</v>
      </c>
      <c r="H471" s="104">
        <v>213</v>
      </c>
      <c r="I471" s="105">
        <v>0.46710526315789502</v>
      </c>
      <c r="J471" s="104">
        <v>243</v>
      </c>
      <c r="K471" s="105">
        <v>0.53289473684210498</v>
      </c>
      <c r="L471" s="104">
        <v>0</v>
      </c>
      <c r="M471" s="104">
        <v>7</v>
      </c>
      <c r="N471" s="104">
        <v>372</v>
      </c>
      <c r="O471" s="104">
        <v>13</v>
      </c>
      <c r="P471" s="104">
        <v>1</v>
      </c>
      <c r="Q471" s="104">
        <v>54</v>
      </c>
      <c r="R471" s="104">
        <v>9</v>
      </c>
      <c r="S471" s="104">
        <f>SUM('MFP by Site_kbs'!$L471:$P471,'MFP by Site_kbs'!$R471)</f>
        <v>402</v>
      </c>
      <c r="T471" s="104">
        <v>445</v>
      </c>
      <c r="U471" s="105">
        <v>0.97587719298245601</v>
      </c>
      <c r="V471" s="104">
        <v>11</v>
      </c>
      <c r="W471" s="105">
        <v>2.41228070175439E-2</v>
      </c>
      <c r="X471" s="104">
        <v>0</v>
      </c>
      <c r="Y471" s="104">
        <v>11</v>
      </c>
      <c r="Z471" s="104" t="s">
        <v>1869</v>
      </c>
      <c r="AA471" s="104">
        <v>70</v>
      </c>
      <c r="AB471" s="104">
        <v>74</v>
      </c>
      <c r="AC471" s="104">
        <v>62</v>
      </c>
      <c r="AD471" s="103">
        <v>69</v>
      </c>
      <c r="AE471" s="104">
        <v>68</v>
      </c>
      <c r="AF471" s="104">
        <v>56</v>
      </c>
      <c r="AG471" s="104">
        <v>46</v>
      </c>
      <c r="AH471" s="104">
        <v>0</v>
      </c>
      <c r="AI471" s="104">
        <v>0</v>
      </c>
      <c r="AJ471" s="104">
        <v>0</v>
      </c>
      <c r="AK471" s="104">
        <v>0</v>
      </c>
      <c r="AL471" s="104">
        <v>0</v>
      </c>
      <c r="AM471" s="104">
        <v>0</v>
      </c>
      <c r="AN471" s="104">
        <v>0</v>
      </c>
      <c r="AO471" s="104">
        <v>442</v>
      </c>
      <c r="AP471" s="106">
        <f>'MFP by Site_kbs'!$AO471/'MFP by Site_kbs'!$G471</f>
        <v>0.9692982456140351</v>
      </c>
      <c r="AQ471" s="104">
        <v>442</v>
      </c>
      <c r="AR471" s="107">
        <f>'MFP by Site_kbs'!$AQ471/'MFP by Site_kbs'!$G471</f>
        <v>0.9692982456140351</v>
      </c>
      <c r="AS471" s="104" t="s">
        <v>1767</v>
      </c>
      <c r="AT471" s="104" t="s">
        <v>1917</v>
      </c>
      <c r="AU471" s="115" t="s">
        <v>3246</v>
      </c>
    </row>
    <row r="472" spans="2:47" x14ac:dyDescent="0.25">
      <c r="B472" s="109" t="s">
        <v>1808</v>
      </c>
      <c r="C472" s="109">
        <v>23</v>
      </c>
      <c r="D472" s="109" t="s">
        <v>124</v>
      </c>
      <c r="E472" s="109">
        <v>23030</v>
      </c>
      <c r="F472" s="109" t="s">
        <v>430</v>
      </c>
      <c r="G472" s="110">
        <v>457</v>
      </c>
      <c r="H472" s="110">
        <v>237</v>
      </c>
      <c r="I472" s="111">
        <v>0.51859956236323901</v>
      </c>
      <c r="J472" s="110">
        <v>220</v>
      </c>
      <c r="K472" s="111">
        <v>0.48140043763676099</v>
      </c>
      <c r="L472" s="110">
        <v>1</v>
      </c>
      <c r="M472" s="110">
        <v>2</v>
      </c>
      <c r="N472" s="110">
        <v>56</v>
      </c>
      <c r="O472" s="110">
        <v>28</v>
      </c>
      <c r="P472" s="110">
        <v>0</v>
      </c>
      <c r="Q472" s="110">
        <v>358</v>
      </c>
      <c r="R472" s="110">
        <v>12</v>
      </c>
      <c r="S472" s="110">
        <f>SUM('MFP by Site_kbs'!$L472:$P472,'MFP by Site_kbs'!$R472)</f>
        <v>99</v>
      </c>
      <c r="T472" s="110">
        <v>440</v>
      </c>
      <c r="U472" s="111">
        <v>0.96280087527352298</v>
      </c>
      <c r="V472" s="110">
        <v>17</v>
      </c>
      <c r="W472" s="111">
        <v>3.7199124726476997E-2</v>
      </c>
      <c r="X472" s="110">
        <v>0</v>
      </c>
      <c r="Y472" s="110">
        <v>2</v>
      </c>
      <c r="Z472" s="110" t="s">
        <v>1869</v>
      </c>
      <c r="AA472" s="110">
        <v>55</v>
      </c>
      <c r="AB472" s="110">
        <v>78</v>
      </c>
      <c r="AC472" s="110">
        <v>81</v>
      </c>
      <c r="AD472" s="109">
        <v>86</v>
      </c>
      <c r="AE472" s="110">
        <v>75</v>
      </c>
      <c r="AF472" s="110">
        <v>80</v>
      </c>
      <c r="AG472" s="110">
        <v>0</v>
      </c>
      <c r="AH472" s="110">
        <v>0</v>
      </c>
      <c r="AI472" s="110">
        <v>0</v>
      </c>
      <c r="AJ472" s="110">
        <v>0</v>
      </c>
      <c r="AK472" s="110">
        <v>0</v>
      </c>
      <c r="AL472" s="110">
        <v>0</v>
      </c>
      <c r="AM472" s="110">
        <v>0</v>
      </c>
      <c r="AN472" s="110">
        <v>0</v>
      </c>
      <c r="AO472" s="110">
        <v>296</v>
      </c>
      <c r="AP472" s="112">
        <f>'MFP by Site_kbs'!$AO472/'MFP by Site_kbs'!$G472</f>
        <v>0.64770240700218817</v>
      </c>
      <c r="AQ472" s="110">
        <v>296</v>
      </c>
      <c r="AR472" s="113">
        <f>'MFP by Site_kbs'!$AQ472/'MFP by Site_kbs'!$G472</f>
        <v>0.64770240700218817</v>
      </c>
      <c r="AS472" s="110" t="s">
        <v>1767</v>
      </c>
      <c r="AT472" s="110" t="s">
        <v>1917</v>
      </c>
      <c r="AU472" s="114" t="s">
        <v>3246</v>
      </c>
    </row>
    <row r="473" spans="2:47" x14ac:dyDescent="0.25">
      <c r="B473" s="103" t="s">
        <v>1808</v>
      </c>
      <c r="C473" s="103">
        <v>23</v>
      </c>
      <c r="D473" s="103" t="s">
        <v>124</v>
      </c>
      <c r="E473" s="103">
        <v>23033</v>
      </c>
      <c r="F473" s="103" t="s">
        <v>431</v>
      </c>
      <c r="G473" s="104">
        <v>253</v>
      </c>
      <c r="H473" s="104">
        <v>125</v>
      </c>
      <c r="I473" s="105">
        <v>0.49407114624505899</v>
      </c>
      <c r="J473" s="104">
        <v>128</v>
      </c>
      <c r="K473" s="105">
        <v>0.50592885375494101</v>
      </c>
      <c r="L473" s="104">
        <v>0</v>
      </c>
      <c r="M473" s="104">
        <v>0</v>
      </c>
      <c r="N473" s="104">
        <v>227</v>
      </c>
      <c r="O473" s="104">
        <v>2</v>
      </c>
      <c r="P473" s="104">
        <v>1</v>
      </c>
      <c r="Q473" s="104">
        <v>21</v>
      </c>
      <c r="R473" s="104">
        <v>2</v>
      </c>
      <c r="S473" s="104">
        <f>SUM('MFP by Site_kbs'!$L473:$P473,'MFP by Site_kbs'!$R473)</f>
        <v>232</v>
      </c>
      <c r="T473" s="104">
        <v>251</v>
      </c>
      <c r="U473" s="105">
        <v>0.99209486166007899</v>
      </c>
      <c r="V473" s="104">
        <v>2</v>
      </c>
      <c r="W473" s="105">
        <v>7.9051383399209498E-3</v>
      </c>
      <c r="X473" s="104">
        <v>0</v>
      </c>
      <c r="Y473" s="104">
        <v>0</v>
      </c>
      <c r="Z473" s="104" t="s">
        <v>1869</v>
      </c>
      <c r="AA473" s="104">
        <v>32</v>
      </c>
      <c r="AB473" s="104">
        <v>38</v>
      </c>
      <c r="AC473" s="104">
        <v>39</v>
      </c>
      <c r="AD473" s="103">
        <v>39</v>
      </c>
      <c r="AE473" s="104">
        <v>31</v>
      </c>
      <c r="AF473" s="104">
        <v>33</v>
      </c>
      <c r="AG473" s="104">
        <v>41</v>
      </c>
      <c r="AH473" s="104">
        <v>0</v>
      </c>
      <c r="AI473" s="104">
        <v>0</v>
      </c>
      <c r="AJ473" s="104">
        <v>0</v>
      </c>
      <c r="AK473" s="104">
        <v>0</v>
      </c>
      <c r="AL473" s="104">
        <v>0</v>
      </c>
      <c r="AM473" s="104">
        <v>0</v>
      </c>
      <c r="AN473" s="104">
        <v>0</v>
      </c>
      <c r="AO473" s="104">
        <v>250</v>
      </c>
      <c r="AP473" s="106">
        <f>'MFP by Site_kbs'!$AO473/'MFP by Site_kbs'!$G473</f>
        <v>0.98814229249011853</v>
      </c>
      <c r="AQ473" s="104">
        <v>250</v>
      </c>
      <c r="AR473" s="107">
        <f>'MFP by Site_kbs'!$AQ473/'MFP by Site_kbs'!$G473</f>
        <v>0.98814229249011853</v>
      </c>
      <c r="AS473" s="104" t="s">
        <v>1767</v>
      </c>
      <c r="AT473" s="104" t="s">
        <v>1917</v>
      </c>
      <c r="AU473" s="115" t="s">
        <v>3246</v>
      </c>
    </row>
    <row r="474" spans="2:47" x14ac:dyDescent="0.25">
      <c r="B474" s="109" t="s">
        <v>1808</v>
      </c>
      <c r="C474" s="109">
        <v>23</v>
      </c>
      <c r="D474" s="109" t="s">
        <v>124</v>
      </c>
      <c r="E474" s="109">
        <v>23034</v>
      </c>
      <c r="F474" s="109" t="s">
        <v>432</v>
      </c>
      <c r="G474" s="110">
        <v>426</v>
      </c>
      <c r="H474" s="110">
        <v>204</v>
      </c>
      <c r="I474" s="111">
        <v>0.47887323943662002</v>
      </c>
      <c r="J474" s="110">
        <v>222</v>
      </c>
      <c r="K474" s="111">
        <v>0.52112676056338003</v>
      </c>
      <c r="L474" s="110">
        <v>0</v>
      </c>
      <c r="M474" s="110">
        <v>10</v>
      </c>
      <c r="N474" s="110">
        <v>115</v>
      </c>
      <c r="O474" s="110">
        <v>18</v>
      </c>
      <c r="P474" s="110">
        <v>0</v>
      </c>
      <c r="Q474" s="110">
        <v>258</v>
      </c>
      <c r="R474" s="110">
        <v>25</v>
      </c>
      <c r="S474" s="110">
        <f>SUM('MFP by Site_kbs'!$L474:$P474,'MFP by Site_kbs'!$R474)</f>
        <v>168</v>
      </c>
      <c r="T474" s="110">
        <v>413</v>
      </c>
      <c r="U474" s="111">
        <v>0.96948356807511704</v>
      </c>
      <c r="V474" s="110">
        <v>13</v>
      </c>
      <c r="W474" s="111">
        <v>3.0516431924882601E-2</v>
      </c>
      <c r="X474" s="110">
        <v>0</v>
      </c>
      <c r="Y474" s="110">
        <v>5</v>
      </c>
      <c r="Z474" s="110" t="s">
        <v>1869</v>
      </c>
      <c r="AA474" s="110">
        <v>45</v>
      </c>
      <c r="AB474" s="110">
        <v>59</v>
      </c>
      <c r="AC474" s="110">
        <v>69</v>
      </c>
      <c r="AD474" s="109">
        <v>53</v>
      </c>
      <c r="AE474" s="110">
        <v>63</v>
      </c>
      <c r="AF474" s="110">
        <v>73</v>
      </c>
      <c r="AG474" s="110">
        <v>59</v>
      </c>
      <c r="AH474" s="110">
        <v>0</v>
      </c>
      <c r="AI474" s="110">
        <v>0</v>
      </c>
      <c r="AJ474" s="110">
        <v>0</v>
      </c>
      <c r="AK474" s="110">
        <v>0</v>
      </c>
      <c r="AL474" s="110">
        <v>0</v>
      </c>
      <c r="AM474" s="110">
        <v>0</v>
      </c>
      <c r="AN474" s="110">
        <v>0</v>
      </c>
      <c r="AO474" s="110">
        <v>267</v>
      </c>
      <c r="AP474" s="112">
        <f>'MFP by Site_kbs'!$AO474/'MFP by Site_kbs'!$G474</f>
        <v>0.62676056338028174</v>
      </c>
      <c r="AQ474" s="110">
        <v>267</v>
      </c>
      <c r="AR474" s="113">
        <f>'MFP by Site_kbs'!$AQ474/'MFP by Site_kbs'!$G474</f>
        <v>0.62676056338028174</v>
      </c>
      <c r="AS474" s="110" t="s">
        <v>1767</v>
      </c>
      <c r="AT474" s="110" t="s">
        <v>1917</v>
      </c>
      <c r="AU474" s="114" t="s">
        <v>3246</v>
      </c>
    </row>
    <row r="475" spans="2:47" x14ac:dyDescent="0.25">
      <c r="B475" s="103" t="s">
        <v>1808</v>
      </c>
      <c r="C475" s="103">
        <v>23</v>
      </c>
      <c r="D475" s="103" t="s">
        <v>124</v>
      </c>
      <c r="E475" s="103">
        <v>23035</v>
      </c>
      <c r="F475" s="103" t="s">
        <v>433</v>
      </c>
      <c r="G475" s="104">
        <v>309</v>
      </c>
      <c r="H475" s="104">
        <v>129</v>
      </c>
      <c r="I475" s="105">
        <v>0.41747572815534001</v>
      </c>
      <c r="J475" s="104">
        <v>180</v>
      </c>
      <c r="K475" s="105">
        <v>0.58252427184466005</v>
      </c>
      <c r="L475" s="104">
        <v>1</v>
      </c>
      <c r="M475" s="104">
        <v>20</v>
      </c>
      <c r="N475" s="104">
        <v>226</v>
      </c>
      <c r="O475" s="104">
        <v>5</v>
      </c>
      <c r="P475" s="104">
        <v>0</v>
      </c>
      <c r="Q475" s="104">
        <v>55</v>
      </c>
      <c r="R475" s="104">
        <v>2</v>
      </c>
      <c r="S475" s="104">
        <f>SUM('MFP by Site_kbs'!$L475:$P475,'MFP by Site_kbs'!$R475)</f>
        <v>254</v>
      </c>
      <c r="T475" s="104">
        <v>298</v>
      </c>
      <c r="U475" s="105">
        <v>0.96440129449838197</v>
      </c>
      <c r="V475" s="104">
        <v>11</v>
      </c>
      <c r="W475" s="105">
        <v>3.5598705501618103E-2</v>
      </c>
      <c r="X475" s="104">
        <v>0</v>
      </c>
      <c r="Y475" s="104">
        <v>6</v>
      </c>
      <c r="Z475" s="104" t="s">
        <v>1869</v>
      </c>
      <c r="AA475" s="104">
        <v>53</v>
      </c>
      <c r="AB475" s="104">
        <v>51</v>
      </c>
      <c r="AC475" s="104">
        <v>43</v>
      </c>
      <c r="AD475" s="103">
        <v>49</v>
      </c>
      <c r="AE475" s="104">
        <v>33</v>
      </c>
      <c r="AF475" s="104">
        <v>47</v>
      </c>
      <c r="AG475" s="104">
        <v>27</v>
      </c>
      <c r="AH475" s="104">
        <v>0</v>
      </c>
      <c r="AI475" s="104">
        <v>0</v>
      </c>
      <c r="AJ475" s="104">
        <v>0</v>
      </c>
      <c r="AK475" s="104">
        <v>0</v>
      </c>
      <c r="AL475" s="104">
        <v>0</v>
      </c>
      <c r="AM475" s="104">
        <v>0</v>
      </c>
      <c r="AN475" s="104">
        <v>0</v>
      </c>
      <c r="AO475" s="104">
        <v>291</v>
      </c>
      <c r="AP475" s="106">
        <f>'MFP by Site_kbs'!$AO475/'MFP by Site_kbs'!$G475</f>
        <v>0.94174757281553401</v>
      </c>
      <c r="AQ475" s="104">
        <v>291</v>
      </c>
      <c r="AR475" s="107">
        <f>'MFP by Site_kbs'!$AQ475/'MFP by Site_kbs'!$G475</f>
        <v>0.94174757281553401</v>
      </c>
      <c r="AS475" s="104" t="s">
        <v>1767</v>
      </c>
      <c r="AT475" s="104" t="s">
        <v>1917</v>
      </c>
      <c r="AU475" s="115" t="s">
        <v>3246</v>
      </c>
    </row>
    <row r="476" spans="2:47" x14ac:dyDescent="0.25">
      <c r="B476" s="109" t="s">
        <v>1808</v>
      </c>
      <c r="C476" s="109">
        <v>23</v>
      </c>
      <c r="D476" s="109" t="s">
        <v>124</v>
      </c>
      <c r="E476" s="109">
        <v>23036</v>
      </c>
      <c r="F476" s="109" t="s">
        <v>434</v>
      </c>
      <c r="G476" s="110">
        <v>423</v>
      </c>
      <c r="H476" s="110">
        <v>197</v>
      </c>
      <c r="I476" s="111">
        <v>0.46572104018912502</v>
      </c>
      <c r="J476" s="110">
        <v>226</v>
      </c>
      <c r="K476" s="111">
        <v>0.53427895981087503</v>
      </c>
      <c r="L476" s="110">
        <v>0</v>
      </c>
      <c r="M476" s="110">
        <v>10</v>
      </c>
      <c r="N476" s="110">
        <v>128</v>
      </c>
      <c r="O476" s="110">
        <v>14</v>
      </c>
      <c r="P476" s="110">
        <v>0</v>
      </c>
      <c r="Q476" s="110">
        <v>263</v>
      </c>
      <c r="R476" s="110">
        <v>8</v>
      </c>
      <c r="S476" s="110">
        <f>SUM('MFP by Site_kbs'!$L476:$P476,'MFP by Site_kbs'!$R476)</f>
        <v>160</v>
      </c>
      <c r="T476" s="110">
        <v>419</v>
      </c>
      <c r="U476" s="111">
        <v>0.99054373522458605</v>
      </c>
      <c r="V476" s="110">
        <v>4</v>
      </c>
      <c r="W476" s="111">
        <v>9.4562647754137096E-3</v>
      </c>
      <c r="X476" s="110">
        <v>0</v>
      </c>
      <c r="Y476" s="110">
        <v>0</v>
      </c>
      <c r="Z476" s="110" t="s">
        <v>1869</v>
      </c>
      <c r="AA476" s="110">
        <v>0</v>
      </c>
      <c r="AB476" s="110">
        <v>0</v>
      </c>
      <c r="AC476" s="110">
        <v>0</v>
      </c>
      <c r="AD476" s="109">
        <v>0</v>
      </c>
      <c r="AE476" s="110">
        <v>0</v>
      </c>
      <c r="AF476" s="110">
        <v>0</v>
      </c>
      <c r="AG476" s="110">
        <v>0</v>
      </c>
      <c r="AH476" s="110">
        <v>221</v>
      </c>
      <c r="AI476" s="110">
        <v>202</v>
      </c>
      <c r="AJ476" s="110">
        <v>0</v>
      </c>
      <c r="AK476" s="110">
        <v>0</v>
      </c>
      <c r="AL476" s="110">
        <v>0</v>
      </c>
      <c r="AM476" s="110">
        <v>0</v>
      </c>
      <c r="AN476" s="110">
        <v>0</v>
      </c>
      <c r="AO476" s="110">
        <v>244</v>
      </c>
      <c r="AP476" s="112">
        <f>'MFP by Site_kbs'!$AO476/'MFP by Site_kbs'!$G476</f>
        <v>0.57683215130023646</v>
      </c>
      <c r="AQ476" s="110">
        <v>244</v>
      </c>
      <c r="AR476" s="113">
        <f>'MFP by Site_kbs'!$AQ476/'MFP by Site_kbs'!$G476</f>
        <v>0.57683215130023646</v>
      </c>
      <c r="AS476" s="110" t="s">
        <v>1767</v>
      </c>
      <c r="AT476" s="110" t="s">
        <v>1917</v>
      </c>
      <c r="AU476" s="114" t="s">
        <v>3246</v>
      </c>
    </row>
    <row r="477" spans="2:47" x14ac:dyDescent="0.25">
      <c r="B477" s="103" t="s">
        <v>1808</v>
      </c>
      <c r="C477" s="103">
        <v>23</v>
      </c>
      <c r="D477" s="103" t="s">
        <v>124</v>
      </c>
      <c r="E477" s="103">
        <v>23038</v>
      </c>
      <c r="F477" s="103" t="s">
        <v>435</v>
      </c>
      <c r="G477" s="104">
        <v>537</v>
      </c>
      <c r="H477" s="104">
        <v>267</v>
      </c>
      <c r="I477" s="105">
        <v>0.497206703910615</v>
      </c>
      <c r="J477" s="104">
        <v>270</v>
      </c>
      <c r="K477" s="105">
        <v>0.50279329608938605</v>
      </c>
      <c r="L477" s="104">
        <v>1</v>
      </c>
      <c r="M477" s="104">
        <v>19</v>
      </c>
      <c r="N477" s="104">
        <v>238</v>
      </c>
      <c r="O477" s="104">
        <v>45</v>
      </c>
      <c r="P477" s="104">
        <v>0</v>
      </c>
      <c r="Q477" s="104">
        <v>229</v>
      </c>
      <c r="R477" s="104">
        <v>5</v>
      </c>
      <c r="S477" s="104">
        <f>SUM('MFP by Site_kbs'!$L477:$P477,'MFP by Site_kbs'!$R477)</f>
        <v>308</v>
      </c>
      <c r="T477" s="104">
        <v>518</v>
      </c>
      <c r="U477" s="105">
        <v>0.96461824953445097</v>
      </c>
      <c r="V477" s="104">
        <v>19</v>
      </c>
      <c r="W477" s="105">
        <v>3.5381750465549297E-2</v>
      </c>
      <c r="X477" s="104">
        <v>0</v>
      </c>
      <c r="Y477" s="104">
        <v>0</v>
      </c>
      <c r="Z477" s="104" t="s">
        <v>1869</v>
      </c>
      <c r="AA477" s="104">
        <v>0</v>
      </c>
      <c r="AB477" s="104">
        <v>0</v>
      </c>
      <c r="AC477" s="104">
        <v>0</v>
      </c>
      <c r="AD477" s="103">
        <v>0</v>
      </c>
      <c r="AE477" s="104">
        <v>0</v>
      </c>
      <c r="AF477" s="104">
        <v>0</v>
      </c>
      <c r="AG477" s="104">
        <v>0</v>
      </c>
      <c r="AH477" s="104">
        <v>264</v>
      </c>
      <c r="AI477" s="104">
        <v>273</v>
      </c>
      <c r="AJ477" s="104">
        <v>0</v>
      </c>
      <c r="AK477" s="104">
        <v>0</v>
      </c>
      <c r="AL477" s="104">
        <v>0</v>
      </c>
      <c r="AM477" s="104">
        <v>0</v>
      </c>
      <c r="AN477" s="104">
        <v>0</v>
      </c>
      <c r="AO477" s="104">
        <v>410</v>
      </c>
      <c r="AP477" s="106">
        <f>'MFP by Site_kbs'!$AO477/'MFP by Site_kbs'!$G477</f>
        <v>0.76350093109869643</v>
      </c>
      <c r="AQ477" s="104">
        <v>410</v>
      </c>
      <c r="AR477" s="107">
        <f>'MFP by Site_kbs'!$AQ477/'MFP by Site_kbs'!$G477</f>
        <v>0.76350093109869643</v>
      </c>
      <c r="AS477" s="104" t="s">
        <v>1767</v>
      </c>
      <c r="AT477" s="104" t="s">
        <v>1917</v>
      </c>
      <c r="AU477" s="115" t="s">
        <v>3246</v>
      </c>
    </row>
    <row r="478" spans="2:47" x14ac:dyDescent="0.25">
      <c r="B478" s="109" t="s">
        <v>1808</v>
      </c>
      <c r="C478" s="109">
        <v>23</v>
      </c>
      <c r="D478" s="109" t="s">
        <v>124</v>
      </c>
      <c r="E478" s="109">
        <v>23070</v>
      </c>
      <c r="F478" s="109" t="s">
        <v>436</v>
      </c>
      <c r="G478" s="110">
        <v>490</v>
      </c>
      <c r="H478" s="110">
        <v>254</v>
      </c>
      <c r="I478" s="111">
        <v>0.51836734693877595</v>
      </c>
      <c r="J478" s="110">
        <v>236</v>
      </c>
      <c r="K478" s="111">
        <v>0.48163265306122399</v>
      </c>
      <c r="L478" s="110">
        <v>1</v>
      </c>
      <c r="M478" s="110">
        <v>21</v>
      </c>
      <c r="N478" s="110">
        <v>97</v>
      </c>
      <c r="O478" s="110">
        <v>23</v>
      </c>
      <c r="P478" s="110">
        <v>0</v>
      </c>
      <c r="Q478" s="110">
        <v>320</v>
      </c>
      <c r="R478" s="110">
        <v>28</v>
      </c>
      <c r="S478" s="110">
        <f>SUM('MFP by Site_kbs'!$L478:$P478,'MFP by Site_kbs'!$R478)</f>
        <v>170</v>
      </c>
      <c r="T478" s="110">
        <v>469</v>
      </c>
      <c r="U478" s="111">
        <v>0.95714285714285696</v>
      </c>
      <c r="V478" s="110">
        <v>21</v>
      </c>
      <c r="W478" s="111">
        <v>4.2857142857142899E-2</v>
      </c>
      <c r="X478" s="110">
        <v>0</v>
      </c>
      <c r="Y478" s="110">
        <v>4</v>
      </c>
      <c r="Z478" s="110" t="s">
        <v>1869</v>
      </c>
      <c r="AA478" s="110">
        <v>63</v>
      </c>
      <c r="AB478" s="110">
        <v>63</v>
      </c>
      <c r="AC478" s="110">
        <v>72</v>
      </c>
      <c r="AD478" s="109">
        <v>78</v>
      </c>
      <c r="AE478" s="110">
        <v>71</v>
      </c>
      <c r="AF478" s="110">
        <v>76</v>
      </c>
      <c r="AG478" s="110">
        <v>63</v>
      </c>
      <c r="AH478" s="110">
        <v>0</v>
      </c>
      <c r="AI478" s="110">
        <v>0</v>
      </c>
      <c r="AJ478" s="110">
        <v>0</v>
      </c>
      <c r="AK478" s="110">
        <v>0</v>
      </c>
      <c r="AL478" s="110">
        <v>0</v>
      </c>
      <c r="AM478" s="110">
        <v>0</v>
      </c>
      <c r="AN478" s="110">
        <v>0</v>
      </c>
      <c r="AO478" s="110">
        <v>371</v>
      </c>
      <c r="AP478" s="112">
        <f>'MFP by Site_kbs'!$AO478/'MFP by Site_kbs'!$G478</f>
        <v>0.75714285714285712</v>
      </c>
      <c r="AQ478" s="110">
        <v>371</v>
      </c>
      <c r="AR478" s="113">
        <f>'MFP by Site_kbs'!$AQ478/'MFP by Site_kbs'!$G478</f>
        <v>0.75714285714285712</v>
      </c>
      <c r="AS478" s="110" t="s">
        <v>1767</v>
      </c>
      <c r="AT478" s="110" t="s">
        <v>1917</v>
      </c>
      <c r="AU478" s="114" t="s">
        <v>3246</v>
      </c>
    </row>
    <row r="479" spans="2:47" x14ac:dyDescent="0.25">
      <c r="B479" s="103" t="s">
        <v>1808</v>
      </c>
      <c r="C479" s="103">
        <v>23</v>
      </c>
      <c r="D479" s="103" t="s">
        <v>124</v>
      </c>
      <c r="E479" s="103">
        <v>23071</v>
      </c>
      <c r="F479" s="103" t="s">
        <v>437</v>
      </c>
      <c r="G479" s="104">
        <v>564</v>
      </c>
      <c r="H479" s="104">
        <v>277</v>
      </c>
      <c r="I479" s="105">
        <v>0.49113475177304999</v>
      </c>
      <c r="J479" s="104">
        <v>287</v>
      </c>
      <c r="K479" s="105">
        <v>0.50886524822695001</v>
      </c>
      <c r="L479" s="104">
        <v>0</v>
      </c>
      <c r="M479" s="104">
        <v>21</v>
      </c>
      <c r="N479" s="104">
        <v>284</v>
      </c>
      <c r="O479" s="104">
        <v>37</v>
      </c>
      <c r="P479" s="104">
        <v>1</v>
      </c>
      <c r="Q479" s="104">
        <v>194</v>
      </c>
      <c r="R479" s="104">
        <v>27</v>
      </c>
      <c r="S479" s="104">
        <f>SUM('MFP by Site_kbs'!$L479:$P479,'MFP by Site_kbs'!$R479)</f>
        <v>370</v>
      </c>
      <c r="T479" s="104">
        <v>534</v>
      </c>
      <c r="U479" s="105">
        <v>0.94680851063829796</v>
      </c>
      <c r="V479" s="104">
        <v>30</v>
      </c>
      <c r="W479" s="105">
        <v>5.31914893617021E-2</v>
      </c>
      <c r="X479" s="104">
        <v>0</v>
      </c>
      <c r="Y479" s="104">
        <v>6</v>
      </c>
      <c r="Z479" s="104" t="s">
        <v>1869</v>
      </c>
      <c r="AA479" s="104">
        <v>78</v>
      </c>
      <c r="AB479" s="104">
        <v>77</v>
      </c>
      <c r="AC479" s="104">
        <v>83</v>
      </c>
      <c r="AD479" s="103">
        <v>79</v>
      </c>
      <c r="AE479" s="104">
        <v>83</v>
      </c>
      <c r="AF479" s="104">
        <v>74</v>
      </c>
      <c r="AG479" s="104">
        <v>84</v>
      </c>
      <c r="AH479" s="104">
        <v>0</v>
      </c>
      <c r="AI479" s="104">
        <v>0</v>
      </c>
      <c r="AJ479" s="104">
        <v>0</v>
      </c>
      <c r="AK479" s="104">
        <v>0</v>
      </c>
      <c r="AL479" s="104">
        <v>0</v>
      </c>
      <c r="AM479" s="104">
        <v>0</v>
      </c>
      <c r="AN479" s="104">
        <v>0</v>
      </c>
      <c r="AO479" s="104">
        <v>467</v>
      </c>
      <c r="AP479" s="106">
        <f>'MFP by Site_kbs'!$AO479/'MFP by Site_kbs'!$G479</f>
        <v>0.82801418439716312</v>
      </c>
      <c r="AQ479" s="104">
        <v>467</v>
      </c>
      <c r="AR479" s="107">
        <f>'MFP by Site_kbs'!$AQ479/'MFP by Site_kbs'!$G479</f>
        <v>0.82801418439716312</v>
      </c>
      <c r="AS479" s="104" t="s">
        <v>1767</v>
      </c>
      <c r="AT479" s="104" t="s">
        <v>1917</v>
      </c>
      <c r="AU479" s="115" t="s">
        <v>3246</v>
      </c>
    </row>
    <row r="480" spans="2:47" x14ac:dyDescent="0.25">
      <c r="B480" s="109" t="s">
        <v>1808</v>
      </c>
      <c r="C480" s="109">
        <v>23</v>
      </c>
      <c r="D480" s="109" t="s">
        <v>124</v>
      </c>
      <c r="E480" s="109">
        <v>23072</v>
      </c>
      <c r="F480" s="109" t="s">
        <v>438</v>
      </c>
      <c r="G480" s="110">
        <v>488</v>
      </c>
      <c r="H480" s="110">
        <v>227</v>
      </c>
      <c r="I480" s="111">
        <v>0.46516393442623</v>
      </c>
      <c r="J480" s="110">
        <v>261</v>
      </c>
      <c r="K480" s="111">
        <v>0.53483606557377095</v>
      </c>
      <c r="L480" s="110">
        <v>2</v>
      </c>
      <c r="M480" s="110">
        <v>24</v>
      </c>
      <c r="N480" s="110">
        <v>153</v>
      </c>
      <c r="O480" s="110">
        <v>25</v>
      </c>
      <c r="P480" s="110">
        <v>0</v>
      </c>
      <c r="Q480" s="110">
        <v>252</v>
      </c>
      <c r="R480" s="110">
        <v>32</v>
      </c>
      <c r="S480" s="110">
        <f>SUM('MFP by Site_kbs'!$L480:$P480,'MFP by Site_kbs'!$R480)</f>
        <v>236</v>
      </c>
      <c r="T480" s="110">
        <v>463</v>
      </c>
      <c r="U480" s="111">
        <v>0.94877049180327899</v>
      </c>
      <c r="V480" s="110">
        <v>25</v>
      </c>
      <c r="W480" s="111">
        <v>5.1229508196721299E-2</v>
      </c>
      <c r="X480" s="110">
        <v>0</v>
      </c>
      <c r="Y480" s="110">
        <v>6</v>
      </c>
      <c r="Z480" s="110" t="s">
        <v>1869</v>
      </c>
      <c r="AA480" s="110">
        <v>61</v>
      </c>
      <c r="AB480" s="110">
        <v>73</v>
      </c>
      <c r="AC480" s="110">
        <v>71</v>
      </c>
      <c r="AD480" s="109">
        <v>59</v>
      </c>
      <c r="AE480" s="110">
        <v>84</v>
      </c>
      <c r="AF480" s="110">
        <v>71</v>
      </c>
      <c r="AG480" s="110">
        <v>63</v>
      </c>
      <c r="AH480" s="110">
        <v>0</v>
      </c>
      <c r="AI480" s="110">
        <v>0</v>
      </c>
      <c r="AJ480" s="110">
        <v>0</v>
      </c>
      <c r="AK480" s="110">
        <v>0</v>
      </c>
      <c r="AL480" s="110">
        <v>0</v>
      </c>
      <c r="AM480" s="110">
        <v>0</v>
      </c>
      <c r="AN480" s="110">
        <v>0</v>
      </c>
      <c r="AO480" s="110">
        <v>350</v>
      </c>
      <c r="AP480" s="112">
        <f>'MFP by Site_kbs'!$AO480/'MFP by Site_kbs'!$G480</f>
        <v>0.71721311475409832</v>
      </c>
      <c r="AQ480" s="110">
        <v>350</v>
      </c>
      <c r="AR480" s="113">
        <f>'MFP by Site_kbs'!$AQ480/'MFP by Site_kbs'!$G480</f>
        <v>0.71721311475409832</v>
      </c>
      <c r="AS480" s="110" t="s">
        <v>1767</v>
      </c>
      <c r="AT480" s="110" t="s">
        <v>1917</v>
      </c>
      <c r="AU480" s="114" t="s">
        <v>3246</v>
      </c>
    </row>
    <row r="481" spans="2:47" x14ac:dyDescent="0.25">
      <c r="B481" s="103" t="s">
        <v>1808</v>
      </c>
      <c r="C481" s="103">
        <v>23</v>
      </c>
      <c r="D481" s="103" t="s">
        <v>124</v>
      </c>
      <c r="E481" s="103">
        <v>23700</v>
      </c>
      <c r="F481" s="103" t="s">
        <v>439</v>
      </c>
      <c r="G481" s="104">
        <v>84</v>
      </c>
      <c r="H481" s="104">
        <v>32</v>
      </c>
      <c r="I481" s="105">
        <v>0.38095238095238099</v>
      </c>
      <c r="J481" s="104">
        <v>52</v>
      </c>
      <c r="K481" s="105">
        <v>0.61904761904761896</v>
      </c>
      <c r="L481" s="104">
        <v>1</v>
      </c>
      <c r="M481" s="104">
        <v>1</v>
      </c>
      <c r="N481" s="104">
        <v>39</v>
      </c>
      <c r="O481" s="104">
        <v>2</v>
      </c>
      <c r="P481" s="104">
        <v>0</v>
      </c>
      <c r="Q481" s="104">
        <v>40</v>
      </c>
      <c r="R481" s="104">
        <v>1</v>
      </c>
      <c r="S481" s="104">
        <f>SUM('MFP by Site_kbs'!$L481:$P481,'MFP by Site_kbs'!$R481)</f>
        <v>44</v>
      </c>
      <c r="T481" s="104">
        <v>84</v>
      </c>
      <c r="U481" s="105">
        <v>1</v>
      </c>
      <c r="V481" s="104">
        <v>0</v>
      </c>
      <c r="W481" s="105">
        <v>0</v>
      </c>
      <c r="X481" s="104">
        <v>28</v>
      </c>
      <c r="Y481" s="104">
        <v>56</v>
      </c>
      <c r="Z481" s="104" t="s">
        <v>1869</v>
      </c>
      <c r="AA481" s="104">
        <v>0</v>
      </c>
      <c r="AB481" s="104">
        <v>0</v>
      </c>
      <c r="AC481" s="104">
        <v>0</v>
      </c>
      <c r="AD481" s="103">
        <v>0</v>
      </c>
      <c r="AE481" s="104">
        <v>0</v>
      </c>
      <c r="AF481" s="104">
        <v>0</v>
      </c>
      <c r="AG481" s="104">
        <v>0</v>
      </c>
      <c r="AH481" s="104">
        <v>0</v>
      </c>
      <c r="AI481" s="104">
        <v>0</v>
      </c>
      <c r="AJ481" s="104">
        <v>0</v>
      </c>
      <c r="AK481" s="104">
        <v>0</v>
      </c>
      <c r="AL481" s="104">
        <v>0</v>
      </c>
      <c r="AM481" s="104">
        <v>0</v>
      </c>
      <c r="AN481" s="104">
        <v>0</v>
      </c>
      <c r="AO481" s="104">
        <v>21</v>
      </c>
      <c r="AP481" s="106">
        <f>'MFP by Site_kbs'!$AO481/'MFP by Site_kbs'!$G481</f>
        <v>0.25</v>
      </c>
      <c r="AQ481" s="104">
        <v>21</v>
      </c>
      <c r="AR481" s="107">
        <f>'MFP by Site_kbs'!$AQ481/'MFP by Site_kbs'!$G481</f>
        <v>0.25</v>
      </c>
      <c r="AS481" s="104" t="s">
        <v>1767</v>
      </c>
      <c r="AT481" s="104" t="s">
        <v>1917</v>
      </c>
      <c r="AU481" s="115" t="s">
        <v>3247</v>
      </c>
    </row>
    <row r="482" spans="2:47" ht="30" x14ac:dyDescent="0.25">
      <c r="B482" s="109" t="s">
        <v>1808</v>
      </c>
      <c r="C482" s="109">
        <v>24</v>
      </c>
      <c r="D482" s="109" t="s">
        <v>126</v>
      </c>
      <c r="E482" s="109">
        <v>24003</v>
      </c>
      <c r="F482" s="109" t="s">
        <v>440</v>
      </c>
      <c r="G482" s="110">
        <v>430</v>
      </c>
      <c r="H482" s="110">
        <v>218</v>
      </c>
      <c r="I482" s="111">
        <v>0.50697674418604699</v>
      </c>
      <c r="J482" s="110">
        <v>212</v>
      </c>
      <c r="K482" s="111">
        <v>0.49302325581395401</v>
      </c>
      <c r="L482" s="110">
        <v>0</v>
      </c>
      <c r="M482" s="110">
        <v>1</v>
      </c>
      <c r="N482" s="110">
        <v>68</v>
      </c>
      <c r="O482" s="110">
        <v>5</v>
      </c>
      <c r="P482" s="110">
        <v>0</v>
      </c>
      <c r="Q482" s="110">
        <v>347</v>
      </c>
      <c r="R482" s="110">
        <v>9</v>
      </c>
      <c r="S482" s="110">
        <f>SUM('MFP by Site_kbs'!$L482:$P482,'MFP by Site_kbs'!$R482)</f>
        <v>83</v>
      </c>
      <c r="T482" s="110">
        <v>426</v>
      </c>
      <c r="U482" s="111">
        <v>0.99069767441860501</v>
      </c>
      <c r="V482" s="110">
        <v>4</v>
      </c>
      <c r="W482" s="111">
        <v>9.3023255813953504E-3</v>
      </c>
      <c r="X482" s="110">
        <v>0</v>
      </c>
      <c r="Y482" s="110">
        <v>5</v>
      </c>
      <c r="Z482" s="110" t="s">
        <v>1869</v>
      </c>
      <c r="AA482" s="110">
        <v>63</v>
      </c>
      <c r="AB482" s="110">
        <v>56</v>
      </c>
      <c r="AC482" s="110">
        <v>61</v>
      </c>
      <c r="AD482" s="109">
        <v>55</v>
      </c>
      <c r="AE482" s="110">
        <v>53</v>
      </c>
      <c r="AF482" s="110">
        <v>54</v>
      </c>
      <c r="AG482" s="110">
        <v>83</v>
      </c>
      <c r="AH482" s="110">
        <v>0</v>
      </c>
      <c r="AI482" s="110">
        <v>0</v>
      </c>
      <c r="AJ482" s="110">
        <v>0</v>
      </c>
      <c r="AK482" s="110">
        <v>0</v>
      </c>
      <c r="AL482" s="110">
        <v>0</v>
      </c>
      <c r="AM482" s="110">
        <v>0</v>
      </c>
      <c r="AN482" s="110">
        <v>0</v>
      </c>
      <c r="AO482" s="110">
        <v>328</v>
      </c>
      <c r="AP482" s="112">
        <f>'MFP by Site_kbs'!$AO482/'MFP by Site_kbs'!$G482</f>
        <v>0.76279069767441865</v>
      </c>
      <c r="AQ482" s="110">
        <v>328</v>
      </c>
      <c r="AR482" s="113">
        <f>'MFP by Site_kbs'!$AQ482/'MFP by Site_kbs'!$G482</f>
        <v>0.76279069767441865</v>
      </c>
      <c r="AS482" s="110" t="s">
        <v>1767</v>
      </c>
      <c r="AT482" s="110" t="s">
        <v>1880</v>
      </c>
      <c r="AU482" s="114" t="s">
        <v>3246</v>
      </c>
    </row>
    <row r="483" spans="2:47" x14ac:dyDescent="0.25">
      <c r="B483" s="103" t="s">
        <v>1808</v>
      </c>
      <c r="C483" s="103">
        <v>24</v>
      </c>
      <c r="D483" s="103" t="s">
        <v>126</v>
      </c>
      <c r="E483" s="103">
        <v>24010</v>
      </c>
      <c r="F483" s="103" t="s">
        <v>877</v>
      </c>
      <c r="G483" s="104">
        <v>1412</v>
      </c>
      <c r="H483" s="104">
        <v>693</v>
      </c>
      <c r="I483" s="105">
        <v>0.49079320113314401</v>
      </c>
      <c r="J483" s="104">
        <v>719</v>
      </c>
      <c r="K483" s="105">
        <v>0.50920679886685505</v>
      </c>
      <c r="L483" s="104">
        <v>3</v>
      </c>
      <c r="M483" s="104">
        <v>6</v>
      </c>
      <c r="N483" s="104">
        <v>854</v>
      </c>
      <c r="O483" s="104">
        <v>27</v>
      </c>
      <c r="P483" s="104">
        <v>0</v>
      </c>
      <c r="Q483" s="104">
        <v>520</v>
      </c>
      <c r="R483" s="104">
        <v>2</v>
      </c>
      <c r="S483" s="104">
        <f>SUM('MFP by Site_kbs'!$L483:$P483,'MFP by Site_kbs'!$R483)</f>
        <v>892</v>
      </c>
      <c r="T483" s="104">
        <v>1402</v>
      </c>
      <c r="U483" s="105">
        <v>0.99291784702549601</v>
      </c>
      <c r="V483" s="104">
        <v>10</v>
      </c>
      <c r="W483" s="105">
        <v>7.0821529745042503E-3</v>
      </c>
      <c r="X483" s="104">
        <v>0</v>
      </c>
      <c r="Y483" s="104">
        <v>0</v>
      </c>
      <c r="Z483" s="104" t="s">
        <v>1869</v>
      </c>
      <c r="AA483" s="104">
        <v>0</v>
      </c>
      <c r="AB483" s="104">
        <v>0</v>
      </c>
      <c r="AC483" s="104">
        <v>0</v>
      </c>
      <c r="AD483" s="103">
        <v>0</v>
      </c>
      <c r="AE483" s="104">
        <v>0</v>
      </c>
      <c r="AF483" s="104">
        <v>0</v>
      </c>
      <c r="AG483" s="104">
        <v>0</v>
      </c>
      <c r="AH483" s="104">
        <v>242</v>
      </c>
      <c r="AI483" s="104">
        <v>252</v>
      </c>
      <c r="AJ483" s="104">
        <v>257</v>
      </c>
      <c r="AK483" s="104">
        <v>28</v>
      </c>
      <c r="AL483" s="104">
        <v>226</v>
      </c>
      <c r="AM483" s="104">
        <v>234</v>
      </c>
      <c r="AN483" s="104">
        <v>173</v>
      </c>
      <c r="AO483" s="104">
        <v>1143</v>
      </c>
      <c r="AP483" s="106">
        <f>'MFP by Site_kbs'!$AO483/'MFP by Site_kbs'!$G483</f>
        <v>0.80949008498583575</v>
      </c>
      <c r="AQ483" s="104">
        <v>1143</v>
      </c>
      <c r="AR483" s="107">
        <f>'MFP by Site_kbs'!$AQ483/'MFP by Site_kbs'!$G483</f>
        <v>0.80949008498583575</v>
      </c>
      <c r="AS483" s="104" t="s">
        <v>1767</v>
      </c>
      <c r="AT483" s="104" t="s">
        <v>1880</v>
      </c>
      <c r="AU483" s="115" t="s">
        <v>3246</v>
      </c>
    </row>
    <row r="484" spans="2:47" x14ac:dyDescent="0.25">
      <c r="B484" s="109" t="s">
        <v>1808</v>
      </c>
      <c r="C484" s="109">
        <v>24</v>
      </c>
      <c r="D484" s="109" t="s">
        <v>126</v>
      </c>
      <c r="E484" s="109">
        <v>24017</v>
      </c>
      <c r="F484" s="109" t="s">
        <v>878</v>
      </c>
      <c r="G484" s="110">
        <v>302</v>
      </c>
      <c r="H484" s="110">
        <v>155</v>
      </c>
      <c r="I484" s="111">
        <v>0.51324503311258296</v>
      </c>
      <c r="J484" s="110">
        <v>147</v>
      </c>
      <c r="K484" s="111">
        <v>0.48675496688741698</v>
      </c>
      <c r="L484" s="110">
        <v>0</v>
      </c>
      <c r="M484" s="110">
        <v>0</v>
      </c>
      <c r="N484" s="110">
        <v>250</v>
      </c>
      <c r="O484" s="110">
        <v>6</v>
      </c>
      <c r="P484" s="110">
        <v>0</v>
      </c>
      <c r="Q484" s="110">
        <v>45</v>
      </c>
      <c r="R484" s="110">
        <v>1</v>
      </c>
      <c r="S484" s="110">
        <f>SUM('MFP by Site_kbs'!$L484:$P484,'MFP by Site_kbs'!$R484)</f>
        <v>257</v>
      </c>
      <c r="T484" s="110">
        <v>299</v>
      </c>
      <c r="U484" s="111">
        <v>0.99006622516556297</v>
      </c>
      <c r="V484" s="110">
        <v>3</v>
      </c>
      <c r="W484" s="111">
        <v>9.93377483443709E-3</v>
      </c>
      <c r="X484" s="110">
        <v>0</v>
      </c>
      <c r="Y484" s="110">
        <v>0</v>
      </c>
      <c r="Z484" s="110" t="s">
        <v>1869</v>
      </c>
      <c r="AA484" s="110">
        <v>0</v>
      </c>
      <c r="AB484" s="110">
        <v>0</v>
      </c>
      <c r="AC484" s="110">
        <v>0</v>
      </c>
      <c r="AD484" s="109">
        <v>0</v>
      </c>
      <c r="AE484" s="110">
        <v>0</v>
      </c>
      <c r="AF484" s="110">
        <v>0</v>
      </c>
      <c r="AG484" s="110">
        <v>0</v>
      </c>
      <c r="AH484" s="110">
        <v>48</v>
      </c>
      <c r="AI484" s="110">
        <v>44</v>
      </c>
      <c r="AJ484" s="110">
        <v>55</v>
      </c>
      <c r="AK484" s="110">
        <v>3</v>
      </c>
      <c r="AL484" s="110">
        <v>56</v>
      </c>
      <c r="AM484" s="110">
        <v>51</v>
      </c>
      <c r="AN484" s="110">
        <v>45</v>
      </c>
      <c r="AO484" s="110">
        <v>261</v>
      </c>
      <c r="AP484" s="112">
        <f>'MFP by Site_kbs'!$AO484/'MFP by Site_kbs'!$G484</f>
        <v>0.86423841059602646</v>
      </c>
      <c r="AQ484" s="110">
        <v>261</v>
      </c>
      <c r="AR484" s="113">
        <f>'MFP by Site_kbs'!$AQ484/'MFP by Site_kbs'!$G484</f>
        <v>0.86423841059602646</v>
      </c>
      <c r="AS484" s="110" t="s">
        <v>1767</v>
      </c>
      <c r="AT484" s="110" t="s">
        <v>1880</v>
      </c>
      <c r="AU484" s="114" t="s">
        <v>3246</v>
      </c>
    </row>
    <row r="485" spans="2:47" x14ac:dyDescent="0.25">
      <c r="B485" s="103" t="s">
        <v>1808</v>
      </c>
      <c r="C485" s="103">
        <v>24</v>
      </c>
      <c r="D485" s="103" t="s">
        <v>126</v>
      </c>
      <c r="E485" s="103">
        <v>24019</v>
      </c>
      <c r="F485" s="103" t="s">
        <v>879</v>
      </c>
      <c r="G485" s="104">
        <v>422</v>
      </c>
      <c r="H485" s="104">
        <v>202</v>
      </c>
      <c r="I485" s="105">
        <v>0.47867298578199102</v>
      </c>
      <c r="J485" s="104">
        <v>220</v>
      </c>
      <c r="K485" s="105">
        <v>0.52132701421800998</v>
      </c>
      <c r="L485" s="104">
        <v>0</v>
      </c>
      <c r="M485" s="104">
        <v>0</v>
      </c>
      <c r="N485" s="104">
        <v>354</v>
      </c>
      <c r="O485" s="104">
        <v>5</v>
      </c>
      <c r="P485" s="104">
        <v>0</v>
      </c>
      <c r="Q485" s="104">
        <v>61</v>
      </c>
      <c r="R485" s="104">
        <v>2</v>
      </c>
      <c r="S485" s="104">
        <f>SUM('MFP by Site_kbs'!$L485:$P485,'MFP by Site_kbs'!$R485)</f>
        <v>361</v>
      </c>
      <c r="T485" s="104">
        <v>421</v>
      </c>
      <c r="U485" s="105">
        <v>0.99763033175355498</v>
      </c>
      <c r="V485" s="104">
        <v>1</v>
      </c>
      <c r="W485" s="105">
        <v>2.3696682464455E-3</v>
      </c>
      <c r="X485" s="104">
        <v>0</v>
      </c>
      <c r="Y485" s="104">
        <v>9</v>
      </c>
      <c r="Z485" s="104" t="s">
        <v>1869</v>
      </c>
      <c r="AA485" s="104">
        <v>56</v>
      </c>
      <c r="AB485" s="104">
        <v>43</v>
      </c>
      <c r="AC485" s="104">
        <v>57</v>
      </c>
      <c r="AD485" s="103">
        <v>64</v>
      </c>
      <c r="AE485" s="104">
        <v>67</v>
      </c>
      <c r="AF485" s="104">
        <v>67</v>
      </c>
      <c r="AG485" s="104">
        <v>59</v>
      </c>
      <c r="AH485" s="104">
        <v>0</v>
      </c>
      <c r="AI485" s="104">
        <v>0</v>
      </c>
      <c r="AJ485" s="104">
        <v>0</v>
      </c>
      <c r="AK485" s="104">
        <v>0</v>
      </c>
      <c r="AL485" s="104">
        <v>0</v>
      </c>
      <c r="AM485" s="104">
        <v>0</v>
      </c>
      <c r="AN485" s="104">
        <v>0</v>
      </c>
      <c r="AO485" s="104">
        <v>384</v>
      </c>
      <c r="AP485" s="106">
        <f>'MFP by Site_kbs'!$AO485/'MFP by Site_kbs'!$G485</f>
        <v>0.90995260663507105</v>
      </c>
      <c r="AQ485" s="104">
        <v>384</v>
      </c>
      <c r="AR485" s="107">
        <f>'MFP by Site_kbs'!$AQ485/'MFP by Site_kbs'!$G485</f>
        <v>0.90995260663507105</v>
      </c>
      <c r="AS485" s="104" t="s">
        <v>1767</v>
      </c>
      <c r="AT485" s="104" t="s">
        <v>1880</v>
      </c>
      <c r="AU485" s="115" t="s">
        <v>3246</v>
      </c>
    </row>
    <row r="486" spans="2:47" x14ac:dyDescent="0.25">
      <c r="B486" s="109" t="s">
        <v>1808</v>
      </c>
      <c r="C486" s="109">
        <v>24</v>
      </c>
      <c r="D486" s="109" t="s">
        <v>126</v>
      </c>
      <c r="E486" s="109">
        <v>24022</v>
      </c>
      <c r="F486" s="109" t="s">
        <v>880</v>
      </c>
      <c r="G486" s="110">
        <v>1046</v>
      </c>
      <c r="H486" s="110">
        <v>485</v>
      </c>
      <c r="I486" s="111">
        <v>0.463671128107075</v>
      </c>
      <c r="J486" s="110">
        <v>561</v>
      </c>
      <c r="K486" s="111">
        <v>0.536328871892925</v>
      </c>
      <c r="L486" s="110">
        <v>0</v>
      </c>
      <c r="M486" s="110">
        <v>6</v>
      </c>
      <c r="N486" s="110">
        <v>796</v>
      </c>
      <c r="O486" s="110">
        <v>27</v>
      </c>
      <c r="P486" s="110">
        <v>0</v>
      </c>
      <c r="Q486" s="110">
        <v>204</v>
      </c>
      <c r="R486" s="110">
        <v>13</v>
      </c>
      <c r="S486" s="110">
        <f>SUM('MFP by Site_kbs'!$L486:$P486,'MFP by Site_kbs'!$R486)</f>
        <v>842</v>
      </c>
      <c r="T486" s="110">
        <v>1036</v>
      </c>
      <c r="U486" s="111">
        <v>0.99043977055449295</v>
      </c>
      <c r="V486" s="110">
        <v>10</v>
      </c>
      <c r="W486" s="111">
        <v>9.5602294455066905E-3</v>
      </c>
      <c r="X486" s="110">
        <v>0</v>
      </c>
      <c r="Y486" s="110">
        <v>12</v>
      </c>
      <c r="Z486" s="110" t="s">
        <v>1869</v>
      </c>
      <c r="AA486" s="110">
        <v>163</v>
      </c>
      <c r="AB486" s="110">
        <v>134</v>
      </c>
      <c r="AC486" s="110">
        <v>148</v>
      </c>
      <c r="AD486" s="109">
        <v>167</v>
      </c>
      <c r="AE486" s="110">
        <v>139</v>
      </c>
      <c r="AF486" s="110">
        <v>140</v>
      </c>
      <c r="AG486" s="110">
        <v>143</v>
      </c>
      <c r="AH486" s="110">
        <v>0</v>
      </c>
      <c r="AI486" s="110">
        <v>0</v>
      </c>
      <c r="AJ486" s="110">
        <v>0</v>
      </c>
      <c r="AK486" s="110">
        <v>0</v>
      </c>
      <c r="AL486" s="110">
        <v>0</v>
      </c>
      <c r="AM486" s="110">
        <v>0</v>
      </c>
      <c r="AN486" s="110">
        <v>0</v>
      </c>
      <c r="AO486" s="110">
        <v>913</v>
      </c>
      <c r="AP486" s="112">
        <f>'MFP by Site_kbs'!$AO486/'MFP by Site_kbs'!$G486</f>
        <v>0.87284894837476101</v>
      </c>
      <c r="AQ486" s="110">
        <v>913</v>
      </c>
      <c r="AR486" s="113">
        <f>'MFP by Site_kbs'!$AQ486/'MFP by Site_kbs'!$G486</f>
        <v>0.87284894837476101</v>
      </c>
      <c r="AS486" s="110" t="s">
        <v>1767</v>
      </c>
      <c r="AT486" s="110" t="s">
        <v>1880</v>
      </c>
      <c r="AU486" s="114" t="s">
        <v>3246</v>
      </c>
    </row>
    <row r="487" spans="2:47" x14ac:dyDescent="0.25">
      <c r="B487" s="103" t="s">
        <v>1808</v>
      </c>
      <c r="C487" s="103">
        <v>24</v>
      </c>
      <c r="D487" s="103" t="s">
        <v>126</v>
      </c>
      <c r="E487" s="103">
        <v>24023</v>
      </c>
      <c r="F487" s="103" t="s">
        <v>881</v>
      </c>
      <c r="G487" s="104">
        <v>235</v>
      </c>
      <c r="H487" s="104">
        <v>107</v>
      </c>
      <c r="I487" s="105">
        <v>0.45531914893616998</v>
      </c>
      <c r="J487" s="104">
        <v>128</v>
      </c>
      <c r="K487" s="105">
        <v>0.54468085106383002</v>
      </c>
      <c r="L487" s="104">
        <v>0</v>
      </c>
      <c r="M487" s="104">
        <v>0</v>
      </c>
      <c r="N487" s="104">
        <v>161</v>
      </c>
      <c r="O487" s="104">
        <v>1</v>
      </c>
      <c r="P487" s="104">
        <v>0</v>
      </c>
      <c r="Q487" s="104">
        <v>66</v>
      </c>
      <c r="R487" s="104">
        <v>7</v>
      </c>
      <c r="S487" s="104">
        <f>SUM('MFP by Site_kbs'!$L487:$P487,'MFP by Site_kbs'!$R487)</f>
        <v>169</v>
      </c>
      <c r="T487" s="104">
        <v>235</v>
      </c>
      <c r="U487" s="105">
        <v>1</v>
      </c>
      <c r="V487" s="104">
        <v>0</v>
      </c>
      <c r="W487" s="105">
        <v>0</v>
      </c>
      <c r="X487" s="104">
        <v>0</v>
      </c>
      <c r="Y487" s="104">
        <v>4</v>
      </c>
      <c r="Z487" s="104" t="s">
        <v>1869</v>
      </c>
      <c r="AA487" s="104">
        <v>30</v>
      </c>
      <c r="AB487" s="104">
        <v>30</v>
      </c>
      <c r="AC487" s="104">
        <v>37</v>
      </c>
      <c r="AD487" s="103">
        <v>34</v>
      </c>
      <c r="AE487" s="104">
        <v>36</v>
      </c>
      <c r="AF487" s="104">
        <v>27</v>
      </c>
      <c r="AG487" s="104">
        <v>37</v>
      </c>
      <c r="AH487" s="104">
        <v>0</v>
      </c>
      <c r="AI487" s="104">
        <v>0</v>
      </c>
      <c r="AJ487" s="104">
        <v>0</v>
      </c>
      <c r="AK487" s="104">
        <v>0</v>
      </c>
      <c r="AL487" s="104">
        <v>0</v>
      </c>
      <c r="AM487" s="104">
        <v>0</v>
      </c>
      <c r="AN487" s="104">
        <v>0</v>
      </c>
      <c r="AO487" s="104">
        <v>216</v>
      </c>
      <c r="AP487" s="106">
        <f>'MFP by Site_kbs'!$AO487/'MFP by Site_kbs'!$G487</f>
        <v>0.91914893617021276</v>
      </c>
      <c r="AQ487" s="104">
        <v>216</v>
      </c>
      <c r="AR487" s="107">
        <f>'MFP by Site_kbs'!$AQ487/'MFP by Site_kbs'!$G487</f>
        <v>0.91914893617021276</v>
      </c>
      <c r="AS487" s="104" t="s">
        <v>1767</v>
      </c>
      <c r="AT487" s="104" t="s">
        <v>1880</v>
      </c>
      <c r="AU487" s="115" t="s">
        <v>3246</v>
      </c>
    </row>
    <row r="488" spans="2:47" ht="30" x14ac:dyDescent="0.25">
      <c r="B488" s="109" t="s">
        <v>1808</v>
      </c>
      <c r="C488" s="109">
        <v>24</v>
      </c>
      <c r="D488" s="109" t="s">
        <v>126</v>
      </c>
      <c r="E488" s="109">
        <v>24025</v>
      </c>
      <c r="F488" s="109" t="s">
        <v>882</v>
      </c>
      <c r="G488" s="110">
        <v>699</v>
      </c>
      <c r="H488" s="110">
        <v>359</v>
      </c>
      <c r="I488" s="111">
        <v>0.51359084406294697</v>
      </c>
      <c r="J488" s="110">
        <v>340</v>
      </c>
      <c r="K488" s="111">
        <v>0.48640915593705297</v>
      </c>
      <c r="L488" s="110">
        <v>0</v>
      </c>
      <c r="M488" s="110">
        <v>14</v>
      </c>
      <c r="N488" s="110">
        <v>515</v>
      </c>
      <c r="O488" s="110">
        <v>24</v>
      </c>
      <c r="P488" s="110">
        <v>0</v>
      </c>
      <c r="Q488" s="110">
        <v>137</v>
      </c>
      <c r="R488" s="110">
        <v>9</v>
      </c>
      <c r="S488" s="110">
        <f>SUM('MFP by Site_kbs'!$L488:$P488,'MFP by Site_kbs'!$R488)</f>
        <v>562</v>
      </c>
      <c r="T488" s="110">
        <v>689</v>
      </c>
      <c r="U488" s="111">
        <v>0.98569384835479301</v>
      </c>
      <c r="V488" s="110">
        <v>10</v>
      </c>
      <c r="W488" s="111">
        <v>1.4306151645207399E-2</v>
      </c>
      <c r="X488" s="110">
        <v>0</v>
      </c>
      <c r="Y488" s="110">
        <v>4</v>
      </c>
      <c r="Z488" s="110" t="s">
        <v>1869</v>
      </c>
      <c r="AA488" s="110">
        <v>52</v>
      </c>
      <c r="AB488" s="110">
        <v>68</v>
      </c>
      <c r="AC488" s="110">
        <v>65</v>
      </c>
      <c r="AD488" s="109">
        <v>61</v>
      </c>
      <c r="AE488" s="110">
        <v>53</v>
      </c>
      <c r="AF488" s="110">
        <v>60</v>
      </c>
      <c r="AG488" s="110">
        <v>54</v>
      </c>
      <c r="AH488" s="110">
        <v>46</v>
      </c>
      <c r="AI488" s="110">
        <v>60</v>
      </c>
      <c r="AJ488" s="110">
        <v>43</v>
      </c>
      <c r="AK488" s="110">
        <v>4</v>
      </c>
      <c r="AL488" s="110">
        <v>46</v>
      </c>
      <c r="AM488" s="110">
        <v>43</v>
      </c>
      <c r="AN488" s="110">
        <v>40</v>
      </c>
      <c r="AO488" s="110">
        <v>556</v>
      </c>
      <c r="AP488" s="112">
        <f>'MFP by Site_kbs'!$AO488/'MFP by Site_kbs'!$G488</f>
        <v>0.79542203147353363</v>
      </c>
      <c r="AQ488" s="110">
        <v>556</v>
      </c>
      <c r="AR488" s="113">
        <f>'MFP by Site_kbs'!$AQ488/'MFP by Site_kbs'!$G488</f>
        <v>0.79542203147353363</v>
      </c>
      <c r="AS488" s="110" t="s">
        <v>1767</v>
      </c>
      <c r="AT488" s="110" t="s">
        <v>1880</v>
      </c>
      <c r="AU488" s="114" t="s">
        <v>3246</v>
      </c>
    </row>
    <row r="489" spans="2:47" x14ac:dyDescent="0.25">
      <c r="B489" s="103" t="s">
        <v>1808</v>
      </c>
      <c r="C489" s="103">
        <v>25</v>
      </c>
      <c r="D489" s="103" t="s">
        <v>129</v>
      </c>
      <c r="E489" s="103">
        <v>25005</v>
      </c>
      <c r="F489" s="103" t="s">
        <v>883</v>
      </c>
      <c r="G489" s="104">
        <v>253</v>
      </c>
      <c r="H489" s="104">
        <v>113</v>
      </c>
      <c r="I489" s="105">
        <v>0.44664031620553402</v>
      </c>
      <c r="J489" s="104">
        <v>140</v>
      </c>
      <c r="K489" s="105">
        <v>0.55335968379446598</v>
      </c>
      <c r="L489" s="104">
        <v>0</v>
      </c>
      <c r="M489" s="104">
        <v>2</v>
      </c>
      <c r="N489" s="104">
        <v>160</v>
      </c>
      <c r="O489" s="104">
        <v>3</v>
      </c>
      <c r="P489" s="104">
        <v>0</v>
      </c>
      <c r="Q489" s="104">
        <v>87</v>
      </c>
      <c r="R489" s="104">
        <v>1</v>
      </c>
      <c r="S489" s="104">
        <f>SUM('MFP by Site_kbs'!$L489:$P489,'MFP by Site_kbs'!$R489)</f>
        <v>166</v>
      </c>
      <c r="T489" s="104">
        <v>253</v>
      </c>
      <c r="U489" s="105">
        <v>1</v>
      </c>
      <c r="V489" s="104">
        <v>0</v>
      </c>
      <c r="W489" s="105">
        <v>0</v>
      </c>
      <c r="X489" s="104">
        <v>0</v>
      </c>
      <c r="Y489" s="104">
        <v>0</v>
      </c>
      <c r="Z489" s="104" t="s">
        <v>1869</v>
      </c>
      <c r="AA489" s="104">
        <v>0</v>
      </c>
      <c r="AB489" s="104">
        <v>0</v>
      </c>
      <c r="AC489" s="104">
        <v>0</v>
      </c>
      <c r="AD489" s="103">
        <v>0</v>
      </c>
      <c r="AE489" s="104">
        <v>0</v>
      </c>
      <c r="AF489" s="104">
        <v>0</v>
      </c>
      <c r="AG489" s="104">
        <v>0</v>
      </c>
      <c r="AH489" s="104">
        <v>0</v>
      </c>
      <c r="AI489" s="104">
        <v>0</v>
      </c>
      <c r="AJ489" s="104">
        <v>76</v>
      </c>
      <c r="AK489" s="104">
        <v>0</v>
      </c>
      <c r="AL489" s="104">
        <v>67</v>
      </c>
      <c r="AM489" s="104">
        <v>57</v>
      </c>
      <c r="AN489" s="104">
        <v>53</v>
      </c>
      <c r="AO489" s="104">
        <v>206</v>
      </c>
      <c r="AP489" s="106">
        <f>'MFP by Site_kbs'!$AO489/'MFP by Site_kbs'!$G489</f>
        <v>0.81422924901185767</v>
      </c>
      <c r="AQ489" s="104">
        <v>206</v>
      </c>
      <c r="AR489" s="107">
        <f>'MFP by Site_kbs'!$AQ489/'MFP by Site_kbs'!$G489</f>
        <v>0.81422924901185767</v>
      </c>
      <c r="AS489" s="104" t="s">
        <v>1767</v>
      </c>
      <c r="AT489" s="104" t="s">
        <v>1932</v>
      </c>
      <c r="AU489" s="115" t="s">
        <v>3247</v>
      </c>
    </row>
    <row r="490" spans="2:47" x14ac:dyDescent="0.25">
      <c r="B490" s="109" t="s">
        <v>1808</v>
      </c>
      <c r="C490" s="109">
        <v>25</v>
      </c>
      <c r="D490" s="109" t="s">
        <v>129</v>
      </c>
      <c r="E490" s="109">
        <v>25006</v>
      </c>
      <c r="F490" s="109" t="s">
        <v>884</v>
      </c>
      <c r="G490" s="110">
        <v>255</v>
      </c>
      <c r="H490" s="110">
        <v>121</v>
      </c>
      <c r="I490" s="111">
        <v>0.474509803921569</v>
      </c>
      <c r="J490" s="110">
        <v>134</v>
      </c>
      <c r="K490" s="111">
        <v>0.52549019607843095</v>
      </c>
      <c r="L490" s="110">
        <v>2</v>
      </c>
      <c r="M490" s="110">
        <v>1</v>
      </c>
      <c r="N490" s="110">
        <v>160</v>
      </c>
      <c r="O490" s="110">
        <v>1</v>
      </c>
      <c r="P490" s="110">
        <v>0</v>
      </c>
      <c r="Q490" s="110">
        <v>88</v>
      </c>
      <c r="R490" s="110">
        <v>3</v>
      </c>
      <c r="S490" s="110">
        <f>SUM('MFP by Site_kbs'!$L490:$P490,'MFP by Site_kbs'!$R490)</f>
        <v>167</v>
      </c>
      <c r="T490" s="110">
        <v>255</v>
      </c>
      <c r="U490" s="111">
        <v>1</v>
      </c>
      <c r="V490" s="110">
        <v>0</v>
      </c>
      <c r="W490" s="111">
        <v>0</v>
      </c>
      <c r="X490" s="110">
        <v>0</v>
      </c>
      <c r="Y490" s="110">
        <v>0</v>
      </c>
      <c r="Z490" s="110" t="s">
        <v>1869</v>
      </c>
      <c r="AA490" s="110">
        <v>0</v>
      </c>
      <c r="AB490" s="110">
        <v>0</v>
      </c>
      <c r="AC490" s="110">
        <v>0</v>
      </c>
      <c r="AD490" s="109">
        <v>0</v>
      </c>
      <c r="AE490" s="110">
        <v>0</v>
      </c>
      <c r="AF490" s="110">
        <v>55</v>
      </c>
      <c r="AG490" s="110">
        <v>69</v>
      </c>
      <c r="AH490" s="110">
        <v>61</v>
      </c>
      <c r="AI490" s="110">
        <v>70</v>
      </c>
      <c r="AJ490" s="110">
        <v>0</v>
      </c>
      <c r="AK490" s="110">
        <v>0</v>
      </c>
      <c r="AL490" s="110">
        <v>0</v>
      </c>
      <c r="AM490" s="110">
        <v>0</v>
      </c>
      <c r="AN490" s="110">
        <v>0</v>
      </c>
      <c r="AO490" s="110">
        <v>232</v>
      </c>
      <c r="AP490" s="112">
        <f>'MFP by Site_kbs'!$AO490/'MFP by Site_kbs'!$G490</f>
        <v>0.90980392156862744</v>
      </c>
      <c r="AQ490" s="110">
        <v>232</v>
      </c>
      <c r="AR490" s="113">
        <f>'MFP by Site_kbs'!$AQ490/'MFP by Site_kbs'!$G490</f>
        <v>0.90980392156862744</v>
      </c>
      <c r="AS490" s="110" t="s">
        <v>1767</v>
      </c>
      <c r="AT490" s="110" t="s">
        <v>1932</v>
      </c>
      <c r="AU490" s="114" t="s">
        <v>3247</v>
      </c>
    </row>
    <row r="491" spans="2:47" x14ac:dyDescent="0.25">
      <c r="B491" s="103" t="s">
        <v>1808</v>
      </c>
      <c r="C491" s="103">
        <v>25</v>
      </c>
      <c r="D491" s="103" t="s">
        <v>129</v>
      </c>
      <c r="E491" s="103">
        <v>25007</v>
      </c>
      <c r="F491" s="103" t="s">
        <v>885</v>
      </c>
      <c r="G491" s="104">
        <v>685</v>
      </c>
      <c r="H491" s="104">
        <v>316</v>
      </c>
      <c r="I491" s="105">
        <v>0.461313868613139</v>
      </c>
      <c r="J491" s="104">
        <v>369</v>
      </c>
      <c r="K491" s="105">
        <v>0.53868613138686094</v>
      </c>
      <c r="L491" s="104">
        <v>0</v>
      </c>
      <c r="M491" s="104">
        <v>3</v>
      </c>
      <c r="N491" s="104">
        <v>119</v>
      </c>
      <c r="O491" s="104">
        <v>21</v>
      </c>
      <c r="P491" s="104">
        <v>0</v>
      </c>
      <c r="Q491" s="104">
        <v>531</v>
      </c>
      <c r="R491" s="104">
        <v>11</v>
      </c>
      <c r="S491" s="104">
        <f>SUM('MFP by Site_kbs'!$L491:$P491,'MFP by Site_kbs'!$R491)</f>
        <v>154</v>
      </c>
      <c r="T491" s="104">
        <v>682</v>
      </c>
      <c r="U491" s="105">
        <v>0.99562043795620403</v>
      </c>
      <c r="V491" s="104">
        <v>3</v>
      </c>
      <c r="W491" s="105">
        <v>4.3795620437956199E-3</v>
      </c>
      <c r="X491" s="104">
        <v>0</v>
      </c>
      <c r="Y491" s="104">
        <v>7</v>
      </c>
      <c r="Z491" s="104" t="s">
        <v>1869</v>
      </c>
      <c r="AA491" s="104">
        <v>44</v>
      </c>
      <c r="AB491" s="104">
        <v>58</v>
      </c>
      <c r="AC491" s="104">
        <v>61</v>
      </c>
      <c r="AD491" s="103">
        <v>61</v>
      </c>
      <c r="AE491" s="104">
        <v>50</v>
      </c>
      <c r="AF491" s="104">
        <v>62</v>
      </c>
      <c r="AG491" s="104">
        <v>63</v>
      </c>
      <c r="AH491" s="104">
        <v>46</v>
      </c>
      <c r="AI491" s="104">
        <v>60</v>
      </c>
      <c r="AJ491" s="104">
        <v>63</v>
      </c>
      <c r="AK491" s="104">
        <v>0</v>
      </c>
      <c r="AL491" s="104">
        <v>48</v>
      </c>
      <c r="AM491" s="104">
        <v>32</v>
      </c>
      <c r="AN491" s="104">
        <v>30</v>
      </c>
      <c r="AO491" s="104">
        <v>339</v>
      </c>
      <c r="AP491" s="106">
        <f>'MFP by Site_kbs'!$AO491/'MFP by Site_kbs'!$G491</f>
        <v>0.49489051094890513</v>
      </c>
      <c r="AQ491" s="104">
        <v>339</v>
      </c>
      <c r="AR491" s="107">
        <f>'MFP by Site_kbs'!$AQ491/'MFP by Site_kbs'!$G491</f>
        <v>0.49489051094890513</v>
      </c>
      <c r="AS491" s="104" t="s">
        <v>1767</v>
      </c>
      <c r="AT491" s="104" t="s">
        <v>1932</v>
      </c>
      <c r="AU491" s="115" t="s">
        <v>3247</v>
      </c>
    </row>
    <row r="492" spans="2:47" x14ac:dyDescent="0.25">
      <c r="B492" s="109" t="s">
        <v>1808</v>
      </c>
      <c r="C492" s="109">
        <v>25</v>
      </c>
      <c r="D492" s="109" t="s">
        <v>129</v>
      </c>
      <c r="E492" s="109">
        <v>25008</v>
      </c>
      <c r="F492" s="109" t="s">
        <v>829</v>
      </c>
      <c r="G492" s="110">
        <v>341</v>
      </c>
      <c r="H492" s="110">
        <v>166</v>
      </c>
      <c r="I492" s="111">
        <v>0.48680351906158398</v>
      </c>
      <c r="J492" s="110">
        <v>175</v>
      </c>
      <c r="K492" s="111">
        <v>0.51319648093841597</v>
      </c>
      <c r="L492" s="110">
        <v>0</v>
      </c>
      <c r="M492" s="110">
        <v>0</v>
      </c>
      <c r="N492" s="110">
        <v>184</v>
      </c>
      <c r="O492" s="110">
        <v>6</v>
      </c>
      <c r="P492" s="110">
        <v>0</v>
      </c>
      <c r="Q492" s="110">
        <v>140</v>
      </c>
      <c r="R492" s="110">
        <v>11</v>
      </c>
      <c r="S492" s="110">
        <f>SUM('MFP by Site_kbs'!$L492:$P492,'MFP by Site_kbs'!$R492)</f>
        <v>201</v>
      </c>
      <c r="T492" s="110">
        <v>341</v>
      </c>
      <c r="U492" s="111">
        <v>1</v>
      </c>
      <c r="V492" s="110">
        <v>0</v>
      </c>
      <c r="W492" s="111">
        <v>0</v>
      </c>
      <c r="X492" s="110">
        <v>0</v>
      </c>
      <c r="Y492" s="110">
        <v>10</v>
      </c>
      <c r="Z492" s="110" t="s">
        <v>1869</v>
      </c>
      <c r="AA492" s="110">
        <v>75</v>
      </c>
      <c r="AB492" s="110">
        <v>66</v>
      </c>
      <c r="AC492" s="110">
        <v>64</v>
      </c>
      <c r="AD492" s="109">
        <v>71</v>
      </c>
      <c r="AE492" s="110">
        <v>55</v>
      </c>
      <c r="AF492" s="110">
        <v>0</v>
      </c>
      <c r="AG492" s="110">
        <v>0</v>
      </c>
      <c r="AH492" s="110">
        <v>0</v>
      </c>
      <c r="AI492" s="110">
        <v>0</v>
      </c>
      <c r="AJ492" s="110">
        <v>0</v>
      </c>
      <c r="AK492" s="110">
        <v>0</v>
      </c>
      <c r="AL492" s="110">
        <v>0</v>
      </c>
      <c r="AM492" s="110">
        <v>0</v>
      </c>
      <c r="AN492" s="110">
        <v>0</v>
      </c>
      <c r="AO492" s="110">
        <v>314</v>
      </c>
      <c r="AP492" s="112">
        <f>'MFP by Site_kbs'!$AO492/'MFP by Site_kbs'!$G492</f>
        <v>0.92082111436950143</v>
      </c>
      <c r="AQ492" s="110">
        <v>314</v>
      </c>
      <c r="AR492" s="113">
        <f>'MFP by Site_kbs'!$AQ492/'MFP by Site_kbs'!$G492</f>
        <v>0.92082111436950143</v>
      </c>
      <c r="AS492" s="110" t="s">
        <v>1767</v>
      </c>
      <c r="AT492" s="110" t="s">
        <v>1932</v>
      </c>
      <c r="AU492" s="114" t="s">
        <v>3247</v>
      </c>
    </row>
    <row r="493" spans="2:47" x14ac:dyDescent="0.25">
      <c r="B493" s="103" t="s">
        <v>1808</v>
      </c>
      <c r="C493" s="103">
        <v>25</v>
      </c>
      <c r="D493" s="103" t="s">
        <v>129</v>
      </c>
      <c r="E493" s="103">
        <v>25010</v>
      </c>
      <c r="F493" s="103" t="s">
        <v>886</v>
      </c>
      <c r="G493" s="104">
        <v>617</v>
      </c>
      <c r="H493" s="104">
        <v>297</v>
      </c>
      <c r="I493" s="105">
        <v>0.48136142625607797</v>
      </c>
      <c r="J493" s="104">
        <v>320</v>
      </c>
      <c r="K493" s="105">
        <v>0.51863857374392197</v>
      </c>
      <c r="L493" s="104">
        <v>0</v>
      </c>
      <c r="M493" s="104">
        <v>1</v>
      </c>
      <c r="N493" s="104">
        <v>90</v>
      </c>
      <c r="O493" s="104">
        <v>24</v>
      </c>
      <c r="P493" s="104">
        <v>0</v>
      </c>
      <c r="Q493" s="104">
        <v>479</v>
      </c>
      <c r="R493" s="104">
        <v>23</v>
      </c>
      <c r="S493" s="104">
        <f>SUM('MFP by Site_kbs'!$L493:$P493,'MFP by Site_kbs'!$R493)</f>
        <v>138</v>
      </c>
      <c r="T493" s="104">
        <v>613</v>
      </c>
      <c r="U493" s="105">
        <v>0.99351701782820101</v>
      </c>
      <c r="V493" s="104">
        <v>4</v>
      </c>
      <c r="W493" s="105">
        <v>6.4829821717990298E-3</v>
      </c>
      <c r="X493" s="104">
        <v>0</v>
      </c>
      <c r="Y493" s="104">
        <v>6</v>
      </c>
      <c r="Z493" s="104" t="s">
        <v>1869</v>
      </c>
      <c r="AA493" s="104">
        <v>43</v>
      </c>
      <c r="AB493" s="104">
        <v>56</v>
      </c>
      <c r="AC493" s="104">
        <v>49</v>
      </c>
      <c r="AD493" s="103">
        <v>48</v>
      </c>
      <c r="AE493" s="104">
        <v>63</v>
      </c>
      <c r="AF493" s="104">
        <v>57</v>
      </c>
      <c r="AG493" s="104">
        <v>42</v>
      </c>
      <c r="AH493" s="104">
        <v>52</v>
      </c>
      <c r="AI493" s="104">
        <v>49</v>
      </c>
      <c r="AJ493" s="104">
        <v>44</v>
      </c>
      <c r="AK493" s="104">
        <v>0</v>
      </c>
      <c r="AL493" s="104">
        <v>54</v>
      </c>
      <c r="AM493" s="104">
        <v>23</v>
      </c>
      <c r="AN493" s="104">
        <v>31</v>
      </c>
      <c r="AO493" s="104">
        <v>380</v>
      </c>
      <c r="AP493" s="106">
        <f>'MFP by Site_kbs'!$AO493/'MFP by Site_kbs'!$G493</f>
        <v>0.6158833063209076</v>
      </c>
      <c r="AQ493" s="104">
        <v>383</v>
      </c>
      <c r="AR493" s="107">
        <f>'MFP by Site_kbs'!$AQ493/'MFP by Site_kbs'!$G493</f>
        <v>0.62074554294975692</v>
      </c>
      <c r="AS493" s="104" t="s">
        <v>1767</v>
      </c>
      <c r="AT493" s="104" t="s">
        <v>1932</v>
      </c>
      <c r="AU493" s="115" t="s">
        <v>3247</v>
      </c>
    </row>
    <row r="494" spans="2:47" ht="30" x14ac:dyDescent="0.25">
      <c r="B494" s="109" t="s">
        <v>1808</v>
      </c>
      <c r="C494" s="109">
        <v>26</v>
      </c>
      <c r="D494" s="109" t="s">
        <v>131</v>
      </c>
      <c r="E494" s="109">
        <v>26000</v>
      </c>
      <c r="F494" s="109" t="s">
        <v>887</v>
      </c>
      <c r="G494" s="110">
        <v>324</v>
      </c>
      <c r="H494" s="110">
        <v>95</v>
      </c>
      <c r="I494" s="111">
        <v>0.29320987654321001</v>
      </c>
      <c r="J494" s="110">
        <v>229</v>
      </c>
      <c r="K494" s="111">
        <v>0.70679012345679004</v>
      </c>
      <c r="L494" s="110">
        <v>0</v>
      </c>
      <c r="M494" s="110">
        <v>9</v>
      </c>
      <c r="N494" s="110">
        <v>95</v>
      </c>
      <c r="O494" s="110">
        <v>57</v>
      </c>
      <c r="P494" s="110">
        <v>0</v>
      </c>
      <c r="Q494" s="110">
        <v>157</v>
      </c>
      <c r="R494" s="110">
        <v>6</v>
      </c>
      <c r="S494" s="110">
        <f>SUM('MFP by Site_kbs'!$L494:$P494,'MFP by Site_kbs'!$R494)</f>
        <v>167</v>
      </c>
      <c r="T494" s="110">
        <v>324</v>
      </c>
      <c r="U494" s="111">
        <v>1</v>
      </c>
      <c r="V494" s="110">
        <v>0</v>
      </c>
      <c r="W494" s="111">
        <v>0</v>
      </c>
      <c r="X494" s="110">
        <v>1</v>
      </c>
      <c r="Y494" s="110">
        <v>323</v>
      </c>
      <c r="Z494" s="110" t="s">
        <v>1869</v>
      </c>
      <c r="AA494" s="110">
        <v>0</v>
      </c>
      <c r="AB494" s="110">
        <v>0</v>
      </c>
      <c r="AC494" s="110">
        <v>0</v>
      </c>
      <c r="AD494" s="109">
        <v>0</v>
      </c>
      <c r="AE494" s="110">
        <v>0</v>
      </c>
      <c r="AF494" s="110">
        <v>0</v>
      </c>
      <c r="AG494" s="110">
        <v>0</v>
      </c>
      <c r="AH494" s="110">
        <v>0</v>
      </c>
      <c r="AI494" s="110">
        <v>0</v>
      </c>
      <c r="AJ494" s="110">
        <v>0</v>
      </c>
      <c r="AK494" s="110">
        <v>0</v>
      </c>
      <c r="AL494" s="110">
        <v>0</v>
      </c>
      <c r="AM494" s="110">
        <v>0</v>
      </c>
      <c r="AN494" s="110">
        <v>0</v>
      </c>
      <c r="AO494" s="110">
        <v>115</v>
      </c>
      <c r="AP494" s="112">
        <f>'MFP by Site_kbs'!$AO494/'MFP by Site_kbs'!$G494</f>
        <v>0.35493827160493829</v>
      </c>
      <c r="AQ494" s="110">
        <v>115</v>
      </c>
      <c r="AR494" s="113">
        <f>'MFP by Site_kbs'!$AQ494/'MFP by Site_kbs'!$G494</f>
        <v>0.35493827160493829</v>
      </c>
      <c r="AS494" s="110" t="s">
        <v>1767</v>
      </c>
      <c r="AT494" s="110" t="s">
        <v>2170</v>
      </c>
      <c r="AU494" s="114" t="s">
        <v>3247</v>
      </c>
    </row>
    <row r="495" spans="2:47" x14ac:dyDescent="0.25">
      <c r="B495" s="103" t="s">
        <v>1808</v>
      </c>
      <c r="C495" s="103">
        <v>26</v>
      </c>
      <c r="D495" s="103" t="s">
        <v>131</v>
      </c>
      <c r="E495" s="103">
        <v>26001</v>
      </c>
      <c r="F495" s="103" t="s">
        <v>888</v>
      </c>
      <c r="G495" s="104">
        <v>785</v>
      </c>
      <c r="H495" s="104">
        <v>333</v>
      </c>
      <c r="I495" s="105">
        <v>0.42420382165605097</v>
      </c>
      <c r="J495" s="104">
        <v>452</v>
      </c>
      <c r="K495" s="105">
        <v>0.57579617834394903</v>
      </c>
      <c r="L495" s="104">
        <v>2</v>
      </c>
      <c r="M495" s="104">
        <v>35</v>
      </c>
      <c r="N495" s="104">
        <v>219</v>
      </c>
      <c r="O495" s="104">
        <v>306</v>
      </c>
      <c r="P495" s="104">
        <v>4</v>
      </c>
      <c r="Q495" s="104">
        <v>197</v>
      </c>
      <c r="R495" s="104">
        <v>22</v>
      </c>
      <c r="S495" s="104">
        <f>SUM('MFP by Site_kbs'!$L495:$P495,'MFP by Site_kbs'!$R495)</f>
        <v>588</v>
      </c>
      <c r="T495" s="104">
        <v>656</v>
      </c>
      <c r="U495" s="105">
        <v>0.83566878980891701</v>
      </c>
      <c r="V495" s="104">
        <v>129</v>
      </c>
      <c r="W495" s="105">
        <v>0.16433121019108299</v>
      </c>
      <c r="X495" s="104">
        <v>0</v>
      </c>
      <c r="Y495" s="104">
        <v>0</v>
      </c>
      <c r="Z495" s="104" t="s">
        <v>1869</v>
      </c>
      <c r="AA495" s="104">
        <v>0</v>
      </c>
      <c r="AB495" s="104">
        <v>0</v>
      </c>
      <c r="AC495" s="104">
        <v>0</v>
      </c>
      <c r="AD495" s="103">
        <v>0</v>
      </c>
      <c r="AE495" s="104">
        <v>0</v>
      </c>
      <c r="AF495" s="104">
        <v>0</v>
      </c>
      <c r="AG495" s="104">
        <v>244</v>
      </c>
      <c r="AH495" s="104">
        <v>257</v>
      </c>
      <c r="AI495" s="104">
        <v>284</v>
      </c>
      <c r="AJ495" s="104">
        <v>0</v>
      </c>
      <c r="AK495" s="104">
        <v>0</v>
      </c>
      <c r="AL495" s="104">
        <v>0</v>
      </c>
      <c r="AM495" s="104">
        <v>0</v>
      </c>
      <c r="AN495" s="104">
        <v>0</v>
      </c>
      <c r="AO495" s="104">
        <v>551</v>
      </c>
      <c r="AP495" s="106">
        <f>'MFP by Site_kbs'!$AO495/'MFP by Site_kbs'!$G495</f>
        <v>0.70191082802547766</v>
      </c>
      <c r="AQ495" s="104">
        <v>593</v>
      </c>
      <c r="AR495" s="107">
        <f>'MFP by Site_kbs'!$AQ495/'MFP by Site_kbs'!$G495</f>
        <v>0.75541401273885356</v>
      </c>
      <c r="AS495" s="104" t="s">
        <v>1767</v>
      </c>
      <c r="AT495" s="104" t="s">
        <v>2170</v>
      </c>
      <c r="AU495" s="115" t="s">
        <v>3247</v>
      </c>
    </row>
    <row r="496" spans="2:47" x14ac:dyDescent="0.25">
      <c r="B496" s="109" t="s">
        <v>1808</v>
      </c>
      <c r="C496" s="109">
        <v>26</v>
      </c>
      <c r="D496" s="109" t="s">
        <v>131</v>
      </c>
      <c r="E496" s="109">
        <v>26003</v>
      </c>
      <c r="F496" s="109" t="s">
        <v>889</v>
      </c>
      <c r="G496" s="110">
        <v>588</v>
      </c>
      <c r="H496" s="110">
        <v>292</v>
      </c>
      <c r="I496" s="111">
        <v>0.49659863945578198</v>
      </c>
      <c r="J496" s="110">
        <v>296</v>
      </c>
      <c r="K496" s="111">
        <v>0.50340136054421802</v>
      </c>
      <c r="L496" s="110">
        <v>0</v>
      </c>
      <c r="M496" s="110">
        <v>9</v>
      </c>
      <c r="N496" s="110">
        <v>119</v>
      </c>
      <c r="O496" s="110">
        <v>337</v>
      </c>
      <c r="P496" s="110">
        <v>2</v>
      </c>
      <c r="Q496" s="110">
        <v>103</v>
      </c>
      <c r="R496" s="110">
        <v>18</v>
      </c>
      <c r="S496" s="110">
        <f>SUM('MFP by Site_kbs'!$L496:$P496,'MFP by Site_kbs'!$R496)</f>
        <v>485</v>
      </c>
      <c r="T496" s="110">
        <v>388</v>
      </c>
      <c r="U496" s="111">
        <v>0.65986394557823103</v>
      </c>
      <c r="V496" s="110">
        <v>200</v>
      </c>
      <c r="W496" s="111">
        <v>0.34013605442176897</v>
      </c>
      <c r="X496" s="110">
        <v>0</v>
      </c>
      <c r="Y496" s="110">
        <v>1</v>
      </c>
      <c r="Z496" s="110" t="s">
        <v>1869</v>
      </c>
      <c r="AA496" s="110">
        <v>96</v>
      </c>
      <c r="AB496" s="110">
        <v>96</v>
      </c>
      <c r="AC496" s="110">
        <v>112</v>
      </c>
      <c r="AD496" s="109">
        <v>103</v>
      </c>
      <c r="AE496" s="110">
        <v>98</v>
      </c>
      <c r="AF496" s="110">
        <v>82</v>
      </c>
      <c r="AG496" s="110">
        <v>0</v>
      </c>
      <c r="AH496" s="110">
        <v>0</v>
      </c>
      <c r="AI496" s="110">
        <v>0</v>
      </c>
      <c r="AJ496" s="110">
        <v>0</v>
      </c>
      <c r="AK496" s="110">
        <v>0</v>
      </c>
      <c r="AL496" s="110">
        <v>0</v>
      </c>
      <c r="AM496" s="110">
        <v>0</v>
      </c>
      <c r="AN496" s="110">
        <v>0</v>
      </c>
      <c r="AO496" s="110">
        <v>536</v>
      </c>
      <c r="AP496" s="112">
        <f>'MFP by Site_kbs'!$AO496/'MFP by Site_kbs'!$G496</f>
        <v>0.91156462585034015</v>
      </c>
      <c r="AQ496" s="110">
        <v>536</v>
      </c>
      <c r="AR496" s="113">
        <f>'MFP by Site_kbs'!$AQ496/'MFP by Site_kbs'!$G496</f>
        <v>0.91156462585034015</v>
      </c>
      <c r="AS496" s="110" t="s">
        <v>1767</v>
      </c>
      <c r="AT496" s="110" t="s">
        <v>2170</v>
      </c>
      <c r="AU496" s="114" t="s">
        <v>3246</v>
      </c>
    </row>
    <row r="497" spans="2:47" x14ac:dyDescent="0.25">
      <c r="B497" s="103" t="s">
        <v>1808</v>
      </c>
      <c r="C497" s="103">
        <v>26</v>
      </c>
      <c r="D497" s="103" t="s">
        <v>131</v>
      </c>
      <c r="E497" s="103">
        <v>26005</v>
      </c>
      <c r="F497" s="103" t="s">
        <v>890</v>
      </c>
      <c r="G497" s="104">
        <v>373</v>
      </c>
      <c r="H497" s="104">
        <v>168</v>
      </c>
      <c r="I497" s="105">
        <v>0.45040214477211798</v>
      </c>
      <c r="J497" s="104">
        <v>205</v>
      </c>
      <c r="K497" s="105">
        <v>0.54959785522788196</v>
      </c>
      <c r="L497" s="104">
        <v>0</v>
      </c>
      <c r="M497" s="104">
        <v>5</v>
      </c>
      <c r="N497" s="104">
        <v>106</v>
      </c>
      <c r="O497" s="104">
        <v>182</v>
      </c>
      <c r="P497" s="104">
        <v>0</v>
      </c>
      <c r="Q497" s="104">
        <v>74</v>
      </c>
      <c r="R497" s="104">
        <v>6</v>
      </c>
      <c r="S497" s="104">
        <f>SUM('MFP by Site_kbs'!$L497:$P497,'MFP by Site_kbs'!$R497)</f>
        <v>299</v>
      </c>
      <c r="T497" s="104">
        <v>270</v>
      </c>
      <c r="U497" s="105">
        <v>0.72386058981233203</v>
      </c>
      <c r="V497" s="104">
        <v>103</v>
      </c>
      <c r="W497" s="105">
        <v>0.27613941018766802</v>
      </c>
      <c r="X497" s="104">
        <v>0</v>
      </c>
      <c r="Y497" s="104">
        <v>1</v>
      </c>
      <c r="Z497" s="104" t="s">
        <v>1869</v>
      </c>
      <c r="AA497" s="104">
        <v>60</v>
      </c>
      <c r="AB497" s="104">
        <v>64</v>
      </c>
      <c r="AC497" s="104">
        <v>61</v>
      </c>
      <c r="AD497" s="103">
        <v>63</v>
      </c>
      <c r="AE497" s="104">
        <v>72</v>
      </c>
      <c r="AF497" s="104">
        <v>52</v>
      </c>
      <c r="AG497" s="104">
        <v>0</v>
      </c>
      <c r="AH497" s="104">
        <v>0</v>
      </c>
      <c r="AI497" s="104">
        <v>0</v>
      </c>
      <c r="AJ497" s="104">
        <v>0</v>
      </c>
      <c r="AK497" s="104">
        <v>0</v>
      </c>
      <c r="AL497" s="104">
        <v>0</v>
      </c>
      <c r="AM497" s="104">
        <v>0</v>
      </c>
      <c r="AN497" s="104">
        <v>0</v>
      </c>
      <c r="AO497" s="104">
        <v>336</v>
      </c>
      <c r="AP497" s="106">
        <f>'MFP by Site_kbs'!$AO497/'MFP by Site_kbs'!$G497</f>
        <v>0.90080428954423597</v>
      </c>
      <c r="AQ497" s="104">
        <v>336</v>
      </c>
      <c r="AR497" s="107">
        <f>'MFP by Site_kbs'!$AQ497/'MFP by Site_kbs'!$G497</f>
        <v>0.90080428954423597</v>
      </c>
      <c r="AS497" s="104" t="s">
        <v>1767</v>
      </c>
      <c r="AT497" s="104" t="s">
        <v>2170</v>
      </c>
      <c r="AU497" s="115" t="s">
        <v>3246</v>
      </c>
    </row>
    <row r="498" spans="2:47" x14ac:dyDescent="0.25">
      <c r="B498" s="109" t="s">
        <v>1808</v>
      </c>
      <c r="C498" s="109">
        <v>26</v>
      </c>
      <c r="D498" s="109" t="s">
        <v>131</v>
      </c>
      <c r="E498" s="109">
        <v>26008</v>
      </c>
      <c r="F498" s="109" t="s">
        <v>891</v>
      </c>
      <c r="G498" s="110">
        <v>630</v>
      </c>
      <c r="H498" s="110">
        <v>317</v>
      </c>
      <c r="I498" s="111">
        <v>0.50317460317460305</v>
      </c>
      <c r="J498" s="110">
        <v>313</v>
      </c>
      <c r="K498" s="111">
        <v>0.496825396825397</v>
      </c>
      <c r="L498" s="110">
        <v>1</v>
      </c>
      <c r="M498" s="110">
        <v>34</v>
      </c>
      <c r="N498" s="110">
        <v>102</v>
      </c>
      <c r="O498" s="110">
        <v>377</v>
      </c>
      <c r="P498" s="110">
        <v>0</v>
      </c>
      <c r="Q498" s="110">
        <v>102</v>
      </c>
      <c r="R498" s="110">
        <v>14</v>
      </c>
      <c r="S498" s="110">
        <f>SUM('MFP by Site_kbs'!$L498:$P498,'MFP by Site_kbs'!$R498)</f>
        <v>528</v>
      </c>
      <c r="T498" s="110">
        <v>347</v>
      </c>
      <c r="U498" s="111">
        <v>0.55079365079365095</v>
      </c>
      <c r="V498" s="110">
        <v>283</v>
      </c>
      <c r="W498" s="111">
        <v>0.449206349206349</v>
      </c>
      <c r="X498" s="110">
        <v>0</v>
      </c>
      <c r="Y498" s="110">
        <v>0</v>
      </c>
      <c r="Z498" s="110" t="s">
        <v>1869</v>
      </c>
      <c r="AA498" s="110">
        <v>105</v>
      </c>
      <c r="AB498" s="110">
        <v>106</v>
      </c>
      <c r="AC498" s="110">
        <v>117</v>
      </c>
      <c r="AD498" s="109">
        <v>104</v>
      </c>
      <c r="AE498" s="110">
        <v>105</v>
      </c>
      <c r="AF498" s="110">
        <v>93</v>
      </c>
      <c r="AG498" s="110">
        <v>0</v>
      </c>
      <c r="AH498" s="110">
        <v>0</v>
      </c>
      <c r="AI498" s="110">
        <v>0</v>
      </c>
      <c r="AJ498" s="110">
        <v>0</v>
      </c>
      <c r="AK498" s="110">
        <v>0</v>
      </c>
      <c r="AL498" s="110">
        <v>0</v>
      </c>
      <c r="AM498" s="110">
        <v>0</v>
      </c>
      <c r="AN498" s="110">
        <v>0</v>
      </c>
      <c r="AO498" s="110">
        <v>562</v>
      </c>
      <c r="AP498" s="112">
        <f>'MFP by Site_kbs'!$AO498/'MFP by Site_kbs'!$G498</f>
        <v>0.89206349206349211</v>
      </c>
      <c r="AQ498" s="110">
        <v>562</v>
      </c>
      <c r="AR498" s="113">
        <f>'MFP by Site_kbs'!$AQ498/'MFP by Site_kbs'!$G498</f>
        <v>0.89206349206349211</v>
      </c>
      <c r="AS498" s="110" t="s">
        <v>1767</v>
      </c>
      <c r="AT498" s="110" t="s">
        <v>2170</v>
      </c>
      <c r="AU498" s="114" t="s">
        <v>3246</v>
      </c>
    </row>
    <row r="499" spans="2:47" x14ac:dyDescent="0.25">
      <c r="B499" s="103" t="s">
        <v>1808</v>
      </c>
      <c r="C499" s="103">
        <v>26</v>
      </c>
      <c r="D499" s="103" t="s">
        <v>131</v>
      </c>
      <c r="E499" s="103">
        <v>26009</v>
      </c>
      <c r="F499" s="103" t="s">
        <v>892</v>
      </c>
      <c r="G499" s="104">
        <v>625</v>
      </c>
      <c r="H499" s="104">
        <v>292</v>
      </c>
      <c r="I499" s="105">
        <v>0.4672</v>
      </c>
      <c r="J499" s="104">
        <v>333</v>
      </c>
      <c r="K499" s="105">
        <v>0.53280000000000005</v>
      </c>
      <c r="L499" s="104">
        <v>0</v>
      </c>
      <c r="M499" s="104">
        <v>29</v>
      </c>
      <c r="N499" s="104">
        <v>157</v>
      </c>
      <c r="O499" s="104">
        <v>271</v>
      </c>
      <c r="P499" s="104">
        <v>1</v>
      </c>
      <c r="Q499" s="104">
        <v>152</v>
      </c>
      <c r="R499" s="104">
        <v>15</v>
      </c>
      <c r="S499" s="104">
        <f>SUM('MFP by Site_kbs'!$L499:$P499,'MFP by Site_kbs'!$R499)</f>
        <v>473</v>
      </c>
      <c r="T499" s="104">
        <v>432</v>
      </c>
      <c r="U499" s="105">
        <v>0.69120000000000004</v>
      </c>
      <c r="V499" s="104">
        <v>193</v>
      </c>
      <c r="W499" s="105">
        <v>0.30880000000000002</v>
      </c>
      <c r="X499" s="104">
        <v>0</v>
      </c>
      <c r="Y499" s="104">
        <v>0</v>
      </c>
      <c r="Z499" s="104" t="s">
        <v>1869</v>
      </c>
      <c r="AA499" s="104">
        <v>90</v>
      </c>
      <c r="AB499" s="104">
        <v>87</v>
      </c>
      <c r="AC499" s="104">
        <v>106</v>
      </c>
      <c r="AD499" s="103">
        <v>116</v>
      </c>
      <c r="AE499" s="104">
        <v>118</v>
      </c>
      <c r="AF499" s="104">
        <v>108</v>
      </c>
      <c r="AG499" s="104">
        <v>0</v>
      </c>
      <c r="AH499" s="104">
        <v>0</v>
      </c>
      <c r="AI499" s="104">
        <v>0</v>
      </c>
      <c r="AJ499" s="104">
        <v>0</v>
      </c>
      <c r="AK499" s="104">
        <v>0</v>
      </c>
      <c r="AL499" s="104">
        <v>0</v>
      </c>
      <c r="AM499" s="104">
        <v>0</v>
      </c>
      <c r="AN499" s="104">
        <v>0</v>
      </c>
      <c r="AO499" s="104">
        <v>575</v>
      </c>
      <c r="AP499" s="106">
        <f>'MFP by Site_kbs'!$AO499/'MFP by Site_kbs'!$G499</f>
        <v>0.92</v>
      </c>
      <c r="AQ499" s="104">
        <v>575</v>
      </c>
      <c r="AR499" s="107">
        <f>'MFP by Site_kbs'!$AQ499/'MFP by Site_kbs'!$G499</f>
        <v>0.92</v>
      </c>
      <c r="AS499" s="104" t="s">
        <v>1767</v>
      </c>
      <c r="AT499" s="104" t="s">
        <v>2170</v>
      </c>
      <c r="AU499" s="115" t="s">
        <v>3246</v>
      </c>
    </row>
    <row r="500" spans="2:47" ht="30" x14ac:dyDescent="0.25">
      <c r="B500" s="109" t="s">
        <v>1808</v>
      </c>
      <c r="C500" s="109">
        <v>26</v>
      </c>
      <c r="D500" s="109" t="s">
        <v>131</v>
      </c>
      <c r="E500" s="109">
        <v>26010</v>
      </c>
      <c r="F500" s="109" t="s">
        <v>893</v>
      </c>
      <c r="G500" s="110">
        <v>1273</v>
      </c>
      <c r="H500" s="110">
        <v>558</v>
      </c>
      <c r="I500" s="111">
        <v>0.43833464257659099</v>
      </c>
      <c r="J500" s="110">
        <v>715</v>
      </c>
      <c r="K500" s="111">
        <v>0.56166535742340895</v>
      </c>
      <c r="L500" s="110">
        <v>0</v>
      </c>
      <c r="M500" s="110">
        <v>32</v>
      </c>
      <c r="N500" s="110">
        <v>450</v>
      </c>
      <c r="O500" s="110">
        <v>571</v>
      </c>
      <c r="P500" s="110">
        <v>4</v>
      </c>
      <c r="Q500" s="110">
        <v>180</v>
      </c>
      <c r="R500" s="110">
        <v>36</v>
      </c>
      <c r="S500" s="110">
        <f>SUM('MFP by Site_kbs'!$L500:$P500,'MFP by Site_kbs'!$R500)</f>
        <v>1093</v>
      </c>
      <c r="T500" s="110">
        <v>954</v>
      </c>
      <c r="U500" s="111">
        <v>0.74941084053417095</v>
      </c>
      <c r="V500" s="110">
        <v>319</v>
      </c>
      <c r="W500" s="111">
        <v>0.25058915946582899</v>
      </c>
      <c r="X500" s="110">
        <v>0</v>
      </c>
      <c r="Y500" s="110">
        <v>0</v>
      </c>
      <c r="Z500" s="110" t="s">
        <v>1869</v>
      </c>
      <c r="AA500" s="110">
        <v>0</v>
      </c>
      <c r="AB500" s="110">
        <v>0</v>
      </c>
      <c r="AC500" s="110">
        <v>0</v>
      </c>
      <c r="AD500" s="109">
        <v>0</v>
      </c>
      <c r="AE500" s="110">
        <v>0</v>
      </c>
      <c r="AF500" s="110">
        <v>0</v>
      </c>
      <c r="AG500" s="110">
        <v>0</v>
      </c>
      <c r="AH500" s="110">
        <v>0</v>
      </c>
      <c r="AI500" s="110">
        <v>0</v>
      </c>
      <c r="AJ500" s="110">
        <v>426</v>
      </c>
      <c r="AK500" s="110">
        <v>25</v>
      </c>
      <c r="AL500" s="110">
        <v>305</v>
      </c>
      <c r="AM500" s="110">
        <v>294</v>
      </c>
      <c r="AN500" s="110">
        <v>223</v>
      </c>
      <c r="AO500" s="110">
        <v>821</v>
      </c>
      <c r="AP500" s="112">
        <f>'MFP by Site_kbs'!$AO500/'MFP by Site_kbs'!$G500</f>
        <v>0.6449332285938727</v>
      </c>
      <c r="AQ500" s="110">
        <v>978</v>
      </c>
      <c r="AR500" s="113">
        <f>'MFP by Site_kbs'!$AQ500/'MFP by Site_kbs'!$G500</f>
        <v>0.76826394344069127</v>
      </c>
      <c r="AS500" s="110" t="s">
        <v>1767</v>
      </c>
      <c r="AT500" s="110" t="s">
        <v>2170</v>
      </c>
      <c r="AU500" s="114" t="s">
        <v>3247</v>
      </c>
    </row>
    <row r="501" spans="2:47" x14ac:dyDescent="0.25">
      <c r="B501" s="103" t="s">
        <v>1808</v>
      </c>
      <c r="C501" s="103">
        <v>26</v>
      </c>
      <c r="D501" s="103" t="s">
        <v>131</v>
      </c>
      <c r="E501" s="103">
        <v>26012</v>
      </c>
      <c r="F501" s="103" t="s">
        <v>894</v>
      </c>
      <c r="G501" s="104">
        <v>280</v>
      </c>
      <c r="H501" s="104">
        <v>118</v>
      </c>
      <c r="I501" s="105">
        <v>0.42142857142857099</v>
      </c>
      <c r="J501" s="104">
        <v>162</v>
      </c>
      <c r="K501" s="105">
        <v>0.57857142857142896</v>
      </c>
      <c r="L501" s="104">
        <v>2</v>
      </c>
      <c r="M501" s="104">
        <v>10</v>
      </c>
      <c r="N501" s="104">
        <v>96</v>
      </c>
      <c r="O501" s="104">
        <v>116</v>
      </c>
      <c r="P501" s="104">
        <v>1</v>
      </c>
      <c r="Q501" s="104">
        <v>47</v>
      </c>
      <c r="R501" s="104">
        <v>8</v>
      </c>
      <c r="S501" s="104">
        <f>SUM('MFP by Site_kbs'!$L501:$P501,'MFP by Site_kbs'!$R501)</f>
        <v>233</v>
      </c>
      <c r="T501" s="104">
        <v>203</v>
      </c>
      <c r="U501" s="105">
        <v>0.72499999999999998</v>
      </c>
      <c r="V501" s="104">
        <v>77</v>
      </c>
      <c r="W501" s="105">
        <v>0.27500000000000002</v>
      </c>
      <c r="X501" s="104">
        <v>0</v>
      </c>
      <c r="Y501" s="104">
        <v>0</v>
      </c>
      <c r="Z501" s="104" t="s">
        <v>1869</v>
      </c>
      <c r="AA501" s="104">
        <v>45</v>
      </c>
      <c r="AB501" s="104">
        <v>47</v>
      </c>
      <c r="AC501" s="104">
        <v>55</v>
      </c>
      <c r="AD501" s="103">
        <v>51</v>
      </c>
      <c r="AE501" s="104">
        <v>45</v>
      </c>
      <c r="AF501" s="104">
        <v>37</v>
      </c>
      <c r="AG501" s="104">
        <v>0</v>
      </c>
      <c r="AH501" s="104">
        <v>0</v>
      </c>
      <c r="AI501" s="104">
        <v>0</v>
      </c>
      <c r="AJ501" s="104">
        <v>0</v>
      </c>
      <c r="AK501" s="104">
        <v>0</v>
      </c>
      <c r="AL501" s="104">
        <v>0</v>
      </c>
      <c r="AM501" s="104">
        <v>0</v>
      </c>
      <c r="AN501" s="104">
        <v>0</v>
      </c>
      <c r="AO501" s="104">
        <v>267</v>
      </c>
      <c r="AP501" s="106">
        <f>'MFP by Site_kbs'!$AO501/'MFP by Site_kbs'!$G501</f>
        <v>0.95357142857142863</v>
      </c>
      <c r="AQ501" s="104">
        <v>267</v>
      </c>
      <c r="AR501" s="107">
        <f>'MFP by Site_kbs'!$AQ501/'MFP by Site_kbs'!$G501</f>
        <v>0.95357142857142863</v>
      </c>
      <c r="AS501" s="104" t="s">
        <v>1767</v>
      </c>
      <c r="AT501" s="104" t="s">
        <v>2170</v>
      </c>
      <c r="AU501" s="115" t="s">
        <v>3246</v>
      </c>
    </row>
    <row r="502" spans="2:47" x14ac:dyDescent="0.25">
      <c r="B502" s="109" t="s">
        <v>1808</v>
      </c>
      <c r="C502" s="109">
        <v>26</v>
      </c>
      <c r="D502" s="109" t="s">
        <v>131</v>
      </c>
      <c r="E502" s="109">
        <v>26013</v>
      </c>
      <c r="F502" s="109" t="s">
        <v>895</v>
      </c>
      <c r="G502" s="110">
        <v>562</v>
      </c>
      <c r="H502" s="110">
        <v>276</v>
      </c>
      <c r="I502" s="111">
        <v>0.49110320284697501</v>
      </c>
      <c r="J502" s="110">
        <v>286</v>
      </c>
      <c r="K502" s="111">
        <v>0.50889679715302505</v>
      </c>
      <c r="L502" s="110">
        <v>2</v>
      </c>
      <c r="M502" s="110">
        <v>11</v>
      </c>
      <c r="N502" s="110">
        <v>161</v>
      </c>
      <c r="O502" s="110">
        <v>272</v>
      </c>
      <c r="P502" s="110">
        <v>0</v>
      </c>
      <c r="Q502" s="110">
        <v>104</v>
      </c>
      <c r="R502" s="110">
        <v>12</v>
      </c>
      <c r="S502" s="110">
        <f>SUM('MFP by Site_kbs'!$L502:$P502,'MFP by Site_kbs'!$R502)</f>
        <v>458</v>
      </c>
      <c r="T502" s="110">
        <v>389</v>
      </c>
      <c r="U502" s="111">
        <v>0.69217081850533801</v>
      </c>
      <c r="V502" s="110">
        <v>173</v>
      </c>
      <c r="W502" s="111">
        <v>0.30782918149466199</v>
      </c>
      <c r="X502" s="110">
        <v>0</v>
      </c>
      <c r="Y502" s="110">
        <v>0</v>
      </c>
      <c r="Z502" s="110" t="s">
        <v>1869</v>
      </c>
      <c r="AA502" s="110">
        <v>89</v>
      </c>
      <c r="AB502" s="110">
        <v>116</v>
      </c>
      <c r="AC502" s="110">
        <v>98</v>
      </c>
      <c r="AD502" s="109">
        <v>87</v>
      </c>
      <c r="AE502" s="110">
        <v>99</v>
      </c>
      <c r="AF502" s="110">
        <v>73</v>
      </c>
      <c r="AG502" s="110">
        <v>0</v>
      </c>
      <c r="AH502" s="110">
        <v>0</v>
      </c>
      <c r="AI502" s="110">
        <v>0</v>
      </c>
      <c r="AJ502" s="110">
        <v>0</v>
      </c>
      <c r="AK502" s="110">
        <v>0</v>
      </c>
      <c r="AL502" s="110">
        <v>0</v>
      </c>
      <c r="AM502" s="110">
        <v>0</v>
      </c>
      <c r="AN502" s="110">
        <v>0</v>
      </c>
      <c r="AO502" s="110">
        <v>504</v>
      </c>
      <c r="AP502" s="112">
        <f>'MFP by Site_kbs'!$AO502/'MFP by Site_kbs'!$G502</f>
        <v>0.89679715302491103</v>
      </c>
      <c r="AQ502" s="110">
        <v>504</v>
      </c>
      <c r="AR502" s="113">
        <f>'MFP by Site_kbs'!$AQ502/'MFP by Site_kbs'!$G502</f>
        <v>0.89679715302491103</v>
      </c>
      <c r="AS502" s="110" t="s">
        <v>1767</v>
      </c>
      <c r="AT502" s="110" t="s">
        <v>2170</v>
      </c>
      <c r="AU502" s="114" t="s">
        <v>3246</v>
      </c>
    </row>
    <row r="503" spans="2:47" x14ac:dyDescent="0.25">
      <c r="B503" s="103" t="s">
        <v>1808</v>
      </c>
      <c r="C503" s="103">
        <v>26</v>
      </c>
      <c r="D503" s="103" t="s">
        <v>131</v>
      </c>
      <c r="E503" s="103">
        <v>26016</v>
      </c>
      <c r="F503" s="103" t="s">
        <v>896</v>
      </c>
      <c r="G503" s="104">
        <v>410</v>
      </c>
      <c r="H503" s="104">
        <v>201</v>
      </c>
      <c r="I503" s="105">
        <v>0.49024390243902399</v>
      </c>
      <c r="J503" s="104">
        <v>209</v>
      </c>
      <c r="K503" s="105">
        <v>0.50975609756097595</v>
      </c>
      <c r="L503" s="104">
        <v>0</v>
      </c>
      <c r="M503" s="104">
        <v>12</v>
      </c>
      <c r="N503" s="104">
        <v>199</v>
      </c>
      <c r="O503" s="104">
        <v>151</v>
      </c>
      <c r="P503" s="104">
        <v>0</v>
      </c>
      <c r="Q503" s="104">
        <v>40</v>
      </c>
      <c r="R503" s="104">
        <v>8</v>
      </c>
      <c r="S503" s="104">
        <f>SUM('MFP by Site_kbs'!$L503:$P503,'MFP by Site_kbs'!$R503)</f>
        <v>370</v>
      </c>
      <c r="T503" s="104">
        <v>289</v>
      </c>
      <c r="U503" s="105">
        <v>0.70487804878048799</v>
      </c>
      <c r="V503" s="104">
        <v>121</v>
      </c>
      <c r="W503" s="105">
        <v>0.29512195121951201</v>
      </c>
      <c r="X503" s="104">
        <v>0</v>
      </c>
      <c r="Y503" s="104">
        <v>10</v>
      </c>
      <c r="Z503" s="104" t="s">
        <v>1869</v>
      </c>
      <c r="AA503" s="104">
        <v>58</v>
      </c>
      <c r="AB503" s="104">
        <v>72</v>
      </c>
      <c r="AC503" s="104">
        <v>64</v>
      </c>
      <c r="AD503" s="103">
        <v>95</v>
      </c>
      <c r="AE503" s="104">
        <v>67</v>
      </c>
      <c r="AF503" s="104">
        <v>44</v>
      </c>
      <c r="AG503" s="104">
        <v>0</v>
      </c>
      <c r="AH503" s="104">
        <v>0</v>
      </c>
      <c r="AI503" s="104">
        <v>0</v>
      </c>
      <c r="AJ503" s="104">
        <v>0</v>
      </c>
      <c r="AK503" s="104">
        <v>0</v>
      </c>
      <c r="AL503" s="104">
        <v>0</v>
      </c>
      <c r="AM503" s="104">
        <v>0</v>
      </c>
      <c r="AN503" s="104">
        <v>0</v>
      </c>
      <c r="AO503" s="104">
        <v>388</v>
      </c>
      <c r="AP503" s="106">
        <f>'MFP by Site_kbs'!$AO503/'MFP by Site_kbs'!$G503</f>
        <v>0.9463414634146341</v>
      </c>
      <c r="AQ503" s="104">
        <v>388</v>
      </c>
      <c r="AR503" s="107">
        <f>'MFP by Site_kbs'!$AQ503/'MFP by Site_kbs'!$G503</f>
        <v>0.9463414634146341</v>
      </c>
      <c r="AS503" s="104" t="s">
        <v>1767</v>
      </c>
      <c r="AT503" s="104" t="s">
        <v>2170</v>
      </c>
      <c r="AU503" s="115" t="s">
        <v>3246</v>
      </c>
    </row>
    <row r="504" spans="2:47" x14ac:dyDescent="0.25">
      <c r="B504" s="109" t="s">
        <v>1808</v>
      </c>
      <c r="C504" s="109">
        <v>26</v>
      </c>
      <c r="D504" s="109" t="s">
        <v>131</v>
      </c>
      <c r="E504" s="109">
        <v>26017</v>
      </c>
      <c r="F504" s="109" t="s">
        <v>897</v>
      </c>
      <c r="G504" s="110">
        <v>1014</v>
      </c>
      <c r="H504" s="110">
        <v>503</v>
      </c>
      <c r="I504" s="111">
        <v>0.49605522682445802</v>
      </c>
      <c r="J504" s="110">
        <v>511</v>
      </c>
      <c r="K504" s="111">
        <v>0.50394477317554198</v>
      </c>
      <c r="L504" s="110">
        <v>4</v>
      </c>
      <c r="M504" s="110">
        <v>45</v>
      </c>
      <c r="N504" s="110">
        <v>654</v>
      </c>
      <c r="O504" s="110">
        <v>147</v>
      </c>
      <c r="P504" s="110">
        <v>4</v>
      </c>
      <c r="Q504" s="110">
        <v>134</v>
      </c>
      <c r="R504" s="110">
        <v>26</v>
      </c>
      <c r="S504" s="110">
        <f>SUM('MFP by Site_kbs'!$L504:$P504,'MFP by Site_kbs'!$R504)</f>
        <v>880</v>
      </c>
      <c r="T504" s="110">
        <v>878</v>
      </c>
      <c r="U504" s="111">
        <v>0.86587771203155794</v>
      </c>
      <c r="V504" s="110">
        <v>136</v>
      </c>
      <c r="W504" s="111">
        <v>0.134122287968442</v>
      </c>
      <c r="X504" s="110">
        <v>0</v>
      </c>
      <c r="Y504" s="110">
        <v>0</v>
      </c>
      <c r="Z504" s="110" t="s">
        <v>1869</v>
      </c>
      <c r="AA504" s="110">
        <v>0</v>
      </c>
      <c r="AB504" s="110">
        <v>0</v>
      </c>
      <c r="AC504" s="110">
        <v>0</v>
      </c>
      <c r="AD504" s="109">
        <v>0</v>
      </c>
      <c r="AE504" s="110">
        <v>0</v>
      </c>
      <c r="AF504" s="110">
        <v>0</v>
      </c>
      <c r="AG504" s="110">
        <v>0</v>
      </c>
      <c r="AH504" s="110">
        <v>0</v>
      </c>
      <c r="AI504" s="110">
        <v>0</v>
      </c>
      <c r="AJ504" s="110">
        <v>296</v>
      </c>
      <c r="AK504" s="110">
        <v>28</v>
      </c>
      <c r="AL504" s="110">
        <v>265</v>
      </c>
      <c r="AM504" s="110">
        <v>223</v>
      </c>
      <c r="AN504" s="110">
        <v>202</v>
      </c>
      <c r="AO504" s="110">
        <v>723</v>
      </c>
      <c r="AP504" s="112">
        <f>'MFP by Site_kbs'!$AO504/'MFP by Site_kbs'!$G504</f>
        <v>0.71301775147928992</v>
      </c>
      <c r="AQ504" s="110">
        <v>752</v>
      </c>
      <c r="AR504" s="113">
        <f>'MFP by Site_kbs'!$AQ504/'MFP by Site_kbs'!$G504</f>
        <v>0.7416173570019724</v>
      </c>
      <c r="AS504" s="110" t="s">
        <v>1767</v>
      </c>
      <c r="AT504" s="110" t="s">
        <v>2170</v>
      </c>
      <c r="AU504" s="114" t="s">
        <v>3247</v>
      </c>
    </row>
    <row r="505" spans="2:47" x14ac:dyDescent="0.25">
      <c r="B505" s="103" t="s">
        <v>1808</v>
      </c>
      <c r="C505" s="103">
        <v>26</v>
      </c>
      <c r="D505" s="103" t="s">
        <v>131</v>
      </c>
      <c r="E505" s="103">
        <v>26020</v>
      </c>
      <c r="F505" s="103" t="s">
        <v>898</v>
      </c>
      <c r="G505" s="104">
        <v>473</v>
      </c>
      <c r="H505" s="104">
        <v>233</v>
      </c>
      <c r="I505" s="105">
        <v>0.492600422832981</v>
      </c>
      <c r="J505" s="104">
        <v>240</v>
      </c>
      <c r="K505" s="105">
        <v>0.507399577167019</v>
      </c>
      <c r="L505" s="104">
        <v>1</v>
      </c>
      <c r="M505" s="104">
        <v>9</v>
      </c>
      <c r="N505" s="104">
        <v>108</v>
      </c>
      <c r="O505" s="104">
        <v>142</v>
      </c>
      <c r="P505" s="104">
        <v>2</v>
      </c>
      <c r="Q505" s="104">
        <v>187</v>
      </c>
      <c r="R505" s="104">
        <v>24</v>
      </c>
      <c r="S505" s="104">
        <f>SUM('MFP by Site_kbs'!$L505:$P505,'MFP by Site_kbs'!$R505)</f>
        <v>286</v>
      </c>
      <c r="T505" s="104">
        <v>387</v>
      </c>
      <c r="U505" s="105">
        <v>0.81818181818181801</v>
      </c>
      <c r="V505" s="104">
        <v>86</v>
      </c>
      <c r="W505" s="105">
        <v>0.18181818181818199</v>
      </c>
      <c r="X505" s="104">
        <v>0</v>
      </c>
      <c r="Y505" s="104">
        <v>1</v>
      </c>
      <c r="Z505" s="104" t="s">
        <v>1869</v>
      </c>
      <c r="AA505" s="104">
        <v>71</v>
      </c>
      <c r="AB505" s="104">
        <v>82</v>
      </c>
      <c r="AC505" s="104">
        <v>77</v>
      </c>
      <c r="AD505" s="103">
        <v>92</v>
      </c>
      <c r="AE505" s="104">
        <v>89</v>
      </c>
      <c r="AF505" s="104">
        <v>61</v>
      </c>
      <c r="AG505" s="104">
        <v>0</v>
      </c>
      <c r="AH505" s="104">
        <v>0</v>
      </c>
      <c r="AI505" s="104">
        <v>0</v>
      </c>
      <c r="AJ505" s="104">
        <v>0</v>
      </c>
      <c r="AK505" s="104">
        <v>0</v>
      </c>
      <c r="AL505" s="104">
        <v>0</v>
      </c>
      <c r="AM505" s="104">
        <v>0</v>
      </c>
      <c r="AN505" s="104">
        <v>0</v>
      </c>
      <c r="AO505" s="104">
        <v>412</v>
      </c>
      <c r="AP505" s="106">
        <f>'MFP by Site_kbs'!$AO505/'MFP by Site_kbs'!$G505</f>
        <v>0.87103594080338265</v>
      </c>
      <c r="AQ505" s="104">
        <v>412</v>
      </c>
      <c r="AR505" s="107">
        <f>'MFP by Site_kbs'!$AQ505/'MFP by Site_kbs'!$G505</f>
        <v>0.87103594080338265</v>
      </c>
      <c r="AS505" s="104" t="s">
        <v>1767</v>
      </c>
      <c r="AT505" s="104" t="s">
        <v>2170</v>
      </c>
      <c r="AU505" s="115" t="s">
        <v>3246</v>
      </c>
    </row>
    <row r="506" spans="2:47" ht="30" x14ac:dyDescent="0.25">
      <c r="B506" s="109" t="s">
        <v>1808</v>
      </c>
      <c r="C506" s="109">
        <v>26</v>
      </c>
      <c r="D506" s="109" t="s">
        <v>131</v>
      </c>
      <c r="E506" s="109">
        <v>26021</v>
      </c>
      <c r="F506" s="109" t="s">
        <v>899</v>
      </c>
      <c r="G506" s="110">
        <v>271</v>
      </c>
      <c r="H506" s="110">
        <v>118</v>
      </c>
      <c r="I506" s="111">
        <v>0.43542435424354198</v>
      </c>
      <c r="J506" s="110">
        <v>153</v>
      </c>
      <c r="K506" s="111">
        <v>0.56457564575645802</v>
      </c>
      <c r="L506" s="110">
        <v>1</v>
      </c>
      <c r="M506" s="110">
        <v>13</v>
      </c>
      <c r="N506" s="110">
        <v>102</v>
      </c>
      <c r="O506" s="110">
        <v>134</v>
      </c>
      <c r="P506" s="110">
        <v>2</v>
      </c>
      <c r="Q506" s="110">
        <v>16</v>
      </c>
      <c r="R506" s="110">
        <v>3</v>
      </c>
      <c r="S506" s="110">
        <f>SUM('MFP by Site_kbs'!$L506:$P506,'MFP by Site_kbs'!$R506)</f>
        <v>255</v>
      </c>
      <c r="T506" s="110">
        <v>160</v>
      </c>
      <c r="U506" s="111">
        <v>0.59040590405904103</v>
      </c>
      <c r="V506" s="110">
        <v>111</v>
      </c>
      <c r="W506" s="111">
        <v>0.40959409594095902</v>
      </c>
      <c r="X506" s="110">
        <v>0</v>
      </c>
      <c r="Y506" s="110">
        <v>0</v>
      </c>
      <c r="Z506" s="110" t="s">
        <v>1869</v>
      </c>
      <c r="AA506" s="110">
        <v>53</v>
      </c>
      <c r="AB506" s="110">
        <v>53</v>
      </c>
      <c r="AC506" s="110">
        <v>43</v>
      </c>
      <c r="AD506" s="109">
        <v>49</v>
      </c>
      <c r="AE506" s="110">
        <v>38</v>
      </c>
      <c r="AF506" s="110">
        <v>35</v>
      </c>
      <c r="AG506" s="110">
        <v>0</v>
      </c>
      <c r="AH506" s="110">
        <v>0</v>
      </c>
      <c r="AI506" s="110">
        <v>0</v>
      </c>
      <c r="AJ506" s="110">
        <v>0</v>
      </c>
      <c r="AK506" s="110">
        <v>0</v>
      </c>
      <c r="AL506" s="110">
        <v>0</v>
      </c>
      <c r="AM506" s="110">
        <v>0</v>
      </c>
      <c r="AN506" s="110">
        <v>0</v>
      </c>
      <c r="AO506" s="110">
        <v>265</v>
      </c>
      <c r="AP506" s="112">
        <f>'MFP by Site_kbs'!$AO506/'MFP by Site_kbs'!$G506</f>
        <v>0.97785977859778594</v>
      </c>
      <c r="AQ506" s="110">
        <v>265</v>
      </c>
      <c r="AR506" s="113">
        <f>'MFP by Site_kbs'!$AQ506/'MFP by Site_kbs'!$G506</f>
        <v>0.97785977859778594</v>
      </c>
      <c r="AS506" s="110" t="s">
        <v>1767</v>
      </c>
      <c r="AT506" s="110" t="s">
        <v>2170</v>
      </c>
      <c r="AU506" s="114" t="s">
        <v>3246</v>
      </c>
    </row>
    <row r="507" spans="2:47" x14ac:dyDescent="0.25">
      <c r="B507" s="103" t="s">
        <v>1808</v>
      </c>
      <c r="C507" s="103">
        <v>26</v>
      </c>
      <c r="D507" s="103" t="s">
        <v>131</v>
      </c>
      <c r="E507" s="103">
        <v>26022</v>
      </c>
      <c r="F507" s="103" t="s">
        <v>900</v>
      </c>
      <c r="G507" s="104">
        <v>1197</v>
      </c>
      <c r="H507" s="104">
        <v>560</v>
      </c>
      <c r="I507" s="105">
        <v>0.46783625730994099</v>
      </c>
      <c r="J507" s="104">
        <v>637</v>
      </c>
      <c r="K507" s="105">
        <v>0.53216374269005895</v>
      </c>
      <c r="L507" s="104">
        <v>3</v>
      </c>
      <c r="M507" s="104">
        <v>21</v>
      </c>
      <c r="N507" s="104">
        <v>374</v>
      </c>
      <c r="O507" s="104">
        <v>335</v>
      </c>
      <c r="P507" s="104">
        <v>9</v>
      </c>
      <c r="Q507" s="104">
        <v>432</v>
      </c>
      <c r="R507" s="104">
        <v>23</v>
      </c>
      <c r="S507" s="104">
        <f>SUM('MFP by Site_kbs'!$L507:$P507,'MFP by Site_kbs'!$R507)</f>
        <v>765</v>
      </c>
      <c r="T507" s="104">
        <v>1033</v>
      </c>
      <c r="U507" s="105">
        <v>0.86299081035923098</v>
      </c>
      <c r="V507" s="104">
        <v>164</v>
      </c>
      <c r="W507" s="105">
        <v>0.137009189640769</v>
      </c>
      <c r="X507" s="104">
        <v>0</v>
      </c>
      <c r="Y507" s="104">
        <v>0</v>
      </c>
      <c r="Z507" s="104" t="s">
        <v>1869</v>
      </c>
      <c r="AA507" s="104">
        <v>0</v>
      </c>
      <c r="AB507" s="104">
        <v>0</v>
      </c>
      <c r="AC507" s="104">
        <v>0</v>
      </c>
      <c r="AD507" s="103">
        <v>0</v>
      </c>
      <c r="AE507" s="104">
        <v>0</v>
      </c>
      <c r="AF507" s="104">
        <v>0</v>
      </c>
      <c r="AG507" s="104">
        <v>0</v>
      </c>
      <c r="AH507" s="104">
        <v>0</v>
      </c>
      <c r="AI507" s="104">
        <v>0</v>
      </c>
      <c r="AJ507" s="104">
        <v>363</v>
      </c>
      <c r="AK507" s="104">
        <v>16</v>
      </c>
      <c r="AL507" s="104">
        <v>313</v>
      </c>
      <c r="AM507" s="104">
        <v>264</v>
      </c>
      <c r="AN507" s="104">
        <v>241</v>
      </c>
      <c r="AO507" s="104">
        <v>777</v>
      </c>
      <c r="AP507" s="106">
        <f>'MFP by Site_kbs'!$AO507/'MFP by Site_kbs'!$G507</f>
        <v>0.64912280701754388</v>
      </c>
      <c r="AQ507" s="104">
        <v>830</v>
      </c>
      <c r="AR507" s="107">
        <f>'MFP by Site_kbs'!$AQ507/'MFP by Site_kbs'!$G507</f>
        <v>0.69340016708437757</v>
      </c>
      <c r="AS507" s="104" t="s">
        <v>1767</v>
      </c>
      <c r="AT507" s="104" t="s">
        <v>2170</v>
      </c>
      <c r="AU507" s="115" t="s">
        <v>3247</v>
      </c>
    </row>
    <row r="508" spans="2:47" x14ac:dyDescent="0.25">
      <c r="B508" s="109" t="s">
        <v>1808</v>
      </c>
      <c r="C508" s="109">
        <v>26</v>
      </c>
      <c r="D508" s="109" t="s">
        <v>131</v>
      </c>
      <c r="E508" s="109">
        <v>26023</v>
      </c>
      <c r="F508" s="109" t="s">
        <v>901</v>
      </c>
      <c r="G508" s="110">
        <v>2111</v>
      </c>
      <c r="H508" s="110">
        <v>1049</v>
      </c>
      <c r="I508" s="111">
        <v>0.496920890573188</v>
      </c>
      <c r="J508" s="110">
        <v>1062</v>
      </c>
      <c r="K508" s="111">
        <v>0.503079109426812</v>
      </c>
      <c r="L508" s="110">
        <v>23</v>
      </c>
      <c r="M508" s="110">
        <v>140</v>
      </c>
      <c r="N508" s="110">
        <v>1209</v>
      </c>
      <c r="O508" s="110">
        <v>251</v>
      </c>
      <c r="P508" s="110">
        <v>2</v>
      </c>
      <c r="Q508" s="110">
        <v>425</v>
      </c>
      <c r="R508" s="110">
        <v>61</v>
      </c>
      <c r="S508" s="110">
        <f>SUM('MFP by Site_kbs'!$L508:$P508,'MFP by Site_kbs'!$R508)</f>
        <v>1686</v>
      </c>
      <c r="T508" s="110">
        <v>2028</v>
      </c>
      <c r="U508" s="111">
        <v>0.96068214116532402</v>
      </c>
      <c r="V508" s="110">
        <v>83</v>
      </c>
      <c r="W508" s="111">
        <v>3.93178588346755E-2</v>
      </c>
      <c r="X508" s="110">
        <v>0</v>
      </c>
      <c r="Y508" s="110">
        <v>0</v>
      </c>
      <c r="Z508" s="110" t="s">
        <v>1869</v>
      </c>
      <c r="AA508" s="110">
        <v>0</v>
      </c>
      <c r="AB508" s="110">
        <v>0</v>
      </c>
      <c r="AC508" s="110">
        <v>0</v>
      </c>
      <c r="AD508" s="109">
        <v>0</v>
      </c>
      <c r="AE508" s="110">
        <v>0</v>
      </c>
      <c r="AF508" s="110">
        <v>0</v>
      </c>
      <c r="AG508" s="110">
        <v>0</v>
      </c>
      <c r="AH508" s="110">
        <v>0</v>
      </c>
      <c r="AI508" s="110">
        <v>0</v>
      </c>
      <c r="AJ508" s="110">
        <v>643</v>
      </c>
      <c r="AK508" s="110">
        <v>11</v>
      </c>
      <c r="AL508" s="110">
        <v>551</v>
      </c>
      <c r="AM508" s="110">
        <v>510</v>
      </c>
      <c r="AN508" s="110">
        <v>396</v>
      </c>
      <c r="AO508" s="110">
        <v>1469</v>
      </c>
      <c r="AP508" s="112">
        <f>'MFP by Site_kbs'!$AO508/'MFP by Site_kbs'!$G508</f>
        <v>0.69587873045949789</v>
      </c>
      <c r="AQ508" s="110">
        <v>1498</v>
      </c>
      <c r="AR508" s="113">
        <f>'MFP by Site_kbs'!$AQ508/'MFP by Site_kbs'!$G508</f>
        <v>0.70961629559450501</v>
      </c>
      <c r="AS508" s="110" t="s">
        <v>1767</v>
      </c>
      <c r="AT508" s="110" t="s">
        <v>2170</v>
      </c>
      <c r="AU508" s="114" t="s">
        <v>3247</v>
      </c>
    </row>
    <row r="509" spans="2:47" x14ac:dyDescent="0.25">
      <c r="B509" s="103" t="s">
        <v>1808</v>
      </c>
      <c r="C509" s="103">
        <v>26</v>
      </c>
      <c r="D509" s="103" t="s">
        <v>131</v>
      </c>
      <c r="E509" s="103">
        <v>26024</v>
      </c>
      <c r="F509" s="103" t="s">
        <v>902</v>
      </c>
      <c r="G509" s="104">
        <v>522</v>
      </c>
      <c r="H509" s="104">
        <v>232</v>
      </c>
      <c r="I509" s="105">
        <v>0.44444444444444398</v>
      </c>
      <c r="J509" s="104">
        <v>290</v>
      </c>
      <c r="K509" s="105">
        <v>0.55555555555555602</v>
      </c>
      <c r="L509" s="104">
        <v>10</v>
      </c>
      <c r="M509" s="104">
        <v>7</v>
      </c>
      <c r="N509" s="104">
        <v>125</v>
      </c>
      <c r="O509" s="104">
        <v>144</v>
      </c>
      <c r="P509" s="104">
        <v>0</v>
      </c>
      <c r="Q509" s="104">
        <v>205</v>
      </c>
      <c r="R509" s="104">
        <v>31</v>
      </c>
      <c r="S509" s="104">
        <f>SUM('MFP by Site_kbs'!$L509:$P509,'MFP by Site_kbs'!$R509)</f>
        <v>317</v>
      </c>
      <c r="T509" s="104">
        <v>455</v>
      </c>
      <c r="U509" s="105">
        <v>0.87164750957854398</v>
      </c>
      <c r="V509" s="104">
        <v>67</v>
      </c>
      <c r="W509" s="105">
        <v>0.12835249042145599</v>
      </c>
      <c r="X509" s="104">
        <v>0</v>
      </c>
      <c r="Y509" s="104">
        <v>1</v>
      </c>
      <c r="Z509" s="104" t="s">
        <v>1869</v>
      </c>
      <c r="AA509" s="104">
        <v>53</v>
      </c>
      <c r="AB509" s="104">
        <v>38</v>
      </c>
      <c r="AC509" s="104">
        <v>54</v>
      </c>
      <c r="AD509" s="103">
        <v>60</v>
      </c>
      <c r="AE509" s="104">
        <v>67</v>
      </c>
      <c r="AF509" s="104">
        <v>64</v>
      </c>
      <c r="AG509" s="104">
        <v>54</v>
      </c>
      <c r="AH509" s="104">
        <v>67</v>
      </c>
      <c r="AI509" s="104">
        <v>64</v>
      </c>
      <c r="AJ509" s="104">
        <v>0</v>
      </c>
      <c r="AK509" s="104">
        <v>0</v>
      </c>
      <c r="AL509" s="104">
        <v>0</v>
      </c>
      <c r="AM509" s="104">
        <v>0</v>
      </c>
      <c r="AN509" s="104">
        <v>0</v>
      </c>
      <c r="AO509" s="104">
        <v>431</v>
      </c>
      <c r="AP509" s="106">
        <f>'MFP by Site_kbs'!$AO509/'MFP by Site_kbs'!$G509</f>
        <v>0.82567049808429116</v>
      </c>
      <c r="AQ509" s="104">
        <v>431</v>
      </c>
      <c r="AR509" s="107">
        <f>'MFP by Site_kbs'!$AQ509/'MFP by Site_kbs'!$G509</f>
        <v>0.82567049808429116</v>
      </c>
      <c r="AS509" s="104" t="s">
        <v>1767</v>
      </c>
      <c r="AT509" s="104" t="s">
        <v>2170</v>
      </c>
      <c r="AU509" s="115" t="s">
        <v>3246</v>
      </c>
    </row>
    <row r="510" spans="2:47" x14ac:dyDescent="0.25">
      <c r="B510" s="109" t="s">
        <v>1808</v>
      </c>
      <c r="C510" s="109">
        <v>26</v>
      </c>
      <c r="D510" s="109" t="s">
        <v>131</v>
      </c>
      <c r="E510" s="109">
        <v>26025</v>
      </c>
      <c r="F510" s="109" t="s">
        <v>903</v>
      </c>
      <c r="G510" s="110">
        <v>757</v>
      </c>
      <c r="H510" s="110">
        <v>389</v>
      </c>
      <c r="I510" s="111">
        <v>0.51387054161162504</v>
      </c>
      <c r="J510" s="110">
        <v>368</v>
      </c>
      <c r="K510" s="111">
        <v>0.48612945838837501</v>
      </c>
      <c r="L510" s="110">
        <v>0</v>
      </c>
      <c r="M510" s="110">
        <v>37</v>
      </c>
      <c r="N510" s="110">
        <v>194</v>
      </c>
      <c r="O510" s="110">
        <v>287</v>
      </c>
      <c r="P510" s="110">
        <v>2</v>
      </c>
      <c r="Q510" s="110">
        <v>214</v>
      </c>
      <c r="R510" s="110">
        <v>23</v>
      </c>
      <c r="S510" s="110">
        <f>SUM('MFP by Site_kbs'!$L510:$P510,'MFP by Site_kbs'!$R510)</f>
        <v>543</v>
      </c>
      <c r="T510" s="110">
        <v>627</v>
      </c>
      <c r="U510" s="111">
        <v>0.82826948480845397</v>
      </c>
      <c r="V510" s="110">
        <v>130</v>
      </c>
      <c r="W510" s="111">
        <v>0.171730515191546</v>
      </c>
      <c r="X510" s="110">
        <v>0</v>
      </c>
      <c r="Y510" s="110">
        <v>3</v>
      </c>
      <c r="Z510" s="110" t="s">
        <v>1869</v>
      </c>
      <c r="AA510" s="110">
        <v>104</v>
      </c>
      <c r="AB510" s="110">
        <v>120</v>
      </c>
      <c r="AC510" s="110">
        <v>92</v>
      </c>
      <c r="AD510" s="109">
        <v>114</v>
      </c>
      <c r="AE510" s="110">
        <v>88</v>
      </c>
      <c r="AF510" s="110">
        <v>76</v>
      </c>
      <c r="AG510" s="110">
        <v>67</v>
      </c>
      <c r="AH510" s="110">
        <v>55</v>
      </c>
      <c r="AI510" s="110">
        <v>38</v>
      </c>
      <c r="AJ510" s="110">
        <v>0</v>
      </c>
      <c r="AK510" s="110">
        <v>0</v>
      </c>
      <c r="AL510" s="110">
        <v>0</v>
      </c>
      <c r="AM510" s="110">
        <v>0</v>
      </c>
      <c r="AN510" s="110">
        <v>0</v>
      </c>
      <c r="AO510" s="110">
        <v>573</v>
      </c>
      <c r="AP510" s="112">
        <f>'MFP by Site_kbs'!$AO510/'MFP by Site_kbs'!$G510</f>
        <v>0.75693527080581247</v>
      </c>
      <c r="AQ510" s="110">
        <v>573</v>
      </c>
      <c r="AR510" s="113">
        <f>'MFP by Site_kbs'!$AQ510/'MFP by Site_kbs'!$G510</f>
        <v>0.75693527080581247</v>
      </c>
      <c r="AS510" s="110" t="s">
        <v>1767</v>
      </c>
      <c r="AT510" s="110" t="s">
        <v>2170</v>
      </c>
      <c r="AU510" s="114" t="s">
        <v>3246</v>
      </c>
    </row>
    <row r="511" spans="2:47" ht="30" x14ac:dyDescent="0.25">
      <c r="B511" s="103" t="s">
        <v>1808</v>
      </c>
      <c r="C511" s="103">
        <v>26</v>
      </c>
      <c r="D511" s="103" t="s">
        <v>131</v>
      </c>
      <c r="E511" s="103">
        <v>26026</v>
      </c>
      <c r="F511" s="103" t="s">
        <v>904</v>
      </c>
      <c r="G511" s="104">
        <v>386</v>
      </c>
      <c r="H511" s="104">
        <v>188</v>
      </c>
      <c r="I511" s="105">
        <v>0.48704663212435201</v>
      </c>
      <c r="J511" s="104">
        <v>198</v>
      </c>
      <c r="K511" s="105">
        <v>0.51295336787564805</v>
      </c>
      <c r="L511" s="104">
        <v>0</v>
      </c>
      <c r="M511" s="104">
        <v>17</v>
      </c>
      <c r="N511" s="104">
        <v>259</v>
      </c>
      <c r="O511" s="104">
        <v>80</v>
      </c>
      <c r="P511" s="104">
        <v>3</v>
      </c>
      <c r="Q511" s="104">
        <v>22</v>
      </c>
      <c r="R511" s="104">
        <v>5</v>
      </c>
      <c r="S511" s="104">
        <f>SUM('MFP by Site_kbs'!$L511:$P511,'MFP by Site_kbs'!$R511)</f>
        <v>364</v>
      </c>
      <c r="T511" s="104">
        <v>330</v>
      </c>
      <c r="U511" s="105">
        <v>0.85492227979274604</v>
      </c>
      <c r="V511" s="104">
        <v>56</v>
      </c>
      <c r="W511" s="105">
        <v>0.14507772020725401</v>
      </c>
      <c r="X511" s="104">
        <v>0</v>
      </c>
      <c r="Y511" s="104">
        <v>0</v>
      </c>
      <c r="Z511" s="104" t="s">
        <v>1869</v>
      </c>
      <c r="AA511" s="104">
        <v>66</v>
      </c>
      <c r="AB511" s="104">
        <v>54</v>
      </c>
      <c r="AC511" s="104">
        <v>69</v>
      </c>
      <c r="AD511" s="103">
        <v>67</v>
      </c>
      <c r="AE511" s="104">
        <v>60</v>
      </c>
      <c r="AF511" s="104">
        <v>70</v>
      </c>
      <c r="AG511" s="104">
        <v>0</v>
      </c>
      <c r="AH511" s="104">
        <v>0</v>
      </c>
      <c r="AI511" s="104">
        <v>0</v>
      </c>
      <c r="AJ511" s="104">
        <v>0</v>
      </c>
      <c r="AK511" s="104">
        <v>0</v>
      </c>
      <c r="AL511" s="104">
        <v>0</v>
      </c>
      <c r="AM511" s="104">
        <v>0</v>
      </c>
      <c r="AN511" s="104">
        <v>0</v>
      </c>
      <c r="AO511" s="104">
        <v>376</v>
      </c>
      <c r="AP511" s="106">
        <f>'MFP by Site_kbs'!$AO511/'MFP by Site_kbs'!$G511</f>
        <v>0.97409326424870468</v>
      </c>
      <c r="AQ511" s="104">
        <v>376</v>
      </c>
      <c r="AR511" s="107">
        <f>'MFP by Site_kbs'!$AQ511/'MFP by Site_kbs'!$G511</f>
        <v>0.97409326424870468</v>
      </c>
      <c r="AS511" s="104" t="s">
        <v>1767</v>
      </c>
      <c r="AT511" s="104" t="s">
        <v>2170</v>
      </c>
      <c r="AU511" s="115" t="s">
        <v>3246</v>
      </c>
    </row>
    <row r="512" spans="2:47" x14ac:dyDescent="0.25">
      <c r="B512" s="109" t="s">
        <v>1808</v>
      </c>
      <c r="C512" s="109">
        <v>26</v>
      </c>
      <c r="D512" s="109" t="s">
        <v>131</v>
      </c>
      <c r="E512" s="109">
        <v>26027</v>
      </c>
      <c r="F512" s="109" t="s">
        <v>905</v>
      </c>
      <c r="G512" s="110">
        <v>722</v>
      </c>
      <c r="H512" s="110">
        <v>337</v>
      </c>
      <c r="I512" s="111">
        <v>0.46675900277008298</v>
      </c>
      <c r="J512" s="110">
        <v>385</v>
      </c>
      <c r="K512" s="111">
        <v>0.53324099722991702</v>
      </c>
      <c r="L512" s="110">
        <v>2</v>
      </c>
      <c r="M512" s="110">
        <v>25</v>
      </c>
      <c r="N512" s="110">
        <v>450</v>
      </c>
      <c r="O512" s="110">
        <v>98</v>
      </c>
      <c r="P512" s="110">
        <v>2</v>
      </c>
      <c r="Q512" s="110">
        <v>133</v>
      </c>
      <c r="R512" s="110">
        <v>12</v>
      </c>
      <c r="S512" s="110">
        <f>SUM('MFP by Site_kbs'!$L512:$P512,'MFP by Site_kbs'!$R512)</f>
        <v>589</v>
      </c>
      <c r="T512" s="110">
        <v>677</v>
      </c>
      <c r="U512" s="111">
        <v>0.93767313019390597</v>
      </c>
      <c r="V512" s="110">
        <v>45</v>
      </c>
      <c r="W512" s="111">
        <v>6.2326869806094198E-2</v>
      </c>
      <c r="X512" s="110">
        <v>0</v>
      </c>
      <c r="Y512" s="110">
        <v>15</v>
      </c>
      <c r="Z512" s="110" t="s">
        <v>1869</v>
      </c>
      <c r="AA512" s="110">
        <v>81</v>
      </c>
      <c r="AB512" s="110">
        <v>92</v>
      </c>
      <c r="AC512" s="110">
        <v>113</v>
      </c>
      <c r="AD512" s="109">
        <v>91</v>
      </c>
      <c r="AE512" s="110">
        <v>105</v>
      </c>
      <c r="AF512" s="110">
        <v>90</v>
      </c>
      <c r="AG512" s="110">
        <v>63</v>
      </c>
      <c r="AH512" s="110">
        <v>37</v>
      </c>
      <c r="AI512" s="110">
        <v>35</v>
      </c>
      <c r="AJ512" s="110">
        <v>0</v>
      </c>
      <c r="AK512" s="110">
        <v>0</v>
      </c>
      <c r="AL512" s="110">
        <v>0</v>
      </c>
      <c r="AM512" s="110">
        <v>0</v>
      </c>
      <c r="AN512" s="110">
        <v>0</v>
      </c>
      <c r="AO512" s="110">
        <v>677</v>
      </c>
      <c r="AP512" s="112">
        <f>'MFP by Site_kbs'!$AO512/'MFP by Site_kbs'!$G512</f>
        <v>0.93767313019390586</v>
      </c>
      <c r="AQ512" s="110">
        <v>677</v>
      </c>
      <c r="AR512" s="113">
        <f>'MFP by Site_kbs'!$AQ512/'MFP by Site_kbs'!$G512</f>
        <v>0.93767313019390586</v>
      </c>
      <c r="AS512" s="110" t="s">
        <v>1767</v>
      </c>
      <c r="AT512" s="110" t="s">
        <v>2170</v>
      </c>
      <c r="AU512" s="114" t="s">
        <v>3246</v>
      </c>
    </row>
    <row r="513" spans="2:47" x14ac:dyDescent="0.25">
      <c r="B513" s="103" t="s">
        <v>1808</v>
      </c>
      <c r="C513" s="103">
        <v>26</v>
      </c>
      <c r="D513" s="103" t="s">
        <v>131</v>
      </c>
      <c r="E513" s="103">
        <v>26029</v>
      </c>
      <c r="F513" s="103" t="s">
        <v>906</v>
      </c>
      <c r="G513" s="104">
        <v>502</v>
      </c>
      <c r="H513" s="104">
        <v>242</v>
      </c>
      <c r="I513" s="105">
        <v>0.48207171314740999</v>
      </c>
      <c r="J513" s="104">
        <v>260</v>
      </c>
      <c r="K513" s="105">
        <v>0.51792828685258996</v>
      </c>
      <c r="L513" s="104">
        <v>20</v>
      </c>
      <c r="M513" s="104">
        <v>0</v>
      </c>
      <c r="N513" s="104">
        <v>5</v>
      </c>
      <c r="O513" s="104">
        <v>54</v>
      </c>
      <c r="P513" s="104">
        <v>1</v>
      </c>
      <c r="Q513" s="104">
        <v>400</v>
      </c>
      <c r="R513" s="104">
        <v>22</v>
      </c>
      <c r="S513" s="104">
        <f>SUM('MFP by Site_kbs'!$L513:$P513,'MFP by Site_kbs'!$R513)</f>
        <v>102</v>
      </c>
      <c r="T513" s="104">
        <v>494</v>
      </c>
      <c r="U513" s="105">
        <v>0.98406374501992</v>
      </c>
      <c r="V513" s="104">
        <v>8</v>
      </c>
      <c r="W513" s="105">
        <v>1.5936254980079698E-2</v>
      </c>
      <c r="X513" s="104">
        <v>0</v>
      </c>
      <c r="Y513" s="104">
        <v>0</v>
      </c>
      <c r="Z513" s="104" t="s">
        <v>1869</v>
      </c>
      <c r="AA513" s="104">
        <v>0</v>
      </c>
      <c r="AB513" s="104">
        <v>0</v>
      </c>
      <c r="AC513" s="104">
        <v>0</v>
      </c>
      <c r="AD513" s="103">
        <v>0</v>
      </c>
      <c r="AE513" s="104">
        <v>0</v>
      </c>
      <c r="AF513" s="104">
        <v>0</v>
      </c>
      <c r="AG513" s="104">
        <v>67</v>
      </c>
      <c r="AH513" s="104">
        <v>70</v>
      </c>
      <c r="AI513" s="104">
        <v>73</v>
      </c>
      <c r="AJ513" s="104">
        <v>76</v>
      </c>
      <c r="AK513" s="104">
        <v>0</v>
      </c>
      <c r="AL513" s="104">
        <v>68</v>
      </c>
      <c r="AM513" s="104">
        <v>69</v>
      </c>
      <c r="AN513" s="104">
        <v>79</v>
      </c>
      <c r="AO513" s="104">
        <v>261</v>
      </c>
      <c r="AP513" s="106">
        <f>'MFP by Site_kbs'!$AO513/'MFP by Site_kbs'!$G513</f>
        <v>0.51992031872509958</v>
      </c>
      <c r="AQ513" s="104">
        <v>262</v>
      </c>
      <c r="AR513" s="107">
        <f>'MFP by Site_kbs'!$AQ513/'MFP by Site_kbs'!$G513</f>
        <v>0.52191235059760954</v>
      </c>
      <c r="AS513" s="104" t="s">
        <v>1767</v>
      </c>
      <c r="AT513" s="104" t="s">
        <v>2170</v>
      </c>
      <c r="AU513" s="115" t="s">
        <v>3247</v>
      </c>
    </row>
    <row r="514" spans="2:47" x14ac:dyDescent="0.25">
      <c r="B514" s="109" t="s">
        <v>1808</v>
      </c>
      <c r="C514" s="109">
        <v>26</v>
      </c>
      <c r="D514" s="109" t="s">
        <v>131</v>
      </c>
      <c r="E514" s="109">
        <v>26030</v>
      </c>
      <c r="F514" s="109" t="s">
        <v>907</v>
      </c>
      <c r="G514" s="110">
        <v>586</v>
      </c>
      <c r="H514" s="110">
        <v>294</v>
      </c>
      <c r="I514" s="111">
        <v>0.50170648464163803</v>
      </c>
      <c r="J514" s="110">
        <v>292</v>
      </c>
      <c r="K514" s="111">
        <v>0.49829351535836203</v>
      </c>
      <c r="L514" s="110">
        <v>2</v>
      </c>
      <c r="M514" s="110">
        <v>19</v>
      </c>
      <c r="N514" s="110">
        <v>353</v>
      </c>
      <c r="O514" s="110">
        <v>110</v>
      </c>
      <c r="P514" s="110">
        <v>3</v>
      </c>
      <c r="Q514" s="110">
        <v>87</v>
      </c>
      <c r="R514" s="110">
        <v>12</v>
      </c>
      <c r="S514" s="110">
        <f>SUM('MFP by Site_kbs'!$L514:$P514,'MFP by Site_kbs'!$R514)</f>
        <v>499</v>
      </c>
      <c r="T514" s="110">
        <v>534</v>
      </c>
      <c r="U514" s="111">
        <v>0.91126279863481197</v>
      </c>
      <c r="V514" s="110">
        <v>52</v>
      </c>
      <c r="W514" s="111">
        <v>8.8737201365187701E-2</v>
      </c>
      <c r="X514" s="110">
        <v>0</v>
      </c>
      <c r="Y514" s="110">
        <v>0</v>
      </c>
      <c r="Z514" s="110" t="s">
        <v>1869</v>
      </c>
      <c r="AA514" s="110">
        <v>0</v>
      </c>
      <c r="AB514" s="110">
        <v>0</v>
      </c>
      <c r="AC514" s="110">
        <v>0</v>
      </c>
      <c r="AD514" s="109">
        <v>0</v>
      </c>
      <c r="AE514" s="110">
        <v>0</v>
      </c>
      <c r="AF514" s="110">
        <v>0</v>
      </c>
      <c r="AG514" s="110">
        <v>161</v>
      </c>
      <c r="AH514" s="110">
        <v>200</v>
      </c>
      <c r="AI514" s="110">
        <v>225</v>
      </c>
      <c r="AJ514" s="110">
        <v>0</v>
      </c>
      <c r="AK514" s="110">
        <v>0</v>
      </c>
      <c r="AL514" s="110">
        <v>0</v>
      </c>
      <c r="AM514" s="110">
        <v>0</v>
      </c>
      <c r="AN514" s="110">
        <v>0</v>
      </c>
      <c r="AO514" s="110">
        <v>512</v>
      </c>
      <c r="AP514" s="112">
        <f>'MFP by Site_kbs'!$AO514/'MFP by Site_kbs'!$G514</f>
        <v>0.87372013651877134</v>
      </c>
      <c r="AQ514" s="110">
        <v>522</v>
      </c>
      <c r="AR514" s="113">
        <f>'MFP by Site_kbs'!$AQ514/'MFP by Site_kbs'!$G514</f>
        <v>0.89078498293515362</v>
      </c>
      <c r="AS514" s="110" t="s">
        <v>1767</v>
      </c>
      <c r="AT514" s="110" t="s">
        <v>2170</v>
      </c>
      <c r="AU514" s="114" t="s">
        <v>3247</v>
      </c>
    </row>
    <row r="515" spans="2:47" x14ac:dyDescent="0.25">
      <c r="B515" s="103" t="s">
        <v>1808</v>
      </c>
      <c r="C515" s="103">
        <v>26</v>
      </c>
      <c r="D515" s="103" t="s">
        <v>131</v>
      </c>
      <c r="E515" s="103">
        <v>26031</v>
      </c>
      <c r="F515" s="103" t="s">
        <v>908</v>
      </c>
      <c r="G515" s="104">
        <v>151</v>
      </c>
      <c r="H515" s="104">
        <v>77</v>
      </c>
      <c r="I515" s="105">
        <v>0.50993377483443703</v>
      </c>
      <c r="J515" s="104">
        <v>74</v>
      </c>
      <c r="K515" s="105">
        <v>0.49006622516556297</v>
      </c>
      <c r="L515" s="104">
        <v>12</v>
      </c>
      <c r="M515" s="104">
        <v>0</v>
      </c>
      <c r="N515" s="104">
        <v>1</v>
      </c>
      <c r="O515" s="104">
        <v>7</v>
      </c>
      <c r="P515" s="104">
        <v>0</v>
      </c>
      <c r="Q515" s="104">
        <v>121</v>
      </c>
      <c r="R515" s="104">
        <v>10</v>
      </c>
      <c r="S515" s="104">
        <f>SUM('MFP by Site_kbs'!$L515:$P515,'MFP by Site_kbs'!$R515)</f>
        <v>30</v>
      </c>
      <c r="T515" s="104">
        <v>146</v>
      </c>
      <c r="U515" s="105">
        <v>0.96688741721854299</v>
      </c>
      <c r="V515" s="104">
        <v>5</v>
      </c>
      <c r="W515" s="105">
        <v>3.3112582781456998E-2</v>
      </c>
      <c r="X515" s="104">
        <v>0</v>
      </c>
      <c r="Y515" s="104">
        <v>0</v>
      </c>
      <c r="Z515" s="104" t="s">
        <v>1869</v>
      </c>
      <c r="AA515" s="104">
        <v>9</v>
      </c>
      <c r="AB515" s="104">
        <v>7</v>
      </c>
      <c r="AC515" s="104">
        <v>14</v>
      </c>
      <c r="AD515" s="103">
        <v>12</v>
      </c>
      <c r="AE515" s="104">
        <v>12</v>
      </c>
      <c r="AF515" s="104">
        <v>14</v>
      </c>
      <c r="AG515" s="104">
        <v>12</v>
      </c>
      <c r="AH515" s="104">
        <v>12</v>
      </c>
      <c r="AI515" s="104">
        <v>11</v>
      </c>
      <c r="AJ515" s="104">
        <v>14</v>
      </c>
      <c r="AK515" s="104">
        <v>0</v>
      </c>
      <c r="AL515" s="104">
        <v>11</v>
      </c>
      <c r="AM515" s="104">
        <v>9</v>
      </c>
      <c r="AN515" s="104">
        <v>14</v>
      </c>
      <c r="AO515" s="104">
        <v>109</v>
      </c>
      <c r="AP515" s="106">
        <f>'MFP by Site_kbs'!$AO515/'MFP by Site_kbs'!$G515</f>
        <v>0.72185430463576161</v>
      </c>
      <c r="AQ515" s="104">
        <v>109</v>
      </c>
      <c r="AR515" s="107">
        <f>'MFP by Site_kbs'!$AQ515/'MFP by Site_kbs'!$G515</f>
        <v>0.72185430463576161</v>
      </c>
      <c r="AS515" s="104" t="s">
        <v>1767</v>
      </c>
      <c r="AT515" s="104" t="s">
        <v>2170</v>
      </c>
      <c r="AU515" s="115" t="s">
        <v>3246</v>
      </c>
    </row>
    <row r="516" spans="2:47" x14ac:dyDescent="0.25">
      <c r="B516" s="109" t="s">
        <v>1808</v>
      </c>
      <c r="C516" s="109">
        <v>26</v>
      </c>
      <c r="D516" s="109" t="s">
        <v>131</v>
      </c>
      <c r="E516" s="109">
        <v>26032</v>
      </c>
      <c r="F516" s="109" t="s">
        <v>909</v>
      </c>
      <c r="G516" s="110">
        <v>413</v>
      </c>
      <c r="H516" s="110">
        <v>212</v>
      </c>
      <c r="I516" s="111">
        <v>0.51331719128329301</v>
      </c>
      <c r="J516" s="110">
        <v>201</v>
      </c>
      <c r="K516" s="111">
        <v>0.48668280871670699</v>
      </c>
      <c r="L516" s="110">
        <v>1</v>
      </c>
      <c r="M516" s="110">
        <v>12</v>
      </c>
      <c r="N516" s="110">
        <v>148</v>
      </c>
      <c r="O516" s="110">
        <v>103</v>
      </c>
      <c r="P516" s="110">
        <v>1</v>
      </c>
      <c r="Q516" s="110">
        <v>136</v>
      </c>
      <c r="R516" s="110">
        <v>12</v>
      </c>
      <c r="S516" s="110">
        <f>SUM('MFP by Site_kbs'!$L516:$P516,'MFP by Site_kbs'!$R516)</f>
        <v>277</v>
      </c>
      <c r="T516" s="110">
        <v>362</v>
      </c>
      <c r="U516" s="111">
        <v>0.876513317191283</v>
      </c>
      <c r="V516" s="110">
        <v>51</v>
      </c>
      <c r="W516" s="111">
        <v>0.123486682808717</v>
      </c>
      <c r="X516" s="110">
        <v>0</v>
      </c>
      <c r="Y516" s="110">
        <v>12</v>
      </c>
      <c r="Z516" s="110" t="s">
        <v>1869</v>
      </c>
      <c r="AA516" s="110">
        <v>64</v>
      </c>
      <c r="AB516" s="110">
        <v>63</v>
      </c>
      <c r="AC516" s="110">
        <v>73</v>
      </c>
      <c r="AD516" s="109">
        <v>72</v>
      </c>
      <c r="AE516" s="110">
        <v>70</v>
      </c>
      <c r="AF516" s="110">
        <v>59</v>
      </c>
      <c r="AG516" s="110">
        <v>0</v>
      </c>
      <c r="AH516" s="110">
        <v>0</v>
      </c>
      <c r="AI516" s="110">
        <v>0</v>
      </c>
      <c r="AJ516" s="110">
        <v>0</v>
      </c>
      <c r="AK516" s="110">
        <v>0</v>
      </c>
      <c r="AL516" s="110">
        <v>0</v>
      </c>
      <c r="AM516" s="110">
        <v>0</v>
      </c>
      <c r="AN516" s="110">
        <v>0</v>
      </c>
      <c r="AO516" s="110">
        <v>357</v>
      </c>
      <c r="AP516" s="112">
        <f>'MFP by Site_kbs'!$AO516/'MFP by Site_kbs'!$G516</f>
        <v>0.86440677966101698</v>
      </c>
      <c r="AQ516" s="110">
        <v>357</v>
      </c>
      <c r="AR516" s="113">
        <f>'MFP by Site_kbs'!$AQ516/'MFP by Site_kbs'!$G516</f>
        <v>0.86440677966101698</v>
      </c>
      <c r="AS516" s="110" t="s">
        <v>1767</v>
      </c>
      <c r="AT516" s="110" t="s">
        <v>2170</v>
      </c>
      <c r="AU516" s="114" t="s">
        <v>3246</v>
      </c>
    </row>
    <row r="517" spans="2:47" ht="30" x14ac:dyDescent="0.25">
      <c r="B517" s="103" t="s">
        <v>1808</v>
      </c>
      <c r="C517" s="103">
        <v>26</v>
      </c>
      <c r="D517" s="103" t="s">
        <v>131</v>
      </c>
      <c r="E517" s="103">
        <v>26033</v>
      </c>
      <c r="F517" s="103" t="s">
        <v>910</v>
      </c>
      <c r="G517" s="104">
        <v>487</v>
      </c>
      <c r="H517" s="104">
        <v>240</v>
      </c>
      <c r="I517" s="105">
        <v>0.49281314168377799</v>
      </c>
      <c r="J517" s="104">
        <v>247</v>
      </c>
      <c r="K517" s="105">
        <v>0.50718685831622201</v>
      </c>
      <c r="L517" s="104">
        <v>1</v>
      </c>
      <c r="M517" s="104">
        <v>16</v>
      </c>
      <c r="N517" s="104">
        <v>129</v>
      </c>
      <c r="O517" s="104">
        <v>232</v>
      </c>
      <c r="P517" s="104">
        <v>2</v>
      </c>
      <c r="Q517" s="104">
        <v>102</v>
      </c>
      <c r="R517" s="104">
        <v>5</v>
      </c>
      <c r="S517" s="104">
        <f>SUM('MFP by Site_kbs'!$L517:$P517,'MFP by Site_kbs'!$R517)</f>
        <v>385</v>
      </c>
      <c r="T517" s="104">
        <v>368</v>
      </c>
      <c r="U517" s="105">
        <v>0.75564681724845995</v>
      </c>
      <c r="V517" s="104">
        <v>119</v>
      </c>
      <c r="W517" s="105">
        <v>0.24435318275154</v>
      </c>
      <c r="X517" s="104">
        <v>0</v>
      </c>
      <c r="Y517" s="104">
        <v>0</v>
      </c>
      <c r="Z517" s="104" t="s">
        <v>1869</v>
      </c>
      <c r="AA517" s="104">
        <v>73</v>
      </c>
      <c r="AB517" s="104">
        <v>77</v>
      </c>
      <c r="AC517" s="104">
        <v>83</v>
      </c>
      <c r="AD517" s="103">
        <v>98</v>
      </c>
      <c r="AE517" s="104">
        <v>85</v>
      </c>
      <c r="AF517" s="104">
        <v>71</v>
      </c>
      <c r="AG517" s="104">
        <v>0</v>
      </c>
      <c r="AH517" s="104">
        <v>0</v>
      </c>
      <c r="AI517" s="104">
        <v>0</v>
      </c>
      <c r="AJ517" s="104">
        <v>0</v>
      </c>
      <c r="AK517" s="104">
        <v>0</v>
      </c>
      <c r="AL517" s="104">
        <v>0</v>
      </c>
      <c r="AM517" s="104">
        <v>0</v>
      </c>
      <c r="AN517" s="104">
        <v>0</v>
      </c>
      <c r="AO517" s="104">
        <v>435</v>
      </c>
      <c r="AP517" s="106">
        <f>'MFP by Site_kbs'!$AO517/'MFP by Site_kbs'!$G517</f>
        <v>0.89322381930184802</v>
      </c>
      <c r="AQ517" s="104">
        <v>435</v>
      </c>
      <c r="AR517" s="107">
        <f>'MFP by Site_kbs'!$AQ517/'MFP by Site_kbs'!$G517</f>
        <v>0.89322381930184802</v>
      </c>
      <c r="AS517" s="104" t="s">
        <v>1767</v>
      </c>
      <c r="AT517" s="104" t="s">
        <v>2170</v>
      </c>
      <c r="AU517" s="115" t="s">
        <v>3246</v>
      </c>
    </row>
    <row r="518" spans="2:47" x14ac:dyDescent="0.25">
      <c r="B518" s="109" t="s">
        <v>1808</v>
      </c>
      <c r="C518" s="109">
        <v>26</v>
      </c>
      <c r="D518" s="109" t="s">
        <v>131</v>
      </c>
      <c r="E518" s="109">
        <v>26035</v>
      </c>
      <c r="F518" s="109" t="s">
        <v>911</v>
      </c>
      <c r="G518" s="110">
        <v>646</v>
      </c>
      <c r="H518" s="110">
        <v>289</v>
      </c>
      <c r="I518" s="111">
        <v>0.44736842105263203</v>
      </c>
      <c r="J518" s="110">
        <v>357</v>
      </c>
      <c r="K518" s="111">
        <v>0.55263157894736803</v>
      </c>
      <c r="L518" s="110">
        <v>2</v>
      </c>
      <c r="M518" s="110">
        <v>26</v>
      </c>
      <c r="N518" s="110">
        <v>321</v>
      </c>
      <c r="O518" s="110">
        <v>173</v>
      </c>
      <c r="P518" s="110">
        <v>0</v>
      </c>
      <c r="Q518" s="110">
        <v>116</v>
      </c>
      <c r="R518" s="110">
        <v>8</v>
      </c>
      <c r="S518" s="110">
        <f>SUM('MFP by Site_kbs'!$L518:$P518,'MFP by Site_kbs'!$R518)</f>
        <v>530</v>
      </c>
      <c r="T518" s="110">
        <v>507</v>
      </c>
      <c r="U518" s="111">
        <v>0.78482972136222895</v>
      </c>
      <c r="V518" s="110">
        <v>139</v>
      </c>
      <c r="W518" s="111">
        <v>0.215170278637771</v>
      </c>
      <c r="X518" s="110">
        <v>0</v>
      </c>
      <c r="Y518" s="110">
        <v>0</v>
      </c>
      <c r="Z518" s="110" t="s">
        <v>1869</v>
      </c>
      <c r="AA518" s="110">
        <v>0</v>
      </c>
      <c r="AB518" s="110">
        <v>0</v>
      </c>
      <c r="AC518" s="110">
        <v>0</v>
      </c>
      <c r="AD518" s="109">
        <v>0</v>
      </c>
      <c r="AE518" s="110">
        <v>0</v>
      </c>
      <c r="AF518" s="110">
        <v>0</v>
      </c>
      <c r="AG518" s="110">
        <v>198</v>
      </c>
      <c r="AH518" s="110">
        <v>205</v>
      </c>
      <c r="AI518" s="110">
        <v>243</v>
      </c>
      <c r="AJ518" s="110">
        <v>0</v>
      </c>
      <c r="AK518" s="110">
        <v>0</v>
      </c>
      <c r="AL518" s="110">
        <v>0</v>
      </c>
      <c r="AM518" s="110">
        <v>0</v>
      </c>
      <c r="AN518" s="110">
        <v>0</v>
      </c>
      <c r="AO518" s="110">
        <v>554</v>
      </c>
      <c r="AP518" s="112">
        <f>'MFP by Site_kbs'!$AO518/'MFP by Site_kbs'!$G518</f>
        <v>0.85758513931888547</v>
      </c>
      <c r="AQ518" s="110">
        <v>582</v>
      </c>
      <c r="AR518" s="113">
        <f>'MFP by Site_kbs'!$AQ518/'MFP by Site_kbs'!$G518</f>
        <v>0.90092879256965941</v>
      </c>
      <c r="AS518" s="110" t="s">
        <v>1767</v>
      </c>
      <c r="AT518" s="110" t="s">
        <v>2170</v>
      </c>
      <c r="AU518" s="114" t="s">
        <v>3247</v>
      </c>
    </row>
    <row r="519" spans="2:47" ht="30" x14ac:dyDescent="0.25">
      <c r="B519" s="103" t="s">
        <v>1808</v>
      </c>
      <c r="C519" s="103">
        <v>26</v>
      </c>
      <c r="D519" s="103" t="s">
        <v>131</v>
      </c>
      <c r="E519" s="103">
        <v>26036</v>
      </c>
      <c r="F519" s="103" t="s">
        <v>912</v>
      </c>
      <c r="G519" s="104">
        <v>563</v>
      </c>
      <c r="H519" s="104">
        <v>281</v>
      </c>
      <c r="I519" s="105">
        <v>0.49911190053285998</v>
      </c>
      <c r="J519" s="104">
        <v>282</v>
      </c>
      <c r="K519" s="105">
        <v>0.50088809946713997</v>
      </c>
      <c r="L519" s="104">
        <v>2</v>
      </c>
      <c r="M519" s="104">
        <v>11</v>
      </c>
      <c r="N519" s="104">
        <v>266</v>
      </c>
      <c r="O519" s="104">
        <v>237</v>
      </c>
      <c r="P519" s="104">
        <v>1</v>
      </c>
      <c r="Q519" s="104">
        <v>37</v>
      </c>
      <c r="R519" s="104">
        <v>9</v>
      </c>
      <c r="S519" s="104">
        <f>SUM('MFP by Site_kbs'!$L519:$P519,'MFP by Site_kbs'!$R519)</f>
        <v>526</v>
      </c>
      <c r="T519" s="104">
        <v>406</v>
      </c>
      <c r="U519" s="105">
        <v>0.72113676731793996</v>
      </c>
      <c r="V519" s="104">
        <v>157</v>
      </c>
      <c r="W519" s="105">
        <v>0.27886323268205998</v>
      </c>
      <c r="X519" s="104">
        <v>0</v>
      </c>
      <c r="Y519" s="104">
        <v>4</v>
      </c>
      <c r="Z519" s="104" t="s">
        <v>1869</v>
      </c>
      <c r="AA519" s="104">
        <v>90</v>
      </c>
      <c r="AB519" s="104">
        <v>79</v>
      </c>
      <c r="AC519" s="104">
        <v>79</v>
      </c>
      <c r="AD519" s="103">
        <v>112</v>
      </c>
      <c r="AE519" s="104">
        <v>97</v>
      </c>
      <c r="AF519" s="104">
        <v>102</v>
      </c>
      <c r="AG519" s="104">
        <v>0</v>
      </c>
      <c r="AH519" s="104">
        <v>0</v>
      </c>
      <c r="AI519" s="104">
        <v>0</v>
      </c>
      <c r="AJ519" s="104">
        <v>0</v>
      </c>
      <c r="AK519" s="104">
        <v>0</v>
      </c>
      <c r="AL519" s="104">
        <v>0</v>
      </c>
      <c r="AM519" s="104">
        <v>0</v>
      </c>
      <c r="AN519" s="104">
        <v>0</v>
      </c>
      <c r="AO519" s="104">
        <v>528</v>
      </c>
      <c r="AP519" s="106">
        <f>'MFP by Site_kbs'!$AO519/'MFP by Site_kbs'!$G519</f>
        <v>0.93783303730017764</v>
      </c>
      <c r="AQ519" s="104">
        <v>528</v>
      </c>
      <c r="AR519" s="107">
        <f>'MFP by Site_kbs'!$AQ519/'MFP by Site_kbs'!$G519</f>
        <v>0.93783303730017764</v>
      </c>
      <c r="AS519" s="104" t="s">
        <v>1767</v>
      </c>
      <c r="AT519" s="104" t="s">
        <v>2170</v>
      </c>
      <c r="AU519" s="115" t="s">
        <v>3246</v>
      </c>
    </row>
    <row r="520" spans="2:47" x14ac:dyDescent="0.25">
      <c r="B520" s="109" t="s">
        <v>1808</v>
      </c>
      <c r="C520" s="109">
        <v>26</v>
      </c>
      <c r="D520" s="109" t="s">
        <v>131</v>
      </c>
      <c r="E520" s="109">
        <v>26038</v>
      </c>
      <c r="F520" s="109" t="s">
        <v>913</v>
      </c>
      <c r="G520" s="110">
        <v>440</v>
      </c>
      <c r="H520" s="110">
        <v>217</v>
      </c>
      <c r="I520" s="111">
        <v>0.493181818181818</v>
      </c>
      <c r="J520" s="110">
        <v>223</v>
      </c>
      <c r="K520" s="111">
        <v>0.50681818181818195</v>
      </c>
      <c r="L520" s="110">
        <v>3</v>
      </c>
      <c r="M520" s="110">
        <v>26</v>
      </c>
      <c r="N520" s="110">
        <v>105</v>
      </c>
      <c r="O520" s="110">
        <v>39</v>
      </c>
      <c r="P520" s="110">
        <v>2</v>
      </c>
      <c r="Q520" s="110">
        <v>243</v>
      </c>
      <c r="R520" s="110">
        <v>22</v>
      </c>
      <c r="S520" s="110">
        <f>SUM('MFP by Site_kbs'!$L520:$P520,'MFP by Site_kbs'!$R520)</f>
        <v>197</v>
      </c>
      <c r="T520" s="110">
        <v>433</v>
      </c>
      <c r="U520" s="111">
        <v>0.98409090909090902</v>
      </c>
      <c r="V520" s="110">
        <v>7</v>
      </c>
      <c r="W520" s="111">
        <v>1.5909090909090901E-2</v>
      </c>
      <c r="X520" s="110">
        <v>0</v>
      </c>
      <c r="Y520" s="110">
        <v>3</v>
      </c>
      <c r="Z520" s="110" t="s">
        <v>1869</v>
      </c>
      <c r="AA520" s="110">
        <v>71</v>
      </c>
      <c r="AB520" s="110">
        <v>72</v>
      </c>
      <c r="AC520" s="110">
        <v>68</v>
      </c>
      <c r="AD520" s="109">
        <v>91</v>
      </c>
      <c r="AE520" s="110">
        <v>54</v>
      </c>
      <c r="AF520" s="110">
        <v>81</v>
      </c>
      <c r="AG520" s="110">
        <v>0</v>
      </c>
      <c r="AH520" s="110">
        <v>0</v>
      </c>
      <c r="AI520" s="110">
        <v>0</v>
      </c>
      <c r="AJ520" s="110">
        <v>0</v>
      </c>
      <c r="AK520" s="110">
        <v>0</v>
      </c>
      <c r="AL520" s="110">
        <v>0</v>
      </c>
      <c r="AM520" s="110">
        <v>0</v>
      </c>
      <c r="AN520" s="110">
        <v>0</v>
      </c>
      <c r="AO520" s="110">
        <v>297</v>
      </c>
      <c r="AP520" s="112">
        <f>'MFP by Site_kbs'!$AO520/'MFP by Site_kbs'!$G520</f>
        <v>0.67500000000000004</v>
      </c>
      <c r="AQ520" s="110">
        <v>297</v>
      </c>
      <c r="AR520" s="113">
        <f>'MFP by Site_kbs'!$AQ520/'MFP by Site_kbs'!$G520</f>
        <v>0.67500000000000004</v>
      </c>
      <c r="AS520" s="110" t="s">
        <v>1767</v>
      </c>
      <c r="AT520" s="110" t="s">
        <v>2170</v>
      </c>
      <c r="AU520" s="114" t="s">
        <v>3246</v>
      </c>
    </row>
    <row r="521" spans="2:47" x14ac:dyDescent="0.25">
      <c r="B521" s="103" t="s">
        <v>1808</v>
      </c>
      <c r="C521" s="103">
        <v>26</v>
      </c>
      <c r="D521" s="103" t="s">
        <v>131</v>
      </c>
      <c r="E521" s="103">
        <v>26039</v>
      </c>
      <c r="F521" s="103" t="s">
        <v>914</v>
      </c>
      <c r="G521" s="104">
        <v>675</v>
      </c>
      <c r="H521" s="104">
        <v>297</v>
      </c>
      <c r="I521" s="105">
        <v>0.44</v>
      </c>
      <c r="J521" s="104">
        <v>378</v>
      </c>
      <c r="K521" s="105">
        <v>0.56000000000000005</v>
      </c>
      <c r="L521" s="104">
        <v>2</v>
      </c>
      <c r="M521" s="104">
        <v>9</v>
      </c>
      <c r="N521" s="104">
        <v>223</v>
      </c>
      <c r="O521" s="104">
        <v>221</v>
      </c>
      <c r="P521" s="104">
        <v>6</v>
      </c>
      <c r="Q521" s="104">
        <v>203</v>
      </c>
      <c r="R521" s="104">
        <v>11</v>
      </c>
      <c r="S521" s="104">
        <f>SUM('MFP by Site_kbs'!$L521:$P521,'MFP by Site_kbs'!$R521)</f>
        <v>472</v>
      </c>
      <c r="T521" s="104">
        <v>580</v>
      </c>
      <c r="U521" s="105">
        <v>0.85925925925925895</v>
      </c>
      <c r="V521" s="104">
        <v>95</v>
      </c>
      <c r="W521" s="105">
        <v>0.140740740740741</v>
      </c>
      <c r="X521" s="104">
        <v>0</v>
      </c>
      <c r="Y521" s="104">
        <v>0</v>
      </c>
      <c r="Z521" s="104" t="s">
        <v>1869</v>
      </c>
      <c r="AA521" s="104">
        <v>0</v>
      </c>
      <c r="AB521" s="104">
        <v>0</v>
      </c>
      <c r="AC521" s="104">
        <v>0</v>
      </c>
      <c r="AD521" s="103">
        <v>0</v>
      </c>
      <c r="AE521" s="104">
        <v>0</v>
      </c>
      <c r="AF521" s="104">
        <v>0</v>
      </c>
      <c r="AG521" s="104">
        <v>223</v>
      </c>
      <c r="AH521" s="104">
        <v>226</v>
      </c>
      <c r="AI521" s="104">
        <v>226</v>
      </c>
      <c r="AJ521" s="104">
        <v>0</v>
      </c>
      <c r="AK521" s="104">
        <v>0</v>
      </c>
      <c r="AL521" s="104">
        <v>0</v>
      </c>
      <c r="AM521" s="104">
        <v>0</v>
      </c>
      <c r="AN521" s="104">
        <v>0</v>
      </c>
      <c r="AO521" s="104">
        <v>529</v>
      </c>
      <c r="AP521" s="106">
        <f>'MFP by Site_kbs'!$AO521/'MFP by Site_kbs'!$G521</f>
        <v>0.78370370370370368</v>
      </c>
      <c r="AQ521" s="104">
        <v>555</v>
      </c>
      <c r="AR521" s="107">
        <f>'MFP by Site_kbs'!$AQ521/'MFP by Site_kbs'!$G521</f>
        <v>0.82222222222222219</v>
      </c>
      <c r="AS521" s="104" t="s">
        <v>1767</v>
      </c>
      <c r="AT521" s="104" t="s">
        <v>2170</v>
      </c>
      <c r="AU521" s="115" t="s">
        <v>3247</v>
      </c>
    </row>
    <row r="522" spans="2:47" x14ac:dyDescent="0.25">
      <c r="B522" s="109" t="s">
        <v>1808</v>
      </c>
      <c r="C522" s="109">
        <v>26</v>
      </c>
      <c r="D522" s="109" t="s">
        <v>131</v>
      </c>
      <c r="E522" s="109">
        <v>26040</v>
      </c>
      <c r="F522" s="109" t="s">
        <v>915</v>
      </c>
      <c r="G522" s="110">
        <v>335</v>
      </c>
      <c r="H522" s="110">
        <v>163</v>
      </c>
      <c r="I522" s="111">
        <v>0.48656716417910401</v>
      </c>
      <c r="J522" s="110">
        <v>172</v>
      </c>
      <c r="K522" s="111">
        <v>0.51343283582089505</v>
      </c>
      <c r="L522" s="110">
        <v>0</v>
      </c>
      <c r="M522" s="110">
        <v>4</v>
      </c>
      <c r="N522" s="110">
        <v>166</v>
      </c>
      <c r="O522" s="110">
        <v>123</v>
      </c>
      <c r="P522" s="110">
        <v>0</v>
      </c>
      <c r="Q522" s="110">
        <v>32</v>
      </c>
      <c r="R522" s="110">
        <v>10</v>
      </c>
      <c r="S522" s="110">
        <f>SUM('MFP by Site_kbs'!$L522:$P522,'MFP by Site_kbs'!$R522)</f>
        <v>303</v>
      </c>
      <c r="T522" s="110">
        <v>243</v>
      </c>
      <c r="U522" s="111">
        <v>0.72537313432835804</v>
      </c>
      <c r="V522" s="110">
        <v>92</v>
      </c>
      <c r="W522" s="111">
        <v>0.27462686567164202</v>
      </c>
      <c r="X522" s="110">
        <v>0</v>
      </c>
      <c r="Y522" s="110">
        <v>2</v>
      </c>
      <c r="Z522" s="110" t="s">
        <v>1869</v>
      </c>
      <c r="AA522" s="110">
        <v>62</v>
      </c>
      <c r="AB522" s="110">
        <v>54</v>
      </c>
      <c r="AC522" s="110">
        <v>63</v>
      </c>
      <c r="AD522" s="109">
        <v>53</v>
      </c>
      <c r="AE522" s="110">
        <v>62</v>
      </c>
      <c r="AF522" s="110">
        <v>39</v>
      </c>
      <c r="AG522" s="110">
        <v>0</v>
      </c>
      <c r="AH522" s="110">
        <v>0</v>
      </c>
      <c r="AI522" s="110">
        <v>0</v>
      </c>
      <c r="AJ522" s="110">
        <v>0</v>
      </c>
      <c r="AK522" s="110">
        <v>0</v>
      </c>
      <c r="AL522" s="110">
        <v>0</v>
      </c>
      <c r="AM522" s="110">
        <v>0</v>
      </c>
      <c r="AN522" s="110">
        <v>0</v>
      </c>
      <c r="AO522" s="110">
        <v>324</v>
      </c>
      <c r="AP522" s="112">
        <f>'MFP by Site_kbs'!$AO522/'MFP by Site_kbs'!$G522</f>
        <v>0.96716417910447761</v>
      </c>
      <c r="AQ522" s="110">
        <v>324</v>
      </c>
      <c r="AR522" s="113">
        <f>'MFP by Site_kbs'!$AQ522/'MFP by Site_kbs'!$G522</f>
        <v>0.96716417910447761</v>
      </c>
      <c r="AS522" s="110" t="s">
        <v>1767</v>
      </c>
      <c r="AT522" s="110" t="s">
        <v>2170</v>
      </c>
      <c r="AU522" s="114" t="s">
        <v>3246</v>
      </c>
    </row>
    <row r="523" spans="2:47" ht="30" x14ac:dyDescent="0.25">
      <c r="B523" s="103" t="s">
        <v>1808</v>
      </c>
      <c r="C523" s="103">
        <v>26</v>
      </c>
      <c r="D523" s="103" t="s">
        <v>131</v>
      </c>
      <c r="E523" s="103">
        <v>26042</v>
      </c>
      <c r="F523" s="103" t="s">
        <v>916</v>
      </c>
      <c r="G523" s="104">
        <v>810</v>
      </c>
      <c r="H523" s="104">
        <v>459</v>
      </c>
      <c r="I523" s="105">
        <v>0.56666666666666698</v>
      </c>
      <c r="J523" s="104">
        <v>351</v>
      </c>
      <c r="K523" s="105">
        <v>0.43333333333333302</v>
      </c>
      <c r="L523" s="104">
        <v>2</v>
      </c>
      <c r="M523" s="104">
        <v>144</v>
      </c>
      <c r="N523" s="104">
        <v>52</v>
      </c>
      <c r="O523" s="104">
        <v>99</v>
      </c>
      <c r="P523" s="104">
        <v>4</v>
      </c>
      <c r="Q523" s="104">
        <v>483</v>
      </c>
      <c r="R523" s="104">
        <v>26</v>
      </c>
      <c r="S523" s="104">
        <f>SUM('MFP by Site_kbs'!$L523:$P523,'MFP by Site_kbs'!$R523)</f>
        <v>327</v>
      </c>
      <c r="T523" s="104">
        <v>809</v>
      </c>
      <c r="U523" s="105">
        <v>0.998765432098765</v>
      </c>
      <c r="V523" s="104">
        <v>1</v>
      </c>
      <c r="W523" s="105">
        <v>1.23456790123457E-3</v>
      </c>
      <c r="X523" s="104">
        <v>0</v>
      </c>
      <c r="Y523" s="104">
        <v>0</v>
      </c>
      <c r="Z523" s="104" t="s">
        <v>1869</v>
      </c>
      <c r="AA523" s="104">
        <v>0</v>
      </c>
      <c r="AB523" s="104">
        <v>0</v>
      </c>
      <c r="AC523" s="104">
        <v>0</v>
      </c>
      <c r="AD523" s="103">
        <v>0</v>
      </c>
      <c r="AE523" s="104">
        <v>0</v>
      </c>
      <c r="AF523" s="104">
        <v>0</v>
      </c>
      <c r="AG523" s="104">
        <v>124</v>
      </c>
      <c r="AH523" s="104">
        <v>122</v>
      </c>
      <c r="AI523" s="104">
        <v>119</v>
      </c>
      <c r="AJ523" s="104">
        <v>122</v>
      </c>
      <c r="AK523" s="104">
        <v>0</v>
      </c>
      <c r="AL523" s="104">
        <v>119</v>
      </c>
      <c r="AM523" s="104">
        <v>90</v>
      </c>
      <c r="AN523" s="104">
        <v>114</v>
      </c>
      <c r="AO523" s="104">
        <v>193</v>
      </c>
      <c r="AP523" s="106">
        <f>'MFP by Site_kbs'!$AO523/'MFP by Site_kbs'!$G523</f>
        <v>0.2382716049382716</v>
      </c>
      <c r="AQ523" s="104">
        <v>193</v>
      </c>
      <c r="AR523" s="107">
        <f>'MFP by Site_kbs'!$AQ523/'MFP by Site_kbs'!$G523</f>
        <v>0.2382716049382716</v>
      </c>
      <c r="AS523" s="104" t="s">
        <v>1767</v>
      </c>
      <c r="AT523" s="104" t="s">
        <v>2170</v>
      </c>
      <c r="AU523" s="115" t="s">
        <v>3247</v>
      </c>
    </row>
    <row r="524" spans="2:47" x14ac:dyDescent="0.25">
      <c r="B524" s="109" t="s">
        <v>1808</v>
      </c>
      <c r="C524" s="109">
        <v>26</v>
      </c>
      <c r="D524" s="109" t="s">
        <v>131</v>
      </c>
      <c r="E524" s="109">
        <v>26043</v>
      </c>
      <c r="F524" s="109" t="s">
        <v>917</v>
      </c>
      <c r="G524" s="110">
        <v>413</v>
      </c>
      <c r="H524" s="110">
        <v>208</v>
      </c>
      <c r="I524" s="111">
        <v>0.50363196125908005</v>
      </c>
      <c r="J524" s="110">
        <v>205</v>
      </c>
      <c r="K524" s="111">
        <v>0.49636803874092</v>
      </c>
      <c r="L524" s="110">
        <v>3</v>
      </c>
      <c r="M524" s="110">
        <v>12</v>
      </c>
      <c r="N524" s="110">
        <v>160</v>
      </c>
      <c r="O524" s="110">
        <v>77</v>
      </c>
      <c r="P524" s="110">
        <v>8</v>
      </c>
      <c r="Q524" s="110">
        <v>144</v>
      </c>
      <c r="R524" s="110">
        <v>9</v>
      </c>
      <c r="S524" s="110">
        <f>SUM('MFP by Site_kbs'!$L524:$P524,'MFP by Site_kbs'!$R524)</f>
        <v>269</v>
      </c>
      <c r="T524" s="110">
        <v>358</v>
      </c>
      <c r="U524" s="111">
        <v>0.86682808716707005</v>
      </c>
      <c r="V524" s="110">
        <v>55</v>
      </c>
      <c r="W524" s="111">
        <v>0.13317191283293001</v>
      </c>
      <c r="X524" s="110">
        <v>0</v>
      </c>
      <c r="Y524" s="110">
        <v>13</v>
      </c>
      <c r="Z524" s="110" t="s">
        <v>1869</v>
      </c>
      <c r="AA524" s="110">
        <v>75</v>
      </c>
      <c r="AB524" s="110">
        <v>77</v>
      </c>
      <c r="AC524" s="110">
        <v>70</v>
      </c>
      <c r="AD524" s="109">
        <v>62</v>
      </c>
      <c r="AE524" s="110">
        <v>67</v>
      </c>
      <c r="AF524" s="110">
        <v>49</v>
      </c>
      <c r="AG524" s="110">
        <v>0</v>
      </c>
      <c r="AH524" s="110">
        <v>0</v>
      </c>
      <c r="AI524" s="110">
        <v>0</v>
      </c>
      <c r="AJ524" s="110">
        <v>0</v>
      </c>
      <c r="AK524" s="110">
        <v>0</v>
      </c>
      <c r="AL524" s="110">
        <v>0</v>
      </c>
      <c r="AM524" s="110">
        <v>0</v>
      </c>
      <c r="AN524" s="110">
        <v>0</v>
      </c>
      <c r="AO524" s="110">
        <v>315</v>
      </c>
      <c r="AP524" s="112">
        <f>'MFP by Site_kbs'!$AO524/'MFP by Site_kbs'!$G524</f>
        <v>0.76271186440677963</v>
      </c>
      <c r="AQ524" s="110">
        <v>315</v>
      </c>
      <c r="AR524" s="113">
        <f>'MFP by Site_kbs'!$AQ524/'MFP by Site_kbs'!$G524</f>
        <v>0.76271186440677963</v>
      </c>
      <c r="AS524" s="110" t="s">
        <v>1767</v>
      </c>
      <c r="AT524" s="110" t="s">
        <v>2170</v>
      </c>
      <c r="AU524" s="114" t="s">
        <v>3246</v>
      </c>
    </row>
    <row r="525" spans="2:47" x14ac:dyDescent="0.25">
      <c r="B525" s="103" t="s">
        <v>1808</v>
      </c>
      <c r="C525" s="103">
        <v>26</v>
      </c>
      <c r="D525" s="103" t="s">
        <v>131</v>
      </c>
      <c r="E525" s="103">
        <v>26044</v>
      </c>
      <c r="F525" s="103" t="s">
        <v>918</v>
      </c>
      <c r="G525" s="104">
        <v>731</v>
      </c>
      <c r="H525" s="104">
        <v>353</v>
      </c>
      <c r="I525" s="105">
        <v>0.48290013679890598</v>
      </c>
      <c r="J525" s="104">
        <v>378</v>
      </c>
      <c r="K525" s="105">
        <v>0.51709986320109402</v>
      </c>
      <c r="L525" s="104">
        <v>1</v>
      </c>
      <c r="M525" s="104">
        <v>13</v>
      </c>
      <c r="N525" s="104">
        <v>124</v>
      </c>
      <c r="O525" s="104">
        <v>423</v>
      </c>
      <c r="P525" s="104">
        <v>5</v>
      </c>
      <c r="Q525" s="104">
        <v>154</v>
      </c>
      <c r="R525" s="104">
        <v>11</v>
      </c>
      <c r="S525" s="104">
        <f>SUM('MFP by Site_kbs'!$L525:$P525,'MFP by Site_kbs'!$R525)</f>
        <v>577</v>
      </c>
      <c r="T525" s="104">
        <v>458</v>
      </c>
      <c r="U525" s="105">
        <v>0.62653898768809801</v>
      </c>
      <c r="V525" s="104">
        <v>273</v>
      </c>
      <c r="W525" s="105">
        <v>0.37346101231190099</v>
      </c>
      <c r="X525" s="104">
        <v>0</v>
      </c>
      <c r="Y525" s="104">
        <v>6</v>
      </c>
      <c r="Z525" s="104" t="s">
        <v>1869</v>
      </c>
      <c r="AA525" s="104">
        <v>130</v>
      </c>
      <c r="AB525" s="104">
        <v>124</v>
      </c>
      <c r="AC525" s="104">
        <v>129</v>
      </c>
      <c r="AD525" s="103">
        <v>134</v>
      </c>
      <c r="AE525" s="104">
        <v>99</v>
      </c>
      <c r="AF525" s="104">
        <v>109</v>
      </c>
      <c r="AG525" s="104">
        <v>0</v>
      </c>
      <c r="AH525" s="104">
        <v>0</v>
      </c>
      <c r="AI525" s="104">
        <v>0</v>
      </c>
      <c r="AJ525" s="104">
        <v>0</v>
      </c>
      <c r="AK525" s="104">
        <v>0</v>
      </c>
      <c r="AL525" s="104">
        <v>0</v>
      </c>
      <c r="AM525" s="104">
        <v>0</v>
      </c>
      <c r="AN525" s="104">
        <v>0</v>
      </c>
      <c r="AO525" s="104">
        <v>663</v>
      </c>
      <c r="AP525" s="106">
        <f>'MFP by Site_kbs'!$AO525/'MFP by Site_kbs'!$G525</f>
        <v>0.90697674418604646</v>
      </c>
      <c r="AQ525" s="104">
        <v>663</v>
      </c>
      <c r="AR525" s="107">
        <f>'MFP by Site_kbs'!$AQ525/'MFP by Site_kbs'!$G525</f>
        <v>0.90697674418604646</v>
      </c>
      <c r="AS525" s="104" t="s">
        <v>1767</v>
      </c>
      <c r="AT525" s="104" t="s">
        <v>2170</v>
      </c>
      <c r="AU525" s="115" t="s">
        <v>3246</v>
      </c>
    </row>
    <row r="526" spans="2:47" x14ac:dyDescent="0.25">
      <c r="B526" s="109" t="s">
        <v>1808</v>
      </c>
      <c r="C526" s="109">
        <v>26</v>
      </c>
      <c r="D526" s="109" t="s">
        <v>131</v>
      </c>
      <c r="E526" s="109">
        <v>26045</v>
      </c>
      <c r="F526" s="109" t="s">
        <v>919</v>
      </c>
      <c r="G526" s="110">
        <v>1344</v>
      </c>
      <c r="H526" s="110">
        <v>671</v>
      </c>
      <c r="I526" s="111">
        <v>0.499255952380952</v>
      </c>
      <c r="J526" s="110">
        <v>673</v>
      </c>
      <c r="K526" s="111">
        <v>0.500744047619048</v>
      </c>
      <c r="L526" s="110">
        <v>9</v>
      </c>
      <c r="M526" s="110">
        <v>66</v>
      </c>
      <c r="N526" s="110">
        <v>789</v>
      </c>
      <c r="O526" s="110">
        <v>214</v>
      </c>
      <c r="P526" s="110">
        <v>3</v>
      </c>
      <c r="Q526" s="110">
        <v>237</v>
      </c>
      <c r="R526" s="110">
        <v>26</v>
      </c>
      <c r="S526" s="110">
        <f>SUM('MFP by Site_kbs'!$L526:$P526,'MFP by Site_kbs'!$R526)</f>
        <v>1107</v>
      </c>
      <c r="T526" s="110">
        <v>1220</v>
      </c>
      <c r="U526" s="111">
        <v>0.90773809523809501</v>
      </c>
      <c r="V526" s="110">
        <v>124</v>
      </c>
      <c r="W526" s="111">
        <v>9.2261904761904795E-2</v>
      </c>
      <c r="X526" s="110">
        <v>0</v>
      </c>
      <c r="Y526" s="110">
        <v>0</v>
      </c>
      <c r="Z526" s="110" t="s">
        <v>1869</v>
      </c>
      <c r="AA526" s="110">
        <v>0</v>
      </c>
      <c r="AB526" s="110">
        <v>0</v>
      </c>
      <c r="AC526" s="110">
        <v>0</v>
      </c>
      <c r="AD526" s="109">
        <v>0</v>
      </c>
      <c r="AE526" s="110">
        <v>0</v>
      </c>
      <c r="AF526" s="110">
        <v>0</v>
      </c>
      <c r="AG526" s="110">
        <v>0</v>
      </c>
      <c r="AH526" s="110">
        <v>0</v>
      </c>
      <c r="AI526" s="110">
        <v>0</v>
      </c>
      <c r="AJ526" s="110">
        <v>297</v>
      </c>
      <c r="AK526" s="110">
        <v>80</v>
      </c>
      <c r="AL526" s="110">
        <v>329</v>
      </c>
      <c r="AM526" s="110">
        <v>338</v>
      </c>
      <c r="AN526" s="110">
        <v>300</v>
      </c>
      <c r="AO526" s="110">
        <v>1063</v>
      </c>
      <c r="AP526" s="112">
        <f>'MFP by Site_kbs'!$AO526/'MFP by Site_kbs'!$G526</f>
        <v>0.79092261904761907</v>
      </c>
      <c r="AQ526" s="110">
        <v>1097</v>
      </c>
      <c r="AR526" s="113">
        <f>'MFP by Site_kbs'!$AQ526/'MFP by Site_kbs'!$G526</f>
        <v>0.81622023809523814</v>
      </c>
      <c r="AS526" s="110" t="s">
        <v>1767</v>
      </c>
      <c r="AT526" s="110" t="s">
        <v>2170</v>
      </c>
      <c r="AU526" s="114" t="s">
        <v>3247</v>
      </c>
    </row>
    <row r="527" spans="2:47" x14ac:dyDescent="0.25">
      <c r="B527" s="103" t="s">
        <v>1808</v>
      </c>
      <c r="C527" s="103">
        <v>26</v>
      </c>
      <c r="D527" s="103" t="s">
        <v>131</v>
      </c>
      <c r="E527" s="103">
        <v>26047</v>
      </c>
      <c r="F527" s="103" t="s">
        <v>920</v>
      </c>
      <c r="G527" s="104">
        <v>341</v>
      </c>
      <c r="H527" s="104">
        <v>166</v>
      </c>
      <c r="I527" s="105">
        <v>0.48680351906158398</v>
      </c>
      <c r="J527" s="104">
        <v>175</v>
      </c>
      <c r="K527" s="105">
        <v>0.51319648093841597</v>
      </c>
      <c r="L527" s="104">
        <v>1</v>
      </c>
      <c r="M527" s="104">
        <v>4</v>
      </c>
      <c r="N527" s="104">
        <v>127</v>
      </c>
      <c r="O527" s="104">
        <v>99</v>
      </c>
      <c r="P527" s="104">
        <v>0</v>
      </c>
      <c r="Q527" s="104">
        <v>94</v>
      </c>
      <c r="R527" s="104">
        <v>16</v>
      </c>
      <c r="S527" s="104">
        <f>SUM('MFP by Site_kbs'!$L527:$P527,'MFP by Site_kbs'!$R527)</f>
        <v>247</v>
      </c>
      <c r="T527" s="104">
        <v>284</v>
      </c>
      <c r="U527" s="105">
        <v>0.83284457478005902</v>
      </c>
      <c r="V527" s="104">
        <v>57</v>
      </c>
      <c r="W527" s="105">
        <v>0.16715542521994101</v>
      </c>
      <c r="X527" s="104">
        <v>0</v>
      </c>
      <c r="Y527" s="104">
        <v>0</v>
      </c>
      <c r="Z527" s="104" t="s">
        <v>1869</v>
      </c>
      <c r="AA527" s="104">
        <v>52</v>
      </c>
      <c r="AB527" s="104">
        <v>48</v>
      </c>
      <c r="AC527" s="104">
        <v>57</v>
      </c>
      <c r="AD527" s="103">
        <v>55</v>
      </c>
      <c r="AE527" s="104">
        <v>63</v>
      </c>
      <c r="AF527" s="104">
        <v>66</v>
      </c>
      <c r="AG527" s="104">
        <v>0</v>
      </c>
      <c r="AH527" s="104">
        <v>0</v>
      </c>
      <c r="AI527" s="104">
        <v>0</v>
      </c>
      <c r="AJ527" s="104">
        <v>0</v>
      </c>
      <c r="AK527" s="104">
        <v>0</v>
      </c>
      <c r="AL527" s="104">
        <v>0</v>
      </c>
      <c r="AM527" s="104">
        <v>0</v>
      </c>
      <c r="AN527" s="104">
        <v>0</v>
      </c>
      <c r="AO527" s="104">
        <v>315</v>
      </c>
      <c r="AP527" s="106">
        <f>'MFP by Site_kbs'!$AO527/'MFP by Site_kbs'!$G527</f>
        <v>0.92375366568914952</v>
      </c>
      <c r="AQ527" s="104">
        <v>315</v>
      </c>
      <c r="AR527" s="107">
        <f>'MFP by Site_kbs'!$AQ527/'MFP by Site_kbs'!$G527</f>
        <v>0.92375366568914952</v>
      </c>
      <c r="AS527" s="104" t="s">
        <v>1767</v>
      </c>
      <c r="AT527" s="104" t="s">
        <v>2170</v>
      </c>
      <c r="AU527" s="115" t="s">
        <v>3246</v>
      </c>
    </row>
    <row r="528" spans="2:47" x14ac:dyDescent="0.25">
      <c r="B528" s="109" t="s">
        <v>1808</v>
      </c>
      <c r="C528" s="109">
        <v>26</v>
      </c>
      <c r="D528" s="109" t="s">
        <v>131</v>
      </c>
      <c r="E528" s="109">
        <v>26050</v>
      </c>
      <c r="F528" s="109" t="s">
        <v>921</v>
      </c>
      <c r="G528" s="110">
        <v>464</v>
      </c>
      <c r="H528" s="110">
        <v>204</v>
      </c>
      <c r="I528" s="111">
        <v>0.43965517241379298</v>
      </c>
      <c r="J528" s="110">
        <v>260</v>
      </c>
      <c r="K528" s="111">
        <v>0.56034482758620696</v>
      </c>
      <c r="L528" s="110">
        <v>3</v>
      </c>
      <c r="M528" s="110">
        <v>52</v>
      </c>
      <c r="N528" s="110">
        <v>63</v>
      </c>
      <c r="O528" s="110">
        <v>197</v>
      </c>
      <c r="P528" s="110">
        <v>0</v>
      </c>
      <c r="Q528" s="110">
        <v>132</v>
      </c>
      <c r="R528" s="110">
        <v>17</v>
      </c>
      <c r="S528" s="110">
        <f>SUM('MFP by Site_kbs'!$L528:$P528,'MFP by Site_kbs'!$R528)</f>
        <v>332</v>
      </c>
      <c r="T528" s="110">
        <v>294</v>
      </c>
      <c r="U528" s="111">
        <v>0.63362068965517204</v>
      </c>
      <c r="V528" s="110">
        <v>170</v>
      </c>
      <c r="W528" s="111">
        <v>0.36637931034482801</v>
      </c>
      <c r="X528" s="110">
        <v>0</v>
      </c>
      <c r="Y528" s="110">
        <v>6</v>
      </c>
      <c r="Z528" s="110" t="s">
        <v>1869</v>
      </c>
      <c r="AA528" s="110">
        <v>75</v>
      </c>
      <c r="AB528" s="110">
        <v>67</v>
      </c>
      <c r="AC528" s="110">
        <v>86</v>
      </c>
      <c r="AD528" s="109">
        <v>84</v>
      </c>
      <c r="AE528" s="110">
        <v>70</v>
      </c>
      <c r="AF528" s="110">
        <v>76</v>
      </c>
      <c r="AG528" s="110">
        <v>0</v>
      </c>
      <c r="AH528" s="110">
        <v>0</v>
      </c>
      <c r="AI528" s="110">
        <v>0</v>
      </c>
      <c r="AJ528" s="110">
        <v>0</v>
      </c>
      <c r="AK528" s="110">
        <v>0</v>
      </c>
      <c r="AL528" s="110">
        <v>0</v>
      </c>
      <c r="AM528" s="110">
        <v>0</v>
      </c>
      <c r="AN528" s="110">
        <v>0</v>
      </c>
      <c r="AO528" s="110">
        <v>388</v>
      </c>
      <c r="AP528" s="112">
        <f>'MFP by Site_kbs'!$AO528/'MFP by Site_kbs'!$G528</f>
        <v>0.83620689655172409</v>
      </c>
      <c r="AQ528" s="110">
        <v>388</v>
      </c>
      <c r="AR528" s="113">
        <f>'MFP by Site_kbs'!$AQ528/'MFP by Site_kbs'!$G528</f>
        <v>0.83620689655172409</v>
      </c>
      <c r="AS528" s="110" t="s">
        <v>1767</v>
      </c>
      <c r="AT528" s="110" t="s">
        <v>2170</v>
      </c>
      <c r="AU528" s="114" t="s">
        <v>3246</v>
      </c>
    </row>
    <row r="529" spans="2:47" x14ac:dyDescent="0.25">
      <c r="B529" s="103" t="s">
        <v>1808</v>
      </c>
      <c r="C529" s="103">
        <v>26</v>
      </c>
      <c r="D529" s="103" t="s">
        <v>131</v>
      </c>
      <c r="E529" s="103">
        <v>26051</v>
      </c>
      <c r="F529" s="103" t="s">
        <v>922</v>
      </c>
      <c r="G529" s="104">
        <v>1398</v>
      </c>
      <c r="H529" s="104">
        <v>675</v>
      </c>
      <c r="I529" s="105">
        <v>0.482832618025751</v>
      </c>
      <c r="J529" s="104">
        <v>723</v>
      </c>
      <c r="K529" s="105">
        <v>0.51716738197424905</v>
      </c>
      <c r="L529" s="104">
        <v>1</v>
      </c>
      <c r="M529" s="104">
        <v>93</v>
      </c>
      <c r="N529" s="104">
        <v>288</v>
      </c>
      <c r="O529" s="104">
        <v>682</v>
      </c>
      <c r="P529" s="104">
        <v>8</v>
      </c>
      <c r="Q529" s="104">
        <v>307</v>
      </c>
      <c r="R529" s="104">
        <v>19</v>
      </c>
      <c r="S529" s="104">
        <f>SUM('MFP by Site_kbs'!$L529:$P529,'MFP by Site_kbs'!$R529)</f>
        <v>1091</v>
      </c>
      <c r="T529" s="104">
        <v>956</v>
      </c>
      <c r="U529" s="105">
        <v>0.68383404864091601</v>
      </c>
      <c r="V529" s="104">
        <v>442</v>
      </c>
      <c r="W529" s="105">
        <v>0.31616595135908399</v>
      </c>
      <c r="X529" s="104">
        <v>0</v>
      </c>
      <c r="Y529" s="104">
        <v>0</v>
      </c>
      <c r="Z529" s="104" t="s">
        <v>1869</v>
      </c>
      <c r="AA529" s="104">
        <v>0</v>
      </c>
      <c r="AB529" s="104">
        <v>0</v>
      </c>
      <c r="AC529" s="104">
        <v>0</v>
      </c>
      <c r="AD529" s="103">
        <v>0</v>
      </c>
      <c r="AE529" s="104">
        <v>0</v>
      </c>
      <c r="AF529" s="104">
        <v>0</v>
      </c>
      <c r="AG529" s="104">
        <v>0</v>
      </c>
      <c r="AH529" s="104">
        <v>0</v>
      </c>
      <c r="AI529" s="104">
        <v>0</v>
      </c>
      <c r="AJ529" s="104">
        <v>358</v>
      </c>
      <c r="AK529" s="104">
        <v>99</v>
      </c>
      <c r="AL529" s="104">
        <v>337</v>
      </c>
      <c r="AM529" s="104">
        <v>346</v>
      </c>
      <c r="AN529" s="104">
        <v>258</v>
      </c>
      <c r="AO529" s="104">
        <v>825</v>
      </c>
      <c r="AP529" s="106">
        <f>'MFP by Site_kbs'!$AO529/'MFP by Site_kbs'!$G529</f>
        <v>0.59012875536480691</v>
      </c>
      <c r="AQ529" s="104">
        <v>1008</v>
      </c>
      <c r="AR529" s="107">
        <f>'MFP by Site_kbs'!$AQ529/'MFP by Site_kbs'!$G529</f>
        <v>0.72103004291845496</v>
      </c>
      <c r="AS529" s="104" t="s">
        <v>1767</v>
      </c>
      <c r="AT529" s="104" t="s">
        <v>2170</v>
      </c>
      <c r="AU529" s="115" t="s">
        <v>3247</v>
      </c>
    </row>
    <row r="530" spans="2:47" x14ac:dyDescent="0.25">
      <c r="B530" s="109" t="s">
        <v>1808</v>
      </c>
      <c r="C530" s="109">
        <v>26</v>
      </c>
      <c r="D530" s="109" t="s">
        <v>131</v>
      </c>
      <c r="E530" s="109">
        <v>26056</v>
      </c>
      <c r="F530" s="109" t="s">
        <v>923</v>
      </c>
      <c r="G530" s="110">
        <v>728</v>
      </c>
      <c r="H530" s="110">
        <v>328</v>
      </c>
      <c r="I530" s="111">
        <v>0.450549450549451</v>
      </c>
      <c r="J530" s="110">
        <v>400</v>
      </c>
      <c r="K530" s="111">
        <v>0.54945054945055005</v>
      </c>
      <c r="L530" s="110">
        <v>0</v>
      </c>
      <c r="M530" s="110">
        <v>16</v>
      </c>
      <c r="N530" s="110">
        <v>353</v>
      </c>
      <c r="O530" s="110">
        <v>261</v>
      </c>
      <c r="P530" s="110">
        <v>2</v>
      </c>
      <c r="Q530" s="110">
        <v>84</v>
      </c>
      <c r="R530" s="110">
        <v>12</v>
      </c>
      <c r="S530" s="110">
        <f>SUM('MFP by Site_kbs'!$L530:$P530,'MFP by Site_kbs'!$R530)</f>
        <v>644</v>
      </c>
      <c r="T530" s="110">
        <v>529</v>
      </c>
      <c r="U530" s="111">
        <v>0.72664835164835195</v>
      </c>
      <c r="V530" s="110">
        <v>199</v>
      </c>
      <c r="W530" s="111">
        <v>0.27335164835164799</v>
      </c>
      <c r="X530" s="110">
        <v>0</v>
      </c>
      <c r="Y530" s="110">
        <v>0</v>
      </c>
      <c r="Z530" s="110" t="s">
        <v>1869</v>
      </c>
      <c r="AA530" s="110">
        <v>0</v>
      </c>
      <c r="AB530" s="110">
        <v>0</v>
      </c>
      <c r="AC530" s="110">
        <v>0</v>
      </c>
      <c r="AD530" s="109">
        <v>0</v>
      </c>
      <c r="AE530" s="110">
        <v>0</v>
      </c>
      <c r="AF530" s="110">
        <v>0</v>
      </c>
      <c r="AG530" s="110">
        <v>211</v>
      </c>
      <c r="AH530" s="110">
        <v>263</v>
      </c>
      <c r="AI530" s="110">
        <v>254</v>
      </c>
      <c r="AJ530" s="110">
        <v>0</v>
      </c>
      <c r="AK530" s="110">
        <v>0</v>
      </c>
      <c r="AL530" s="110">
        <v>0</v>
      </c>
      <c r="AM530" s="110">
        <v>0</v>
      </c>
      <c r="AN530" s="110">
        <v>0</v>
      </c>
      <c r="AO530" s="110">
        <v>617</v>
      </c>
      <c r="AP530" s="112">
        <f>'MFP by Site_kbs'!$AO530/'MFP by Site_kbs'!$G530</f>
        <v>0.84752747252747251</v>
      </c>
      <c r="AQ530" s="110">
        <v>658</v>
      </c>
      <c r="AR530" s="113">
        <f>'MFP by Site_kbs'!$AQ530/'MFP by Site_kbs'!$G530</f>
        <v>0.90384615384615385</v>
      </c>
      <c r="AS530" s="110" t="s">
        <v>1767</v>
      </c>
      <c r="AT530" s="110" t="s">
        <v>2170</v>
      </c>
      <c r="AU530" s="114" t="s">
        <v>3247</v>
      </c>
    </row>
    <row r="531" spans="2:47" x14ac:dyDescent="0.25">
      <c r="B531" s="103" t="s">
        <v>1808</v>
      </c>
      <c r="C531" s="103">
        <v>26</v>
      </c>
      <c r="D531" s="103" t="s">
        <v>131</v>
      </c>
      <c r="E531" s="103">
        <v>26057</v>
      </c>
      <c r="F531" s="103" t="s">
        <v>924</v>
      </c>
      <c r="G531" s="104">
        <v>206</v>
      </c>
      <c r="H531" s="104">
        <v>101</v>
      </c>
      <c r="I531" s="105">
        <v>0.490291262135922</v>
      </c>
      <c r="J531" s="104">
        <v>105</v>
      </c>
      <c r="K531" s="105">
        <v>0.509708737864078</v>
      </c>
      <c r="L531" s="104">
        <v>1</v>
      </c>
      <c r="M531" s="104">
        <v>0</v>
      </c>
      <c r="N531" s="104">
        <v>133</v>
      </c>
      <c r="O531" s="104">
        <v>21</v>
      </c>
      <c r="P531" s="104">
        <v>2</v>
      </c>
      <c r="Q531" s="104">
        <v>44</v>
      </c>
      <c r="R531" s="104">
        <v>5</v>
      </c>
      <c r="S531" s="104">
        <f>SUM('MFP by Site_kbs'!$L531:$P531,'MFP by Site_kbs'!$R531)</f>
        <v>162</v>
      </c>
      <c r="T531" s="104">
        <v>204</v>
      </c>
      <c r="U531" s="105">
        <v>0.990291262135922</v>
      </c>
      <c r="V531" s="104">
        <v>2</v>
      </c>
      <c r="W531" s="105">
        <v>9.7087378640776708E-3</v>
      </c>
      <c r="X531" s="104">
        <v>0</v>
      </c>
      <c r="Y531" s="104">
        <v>0</v>
      </c>
      <c r="Z531" s="104" t="s">
        <v>1869</v>
      </c>
      <c r="AA531" s="104">
        <v>26</v>
      </c>
      <c r="AB531" s="104">
        <v>36</v>
      </c>
      <c r="AC531" s="104">
        <v>31</v>
      </c>
      <c r="AD531" s="103">
        <v>44</v>
      </c>
      <c r="AE531" s="104">
        <v>34</v>
      </c>
      <c r="AF531" s="104">
        <v>35</v>
      </c>
      <c r="AG531" s="104">
        <v>0</v>
      </c>
      <c r="AH531" s="104">
        <v>0</v>
      </c>
      <c r="AI531" s="104">
        <v>0</v>
      </c>
      <c r="AJ531" s="104">
        <v>0</v>
      </c>
      <c r="AK531" s="104">
        <v>0</v>
      </c>
      <c r="AL531" s="104">
        <v>0</v>
      </c>
      <c r="AM531" s="104">
        <v>0</v>
      </c>
      <c r="AN531" s="104">
        <v>0</v>
      </c>
      <c r="AO531" s="104">
        <v>190</v>
      </c>
      <c r="AP531" s="106">
        <f>'MFP by Site_kbs'!$AO531/'MFP by Site_kbs'!$G531</f>
        <v>0.92233009708737868</v>
      </c>
      <c r="AQ531" s="104">
        <v>190</v>
      </c>
      <c r="AR531" s="107">
        <f>'MFP by Site_kbs'!$AQ531/'MFP by Site_kbs'!$G531</f>
        <v>0.92233009708737868</v>
      </c>
      <c r="AS531" s="104" t="s">
        <v>1767</v>
      </c>
      <c r="AT531" s="104" t="s">
        <v>2170</v>
      </c>
      <c r="AU531" s="115" t="s">
        <v>3246</v>
      </c>
    </row>
    <row r="532" spans="2:47" x14ac:dyDescent="0.25">
      <c r="B532" s="109" t="s">
        <v>1808</v>
      </c>
      <c r="C532" s="109">
        <v>26</v>
      </c>
      <c r="D532" s="109" t="s">
        <v>131</v>
      </c>
      <c r="E532" s="109">
        <v>26058</v>
      </c>
      <c r="F532" s="109" t="s">
        <v>925</v>
      </c>
      <c r="G532" s="110">
        <v>802</v>
      </c>
      <c r="H532" s="110">
        <v>406</v>
      </c>
      <c r="I532" s="111">
        <v>0.50623441396508695</v>
      </c>
      <c r="J532" s="110">
        <v>396</v>
      </c>
      <c r="K532" s="111">
        <v>0.493765586034913</v>
      </c>
      <c r="L532" s="110">
        <v>2</v>
      </c>
      <c r="M532" s="110">
        <v>89</v>
      </c>
      <c r="N532" s="110">
        <v>382</v>
      </c>
      <c r="O532" s="110">
        <v>134</v>
      </c>
      <c r="P532" s="110">
        <v>3</v>
      </c>
      <c r="Q532" s="110">
        <v>175</v>
      </c>
      <c r="R532" s="110">
        <v>17</v>
      </c>
      <c r="S532" s="110">
        <f>SUM('MFP by Site_kbs'!$L532:$P532,'MFP by Site_kbs'!$R532)</f>
        <v>627</v>
      </c>
      <c r="T532" s="110">
        <v>737</v>
      </c>
      <c r="U532" s="111">
        <v>0.918952618453865</v>
      </c>
      <c r="V532" s="110">
        <v>65</v>
      </c>
      <c r="W532" s="111">
        <v>8.1047381546134695E-2</v>
      </c>
      <c r="X532" s="110">
        <v>0</v>
      </c>
      <c r="Y532" s="110">
        <v>0</v>
      </c>
      <c r="Z532" s="110" t="s">
        <v>1869</v>
      </c>
      <c r="AA532" s="110">
        <v>0</v>
      </c>
      <c r="AB532" s="110">
        <v>0</v>
      </c>
      <c r="AC532" s="110">
        <v>0</v>
      </c>
      <c r="AD532" s="109">
        <v>0</v>
      </c>
      <c r="AE532" s="110">
        <v>0</v>
      </c>
      <c r="AF532" s="110">
        <v>0</v>
      </c>
      <c r="AG532" s="110">
        <v>266</v>
      </c>
      <c r="AH532" s="110">
        <v>246</v>
      </c>
      <c r="AI532" s="110">
        <v>290</v>
      </c>
      <c r="AJ532" s="110">
        <v>0</v>
      </c>
      <c r="AK532" s="110">
        <v>0</v>
      </c>
      <c r="AL532" s="110">
        <v>0</v>
      </c>
      <c r="AM532" s="110">
        <v>0</v>
      </c>
      <c r="AN532" s="110">
        <v>0</v>
      </c>
      <c r="AO532" s="110">
        <v>699</v>
      </c>
      <c r="AP532" s="112">
        <f>'MFP by Site_kbs'!$AO532/'MFP by Site_kbs'!$G532</f>
        <v>0.87157107231920194</v>
      </c>
      <c r="AQ532" s="110">
        <v>707</v>
      </c>
      <c r="AR532" s="113">
        <f>'MFP by Site_kbs'!$AQ532/'MFP by Site_kbs'!$G532</f>
        <v>0.88154613466334164</v>
      </c>
      <c r="AS532" s="110" t="s">
        <v>1767</v>
      </c>
      <c r="AT532" s="110" t="s">
        <v>2170</v>
      </c>
      <c r="AU532" s="114" t="s">
        <v>3247</v>
      </c>
    </row>
    <row r="533" spans="2:47" x14ac:dyDescent="0.25">
      <c r="B533" s="103" t="s">
        <v>1808</v>
      </c>
      <c r="C533" s="103">
        <v>26</v>
      </c>
      <c r="D533" s="103" t="s">
        <v>131</v>
      </c>
      <c r="E533" s="103">
        <v>26060</v>
      </c>
      <c r="F533" s="103" t="s">
        <v>926</v>
      </c>
      <c r="G533" s="104">
        <v>572</v>
      </c>
      <c r="H533" s="104">
        <v>276</v>
      </c>
      <c r="I533" s="105">
        <v>0.482517482517483</v>
      </c>
      <c r="J533" s="104">
        <v>296</v>
      </c>
      <c r="K533" s="105">
        <v>0.51748251748251795</v>
      </c>
      <c r="L533" s="104">
        <v>2</v>
      </c>
      <c r="M533" s="104">
        <v>16</v>
      </c>
      <c r="N533" s="104">
        <v>166</v>
      </c>
      <c r="O533" s="104">
        <v>89</v>
      </c>
      <c r="P533" s="104">
        <v>1</v>
      </c>
      <c r="Q533" s="104">
        <v>284</v>
      </c>
      <c r="R533" s="104">
        <v>14</v>
      </c>
      <c r="S533" s="104">
        <f>SUM('MFP by Site_kbs'!$L533:$P533,'MFP by Site_kbs'!$R533)</f>
        <v>288</v>
      </c>
      <c r="T533" s="104">
        <v>558</v>
      </c>
      <c r="U533" s="105">
        <v>0.97552447552447596</v>
      </c>
      <c r="V533" s="104">
        <v>14</v>
      </c>
      <c r="W533" s="105">
        <v>2.44755244755245E-2</v>
      </c>
      <c r="X533" s="104">
        <v>0</v>
      </c>
      <c r="Y533" s="104">
        <v>3</v>
      </c>
      <c r="Z533" s="104" t="s">
        <v>1869</v>
      </c>
      <c r="AA533" s="104">
        <v>60</v>
      </c>
      <c r="AB533" s="104">
        <v>55</v>
      </c>
      <c r="AC533" s="104">
        <v>68</v>
      </c>
      <c r="AD533" s="103">
        <v>77</v>
      </c>
      <c r="AE533" s="104">
        <v>71</v>
      </c>
      <c r="AF533" s="104">
        <v>88</v>
      </c>
      <c r="AG533" s="104">
        <v>66</v>
      </c>
      <c r="AH533" s="104">
        <v>46</v>
      </c>
      <c r="AI533" s="104">
        <v>38</v>
      </c>
      <c r="AJ533" s="104">
        <v>0</v>
      </c>
      <c r="AK533" s="104">
        <v>0</v>
      </c>
      <c r="AL533" s="104">
        <v>0</v>
      </c>
      <c r="AM533" s="104">
        <v>0</v>
      </c>
      <c r="AN533" s="104">
        <v>0</v>
      </c>
      <c r="AO533" s="104">
        <v>424</v>
      </c>
      <c r="AP533" s="106">
        <f>'MFP by Site_kbs'!$AO533/'MFP by Site_kbs'!$G533</f>
        <v>0.74125874125874125</v>
      </c>
      <c r="AQ533" s="104">
        <v>424</v>
      </c>
      <c r="AR533" s="107">
        <f>'MFP by Site_kbs'!$AQ533/'MFP by Site_kbs'!$G533</f>
        <v>0.74125874125874125</v>
      </c>
      <c r="AS533" s="104" t="s">
        <v>1767</v>
      </c>
      <c r="AT533" s="104" t="s">
        <v>2170</v>
      </c>
      <c r="AU533" s="115" t="s">
        <v>3246</v>
      </c>
    </row>
    <row r="534" spans="2:47" ht="30" x14ac:dyDescent="0.25">
      <c r="B534" s="109" t="s">
        <v>1808</v>
      </c>
      <c r="C534" s="109">
        <v>26</v>
      </c>
      <c r="D534" s="109" t="s">
        <v>131</v>
      </c>
      <c r="E534" s="109">
        <v>26061</v>
      </c>
      <c r="F534" s="109" t="s">
        <v>927</v>
      </c>
      <c r="G534" s="110">
        <v>248</v>
      </c>
      <c r="H534" s="110">
        <v>117</v>
      </c>
      <c r="I534" s="111">
        <v>0.47177419354838701</v>
      </c>
      <c r="J534" s="110">
        <v>131</v>
      </c>
      <c r="K534" s="111">
        <v>0.52822580645161299</v>
      </c>
      <c r="L534" s="110">
        <v>1</v>
      </c>
      <c r="M534" s="110">
        <v>3</v>
      </c>
      <c r="N534" s="110">
        <v>131</v>
      </c>
      <c r="O534" s="110">
        <v>68</v>
      </c>
      <c r="P534" s="110">
        <v>0</v>
      </c>
      <c r="Q534" s="110">
        <v>41</v>
      </c>
      <c r="R534" s="110">
        <v>4</v>
      </c>
      <c r="S534" s="110">
        <f>SUM('MFP by Site_kbs'!$L534:$P534,'MFP by Site_kbs'!$R534)</f>
        <v>207</v>
      </c>
      <c r="T534" s="110">
        <v>201</v>
      </c>
      <c r="U534" s="111">
        <v>0.81048387096774199</v>
      </c>
      <c r="V534" s="110">
        <v>47</v>
      </c>
      <c r="W534" s="111">
        <v>0.18951612903225801</v>
      </c>
      <c r="X534" s="110">
        <v>0</v>
      </c>
      <c r="Y534" s="110">
        <v>7</v>
      </c>
      <c r="Z534" s="110" t="s">
        <v>1869</v>
      </c>
      <c r="AA534" s="110">
        <v>38</v>
      </c>
      <c r="AB534" s="110">
        <v>47</v>
      </c>
      <c r="AC534" s="110">
        <v>36</v>
      </c>
      <c r="AD534" s="109">
        <v>44</v>
      </c>
      <c r="AE534" s="110">
        <v>39</v>
      </c>
      <c r="AF534" s="110">
        <v>37</v>
      </c>
      <c r="AG534" s="110">
        <v>0</v>
      </c>
      <c r="AH534" s="110">
        <v>0</v>
      </c>
      <c r="AI534" s="110">
        <v>0</v>
      </c>
      <c r="AJ534" s="110">
        <v>0</v>
      </c>
      <c r="AK534" s="110">
        <v>0</v>
      </c>
      <c r="AL534" s="110">
        <v>0</v>
      </c>
      <c r="AM534" s="110">
        <v>0</v>
      </c>
      <c r="AN534" s="110">
        <v>0</v>
      </c>
      <c r="AO534" s="110">
        <v>235</v>
      </c>
      <c r="AP534" s="112">
        <f>'MFP by Site_kbs'!$AO534/'MFP by Site_kbs'!$G534</f>
        <v>0.94758064516129037</v>
      </c>
      <c r="AQ534" s="110">
        <v>235</v>
      </c>
      <c r="AR534" s="113">
        <f>'MFP by Site_kbs'!$AQ534/'MFP by Site_kbs'!$G534</f>
        <v>0.94758064516129037</v>
      </c>
      <c r="AS534" s="110" t="s">
        <v>1767</v>
      </c>
      <c r="AT534" s="110" t="s">
        <v>2170</v>
      </c>
      <c r="AU534" s="114" t="s">
        <v>3246</v>
      </c>
    </row>
    <row r="535" spans="2:47" x14ac:dyDescent="0.25">
      <c r="B535" s="103" t="s">
        <v>1808</v>
      </c>
      <c r="C535" s="103">
        <v>26</v>
      </c>
      <c r="D535" s="103" t="s">
        <v>131</v>
      </c>
      <c r="E535" s="103">
        <v>26062</v>
      </c>
      <c r="F535" s="103" t="s">
        <v>928</v>
      </c>
      <c r="G535" s="104">
        <v>810</v>
      </c>
      <c r="H535" s="104">
        <v>366</v>
      </c>
      <c r="I535" s="105">
        <v>0.451851851851852</v>
      </c>
      <c r="J535" s="104">
        <v>444</v>
      </c>
      <c r="K535" s="105">
        <v>0.54814814814814805</v>
      </c>
      <c r="L535" s="104">
        <v>3</v>
      </c>
      <c r="M535" s="104">
        <v>42</v>
      </c>
      <c r="N535" s="104">
        <v>214</v>
      </c>
      <c r="O535" s="104">
        <v>373</v>
      </c>
      <c r="P535" s="104">
        <v>5</v>
      </c>
      <c r="Q535" s="104">
        <v>164</v>
      </c>
      <c r="R535" s="104">
        <v>9</v>
      </c>
      <c r="S535" s="104">
        <f>SUM('MFP by Site_kbs'!$L535:$P535,'MFP by Site_kbs'!$R535)</f>
        <v>646</v>
      </c>
      <c r="T535" s="104">
        <v>573</v>
      </c>
      <c r="U535" s="105">
        <v>0.70740740740740704</v>
      </c>
      <c r="V535" s="104">
        <v>237</v>
      </c>
      <c r="W535" s="105">
        <v>0.29259259259259301</v>
      </c>
      <c r="X535" s="104">
        <v>0</v>
      </c>
      <c r="Y535" s="104">
        <v>0</v>
      </c>
      <c r="Z535" s="104" t="s">
        <v>1869</v>
      </c>
      <c r="AA535" s="104">
        <v>0</v>
      </c>
      <c r="AB535" s="104">
        <v>0</v>
      </c>
      <c r="AC535" s="104">
        <v>0</v>
      </c>
      <c r="AD535" s="103">
        <v>0</v>
      </c>
      <c r="AE535" s="104">
        <v>0</v>
      </c>
      <c r="AF535" s="104">
        <v>0</v>
      </c>
      <c r="AG535" s="104">
        <v>287</v>
      </c>
      <c r="AH535" s="104">
        <v>261</v>
      </c>
      <c r="AI535" s="104">
        <v>262</v>
      </c>
      <c r="AJ535" s="104">
        <v>0</v>
      </c>
      <c r="AK535" s="104">
        <v>0</v>
      </c>
      <c r="AL535" s="104">
        <v>0</v>
      </c>
      <c r="AM535" s="104">
        <v>0</v>
      </c>
      <c r="AN535" s="104">
        <v>0</v>
      </c>
      <c r="AO535" s="104">
        <v>610</v>
      </c>
      <c r="AP535" s="106">
        <f>'MFP by Site_kbs'!$AO535/'MFP by Site_kbs'!$G535</f>
        <v>0.75308641975308643</v>
      </c>
      <c r="AQ535" s="104">
        <v>695</v>
      </c>
      <c r="AR535" s="107">
        <f>'MFP by Site_kbs'!$AQ535/'MFP by Site_kbs'!$G535</f>
        <v>0.85802469135802473</v>
      </c>
      <c r="AS535" s="104" t="s">
        <v>1767</v>
      </c>
      <c r="AT535" s="104" t="s">
        <v>2170</v>
      </c>
      <c r="AU535" s="115" t="s">
        <v>3247</v>
      </c>
    </row>
    <row r="536" spans="2:47" ht="30" x14ac:dyDescent="0.25">
      <c r="B536" s="109" t="s">
        <v>1808</v>
      </c>
      <c r="C536" s="109">
        <v>26</v>
      </c>
      <c r="D536" s="109" t="s">
        <v>131</v>
      </c>
      <c r="E536" s="109">
        <v>26063</v>
      </c>
      <c r="F536" s="109" t="s">
        <v>929</v>
      </c>
      <c r="G536" s="110">
        <v>339</v>
      </c>
      <c r="H536" s="110">
        <v>186</v>
      </c>
      <c r="I536" s="111">
        <v>0.54867256637168105</v>
      </c>
      <c r="J536" s="110">
        <v>153</v>
      </c>
      <c r="K536" s="111">
        <v>0.45132743362831901</v>
      </c>
      <c r="L536" s="110">
        <v>0</v>
      </c>
      <c r="M536" s="110">
        <v>58</v>
      </c>
      <c r="N536" s="110">
        <v>14</v>
      </c>
      <c r="O536" s="110">
        <v>30</v>
      </c>
      <c r="P536" s="110">
        <v>1</v>
      </c>
      <c r="Q536" s="110">
        <v>223</v>
      </c>
      <c r="R536" s="110">
        <v>13</v>
      </c>
      <c r="S536" s="110">
        <f>SUM('MFP by Site_kbs'!$L536:$P536,'MFP by Site_kbs'!$R536)</f>
        <v>116</v>
      </c>
      <c r="T536" s="110">
        <v>334</v>
      </c>
      <c r="U536" s="111">
        <v>0.98525073746312697</v>
      </c>
      <c r="V536" s="110">
        <v>5</v>
      </c>
      <c r="W536" s="111">
        <v>1.47492625368732E-2</v>
      </c>
      <c r="X536" s="110">
        <v>0</v>
      </c>
      <c r="Y536" s="110">
        <v>2</v>
      </c>
      <c r="Z536" s="110" t="s">
        <v>1869</v>
      </c>
      <c r="AA536" s="110">
        <v>52</v>
      </c>
      <c r="AB536" s="110">
        <v>52</v>
      </c>
      <c r="AC536" s="110">
        <v>52</v>
      </c>
      <c r="AD536" s="109">
        <v>52</v>
      </c>
      <c r="AE536" s="110">
        <v>63</v>
      </c>
      <c r="AF536" s="110">
        <v>66</v>
      </c>
      <c r="AG536" s="110">
        <v>0</v>
      </c>
      <c r="AH536" s="110">
        <v>0</v>
      </c>
      <c r="AI536" s="110">
        <v>0</v>
      </c>
      <c r="AJ536" s="110">
        <v>0</v>
      </c>
      <c r="AK536" s="110">
        <v>0</v>
      </c>
      <c r="AL536" s="110">
        <v>0</v>
      </c>
      <c r="AM536" s="110">
        <v>0</v>
      </c>
      <c r="AN536" s="110">
        <v>0</v>
      </c>
      <c r="AO536" s="110">
        <v>77</v>
      </c>
      <c r="AP536" s="112">
        <f>'MFP by Site_kbs'!$AO536/'MFP by Site_kbs'!$G536</f>
        <v>0.22713864306784662</v>
      </c>
      <c r="AQ536" s="110">
        <v>77</v>
      </c>
      <c r="AR536" s="113">
        <f>'MFP by Site_kbs'!$AQ536/'MFP by Site_kbs'!$G536</f>
        <v>0.22713864306784662</v>
      </c>
      <c r="AS536" s="110" t="s">
        <v>1767</v>
      </c>
      <c r="AT536" s="110" t="s">
        <v>2170</v>
      </c>
      <c r="AU536" s="114" t="s">
        <v>3246</v>
      </c>
    </row>
    <row r="537" spans="2:47" x14ac:dyDescent="0.25">
      <c r="B537" s="103" t="s">
        <v>1808</v>
      </c>
      <c r="C537" s="103">
        <v>26</v>
      </c>
      <c r="D537" s="103" t="s">
        <v>131</v>
      </c>
      <c r="E537" s="103">
        <v>26065</v>
      </c>
      <c r="F537" s="103" t="s">
        <v>930</v>
      </c>
      <c r="G537" s="104">
        <v>357</v>
      </c>
      <c r="H537" s="104">
        <v>194</v>
      </c>
      <c r="I537" s="105">
        <v>0.543417366946779</v>
      </c>
      <c r="J537" s="104">
        <v>163</v>
      </c>
      <c r="K537" s="105">
        <v>0.456582633053221</v>
      </c>
      <c r="L537" s="104">
        <v>4</v>
      </c>
      <c r="M537" s="104">
        <v>7</v>
      </c>
      <c r="N537" s="104">
        <v>235</v>
      </c>
      <c r="O537" s="104">
        <v>42</v>
      </c>
      <c r="P537" s="104">
        <v>1</v>
      </c>
      <c r="Q537" s="104">
        <v>64</v>
      </c>
      <c r="R537" s="104">
        <v>4</v>
      </c>
      <c r="S537" s="104">
        <f>SUM('MFP by Site_kbs'!$L537:$P537,'MFP by Site_kbs'!$R537)</f>
        <v>293</v>
      </c>
      <c r="T537" s="104">
        <v>330</v>
      </c>
      <c r="U537" s="105">
        <v>0.92436974789916004</v>
      </c>
      <c r="V537" s="104">
        <v>27</v>
      </c>
      <c r="W537" s="105">
        <v>7.5630252100840303E-2</v>
      </c>
      <c r="X537" s="104">
        <v>0</v>
      </c>
      <c r="Y537" s="104">
        <v>8</v>
      </c>
      <c r="Z537" s="104" t="s">
        <v>1869</v>
      </c>
      <c r="AA537" s="104">
        <v>74</v>
      </c>
      <c r="AB537" s="104">
        <v>50</v>
      </c>
      <c r="AC537" s="104">
        <v>54</v>
      </c>
      <c r="AD537" s="103">
        <v>64</v>
      </c>
      <c r="AE537" s="104">
        <v>55</v>
      </c>
      <c r="AF537" s="104">
        <v>52</v>
      </c>
      <c r="AG537" s="104">
        <v>0</v>
      </c>
      <c r="AH537" s="104">
        <v>0</v>
      </c>
      <c r="AI537" s="104">
        <v>0</v>
      </c>
      <c r="AJ537" s="104">
        <v>0</v>
      </c>
      <c r="AK537" s="104">
        <v>0</v>
      </c>
      <c r="AL537" s="104">
        <v>0</v>
      </c>
      <c r="AM537" s="104">
        <v>0</v>
      </c>
      <c r="AN537" s="104">
        <v>0</v>
      </c>
      <c r="AO537" s="104">
        <v>339</v>
      </c>
      <c r="AP537" s="106">
        <f>'MFP by Site_kbs'!$AO537/'MFP by Site_kbs'!$G537</f>
        <v>0.94957983193277307</v>
      </c>
      <c r="AQ537" s="104">
        <v>339</v>
      </c>
      <c r="AR537" s="107">
        <f>'MFP by Site_kbs'!$AQ537/'MFP by Site_kbs'!$G537</f>
        <v>0.94957983193277307</v>
      </c>
      <c r="AS537" s="104" t="s">
        <v>1767</v>
      </c>
      <c r="AT537" s="104" t="s">
        <v>2170</v>
      </c>
      <c r="AU537" s="115" t="s">
        <v>3246</v>
      </c>
    </row>
    <row r="538" spans="2:47" x14ac:dyDescent="0.25">
      <c r="B538" s="109" t="s">
        <v>1808</v>
      </c>
      <c r="C538" s="109">
        <v>26</v>
      </c>
      <c r="D538" s="109" t="s">
        <v>131</v>
      </c>
      <c r="E538" s="109">
        <v>26066</v>
      </c>
      <c r="F538" s="109" t="s">
        <v>931</v>
      </c>
      <c r="G538" s="110">
        <v>538</v>
      </c>
      <c r="H538" s="110">
        <v>244</v>
      </c>
      <c r="I538" s="111">
        <v>0.453531598513011</v>
      </c>
      <c r="J538" s="110">
        <v>294</v>
      </c>
      <c r="K538" s="111">
        <v>0.54646840148698905</v>
      </c>
      <c r="L538" s="110">
        <v>9</v>
      </c>
      <c r="M538" s="110">
        <v>28</v>
      </c>
      <c r="N538" s="110">
        <v>245</v>
      </c>
      <c r="O538" s="110">
        <v>65</v>
      </c>
      <c r="P538" s="110">
        <v>1</v>
      </c>
      <c r="Q538" s="110">
        <v>166</v>
      </c>
      <c r="R538" s="110">
        <v>24</v>
      </c>
      <c r="S538" s="110">
        <f>SUM('MFP by Site_kbs'!$L538:$P538,'MFP by Site_kbs'!$R538)</f>
        <v>372</v>
      </c>
      <c r="T538" s="110">
        <v>504</v>
      </c>
      <c r="U538" s="111">
        <v>0.93680297397769496</v>
      </c>
      <c r="V538" s="110">
        <v>34</v>
      </c>
      <c r="W538" s="111">
        <v>6.31970260223048E-2</v>
      </c>
      <c r="X538" s="110">
        <v>0</v>
      </c>
      <c r="Y538" s="110">
        <v>0</v>
      </c>
      <c r="Z538" s="110" t="s">
        <v>1869</v>
      </c>
      <c r="AA538" s="110">
        <v>92</v>
      </c>
      <c r="AB538" s="110">
        <v>88</v>
      </c>
      <c r="AC538" s="110">
        <v>72</v>
      </c>
      <c r="AD538" s="109">
        <v>97</v>
      </c>
      <c r="AE538" s="110">
        <v>107</v>
      </c>
      <c r="AF538" s="110">
        <v>82</v>
      </c>
      <c r="AG538" s="110">
        <v>0</v>
      </c>
      <c r="AH538" s="110">
        <v>0</v>
      </c>
      <c r="AI538" s="110">
        <v>0</v>
      </c>
      <c r="AJ538" s="110">
        <v>0</v>
      </c>
      <c r="AK538" s="110">
        <v>0</v>
      </c>
      <c r="AL538" s="110">
        <v>0</v>
      </c>
      <c r="AM538" s="110">
        <v>0</v>
      </c>
      <c r="AN538" s="110">
        <v>0</v>
      </c>
      <c r="AO538" s="110">
        <v>497</v>
      </c>
      <c r="AP538" s="112">
        <f>'MFP by Site_kbs'!$AO538/'MFP by Site_kbs'!$G538</f>
        <v>0.92379182156133832</v>
      </c>
      <c r="AQ538" s="110">
        <v>497</v>
      </c>
      <c r="AR538" s="113">
        <f>'MFP by Site_kbs'!$AQ538/'MFP by Site_kbs'!$G538</f>
        <v>0.92379182156133832</v>
      </c>
      <c r="AS538" s="110" t="s">
        <v>1767</v>
      </c>
      <c r="AT538" s="110" t="s">
        <v>2170</v>
      </c>
      <c r="AU538" s="114" t="s">
        <v>3246</v>
      </c>
    </row>
    <row r="539" spans="2:47" x14ac:dyDescent="0.25">
      <c r="B539" s="103" t="s">
        <v>1808</v>
      </c>
      <c r="C539" s="103">
        <v>26</v>
      </c>
      <c r="D539" s="103" t="s">
        <v>131</v>
      </c>
      <c r="E539" s="103">
        <v>26068</v>
      </c>
      <c r="F539" s="103" t="s">
        <v>932</v>
      </c>
      <c r="G539" s="104">
        <v>1133</v>
      </c>
      <c r="H539" s="104">
        <v>572</v>
      </c>
      <c r="I539" s="105">
        <v>0.50485436893203905</v>
      </c>
      <c r="J539" s="104">
        <v>561</v>
      </c>
      <c r="K539" s="105">
        <v>0.495145631067961</v>
      </c>
      <c r="L539" s="104">
        <v>7</v>
      </c>
      <c r="M539" s="104">
        <v>36</v>
      </c>
      <c r="N539" s="104">
        <v>372</v>
      </c>
      <c r="O539" s="104">
        <v>270</v>
      </c>
      <c r="P539" s="104">
        <v>4</v>
      </c>
      <c r="Q539" s="104">
        <v>417</v>
      </c>
      <c r="R539" s="104">
        <v>27</v>
      </c>
      <c r="S539" s="104">
        <f>SUM('MFP by Site_kbs'!$L539:$P539,'MFP by Site_kbs'!$R539)</f>
        <v>716</v>
      </c>
      <c r="T539" s="104">
        <v>1048</v>
      </c>
      <c r="U539" s="105">
        <v>0.924977934686673</v>
      </c>
      <c r="V539" s="104">
        <v>85</v>
      </c>
      <c r="W539" s="105">
        <v>7.5022065313327405E-2</v>
      </c>
      <c r="X539" s="104">
        <v>0</v>
      </c>
      <c r="Y539" s="104">
        <v>0</v>
      </c>
      <c r="Z539" s="104" t="s">
        <v>1869</v>
      </c>
      <c r="AA539" s="104">
        <v>0</v>
      </c>
      <c r="AB539" s="104">
        <v>0</v>
      </c>
      <c r="AC539" s="104">
        <v>0</v>
      </c>
      <c r="AD539" s="103">
        <v>0</v>
      </c>
      <c r="AE539" s="104">
        <v>0</v>
      </c>
      <c r="AF539" s="104">
        <v>0</v>
      </c>
      <c r="AG539" s="104">
        <v>0</v>
      </c>
      <c r="AH539" s="104">
        <v>0</v>
      </c>
      <c r="AI539" s="104">
        <v>0</v>
      </c>
      <c r="AJ539" s="104">
        <v>378</v>
      </c>
      <c r="AK539" s="104">
        <v>14</v>
      </c>
      <c r="AL539" s="104">
        <v>252</v>
      </c>
      <c r="AM539" s="104">
        <v>263</v>
      </c>
      <c r="AN539" s="104">
        <v>226</v>
      </c>
      <c r="AO539" s="104">
        <v>665</v>
      </c>
      <c r="AP539" s="106">
        <f>'MFP by Site_kbs'!$AO539/'MFP by Site_kbs'!$G539</f>
        <v>0.58693733451015007</v>
      </c>
      <c r="AQ539" s="104">
        <v>698</v>
      </c>
      <c r="AR539" s="107">
        <f>'MFP by Site_kbs'!$AQ539/'MFP by Site_kbs'!$G539</f>
        <v>0.61606354810238306</v>
      </c>
      <c r="AS539" s="104" t="s">
        <v>1767</v>
      </c>
      <c r="AT539" s="104" t="s">
        <v>2170</v>
      </c>
      <c r="AU539" s="115" t="s">
        <v>3247</v>
      </c>
    </row>
    <row r="540" spans="2:47" x14ac:dyDescent="0.25">
      <c r="B540" s="109" t="s">
        <v>1808</v>
      </c>
      <c r="C540" s="109">
        <v>26</v>
      </c>
      <c r="D540" s="109" t="s">
        <v>131</v>
      </c>
      <c r="E540" s="109">
        <v>26069</v>
      </c>
      <c r="F540" s="109" t="s">
        <v>933</v>
      </c>
      <c r="G540" s="110">
        <v>519</v>
      </c>
      <c r="H540" s="110">
        <v>258</v>
      </c>
      <c r="I540" s="111">
        <v>0.49710982658959502</v>
      </c>
      <c r="J540" s="110">
        <v>261</v>
      </c>
      <c r="K540" s="111">
        <v>0.50289017341040498</v>
      </c>
      <c r="L540" s="110">
        <v>0</v>
      </c>
      <c r="M540" s="110">
        <v>25</v>
      </c>
      <c r="N540" s="110">
        <v>41</v>
      </c>
      <c r="O540" s="110">
        <v>305</v>
      </c>
      <c r="P540" s="110">
        <v>3</v>
      </c>
      <c r="Q540" s="110">
        <v>135</v>
      </c>
      <c r="R540" s="110">
        <v>10</v>
      </c>
      <c r="S540" s="110">
        <f>SUM('MFP by Site_kbs'!$L540:$P540,'MFP by Site_kbs'!$R540)</f>
        <v>384</v>
      </c>
      <c r="T540" s="110">
        <v>318</v>
      </c>
      <c r="U540" s="111">
        <v>0.61271676300578004</v>
      </c>
      <c r="V540" s="110">
        <v>201</v>
      </c>
      <c r="W540" s="111">
        <v>0.38728323699422001</v>
      </c>
      <c r="X540" s="110">
        <v>0</v>
      </c>
      <c r="Y540" s="110">
        <v>3</v>
      </c>
      <c r="Z540" s="110" t="s">
        <v>1869</v>
      </c>
      <c r="AA540" s="110">
        <v>78</v>
      </c>
      <c r="AB540" s="110">
        <v>91</v>
      </c>
      <c r="AC540" s="110">
        <v>84</v>
      </c>
      <c r="AD540" s="109">
        <v>78</v>
      </c>
      <c r="AE540" s="110">
        <v>100</v>
      </c>
      <c r="AF540" s="110">
        <v>85</v>
      </c>
      <c r="AG540" s="110">
        <v>0</v>
      </c>
      <c r="AH540" s="110">
        <v>0</v>
      </c>
      <c r="AI540" s="110">
        <v>0</v>
      </c>
      <c r="AJ540" s="110">
        <v>0</v>
      </c>
      <c r="AK540" s="110">
        <v>0</v>
      </c>
      <c r="AL540" s="110">
        <v>0</v>
      </c>
      <c r="AM540" s="110">
        <v>0</v>
      </c>
      <c r="AN540" s="110">
        <v>0</v>
      </c>
      <c r="AO540" s="110">
        <v>451</v>
      </c>
      <c r="AP540" s="112">
        <f>'MFP by Site_kbs'!$AO540/'MFP by Site_kbs'!$G540</f>
        <v>0.86897880539499039</v>
      </c>
      <c r="AQ540" s="110">
        <v>451</v>
      </c>
      <c r="AR540" s="113">
        <f>'MFP by Site_kbs'!$AQ540/'MFP by Site_kbs'!$G540</f>
        <v>0.86897880539499039</v>
      </c>
      <c r="AS540" s="110" t="s">
        <v>1767</v>
      </c>
      <c r="AT540" s="110" t="s">
        <v>2170</v>
      </c>
      <c r="AU540" s="114" t="s">
        <v>3246</v>
      </c>
    </row>
    <row r="541" spans="2:47" x14ac:dyDescent="0.25">
      <c r="B541" s="103" t="s">
        <v>1808</v>
      </c>
      <c r="C541" s="103">
        <v>26</v>
      </c>
      <c r="D541" s="103" t="s">
        <v>131</v>
      </c>
      <c r="E541" s="103">
        <v>26070</v>
      </c>
      <c r="F541" s="103" t="s">
        <v>934</v>
      </c>
      <c r="G541" s="104">
        <v>532</v>
      </c>
      <c r="H541" s="104">
        <v>251</v>
      </c>
      <c r="I541" s="105">
        <v>0.471804511278196</v>
      </c>
      <c r="J541" s="104">
        <v>281</v>
      </c>
      <c r="K541" s="105">
        <v>0.528195488721805</v>
      </c>
      <c r="L541" s="104">
        <v>0</v>
      </c>
      <c r="M541" s="104">
        <v>4</v>
      </c>
      <c r="N541" s="104">
        <v>226</v>
      </c>
      <c r="O541" s="104">
        <v>241</v>
      </c>
      <c r="P541" s="104">
        <v>0</v>
      </c>
      <c r="Q541" s="104">
        <v>54</v>
      </c>
      <c r="R541" s="104">
        <v>7</v>
      </c>
      <c r="S541" s="104">
        <f>SUM('MFP by Site_kbs'!$L541:$P541,'MFP by Site_kbs'!$R541)</f>
        <v>478</v>
      </c>
      <c r="T541" s="104">
        <v>394</v>
      </c>
      <c r="U541" s="105">
        <v>0.74060150375939804</v>
      </c>
      <c r="V541" s="104">
        <v>138</v>
      </c>
      <c r="W541" s="105">
        <v>0.25939849624060202</v>
      </c>
      <c r="X541" s="104">
        <v>0</v>
      </c>
      <c r="Y541" s="104">
        <v>0</v>
      </c>
      <c r="Z541" s="104" t="s">
        <v>1869</v>
      </c>
      <c r="AA541" s="104">
        <v>0</v>
      </c>
      <c r="AB541" s="104">
        <v>0</v>
      </c>
      <c r="AC541" s="104">
        <v>0</v>
      </c>
      <c r="AD541" s="103">
        <v>0</v>
      </c>
      <c r="AE541" s="104">
        <v>0</v>
      </c>
      <c r="AF541" s="104">
        <v>0</v>
      </c>
      <c r="AG541" s="104">
        <v>191</v>
      </c>
      <c r="AH541" s="104">
        <v>146</v>
      </c>
      <c r="AI541" s="104">
        <v>195</v>
      </c>
      <c r="AJ541" s="104">
        <v>0</v>
      </c>
      <c r="AK541" s="104">
        <v>0</v>
      </c>
      <c r="AL541" s="104">
        <v>0</v>
      </c>
      <c r="AM541" s="104">
        <v>0</v>
      </c>
      <c r="AN541" s="104">
        <v>0</v>
      </c>
      <c r="AO541" s="104">
        <v>436</v>
      </c>
      <c r="AP541" s="106">
        <f>'MFP by Site_kbs'!$AO541/'MFP by Site_kbs'!$G541</f>
        <v>0.81954887218045114</v>
      </c>
      <c r="AQ541" s="104">
        <v>467</v>
      </c>
      <c r="AR541" s="107">
        <f>'MFP by Site_kbs'!$AQ541/'MFP by Site_kbs'!$G541</f>
        <v>0.8778195488721805</v>
      </c>
      <c r="AS541" s="104" t="s">
        <v>1767</v>
      </c>
      <c r="AT541" s="104" t="s">
        <v>2170</v>
      </c>
      <c r="AU541" s="115" t="s">
        <v>3247</v>
      </c>
    </row>
    <row r="542" spans="2:47" ht="30" x14ac:dyDescent="0.25">
      <c r="B542" s="109" t="s">
        <v>1808</v>
      </c>
      <c r="C542" s="109">
        <v>26</v>
      </c>
      <c r="D542" s="109" t="s">
        <v>131</v>
      </c>
      <c r="E542" s="109">
        <v>26073</v>
      </c>
      <c r="F542" s="109" t="s">
        <v>935</v>
      </c>
      <c r="G542" s="110">
        <v>413</v>
      </c>
      <c r="H542" s="110">
        <v>202</v>
      </c>
      <c r="I542" s="111">
        <v>0.48910411622276001</v>
      </c>
      <c r="J542" s="110">
        <v>211</v>
      </c>
      <c r="K542" s="111">
        <v>0.51089588377724005</v>
      </c>
      <c r="L542" s="110">
        <v>1</v>
      </c>
      <c r="M542" s="110">
        <v>37</v>
      </c>
      <c r="N542" s="110">
        <v>93</v>
      </c>
      <c r="O542" s="110">
        <v>145</v>
      </c>
      <c r="P542" s="110">
        <v>2</v>
      </c>
      <c r="Q542" s="110">
        <v>125</v>
      </c>
      <c r="R542" s="110">
        <v>10</v>
      </c>
      <c r="S542" s="110">
        <f>SUM('MFP by Site_kbs'!$L542:$P542,'MFP by Site_kbs'!$R542)</f>
        <v>288</v>
      </c>
      <c r="T542" s="110">
        <v>332</v>
      </c>
      <c r="U542" s="111">
        <v>0.80387409200968496</v>
      </c>
      <c r="V542" s="110">
        <v>81</v>
      </c>
      <c r="W542" s="111">
        <v>0.19612590799031501</v>
      </c>
      <c r="X542" s="110">
        <v>0</v>
      </c>
      <c r="Y542" s="110">
        <v>14</v>
      </c>
      <c r="Z542" s="110" t="s">
        <v>1869</v>
      </c>
      <c r="AA542" s="110">
        <v>80</v>
      </c>
      <c r="AB542" s="110">
        <v>74</v>
      </c>
      <c r="AC542" s="110">
        <v>70</v>
      </c>
      <c r="AD542" s="109">
        <v>53</v>
      </c>
      <c r="AE542" s="110">
        <v>64</v>
      </c>
      <c r="AF542" s="110">
        <v>58</v>
      </c>
      <c r="AG542" s="110">
        <v>0</v>
      </c>
      <c r="AH542" s="110">
        <v>0</v>
      </c>
      <c r="AI542" s="110">
        <v>0</v>
      </c>
      <c r="AJ542" s="110">
        <v>0</v>
      </c>
      <c r="AK542" s="110">
        <v>0</v>
      </c>
      <c r="AL542" s="110">
        <v>0</v>
      </c>
      <c r="AM542" s="110">
        <v>0</v>
      </c>
      <c r="AN542" s="110">
        <v>0</v>
      </c>
      <c r="AO542" s="110">
        <v>317</v>
      </c>
      <c r="AP542" s="112">
        <f>'MFP by Site_kbs'!$AO542/'MFP by Site_kbs'!$G542</f>
        <v>0.76755447941888622</v>
      </c>
      <c r="AQ542" s="110">
        <v>317</v>
      </c>
      <c r="AR542" s="113">
        <f>'MFP by Site_kbs'!$AQ542/'MFP by Site_kbs'!$G542</f>
        <v>0.76755447941888622</v>
      </c>
      <c r="AS542" s="110" t="s">
        <v>1767</v>
      </c>
      <c r="AT542" s="110" t="s">
        <v>2170</v>
      </c>
      <c r="AU542" s="114" t="s">
        <v>3246</v>
      </c>
    </row>
    <row r="543" spans="2:47" ht="30" x14ac:dyDescent="0.25">
      <c r="B543" s="103" t="s">
        <v>1808</v>
      </c>
      <c r="C543" s="103">
        <v>26</v>
      </c>
      <c r="D543" s="103" t="s">
        <v>131</v>
      </c>
      <c r="E543" s="103">
        <v>26074</v>
      </c>
      <c r="F543" s="103" t="s">
        <v>936</v>
      </c>
      <c r="G543" s="104">
        <v>318</v>
      </c>
      <c r="H543" s="104">
        <v>148</v>
      </c>
      <c r="I543" s="105">
        <v>0.46540880503144699</v>
      </c>
      <c r="J543" s="104">
        <v>170</v>
      </c>
      <c r="K543" s="105">
        <v>0.53459119496855301</v>
      </c>
      <c r="L543" s="104">
        <v>1</v>
      </c>
      <c r="M543" s="104">
        <v>29</v>
      </c>
      <c r="N543" s="104">
        <v>165</v>
      </c>
      <c r="O543" s="104">
        <v>45</v>
      </c>
      <c r="P543" s="104">
        <v>0</v>
      </c>
      <c r="Q543" s="104">
        <v>62</v>
      </c>
      <c r="R543" s="104">
        <v>16</v>
      </c>
      <c r="S543" s="104">
        <f>SUM('MFP by Site_kbs'!$L543:$P543,'MFP by Site_kbs'!$R543)</f>
        <v>256</v>
      </c>
      <c r="T543" s="104">
        <v>290</v>
      </c>
      <c r="U543" s="105">
        <v>0.91194968553459099</v>
      </c>
      <c r="V543" s="104">
        <v>28</v>
      </c>
      <c r="W543" s="105">
        <v>8.8050314465408799E-2</v>
      </c>
      <c r="X543" s="104">
        <v>0</v>
      </c>
      <c r="Y543" s="104">
        <v>9</v>
      </c>
      <c r="Z543" s="104" t="s">
        <v>1869</v>
      </c>
      <c r="AA543" s="104">
        <v>51</v>
      </c>
      <c r="AB543" s="104">
        <v>49</v>
      </c>
      <c r="AC543" s="104">
        <v>50</v>
      </c>
      <c r="AD543" s="103">
        <v>54</v>
      </c>
      <c r="AE543" s="104">
        <v>53</v>
      </c>
      <c r="AF543" s="104">
        <v>52</v>
      </c>
      <c r="AG543" s="104">
        <v>0</v>
      </c>
      <c r="AH543" s="104">
        <v>0</v>
      </c>
      <c r="AI543" s="104">
        <v>0</v>
      </c>
      <c r="AJ543" s="104">
        <v>0</v>
      </c>
      <c r="AK543" s="104">
        <v>0</v>
      </c>
      <c r="AL543" s="104">
        <v>0</v>
      </c>
      <c r="AM543" s="104">
        <v>0</v>
      </c>
      <c r="AN543" s="104">
        <v>0</v>
      </c>
      <c r="AO543" s="104">
        <v>296</v>
      </c>
      <c r="AP543" s="106">
        <f>'MFP by Site_kbs'!$AO543/'MFP by Site_kbs'!$G543</f>
        <v>0.9308176100628931</v>
      </c>
      <c r="AQ543" s="104">
        <v>296</v>
      </c>
      <c r="AR543" s="107">
        <f>'MFP by Site_kbs'!$AQ543/'MFP by Site_kbs'!$G543</f>
        <v>0.9308176100628931</v>
      </c>
      <c r="AS543" s="104" t="s">
        <v>1767</v>
      </c>
      <c r="AT543" s="104" t="s">
        <v>2170</v>
      </c>
      <c r="AU543" s="115" t="s">
        <v>3246</v>
      </c>
    </row>
    <row r="544" spans="2:47" x14ac:dyDescent="0.25">
      <c r="B544" s="109" t="s">
        <v>1808</v>
      </c>
      <c r="C544" s="109">
        <v>26</v>
      </c>
      <c r="D544" s="109" t="s">
        <v>131</v>
      </c>
      <c r="E544" s="109">
        <v>26075</v>
      </c>
      <c r="F544" s="109" t="s">
        <v>937</v>
      </c>
      <c r="G544" s="110">
        <v>544</v>
      </c>
      <c r="H544" s="110">
        <v>242</v>
      </c>
      <c r="I544" s="111">
        <v>0.44485294117647101</v>
      </c>
      <c r="J544" s="110">
        <v>302</v>
      </c>
      <c r="K544" s="111">
        <v>0.55514705882352899</v>
      </c>
      <c r="L544" s="110">
        <v>2</v>
      </c>
      <c r="M544" s="110">
        <v>6</v>
      </c>
      <c r="N544" s="110">
        <v>176</v>
      </c>
      <c r="O544" s="110">
        <v>292</v>
      </c>
      <c r="P544" s="110">
        <v>0</v>
      </c>
      <c r="Q544" s="110">
        <v>66</v>
      </c>
      <c r="R544" s="110">
        <v>2</v>
      </c>
      <c r="S544" s="110">
        <f>SUM('MFP by Site_kbs'!$L544:$P544,'MFP by Site_kbs'!$R544)</f>
        <v>478</v>
      </c>
      <c r="T544" s="110">
        <v>306</v>
      </c>
      <c r="U544" s="111">
        <v>0.5625</v>
      </c>
      <c r="V544" s="110">
        <v>238</v>
      </c>
      <c r="W544" s="111">
        <v>0.4375</v>
      </c>
      <c r="X544" s="110">
        <v>0</v>
      </c>
      <c r="Y544" s="110">
        <v>7</v>
      </c>
      <c r="Z544" s="110" t="s">
        <v>1869</v>
      </c>
      <c r="AA544" s="110">
        <v>74</v>
      </c>
      <c r="AB544" s="110">
        <v>99</v>
      </c>
      <c r="AC544" s="110">
        <v>90</v>
      </c>
      <c r="AD544" s="109">
        <v>89</v>
      </c>
      <c r="AE544" s="110">
        <v>100</v>
      </c>
      <c r="AF544" s="110">
        <v>85</v>
      </c>
      <c r="AG544" s="110">
        <v>0</v>
      </c>
      <c r="AH544" s="110">
        <v>0</v>
      </c>
      <c r="AI544" s="110">
        <v>0</v>
      </c>
      <c r="AJ544" s="110">
        <v>0</v>
      </c>
      <c r="AK544" s="110">
        <v>0</v>
      </c>
      <c r="AL544" s="110">
        <v>0</v>
      </c>
      <c r="AM544" s="110">
        <v>0</v>
      </c>
      <c r="AN544" s="110">
        <v>0</v>
      </c>
      <c r="AO544" s="110">
        <v>529</v>
      </c>
      <c r="AP544" s="112">
        <f>'MFP by Site_kbs'!$AO544/'MFP by Site_kbs'!$G544</f>
        <v>0.97242647058823528</v>
      </c>
      <c r="AQ544" s="110">
        <v>529</v>
      </c>
      <c r="AR544" s="113">
        <f>'MFP by Site_kbs'!$AQ544/'MFP by Site_kbs'!$G544</f>
        <v>0.97242647058823528</v>
      </c>
      <c r="AS544" s="110" t="s">
        <v>1767</v>
      </c>
      <c r="AT544" s="110" t="s">
        <v>2170</v>
      </c>
      <c r="AU544" s="114" t="s">
        <v>3246</v>
      </c>
    </row>
    <row r="545" spans="2:47" x14ac:dyDescent="0.25">
      <c r="B545" s="103" t="s">
        <v>1808</v>
      </c>
      <c r="C545" s="103">
        <v>26</v>
      </c>
      <c r="D545" s="103" t="s">
        <v>131</v>
      </c>
      <c r="E545" s="103">
        <v>26078</v>
      </c>
      <c r="F545" s="103" t="s">
        <v>938</v>
      </c>
      <c r="G545" s="104">
        <v>284</v>
      </c>
      <c r="H545" s="104">
        <v>149</v>
      </c>
      <c r="I545" s="105">
        <v>0.52464788732394396</v>
      </c>
      <c r="J545" s="104">
        <v>135</v>
      </c>
      <c r="K545" s="105">
        <v>0.47535211267605598</v>
      </c>
      <c r="L545" s="104">
        <v>1</v>
      </c>
      <c r="M545" s="104">
        <v>10</v>
      </c>
      <c r="N545" s="104">
        <v>187</v>
      </c>
      <c r="O545" s="104">
        <v>44</v>
      </c>
      <c r="P545" s="104">
        <v>3</v>
      </c>
      <c r="Q545" s="104">
        <v>30</v>
      </c>
      <c r="R545" s="104">
        <v>9</v>
      </c>
      <c r="S545" s="104">
        <f>SUM('MFP by Site_kbs'!$L545:$P545,'MFP by Site_kbs'!$R545)</f>
        <v>254</v>
      </c>
      <c r="T545" s="104">
        <v>249</v>
      </c>
      <c r="U545" s="105">
        <v>0.87676056338028197</v>
      </c>
      <c r="V545" s="104">
        <v>35</v>
      </c>
      <c r="W545" s="105">
        <v>0.12323943661971801</v>
      </c>
      <c r="X545" s="104">
        <v>0</v>
      </c>
      <c r="Y545" s="104">
        <v>2</v>
      </c>
      <c r="Z545" s="104" t="s">
        <v>1869</v>
      </c>
      <c r="AA545" s="104">
        <v>54</v>
      </c>
      <c r="AB545" s="104">
        <v>37</v>
      </c>
      <c r="AC545" s="104">
        <v>48</v>
      </c>
      <c r="AD545" s="103">
        <v>48</v>
      </c>
      <c r="AE545" s="104">
        <v>55</v>
      </c>
      <c r="AF545" s="104">
        <v>40</v>
      </c>
      <c r="AG545" s="104">
        <v>0</v>
      </c>
      <c r="AH545" s="104">
        <v>0</v>
      </c>
      <c r="AI545" s="104">
        <v>0</v>
      </c>
      <c r="AJ545" s="104">
        <v>0</v>
      </c>
      <c r="AK545" s="104">
        <v>0</v>
      </c>
      <c r="AL545" s="104">
        <v>0</v>
      </c>
      <c r="AM545" s="104">
        <v>0</v>
      </c>
      <c r="AN545" s="104">
        <v>0</v>
      </c>
      <c r="AO545" s="104">
        <v>276</v>
      </c>
      <c r="AP545" s="106">
        <f>'MFP by Site_kbs'!$AO545/'MFP by Site_kbs'!$G545</f>
        <v>0.971830985915493</v>
      </c>
      <c r="AQ545" s="104">
        <v>276</v>
      </c>
      <c r="AR545" s="107">
        <f>'MFP by Site_kbs'!$AQ545/'MFP by Site_kbs'!$G545</f>
        <v>0.971830985915493</v>
      </c>
      <c r="AS545" s="104" t="s">
        <v>1767</v>
      </c>
      <c r="AT545" s="104" t="s">
        <v>2170</v>
      </c>
      <c r="AU545" s="115" t="s">
        <v>3246</v>
      </c>
    </row>
    <row r="546" spans="2:47" x14ac:dyDescent="0.25">
      <c r="B546" s="109" t="s">
        <v>1808</v>
      </c>
      <c r="C546" s="109">
        <v>26</v>
      </c>
      <c r="D546" s="109" t="s">
        <v>131</v>
      </c>
      <c r="E546" s="109">
        <v>26080</v>
      </c>
      <c r="F546" s="109" t="s">
        <v>939</v>
      </c>
      <c r="G546" s="110">
        <v>1355</v>
      </c>
      <c r="H546" s="110">
        <v>642</v>
      </c>
      <c r="I546" s="111">
        <v>0.47341211225996999</v>
      </c>
      <c r="J546" s="110">
        <v>713</v>
      </c>
      <c r="K546" s="111">
        <v>0.52658788774002996</v>
      </c>
      <c r="L546" s="110">
        <v>2</v>
      </c>
      <c r="M546" s="110">
        <v>38</v>
      </c>
      <c r="N546" s="110">
        <v>697</v>
      </c>
      <c r="O546" s="110">
        <v>445</v>
      </c>
      <c r="P546" s="110">
        <v>3</v>
      </c>
      <c r="Q546" s="110">
        <v>154</v>
      </c>
      <c r="R546" s="110">
        <v>16</v>
      </c>
      <c r="S546" s="110">
        <f>SUM('MFP by Site_kbs'!$L546:$P546,'MFP by Site_kbs'!$R546)</f>
        <v>1201</v>
      </c>
      <c r="T546" s="110">
        <v>1029</v>
      </c>
      <c r="U546" s="111">
        <v>0.75923190546528796</v>
      </c>
      <c r="V546" s="110">
        <v>326</v>
      </c>
      <c r="W546" s="111">
        <v>0.24076809453471201</v>
      </c>
      <c r="X546" s="110">
        <v>0</v>
      </c>
      <c r="Y546" s="110">
        <v>0</v>
      </c>
      <c r="Z546" s="110" t="s">
        <v>1869</v>
      </c>
      <c r="AA546" s="110">
        <v>0</v>
      </c>
      <c r="AB546" s="110">
        <v>0</v>
      </c>
      <c r="AC546" s="110">
        <v>0</v>
      </c>
      <c r="AD546" s="109">
        <v>0</v>
      </c>
      <c r="AE546" s="110">
        <v>0</v>
      </c>
      <c r="AF546" s="110">
        <v>0</v>
      </c>
      <c r="AG546" s="110">
        <v>0</v>
      </c>
      <c r="AH546" s="110">
        <v>0</v>
      </c>
      <c r="AI546" s="110">
        <v>0</v>
      </c>
      <c r="AJ546" s="110">
        <v>417</v>
      </c>
      <c r="AK546" s="110">
        <v>17</v>
      </c>
      <c r="AL546" s="110">
        <v>355</v>
      </c>
      <c r="AM546" s="110">
        <v>314</v>
      </c>
      <c r="AN546" s="110">
        <v>252</v>
      </c>
      <c r="AO546" s="110">
        <v>1021</v>
      </c>
      <c r="AP546" s="112">
        <f>'MFP by Site_kbs'!$AO546/'MFP by Site_kbs'!$G546</f>
        <v>0.75350553505535056</v>
      </c>
      <c r="AQ546" s="110">
        <v>1144</v>
      </c>
      <c r="AR546" s="113">
        <f>'MFP by Site_kbs'!$AQ546/'MFP by Site_kbs'!$G546</f>
        <v>0.84428044280442804</v>
      </c>
      <c r="AS546" s="110" t="s">
        <v>1767</v>
      </c>
      <c r="AT546" s="110" t="s">
        <v>2170</v>
      </c>
      <c r="AU546" s="114" t="s">
        <v>3247</v>
      </c>
    </row>
    <row r="547" spans="2:47" ht="30" x14ac:dyDescent="0.25">
      <c r="B547" s="103" t="s">
        <v>1808</v>
      </c>
      <c r="C547" s="103">
        <v>26</v>
      </c>
      <c r="D547" s="103" t="s">
        <v>131</v>
      </c>
      <c r="E547" s="103">
        <v>26082</v>
      </c>
      <c r="F547" s="103" t="s">
        <v>940</v>
      </c>
      <c r="G547" s="104">
        <v>281</v>
      </c>
      <c r="H547" s="104">
        <v>138</v>
      </c>
      <c r="I547" s="105">
        <v>0.49110320284697501</v>
      </c>
      <c r="J547" s="104">
        <v>143</v>
      </c>
      <c r="K547" s="105">
        <v>0.50889679715302505</v>
      </c>
      <c r="L547" s="104">
        <v>1</v>
      </c>
      <c r="M547" s="104">
        <v>0</v>
      </c>
      <c r="N547" s="104">
        <v>151</v>
      </c>
      <c r="O547" s="104">
        <v>17</v>
      </c>
      <c r="P547" s="104">
        <v>0</v>
      </c>
      <c r="Q547" s="104">
        <v>100</v>
      </c>
      <c r="R547" s="104">
        <v>12</v>
      </c>
      <c r="S547" s="104">
        <f>SUM('MFP by Site_kbs'!$L547:$P547,'MFP by Site_kbs'!$R547)</f>
        <v>181</v>
      </c>
      <c r="T547" s="104">
        <v>279</v>
      </c>
      <c r="U547" s="105">
        <v>0.99288256227757998</v>
      </c>
      <c r="V547" s="104">
        <v>2</v>
      </c>
      <c r="W547" s="105">
        <v>7.1174377224199302E-3</v>
      </c>
      <c r="X547" s="104">
        <v>0</v>
      </c>
      <c r="Y547" s="104">
        <v>1</v>
      </c>
      <c r="Z547" s="104" t="s">
        <v>1869</v>
      </c>
      <c r="AA547" s="104">
        <v>47</v>
      </c>
      <c r="AB547" s="104">
        <v>48</v>
      </c>
      <c r="AC547" s="104">
        <v>48</v>
      </c>
      <c r="AD547" s="103">
        <v>37</v>
      </c>
      <c r="AE547" s="104">
        <v>44</v>
      </c>
      <c r="AF547" s="104">
        <v>56</v>
      </c>
      <c r="AG547" s="104">
        <v>0</v>
      </c>
      <c r="AH547" s="104">
        <v>0</v>
      </c>
      <c r="AI547" s="104">
        <v>0</v>
      </c>
      <c r="AJ547" s="104">
        <v>0</v>
      </c>
      <c r="AK547" s="104">
        <v>0</v>
      </c>
      <c r="AL547" s="104">
        <v>0</v>
      </c>
      <c r="AM547" s="104">
        <v>0</v>
      </c>
      <c r="AN547" s="104">
        <v>0</v>
      </c>
      <c r="AO547" s="104">
        <v>270</v>
      </c>
      <c r="AP547" s="106">
        <f>'MFP by Site_kbs'!$AO547/'MFP by Site_kbs'!$G547</f>
        <v>0.96085409252669041</v>
      </c>
      <c r="AQ547" s="104">
        <v>270</v>
      </c>
      <c r="AR547" s="107">
        <f>'MFP by Site_kbs'!$AQ547/'MFP by Site_kbs'!$G547</f>
        <v>0.96085409252669041</v>
      </c>
      <c r="AS547" s="104" t="s">
        <v>1767</v>
      </c>
      <c r="AT547" s="104" t="s">
        <v>2170</v>
      </c>
      <c r="AU547" s="115" t="s">
        <v>3246</v>
      </c>
    </row>
    <row r="548" spans="2:47" x14ac:dyDescent="0.25">
      <c r="B548" s="109" t="s">
        <v>1808</v>
      </c>
      <c r="C548" s="109">
        <v>26</v>
      </c>
      <c r="D548" s="109" t="s">
        <v>131</v>
      </c>
      <c r="E548" s="109">
        <v>26083</v>
      </c>
      <c r="F548" s="109" t="s">
        <v>941</v>
      </c>
      <c r="G548" s="110">
        <v>691</v>
      </c>
      <c r="H548" s="110">
        <v>346</v>
      </c>
      <c r="I548" s="111">
        <v>0.50072358900144698</v>
      </c>
      <c r="J548" s="110">
        <v>345</v>
      </c>
      <c r="K548" s="111">
        <v>0.49927641099855302</v>
      </c>
      <c r="L548" s="110">
        <v>0</v>
      </c>
      <c r="M548" s="110">
        <v>53</v>
      </c>
      <c r="N548" s="110">
        <v>419</v>
      </c>
      <c r="O548" s="110">
        <v>84</v>
      </c>
      <c r="P548" s="110">
        <v>1</v>
      </c>
      <c r="Q548" s="110">
        <v>121</v>
      </c>
      <c r="R548" s="110">
        <v>13</v>
      </c>
      <c r="S548" s="110">
        <f>SUM('MFP by Site_kbs'!$L548:$P548,'MFP by Site_kbs'!$R548)</f>
        <v>570</v>
      </c>
      <c r="T548" s="110">
        <v>601</v>
      </c>
      <c r="U548" s="111">
        <v>0.86975397973950797</v>
      </c>
      <c r="V548" s="110">
        <v>90</v>
      </c>
      <c r="W548" s="111">
        <v>0.13024602026049201</v>
      </c>
      <c r="X548" s="110">
        <v>0</v>
      </c>
      <c r="Y548" s="110">
        <v>12</v>
      </c>
      <c r="Z548" s="110" t="s">
        <v>1869</v>
      </c>
      <c r="AA548" s="110">
        <v>98</v>
      </c>
      <c r="AB548" s="110">
        <v>113</v>
      </c>
      <c r="AC548" s="110">
        <v>85</v>
      </c>
      <c r="AD548" s="109">
        <v>143</v>
      </c>
      <c r="AE548" s="110">
        <v>126</v>
      </c>
      <c r="AF548" s="110">
        <v>114</v>
      </c>
      <c r="AG548" s="110">
        <v>0</v>
      </c>
      <c r="AH548" s="110">
        <v>0</v>
      </c>
      <c r="AI548" s="110">
        <v>0</v>
      </c>
      <c r="AJ548" s="110">
        <v>0</v>
      </c>
      <c r="AK548" s="110">
        <v>0</v>
      </c>
      <c r="AL548" s="110">
        <v>0</v>
      </c>
      <c r="AM548" s="110">
        <v>0</v>
      </c>
      <c r="AN548" s="110">
        <v>0</v>
      </c>
      <c r="AO548" s="110">
        <v>638</v>
      </c>
      <c r="AP548" s="112">
        <f>'MFP by Site_kbs'!$AO548/'MFP by Site_kbs'!$G548</f>
        <v>0.92329956584659911</v>
      </c>
      <c r="AQ548" s="110">
        <v>638</v>
      </c>
      <c r="AR548" s="113">
        <f>'MFP by Site_kbs'!$AQ548/'MFP by Site_kbs'!$G548</f>
        <v>0.92329956584659911</v>
      </c>
      <c r="AS548" s="110" t="s">
        <v>1767</v>
      </c>
      <c r="AT548" s="110" t="s">
        <v>2170</v>
      </c>
      <c r="AU548" s="114" t="s">
        <v>3246</v>
      </c>
    </row>
    <row r="549" spans="2:47" x14ac:dyDescent="0.25">
      <c r="B549" s="103" t="s">
        <v>1808</v>
      </c>
      <c r="C549" s="103">
        <v>26</v>
      </c>
      <c r="D549" s="103" t="s">
        <v>131</v>
      </c>
      <c r="E549" s="103">
        <v>26084</v>
      </c>
      <c r="F549" s="103" t="s">
        <v>942</v>
      </c>
      <c r="G549" s="104">
        <v>258</v>
      </c>
      <c r="H549" s="104">
        <v>137</v>
      </c>
      <c r="I549" s="105">
        <v>0.531007751937985</v>
      </c>
      <c r="J549" s="104">
        <v>121</v>
      </c>
      <c r="K549" s="105">
        <v>0.468992248062016</v>
      </c>
      <c r="L549" s="104">
        <v>0</v>
      </c>
      <c r="M549" s="104">
        <v>0</v>
      </c>
      <c r="N549" s="104">
        <v>186</v>
      </c>
      <c r="O549" s="104">
        <v>56</v>
      </c>
      <c r="P549" s="104">
        <v>0</v>
      </c>
      <c r="Q549" s="104">
        <v>9</v>
      </c>
      <c r="R549" s="104">
        <v>7</v>
      </c>
      <c r="S549" s="104">
        <f>SUM('MFP by Site_kbs'!$L549:$P549,'MFP by Site_kbs'!$R549)</f>
        <v>249</v>
      </c>
      <c r="T549" s="104">
        <v>217</v>
      </c>
      <c r="U549" s="105">
        <v>0.84108527131782995</v>
      </c>
      <c r="V549" s="104">
        <v>41</v>
      </c>
      <c r="W549" s="105">
        <v>0.15891472868217099</v>
      </c>
      <c r="X549" s="104">
        <v>0</v>
      </c>
      <c r="Y549" s="104">
        <v>0</v>
      </c>
      <c r="Z549" s="104" t="s">
        <v>1869</v>
      </c>
      <c r="AA549" s="104">
        <v>36</v>
      </c>
      <c r="AB549" s="104">
        <v>46</v>
      </c>
      <c r="AC549" s="104">
        <v>44</v>
      </c>
      <c r="AD549" s="103">
        <v>56</v>
      </c>
      <c r="AE549" s="104">
        <v>43</v>
      </c>
      <c r="AF549" s="104">
        <v>33</v>
      </c>
      <c r="AG549" s="104">
        <v>0</v>
      </c>
      <c r="AH549" s="104">
        <v>0</v>
      </c>
      <c r="AI549" s="104">
        <v>0</v>
      </c>
      <c r="AJ549" s="104">
        <v>0</v>
      </c>
      <c r="AK549" s="104">
        <v>0</v>
      </c>
      <c r="AL549" s="104">
        <v>0</v>
      </c>
      <c r="AM549" s="104">
        <v>0</v>
      </c>
      <c r="AN549" s="104">
        <v>0</v>
      </c>
      <c r="AO549" s="104">
        <v>254</v>
      </c>
      <c r="AP549" s="106">
        <f>'MFP by Site_kbs'!$AO549/'MFP by Site_kbs'!$G549</f>
        <v>0.98449612403100772</v>
      </c>
      <c r="AQ549" s="104">
        <v>254</v>
      </c>
      <c r="AR549" s="107">
        <f>'MFP by Site_kbs'!$AQ549/'MFP by Site_kbs'!$G549</f>
        <v>0.98449612403100772</v>
      </c>
      <c r="AS549" s="104" t="s">
        <v>1767</v>
      </c>
      <c r="AT549" s="104" t="s">
        <v>2170</v>
      </c>
      <c r="AU549" s="115" t="s">
        <v>3246</v>
      </c>
    </row>
    <row r="550" spans="2:47" x14ac:dyDescent="0.25">
      <c r="B550" s="109" t="s">
        <v>1808</v>
      </c>
      <c r="C550" s="109">
        <v>26</v>
      </c>
      <c r="D550" s="109" t="s">
        <v>131</v>
      </c>
      <c r="E550" s="109">
        <v>26085</v>
      </c>
      <c r="F550" s="109" t="s">
        <v>943</v>
      </c>
      <c r="G550" s="110">
        <v>614</v>
      </c>
      <c r="H550" s="110">
        <v>261</v>
      </c>
      <c r="I550" s="111">
        <v>0.425081433224756</v>
      </c>
      <c r="J550" s="110">
        <v>353</v>
      </c>
      <c r="K550" s="111">
        <v>0.574918566775244</v>
      </c>
      <c r="L550" s="110">
        <v>0</v>
      </c>
      <c r="M550" s="110">
        <v>12</v>
      </c>
      <c r="N550" s="110">
        <v>455</v>
      </c>
      <c r="O550" s="110">
        <v>23</v>
      </c>
      <c r="P550" s="110">
        <v>3</v>
      </c>
      <c r="Q550" s="110">
        <v>107</v>
      </c>
      <c r="R550" s="110">
        <v>14</v>
      </c>
      <c r="S550" s="110">
        <f>SUM('MFP by Site_kbs'!$L550:$P550,'MFP by Site_kbs'!$R550)</f>
        <v>507</v>
      </c>
      <c r="T550" s="110">
        <v>609</v>
      </c>
      <c r="U550" s="111">
        <v>0.99185667752442996</v>
      </c>
      <c r="V550" s="110">
        <v>5</v>
      </c>
      <c r="W550" s="111">
        <v>8.1433224755700293E-3</v>
      </c>
      <c r="X550" s="110">
        <v>0</v>
      </c>
      <c r="Y550" s="110">
        <v>0</v>
      </c>
      <c r="Z550" s="110" t="s">
        <v>1869</v>
      </c>
      <c r="AA550" s="110">
        <v>0</v>
      </c>
      <c r="AB550" s="110">
        <v>0</v>
      </c>
      <c r="AC550" s="110">
        <v>0</v>
      </c>
      <c r="AD550" s="109">
        <v>0</v>
      </c>
      <c r="AE550" s="110">
        <v>0</v>
      </c>
      <c r="AF550" s="110">
        <v>0</v>
      </c>
      <c r="AG550" s="110">
        <v>213</v>
      </c>
      <c r="AH550" s="110">
        <v>192</v>
      </c>
      <c r="AI550" s="110">
        <v>209</v>
      </c>
      <c r="AJ550" s="110">
        <v>0</v>
      </c>
      <c r="AK550" s="110">
        <v>0</v>
      </c>
      <c r="AL550" s="110">
        <v>0</v>
      </c>
      <c r="AM550" s="110">
        <v>0</v>
      </c>
      <c r="AN550" s="110">
        <v>0</v>
      </c>
      <c r="AO550" s="110">
        <v>563</v>
      </c>
      <c r="AP550" s="112">
        <f>'MFP by Site_kbs'!$AO550/'MFP by Site_kbs'!$G550</f>
        <v>0.91693811074918563</v>
      </c>
      <c r="AQ550" s="110">
        <v>565</v>
      </c>
      <c r="AR550" s="113">
        <f>'MFP by Site_kbs'!$AQ550/'MFP by Site_kbs'!$G550</f>
        <v>0.92019543973941365</v>
      </c>
      <c r="AS550" s="110" t="s">
        <v>1767</v>
      </c>
      <c r="AT550" s="110" t="s">
        <v>2170</v>
      </c>
      <c r="AU550" s="114" t="s">
        <v>3247</v>
      </c>
    </row>
    <row r="551" spans="2:47" x14ac:dyDescent="0.25">
      <c r="B551" s="103" t="s">
        <v>1808</v>
      </c>
      <c r="C551" s="103">
        <v>26</v>
      </c>
      <c r="D551" s="103" t="s">
        <v>131</v>
      </c>
      <c r="E551" s="103">
        <v>26087</v>
      </c>
      <c r="F551" s="103" t="s">
        <v>944</v>
      </c>
      <c r="G551" s="104">
        <v>720</v>
      </c>
      <c r="H551" s="104">
        <v>350</v>
      </c>
      <c r="I551" s="105">
        <v>0.48611111111111099</v>
      </c>
      <c r="J551" s="104">
        <v>370</v>
      </c>
      <c r="K551" s="105">
        <v>0.51388888888888895</v>
      </c>
      <c r="L551" s="104">
        <v>2</v>
      </c>
      <c r="M551" s="104">
        <v>36</v>
      </c>
      <c r="N551" s="104">
        <v>336</v>
      </c>
      <c r="O551" s="104">
        <v>94</v>
      </c>
      <c r="P551" s="104">
        <v>4</v>
      </c>
      <c r="Q551" s="104">
        <v>240</v>
      </c>
      <c r="R551" s="104">
        <v>8</v>
      </c>
      <c r="S551" s="104">
        <f>SUM('MFP by Site_kbs'!$L551:$P551,'MFP by Site_kbs'!$R551)</f>
        <v>480</v>
      </c>
      <c r="T551" s="104">
        <v>556</v>
      </c>
      <c r="U551" s="105">
        <v>0.77222222222222203</v>
      </c>
      <c r="V551" s="104">
        <v>164</v>
      </c>
      <c r="W551" s="105">
        <v>0.227777777777778</v>
      </c>
      <c r="X551" s="104">
        <v>0</v>
      </c>
      <c r="Y551" s="104">
        <v>0</v>
      </c>
      <c r="Z551" s="104" t="s">
        <v>1869</v>
      </c>
      <c r="AA551" s="104">
        <v>105</v>
      </c>
      <c r="AB551" s="104">
        <v>116</v>
      </c>
      <c r="AC551" s="104">
        <v>133</v>
      </c>
      <c r="AD551" s="103">
        <v>133</v>
      </c>
      <c r="AE551" s="104">
        <v>121</v>
      </c>
      <c r="AF551" s="104">
        <v>112</v>
      </c>
      <c r="AG551" s="104">
        <v>0</v>
      </c>
      <c r="AH551" s="104">
        <v>0</v>
      </c>
      <c r="AI551" s="104">
        <v>0</v>
      </c>
      <c r="AJ551" s="104">
        <v>0</v>
      </c>
      <c r="AK551" s="104">
        <v>0</v>
      </c>
      <c r="AL551" s="104">
        <v>0</v>
      </c>
      <c r="AM551" s="104">
        <v>0</v>
      </c>
      <c r="AN551" s="104">
        <v>0</v>
      </c>
      <c r="AO551" s="104">
        <v>642</v>
      </c>
      <c r="AP551" s="106">
        <f>'MFP by Site_kbs'!$AO551/'MFP by Site_kbs'!$G551</f>
        <v>0.89166666666666672</v>
      </c>
      <c r="AQ551" s="104">
        <v>642</v>
      </c>
      <c r="AR551" s="107">
        <f>'MFP by Site_kbs'!$AQ551/'MFP by Site_kbs'!$G551</f>
        <v>0.89166666666666672</v>
      </c>
      <c r="AS551" s="104" t="s">
        <v>1767</v>
      </c>
      <c r="AT551" s="104" t="s">
        <v>2170</v>
      </c>
      <c r="AU551" s="115" t="s">
        <v>3246</v>
      </c>
    </row>
    <row r="552" spans="2:47" x14ac:dyDescent="0.25">
      <c r="B552" s="109" t="s">
        <v>1808</v>
      </c>
      <c r="C552" s="109">
        <v>26</v>
      </c>
      <c r="D552" s="109" t="s">
        <v>131</v>
      </c>
      <c r="E552" s="109">
        <v>26088</v>
      </c>
      <c r="F552" s="109" t="s">
        <v>945</v>
      </c>
      <c r="G552" s="110">
        <v>361</v>
      </c>
      <c r="H552" s="110">
        <v>186</v>
      </c>
      <c r="I552" s="111">
        <v>0.51523545706371199</v>
      </c>
      <c r="J552" s="110">
        <v>175</v>
      </c>
      <c r="K552" s="111">
        <v>0.48476454293628801</v>
      </c>
      <c r="L552" s="110">
        <v>0</v>
      </c>
      <c r="M552" s="110">
        <v>2</v>
      </c>
      <c r="N552" s="110">
        <v>327</v>
      </c>
      <c r="O552" s="110">
        <v>10</v>
      </c>
      <c r="P552" s="110">
        <v>3</v>
      </c>
      <c r="Q552" s="110">
        <v>13</v>
      </c>
      <c r="R552" s="110">
        <v>6</v>
      </c>
      <c r="S552" s="110">
        <f>SUM('MFP by Site_kbs'!$L552:$P552,'MFP by Site_kbs'!$R552)</f>
        <v>348</v>
      </c>
      <c r="T552" s="110">
        <v>355</v>
      </c>
      <c r="U552" s="111">
        <v>0.98337950138504204</v>
      </c>
      <c r="V552" s="110">
        <v>6</v>
      </c>
      <c r="W552" s="111">
        <v>1.6620498614958502E-2</v>
      </c>
      <c r="X552" s="110">
        <v>0</v>
      </c>
      <c r="Y552" s="110">
        <v>0</v>
      </c>
      <c r="Z552" s="110" t="s">
        <v>1869</v>
      </c>
      <c r="AA552" s="110">
        <v>34</v>
      </c>
      <c r="AB552" s="110">
        <v>44</v>
      </c>
      <c r="AC552" s="110">
        <v>51</v>
      </c>
      <c r="AD552" s="109">
        <v>51</v>
      </c>
      <c r="AE552" s="110">
        <v>51</v>
      </c>
      <c r="AF552" s="110">
        <v>51</v>
      </c>
      <c r="AG552" s="110">
        <v>41</v>
      </c>
      <c r="AH552" s="110">
        <v>38</v>
      </c>
      <c r="AI552" s="110">
        <v>0</v>
      </c>
      <c r="AJ552" s="110">
        <v>0</v>
      </c>
      <c r="AK552" s="110">
        <v>0</v>
      </c>
      <c r="AL552" s="110">
        <v>0</v>
      </c>
      <c r="AM552" s="110">
        <v>0</v>
      </c>
      <c r="AN552" s="110">
        <v>0</v>
      </c>
      <c r="AO552" s="110">
        <v>355</v>
      </c>
      <c r="AP552" s="112">
        <f>'MFP by Site_kbs'!$AO552/'MFP by Site_kbs'!$G552</f>
        <v>0.9833795013850416</v>
      </c>
      <c r="AQ552" s="110">
        <v>355</v>
      </c>
      <c r="AR552" s="113">
        <f>'MFP by Site_kbs'!$AQ552/'MFP by Site_kbs'!$G552</f>
        <v>0.9833795013850416</v>
      </c>
      <c r="AS552" s="110" t="s">
        <v>1767</v>
      </c>
      <c r="AT552" s="110" t="s">
        <v>2170</v>
      </c>
      <c r="AU552" s="114" t="s">
        <v>3246</v>
      </c>
    </row>
    <row r="553" spans="2:47" x14ac:dyDescent="0.25">
      <c r="B553" s="103" t="s">
        <v>1808</v>
      </c>
      <c r="C553" s="103">
        <v>26</v>
      </c>
      <c r="D553" s="103" t="s">
        <v>131</v>
      </c>
      <c r="E553" s="103">
        <v>26089</v>
      </c>
      <c r="F553" s="103" t="s">
        <v>946</v>
      </c>
      <c r="G553" s="104">
        <v>654</v>
      </c>
      <c r="H553" s="104">
        <v>320</v>
      </c>
      <c r="I553" s="105">
        <v>0.48929663608562701</v>
      </c>
      <c r="J553" s="104">
        <v>334</v>
      </c>
      <c r="K553" s="105">
        <v>0.51070336391437299</v>
      </c>
      <c r="L553" s="104">
        <v>0</v>
      </c>
      <c r="M553" s="104">
        <v>53</v>
      </c>
      <c r="N553" s="104">
        <v>152</v>
      </c>
      <c r="O553" s="104">
        <v>287</v>
      </c>
      <c r="P553" s="104">
        <v>1</v>
      </c>
      <c r="Q553" s="104">
        <v>145</v>
      </c>
      <c r="R553" s="104">
        <v>16</v>
      </c>
      <c r="S553" s="104">
        <f>SUM('MFP by Site_kbs'!$L553:$P553,'MFP by Site_kbs'!$R553)</f>
        <v>509</v>
      </c>
      <c r="T553" s="104">
        <v>510</v>
      </c>
      <c r="U553" s="105">
        <v>0.77981651376146799</v>
      </c>
      <c r="V553" s="104">
        <v>144</v>
      </c>
      <c r="W553" s="105">
        <v>0.22018348623853201</v>
      </c>
      <c r="X553" s="104">
        <v>0</v>
      </c>
      <c r="Y553" s="104">
        <v>0</v>
      </c>
      <c r="Z553" s="104" t="s">
        <v>1869</v>
      </c>
      <c r="AA553" s="104">
        <v>82</v>
      </c>
      <c r="AB553" s="104">
        <v>77</v>
      </c>
      <c r="AC553" s="104">
        <v>89</v>
      </c>
      <c r="AD553" s="103">
        <v>78</v>
      </c>
      <c r="AE553" s="104">
        <v>97</v>
      </c>
      <c r="AF553" s="104">
        <v>97</v>
      </c>
      <c r="AG553" s="104">
        <v>55</v>
      </c>
      <c r="AH553" s="104">
        <v>44</v>
      </c>
      <c r="AI553" s="104">
        <v>35</v>
      </c>
      <c r="AJ553" s="104">
        <v>0</v>
      </c>
      <c r="AK553" s="104">
        <v>0</v>
      </c>
      <c r="AL553" s="104">
        <v>0</v>
      </c>
      <c r="AM553" s="104">
        <v>0</v>
      </c>
      <c r="AN553" s="104">
        <v>0</v>
      </c>
      <c r="AO553" s="104">
        <v>562</v>
      </c>
      <c r="AP553" s="106">
        <f>'MFP by Site_kbs'!$AO553/'MFP by Site_kbs'!$G553</f>
        <v>0.85932721712538229</v>
      </c>
      <c r="AQ553" s="104">
        <v>562</v>
      </c>
      <c r="AR553" s="107">
        <f>'MFP by Site_kbs'!$AQ553/'MFP by Site_kbs'!$G553</f>
        <v>0.85932721712538229</v>
      </c>
      <c r="AS553" s="104" t="s">
        <v>1767</v>
      </c>
      <c r="AT553" s="104" t="s">
        <v>2170</v>
      </c>
      <c r="AU553" s="115" t="s">
        <v>3246</v>
      </c>
    </row>
    <row r="554" spans="2:47" ht="30" x14ac:dyDescent="0.25">
      <c r="B554" s="109" t="s">
        <v>1808</v>
      </c>
      <c r="C554" s="109">
        <v>26</v>
      </c>
      <c r="D554" s="109" t="s">
        <v>131</v>
      </c>
      <c r="E554" s="109">
        <v>26093</v>
      </c>
      <c r="F554" s="109" t="s">
        <v>947</v>
      </c>
      <c r="G554" s="110">
        <v>296</v>
      </c>
      <c r="H554" s="110">
        <v>164</v>
      </c>
      <c r="I554" s="111">
        <v>0.55405405405405395</v>
      </c>
      <c r="J554" s="110">
        <v>132</v>
      </c>
      <c r="K554" s="111">
        <v>0.445945945945946</v>
      </c>
      <c r="L554" s="110">
        <v>0</v>
      </c>
      <c r="M554" s="110">
        <v>1</v>
      </c>
      <c r="N554" s="110">
        <v>211</v>
      </c>
      <c r="O554" s="110">
        <v>21</v>
      </c>
      <c r="P554" s="110">
        <v>4</v>
      </c>
      <c r="Q554" s="110">
        <v>51</v>
      </c>
      <c r="R554" s="110">
        <v>8</v>
      </c>
      <c r="S554" s="110">
        <f>SUM('MFP by Site_kbs'!$L554:$P554,'MFP by Site_kbs'!$R554)</f>
        <v>245</v>
      </c>
      <c r="T554" s="110">
        <v>284</v>
      </c>
      <c r="U554" s="111">
        <v>0.95945945945945899</v>
      </c>
      <c r="V554" s="110">
        <v>12</v>
      </c>
      <c r="W554" s="111">
        <v>4.0540540540540501E-2</v>
      </c>
      <c r="X554" s="110">
        <v>0</v>
      </c>
      <c r="Y554" s="110">
        <v>1</v>
      </c>
      <c r="Z554" s="110" t="s">
        <v>1869</v>
      </c>
      <c r="AA554" s="110">
        <v>33</v>
      </c>
      <c r="AB554" s="110">
        <v>49</v>
      </c>
      <c r="AC554" s="110">
        <v>49</v>
      </c>
      <c r="AD554" s="109">
        <v>57</v>
      </c>
      <c r="AE554" s="110">
        <v>56</v>
      </c>
      <c r="AF554" s="110">
        <v>51</v>
      </c>
      <c r="AG554" s="110">
        <v>0</v>
      </c>
      <c r="AH554" s="110">
        <v>0</v>
      </c>
      <c r="AI554" s="110">
        <v>0</v>
      </c>
      <c r="AJ554" s="110">
        <v>0</v>
      </c>
      <c r="AK554" s="110">
        <v>0</v>
      </c>
      <c r="AL554" s="110">
        <v>0</v>
      </c>
      <c r="AM554" s="110">
        <v>0</v>
      </c>
      <c r="AN554" s="110">
        <v>0</v>
      </c>
      <c r="AO554" s="110">
        <v>290</v>
      </c>
      <c r="AP554" s="112">
        <f>'MFP by Site_kbs'!$AO554/'MFP by Site_kbs'!$G554</f>
        <v>0.97972972972972971</v>
      </c>
      <c r="AQ554" s="110">
        <v>290</v>
      </c>
      <c r="AR554" s="113">
        <f>'MFP by Site_kbs'!$AQ554/'MFP by Site_kbs'!$G554</f>
        <v>0.97972972972972971</v>
      </c>
      <c r="AS554" s="110" t="s">
        <v>1767</v>
      </c>
      <c r="AT554" s="110" t="s">
        <v>2170</v>
      </c>
      <c r="AU554" s="114" t="s">
        <v>3246</v>
      </c>
    </row>
    <row r="555" spans="2:47" x14ac:dyDescent="0.25">
      <c r="B555" s="103" t="s">
        <v>1808</v>
      </c>
      <c r="C555" s="103">
        <v>26</v>
      </c>
      <c r="D555" s="103" t="s">
        <v>131</v>
      </c>
      <c r="E555" s="103">
        <v>26094</v>
      </c>
      <c r="F555" s="103" t="s">
        <v>948</v>
      </c>
      <c r="G555" s="104">
        <v>452</v>
      </c>
      <c r="H555" s="104">
        <v>208</v>
      </c>
      <c r="I555" s="105">
        <v>0.46017699115044203</v>
      </c>
      <c r="J555" s="104">
        <v>244</v>
      </c>
      <c r="K555" s="105">
        <v>0.53982300884955703</v>
      </c>
      <c r="L555" s="104">
        <v>2</v>
      </c>
      <c r="M555" s="104">
        <v>21</v>
      </c>
      <c r="N555" s="104">
        <v>252</v>
      </c>
      <c r="O555" s="104">
        <v>39</v>
      </c>
      <c r="P555" s="104">
        <v>2</v>
      </c>
      <c r="Q555" s="104">
        <v>117</v>
      </c>
      <c r="R555" s="104">
        <v>19</v>
      </c>
      <c r="S555" s="104">
        <f>SUM('MFP by Site_kbs'!$L555:$P555,'MFP by Site_kbs'!$R555)</f>
        <v>335</v>
      </c>
      <c r="T555" s="104">
        <v>414</v>
      </c>
      <c r="U555" s="105">
        <v>0.91592920353982299</v>
      </c>
      <c r="V555" s="104">
        <v>38</v>
      </c>
      <c r="W555" s="105">
        <v>8.4070796460176997E-2</v>
      </c>
      <c r="X555" s="104">
        <v>0</v>
      </c>
      <c r="Y555" s="104">
        <v>0</v>
      </c>
      <c r="Z555" s="104" t="s">
        <v>1869</v>
      </c>
      <c r="AA555" s="104">
        <v>85</v>
      </c>
      <c r="AB555" s="104">
        <v>68</v>
      </c>
      <c r="AC555" s="104">
        <v>85</v>
      </c>
      <c r="AD555" s="103">
        <v>79</v>
      </c>
      <c r="AE555" s="104">
        <v>61</v>
      </c>
      <c r="AF555" s="104">
        <v>74</v>
      </c>
      <c r="AG555" s="104">
        <v>0</v>
      </c>
      <c r="AH555" s="104">
        <v>0</v>
      </c>
      <c r="AI555" s="104">
        <v>0</v>
      </c>
      <c r="AJ555" s="104">
        <v>0</v>
      </c>
      <c r="AK555" s="104">
        <v>0</v>
      </c>
      <c r="AL555" s="104">
        <v>0</v>
      </c>
      <c r="AM555" s="104">
        <v>0</v>
      </c>
      <c r="AN555" s="104">
        <v>0</v>
      </c>
      <c r="AO555" s="104">
        <v>422</v>
      </c>
      <c r="AP555" s="106">
        <f>'MFP by Site_kbs'!$AO555/'MFP by Site_kbs'!$G555</f>
        <v>0.9336283185840708</v>
      </c>
      <c r="AQ555" s="104">
        <v>422</v>
      </c>
      <c r="AR555" s="107">
        <f>'MFP by Site_kbs'!$AQ555/'MFP by Site_kbs'!$G555</f>
        <v>0.9336283185840708</v>
      </c>
      <c r="AS555" s="104" t="s">
        <v>1767</v>
      </c>
      <c r="AT555" s="104" t="s">
        <v>2170</v>
      </c>
      <c r="AU555" s="115" t="s">
        <v>3246</v>
      </c>
    </row>
    <row r="556" spans="2:47" ht="30" x14ac:dyDescent="0.25">
      <c r="B556" s="109" t="s">
        <v>1808</v>
      </c>
      <c r="C556" s="109">
        <v>26</v>
      </c>
      <c r="D556" s="109" t="s">
        <v>131</v>
      </c>
      <c r="E556" s="109">
        <v>26096</v>
      </c>
      <c r="F556" s="109" t="s">
        <v>949</v>
      </c>
      <c r="G556" s="110">
        <v>564</v>
      </c>
      <c r="H556" s="110">
        <v>267</v>
      </c>
      <c r="I556" s="111">
        <v>0.47340425531914898</v>
      </c>
      <c r="J556" s="110">
        <v>297</v>
      </c>
      <c r="K556" s="111">
        <v>0.52659574468085102</v>
      </c>
      <c r="L556" s="110">
        <v>0</v>
      </c>
      <c r="M556" s="110">
        <v>17</v>
      </c>
      <c r="N556" s="110">
        <v>294</v>
      </c>
      <c r="O556" s="110">
        <v>193</v>
      </c>
      <c r="P556" s="110">
        <v>1</v>
      </c>
      <c r="Q556" s="110">
        <v>44</v>
      </c>
      <c r="R556" s="110">
        <v>15</v>
      </c>
      <c r="S556" s="110">
        <f>SUM('MFP by Site_kbs'!$L556:$P556,'MFP by Site_kbs'!$R556)</f>
        <v>520</v>
      </c>
      <c r="T556" s="110">
        <v>421</v>
      </c>
      <c r="U556" s="111">
        <v>0.74645390070922002</v>
      </c>
      <c r="V556" s="110">
        <v>143</v>
      </c>
      <c r="W556" s="111">
        <v>0.25354609929077998</v>
      </c>
      <c r="X556" s="110">
        <v>0</v>
      </c>
      <c r="Y556" s="110">
        <v>3</v>
      </c>
      <c r="Z556" s="110" t="s">
        <v>1869</v>
      </c>
      <c r="AA556" s="110">
        <v>99</v>
      </c>
      <c r="AB556" s="110">
        <v>92</v>
      </c>
      <c r="AC556" s="110">
        <v>90</v>
      </c>
      <c r="AD556" s="109">
        <v>103</v>
      </c>
      <c r="AE556" s="110">
        <v>85</v>
      </c>
      <c r="AF556" s="110">
        <v>92</v>
      </c>
      <c r="AG556" s="110">
        <v>0</v>
      </c>
      <c r="AH556" s="110">
        <v>0</v>
      </c>
      <c r="AI556" s="110">
        <v>0</v>
      </c>
      <c r="AJ556" s="110">
        <v>0</v>
      </c>
      <c r="AK556" s="110">
        <v>0</v>
      </c>
      <c r="AL556" s="110">
        <v>0</v>
      </c>
      <c r="AM556" s="110">
        <v>0</v>
      </c>
      <c r="AN556" s="110">
        <v>0</v>
      </c>
      <c r="AO556" s="110">
        <v>522</v>
      </c>
      <c r="AP556" s="112">
        <f>'MFP by Site_kbs'!$AO556/'MFP by Site_kbs'!$G556</f>
        <v>0.92553191489361697</v>
      </c>
      <c r="AQ556" s="110">
        <v>522</v>
      </c>
      <c r="AR556" s="113">
        <f>'MFP by Site_kbs'!$AQ556/'MFP by Site_kbs'!$G556</f>
        <v>0.92553191489361697</v>
      </c>
      <c r="AS556" s="110" t="s">
        <v>1767</v>
      </c>
      <c r="AT556" s="110" t="s">
        <v>2170</v>
      </c>
      <c r="AU556" s="114" t="s">
        <v>3246</v>
      </c>
    </row>
    <row r="557" spans="2:47" x14ac:dyDescent="0.25">
      <c r="B557" s="103" t="s">
        <v>1808</v>
      </c>
      <c r="C557" s="103">
        <v>26</v>
      </c>
      <c r="D557" s="103" t="s">
        <v>131</v>
      </c>
      <c r="E557" s="103">
        <v>26097</v>
      </c>
      <c r="F557" s="103" t="s">
        <v>950</v>
      </c>
      <c r="G557" s="104">
        <v>447</v>
      </c>
      <c r="H557" s="104">
        <v>219</v>
      </c>
      <c r="I557" s="105">
        <v>0.48993288590604001</v>
      </c>
      <c r="J557" s="104">
        <v>228</v>
      </c>
      <c r="K557" s="105">
        <v>0.51006711409395999</v>
      </c>
      <c r="L557" s="104">
        <v>5</v>
      </c>
      <c r="M557" s="104">
        <v>3</v>
      </c>
      <c r="N557" s="104">
        <v>4</v>
      </c>
      <c r="O557" s="104">
        <v>61</v>
      </c>
      <c r="P557" s="104">
        <v>1</v>
      </c>
      <c r="Q557" s="104">
        <v>342</v>
      </c>
      <c r="R557" s="104">
        <v>31</v>
      </c>
      <c r="S557" s="104">
        <f>SUM('MFP by Site_kbs'!$L557:$P557,'MFP by Site_kbs'!$R557)</f>
        <v>105</v>
      </c>
      <c r="T557" s="104">
        <v>417</v>
      </c>
      <c r="U557" s="105">
        <v>0.932885906040268</v>
      </c>
      <c r="V557" s="104">
        <v>30</v>
      </c>
      <c r="W557" s="105">
        <v>6.7114093959731502E-2</v>
      </c>
      <c r="X557" s="104">
        <v>0</v>
      </c>
      <c r="Y557" s="104">
        <v>4</v>
      </c>
      <c r="Z557" s="104" t="s">
        <v>1869</v>
      </c>
      <c r="AA557" s="104">
        <v>77</v>
      </c>
      <c r="AB557" s="104">
        <v>62</v>
      </c>
      <c r="AC557" s="104">
        <v>80</v>
      </c>
      <c r="AD557" s="103">
        <v>74</v>
      </c>
      <c r="AE557" s="104">
        <v>77</v>
      </c>
      <c r="AF557" s="104">
        <v>73</v>
      </c>
      <c r="AG557" s="104">
        <v>0</v>
      </c>
      <c r="AH557" s="104">
        <v>0</v>
      </c>
      <c r="AI557" s="104">
        <v>0</v>
      </c>
      <c r="AJ557" s="104">
        <v>0</v>
      </c>
      <c r="AK557" s="104">
        <v>0</v>
      </c>
      <c r="AL557" s="104">
        <v>0</v>
      </c>
      <c r="AM557" s="104">
        <v>0</v>
      </c>
      <c r="AN557" s="104">
        <v>0</v>
      </c>
      <c r="AO557" s="104">
        <v>274</v>
      </c>
      <c r="AP557" s="106">
        <f>'MFP by Site_kbs'!$AO557/'MFP by Site_kbs'!$G557</f>
        <v>0.61297539149888147</v>
      </c>
      <c r="AQ557" s="104">
        <v>274</v>
      </c>
      <c r="AR557" s="107">
        <f>'MFP by Site_kbs'!$AQ557/'MFP by Site_kbs'!$G557</f>
        <v>0.61297539149888147</v>
      </c>
      <c r="AS557" s="104" t="s">
        <v>1767</v>
      </c>
      <c r="AT557" s="104" t="s">
        <v>2170</v>
      </c>
      <c r="AU557" s="115" t="s">
        <v>3246</v>
      </c>
    </row>
    <row r="558" spans="2:47" ht="30" x14ac:dyDescent="0.25">
      <c r="B558" s="109" t="s">
        <v>1808</v>
      </c>
      <c r="C558" s="109">
        <v>26</v>
      </c>
      <c r="D558" s="109" t="s">
        <v>131</v>
      </c>
      <c r="E558" s="109">
        <v>26098</v>
      </c>
      <c r="F558" s="109" t="s">
        <v>951</v>
      </c>
      <c r="G558" s="110">
        <v>622</v>
      </c>
      <c r="H558" s="110">
        <v>328</v>
      </c>
      <c r="I558" s="111">
        <v>0.52733118971061099</v>
      </c>
      <c r="J558" s="110">
        <v>294</v>
      </c>
      <c r="K558" s="111">
        <v>0.47266881028938901</v>
      </c>
      <c r="L558" s="110">
        <v>6</v>
      </c>
      <c r="M558" s="110">
        <v>47</v>
      </c>
      <c r="N558" s="110">
        <v>256</v>
      </c>
      <c r="O558" s="110">
        <v>63</v>
      </c>
      <c r="P558" s="110">
        <v>0</v>
      </c>
      <c r="Q558" s="110">
        <v>229</v>
      </c>
      <c r="R558" s="110">
        <v>21</v>
      </c>
      <c r="S558" s="110">
        <f>SUM('MFP by Site_kbs'!$L558:$P558,'MFP by Site_kbs'!$R558)</f>
        <v>393</v>
      </c>
      <c r="T558" s="110">
        <v>586</v>
      </c>
      <c r="U558" s="111">
        <v>0.94212218649517698</v>
      </c>
      <c r="V558" s="110">
        <v>36</v>
      </c>
      <c r="W558" s="111">
        <v>5.78778135048231E-2</v>
      </c>
      <c r="X558" s="110">
        <v>0</v>
      </c>
      <c r="Y558" s="110">
        <v>0</v>
      </c>
      <c r="Z558" s="110" t="s">
        <v>1869</v>
      </c>
      <c r="AA558" s="110">
        <v>78</v>
      </c>
      <c r="AB558" s="110">
        <v>105</v>
      </c>
      <c r="AC558" s="110">
        <v>92</v>
      </c>
      <c r="AD558" s="109">
        <v>119</v>
      </c>
      <c r="AE558" s="110">
        <v>118</v>
      </c>
      <c r="AF558" s="110">
        <v>110</v>
      </c>
      <c r="AG558" s="110">
        <v>0</v>
      </c>
      <c r="AH558" s="110">
        <v>0</v>
      </c>
      <c r="AI558" s="110">
        <v>0</v>
      </c>
      <c r="AJ558" s="110">
        <v>0</v>
      </c>
      <c r="AK558" s="110">
        <v>0</v>
      </c>
      <c r="AL558" s="110">
        <v>0</v>
      </c>
      <c r="AM558" s="110">
        <v>0</v>
      </c>
      <c r="AN558" s="110">
        <v>0</v>
      </c>
      <c r="AO558" s="110">
        <v>491</v>
      </c>
      <c r="AP558" s="112">
        <f>'MFP by Site_kbs'!$AO558/'MFP by Site_kbs'!$G558</f>
        <v>0.78938906752411575</v>
      </c>
      <c r="AQ558" s="110">
        <v>491</v>
      </c>
      <c r="AR558" s="113">
        <f>'MFP by Site_kbs'!$AQ558/'MFP by Site_kbs'!$G558</f>
        <v>0.78938906752411575</v>
      </c>
      <c r="AS558" s="110" t="s">
        <v>1767</v>
      </c>
      <c r="AT558" s="110" t="s">
        <v>2170</v>
      </c>
      <c r="AU558" s="114" t="s">
        <v>3246</v>
      </c>
    </row>
    <row r="559" spans="2:47" x14ac:dyDescent="0.25">
      <c r="B559" s="103" t="s">
        <v>1808</v>
      </c>
      <c r="C559" s="103">
        <v>26</v>
      </c>
      <c r="D559" s="103" t="s">
        <v>131</v>
      </c>
      <c r="E559" s="103">
        <v>26099</v>
      </c>
      <c r="F559" s="103" t="s">
        <v>952</v>
      </c>
      <c r="G559" s="104">
        <v>561</v>
      </c>
      <c r="H559" s="104">
        <v>269</v>
      </c>
      <c r="I559" s="105">
        <v>0.47950089126559697</v>
      </c>
      <c r="J559" s="104">
        <v>292</v>
      </c>
      <c r="K559" s="105">
        <v>0.52049910873440297</v>
      </c>
      <c r="L559" s="104">
        <v>4</v>
      </c>
      <c r="M559" s="104">
        <v>27</v>
      </c>
      <c r="N559" s="104">
        <v>348</v>
      </c>
      <c r="O559" s="104">
        <v>65</v>
      </c>
      <c r="P559" s="104">
        <v>3</v>
      </c>
      <c r="Q559" s="104">
        <v>91</v>
      </c>
      <c r="R559" s="104">
        <v>23</v>
      </c>
      <c r="S559" s="104">
        <f>SUM('MFP by Site_kbs'!$L559:$P559,'MFP by Site_kbs'!$R559)</f>
        <v>470</v>
      </c>
      <c r="T559" s="104">
        <v>531</v>
      </c>
      <c r="U559" s="105">
        <v>0.946524064171123</v>
      </c>
      <c r="V559" s="104">
        <v>30</v>
      </c>
      <c r="W559" s="105">
        <v>5.3475935828876997E-2</v>
      </c>
      <c r="X559" s="104">
        <v>0</v>
      </c>
      <c r="Y559" s="104">
        <v>0</v>
      </c>
      <c r="Z559" s="104" t="s">
        <v>1869</v>
      </c>
      <c r="AA559" s="104">
        <v>0</v>
      </c>
      <c r="AB559" s="104">
        <v>0</v>
      </c>
      <c r="AC559" s="104">
        <v>0</v>
      </c>
      <c r="AD559" s="103">
        <v>0</v>
      </c>
      <c r="AE559" s="104">
        <v>0</v>
      </c>
      <c r="AF559" s="104">
        <v>0</v>
      </c>
      <c r="AG559" s="104">
        <v>148</v>
      </c>
      <c r="AH559" s="104">
        <v>178</v>
      </c>
      <c r="AI559" s="104">
        <v>235</v>
      </c>
      <c r="AJ559" s="104">
        <v>0</v>
      </c>
      <c r="AK559" s="104">
        <v>0</v>
      </c>
      <c r="AL559" s="104">
        <v>0</v>
      </c>
      <c r="AM559" s="104">
        <v>0</v>
      </c>
      <c r="AN559" s="104">
        <v>0</v>
      </c>
      <c r="AO559" s="104">
        <v>476</v>
      </c>
      <c r="AP559" s="106">
        <f>'MFP by Site_kbs'!$AO559/'MFP by Site_kbs'!$G559</f>
        <v>0.84848484848484851</v>
      </c>
      <c r="AQ559" s="104">
        <v>482</v>
      </c>
      <c r="AR559" s="107">
        <f>'MFP by Site_kbs'!$AQ559/'MFP by Site_kbs'!$G559</f>
        <v>0.85918003565062384</v>
      </c>
      <c r="AS559" s="104" t="s">
        <v>1767</v>
      </c>
      <c r="AT559" s="104" t="s">
        <v>2170</v>
      </c>
      <c r="AU559" s="115" t="s">
        <v>3247</v>
      </c>
    </row>
    <row r="560" spans="2:47" x14ac:dyDescent="0.25">
      <c r="B560" s="109" t="s">
        <v>1808</v>
      </c>
      <c r="C560" s="109">
        <v>26</v>
      </c>
      <c r="D560" s="109" t="s">
        <v>131</v>
      </c>
      <c r="E560" s="109">
        <v>26100</v>
      </c>
      <c r="F560" s="109" t="s">
        <v>953</v>
      </c>
      <c r="G560" s="110">
        <v>799</v>
      </c>
      <c r="H560" s="110">
        <v>422</v>
      </c>
      <c r="I560" s="111">
        <v>0.52816020025031296</v>
      </c>
      <c r="J560" s="110">
        <v>377</v>
      </c>
      <c r="K560" s="111">
        <v>0.47183979974968698</v>
      </c>
      <c r="L560" s="110">
        <v>4</v>
      </c>
      <c r="M560" s="110">
        <v>21</v>
      </c>
      <c r="N560" s="110">
        <v>275</v>
      </c>
      <c r="O560" s="110">
        <v>176</v>
      </c>
      <c r="P560" s="110">
        <v>5</v>
      </c>
      <c r="Q560" s="110">
        <v>301</v>
      </c>
      <c r="R560" s="110">
        <v>17</v>
      </c>
      <c r="S560" s="110">
        <f>SUM('MFP by Site_kbs'!$L560:$P560,'MFP by Site_kbs'!$R560)</f>
        <v>498</v>
      </c>
      <c r="T560" s="110">
        <v>749</v>
      </c>
      <c r="U560" s="111">
        <v>0.93742177722152698</v>
      </c>
      <c r="V560" s="110">
        <v>50</v>
      </c>
      <c r="W560" s="111">
        <v>6.2578222778473094E-2</v>
      </c>
      <c r="X560" s="110">
        <v>0</v>
      </c>
      <c r="Y560" s="110">
        <v>0</v>
      </c>
      <c r="Z560" s="110" t="s">
        <v>1869</v>
      </c>
      <c r="AA560" s="110">
        <v>0</v>
      </c>
      <c r="AB560" s="110">
        <v>0</v>
      </c>
      <c r="AC560" s="110">
        <v>0</v>
      </c>
      <c r="AD560" s="109">
        <v>0</v>
      </c>
      <c r="AE560" s="110">
        <v>0</v>
      </c>
      <c r="AF560" s="110">
        <v>0</v>
      </c>
      <c r="AG560" s="110">
        <v>251</v>
      </c>
      <c r="AH560" s="110">
        <v>262</v>
      </c>
      <c r="AI560" s="110">
        <v>286</v>
      </c>
      <c r="AJ560" s="110">
        <v>0</v>
      </c>
      <c r="AK560" s="110">
        <v>0</v>
      </c>
      <c r="AL560" s="110">
        <v>0</v>
      </c>
      <c r="AM560" s="110">
        <v>0</v>
      </c>
      <c r="AN560" s="110">
        <v>0</v>
      </c>
      <c r="AO560" s="110">
        <v>539</v>
      </c>
      <c r="AP560" s="112">
        <f>'MFP by Site_kbs'!$AO560/'MFP by Site_kbs'!$G560</f>
        <v>0.67459324155193989</v>
      </c>
      <c r="AQ560" s="110">
        <v>556</v>
      </c>
      <c r="AR560" s="113">
        <f>'MFP by Site_kbs'!$AQ560/'MFP by Site_kbs'!$G560</f>
        <v>0.69586983729662077</v>
      </c>
      <c r="AS560" s="110" t="s">
        <v>1767</v>
      </c>
      <c r="AT560" s="110" t="s">
        <v>2170</v>
      </c>
      <c r="AU560" s="114" t="s">
        <v>3247</v>
      </c>
    </row>
    <row r="561" spans="2:47" x14ac:dyDescent="0.25">
      <c r="B561" s="103" t="s">
        <v>1808</v>
      </c>
      <c r="C561" s="103">
        <v>26</v>
      </c>
      <c r="D561" s="103" t="s">
        <v>131</v>
      </c>
      <c r="E561" s="103">
        <v>26103</v>
      </c>
      <c r="F561" s="103" t="s">
        <v>954</v>
      </c>
      <c r="G561" s="104">
        <v>67</v>
      </c>
      <c r="H561" s="104">
        <v>16</v>
      </c>
      <c r="I561" s="105">
        <v>0.238805970149254</v>
      </c>
      <c r="J561" s="104">
        <v>51</v>
      </c>
      <c r="K561" s="105">
        <v>0.76119402985074602</v>
      </c>
      <c r="L561" s="104">
        <v>0</v>
      </c>
      <c r="M561" s="104">
        <v>0</v>
      </c>
      <c r="N561" s="104">
        <v>49</v>
      </c>
      <c r="O561" s="104">
        <v>5</v>
      </c>
      <c r="P561" s="104">
        <v>0</v>
      </c>
      <c r="Q561" s="104">
        <v>9</v>
      </c>
      <c r="R561" s="104">
        <v>4</v>
      </c>
      <c r="S561" s="104">
        <f>SUM('MFP by Site_kbs'!$L561:$P561,'MFP by Site_kbs'!$R561)</f>
        <v>58</v>
      </c>
      <c r="T561" s="104">
        <v>64</v>
      </c>
      <c r="U561" s="105">
        <v>0.95522388059701502</v>
      </c>
      <c r="V561" s="104">
        <v>3</v>
      </c>
      <c r="W561" s="105">
        <v>4.47761194029851E-2</v>
      </c>
      <c r="X561" s="104">
        <v>0</v>
      </c>
      <c r="Y561" s="104">
        <v>0</v>
      </c>
      <c r="Z561" s="104" t="s">
        <v>1869</v>
      </c>
      <c r="AA561" s="104">
        <v>2</v>
      </c>
      <c r="AB561" s="104">
        <v>2</v>
      </c>
      <c r="AC561" s="104">
        <v>5</v>
      </c>
      <c r="AD561" s="103">
        <v>6</v>
      </c>
      <c r="AE561" s="104">
        <v>7</v>
      </c>
      <c r="AF561" s="104">
        <v>7</v>
      </c>
      <c r="AG561" s="104">
        <v>7</v>
      </c>
      <c r="AH561" s="104">
        <v>9</v>
      </c>
      <c r="AI561" s="104">
        <v>22</v>
      </c>
      <c r="AJ561" s="104">
        <v>0</v>
      </c>
      <c r="AK561" s="104">
        <v>0</v>
      </c>
      <c r="AL561" s="104">
        <v>0</v>
      </c>
      <c r="AM561" s="104">
        <v>0</v>
      </c>
      <c r="AN561" s="104">
        <v>0</v>
      </c>
      <c r="AO561" s="104">
        <v>65</v>
      </c>
      <c r="AP561" s="106">
        <f>'MFP by Site_kbs'!$AO561/'MFP by Site_kbs'!$G561</f>
        <v>0.97014925373134331</v>
      </c>
      <c r="AQ561" s="104">
        <v>65</v>
      </c>
      <c r="AR561" s="107">
        <f>'MFP by Site_kbs'!$AQ561/'MFP by Site_kbs'!$G561</f>
        <v>0.97014925373134331</v>
      </c>
      <c r="AS561" s="104" t="s">
        <v>1767</v>
      </c>
      <c r="AT561" s="104" t="s">
        <v>2170</v>
      </c>
      <c r="AU561" s="115" t="s">
        <v>3246</v>
      </c>
    </row>
    <row r="562" spans="2:47" ht="30" x14ac:dyDescent="0.25">
      <c r="B562" s="109" t="s">
        <v>1808</v>
      </c>
      <c r="C562" s="109">
        <v>26</v>
      </c>
      <c r="D562" s="109" t="s">
        <v>131</v>
      </c>
      <c r="E562" s="109">
        <v>26105</v>
      </c>
      <c r="F562" s="109" t="s">
        <v>955</v>
      </c>
      <c r="G562" s="110">
        <v>589</v>
      </c>
      <c r="H562" s="110">
        <v>274</v>
      </c>
      <c r="I562" s="111">
        <v>0.46519524617996599</v>
      </c>
      <c r="J562" s="110">
        <v>315</v>
      </c>
      <c r="K562" s="111">
        <v>0.53480475382003401</v>
      </c>
      <c r="L562" s="110">
        <v>1</v>
      </c>
      <c r="M562" s="110">
        <v>77</v>
      </c>
      <c r="N562" s="110">
        <v>112</v>
      </c>
      <c r="O562" s="110">
        <v>81</v>
      </c>
      <c r="P562" s="110">
        <v>0</v>
      </c>
      <c r="Q562" s="110">
        <v>304</v>
      </c>
      <c r="R562" s="110">
        <v>14</v>
      </c>
      <c r="S562" s="110">
        <f>SUM('MFP by Site_kbs'!$L562:$P562,'MFP by Site_kbs'!$R562)</f>
        <v>285</v>
      </c>
      <c r="T562" s="110">
        <v>589</v>
      </c>
      <c r="U562" s="111">
        <v>1</v>
      </c>
      <c r="V562" s="110">
        <v>0</v>
      </c>
      <c r="W562" s="111">
        <v>0</v>
      </c>
      <c r="X562" s="110">
        <v>0</v>
      </c>
      <c r="Y562" s="110">
        <v>0</v>
      </c>
      <c r="Z562" s="110" t="s">
        <v>1869</v>
      </c>
      <c r="AA562" s="110">
        <v>0</v>
      </c>
      <c r="AB562" s="110">
        <v>0</v>
      </c>
      <c r="AC562" s="110">
        <v>0</v>
      </c>
      <c r="AD562" s="109">
        <v>0</v>
      </c>
      <c r="AE562" s="110">
        <v>0</v>
      </c>
      <c r="AF562" s="110">
        <v>0</v>
      </c>
      <c r="AG562" s="110">
        <v>90</v>
      </c>
      <c r="AH562" s="110">
        <v>125</v>
      </c>
      <c r="AI562" s="110">
        <v>103</v>
      </c>
      <c r="AJ562" s="110">
        <v>92</v>
      </c>
      <c r="AK562" s="110">
        <v>0</v>
      </c>
      <c r="AL562" s="110">
        <v>85</v>
      </c>
      <c r="AM562" s="110">
        <v>63</v>
      </c>
      <c r="AN562" s="110">
        <v>31</v>
      </c>
      <c r="AO562" s="110">
        <v>198</v>
      </c>
      <c r="AP562" s="112">
        <f>'MFP by Site_kbs'!$AO562/'MFP by Site_kbs'!$G562</f>
        <v>0.33616298811544992</v>
      </c>
      <c r="AQ562" s="110">
        <v>198</v>
      </c>
      <c r="AR562" s="113">
        <f>'MFP by Site_kbs'!$AQ562/'MFP by Site_kbs'!$G562</f>
        <v>0.33616298811544992</v>
      </c>
      <c r="AS562" s="110" t="s">
        <v>1767</v>
      </c>
      <c r="AT562" s="110" t="s">
        <v>2170</v>
      </c>
      <c r="AU562" s="114" t="s">
        <v>3247</v>
      </c>
    </row>
    <row r="563" spans="2:47" ht="30" x14ac:dyDescent="0.25">
      <c r="B563" s="103" t="s">
        <v>1808</v>
      </c>
      <c r="C563" s="103">
        <v>26</v>
      </c>
      <c r="D563" s="103" t="s">
        <v>131</v>
      </c>
      <c r="E563" s="103">
        <v>26107</v>
      </c>
      <c r="F563" s="103" t="s">
        <v>956</v>
      </c>
      <c r="G563" s="104">
        <v>401</v>
      </c>
      <c r="H563" s="104">
        <v>201</v>
      </c>
      <c r="I563" s="105">
        <v>0.50124688279301699</v>
      </c>
      <c r="J563" s="104">
        <v>200</v>
      </c>
      <c r="K563" s="105">
        <v>0.49875311720698301</v>
      </c>
      <c r="L563" s="104">
        <v>4</v>
      </c>
      <c r="M563" s="104">
        <v>69</v>
      </c>
      <c r="N563" s="104">
        <v>122</v>
      </c>
      <c r="O563" s="104">
        <v>39</v>
      </c>
      <c r="P563" s="104">
        <v>2</v>
      </c>
      <c r="Q563" s="104">
        <v>149</v>
      </c>
      <c r="R563" s="104">
        <v>16</v>
      </c>
      <c r="S563" s="104">
        <f>SUM('MFP by Site_kbs'!$L563:$P563,'MFP by Site_kbs'!$R563)</f>
        <v>252</v>
      </c>
      <c r="T563" s="104">
        <v>400</v>
      </c>
      <c r="U563" s="105">
        <v>0.99750623441396502</v>
      </c>
      <c r="V563" s="104">
        <v>1</v>
      </c>
      <c r="W563" s="105">
        <v>2.4937655860349101E-3</v>
      </c>
      <c r="X563" s="104">
        <v>0</v>
      </c>
      <c r="Y563" s="104">
        <v>0</v>
      </c>
      <c r="Z563" s="104" t="s">
        <v>1869</v>
      </c>
      <c r="AA563" s="104">
        <v>0</v>
      </c>
      <c r="AB563" s="104">
        <v>0</v>
      </c>
      <c r="AC563" s="104">
        <v>0</v>
      </c>
      <c r="AD563" s="103">
        <v>0</v>
      </c>
      <c r="AE563" s="104">
        <v>0</v>
      </c>
      <c r="AF563" s="104">
        <v>0</v>
      </c>
      <c r="AG563" s="104">
        <v>0</v>
      </c>
      <c r="AH563" s="104">
        <v>0</v>
      </c>
      <c r="AI563" s="104">
        <v>0</v>
      </c>
      <c r="AJ563" s="104">
        <v>116</v>
      </c>
      <c r="AK563" s="104">
        <v>0</v>
      </c>
      <c r="AL563" s="104">
        <v>101</v>
      </c>
      <c r="AM563" s="104">
        <v>88</v>
      </c>
      <c r="AN563" s="104">
        <v>96</v>
      </c>
      <c r="AO563" s="104">
        <v>188</v>
      </c>
      <c r="AP563" s="106">
        <f>'MFP by Site_kbs'!$AO563/'MFP by Site_kbs'!$G563</f>
        <v>0.46882793017456359</v>
      </c>
      <c r="AQ563" s="104">
        <v>188</v>
      </c>
      <c r="AR563" s="107">
        <f>'MFP by Site_kbs'!$AQ563/'MFP by Site_kbs'!$G563</f>
        <v>0.46882793017456359</v>
      </c>
      <c r="AS563" s="104" t="s">
        <v>1767</v>
      </c>
      <c r="AT563" s="104" t="s">
        <v>2170</v>
      </c>
      <c r="AU563" s="115" t="s">
        <v>3247</v>
      </c>
    </row>
    <row r="564" spans="2:47" ht="30" x14ac:dyDescent="0.25">
      <c r="B564" s="109" t="s">
        <v>1808</v>
      </c>
      <c r="C564" s="109">
        <v>26</v>
      </c>
      <c r="D564" s="109" t="s">
        <v>131</v>
      </c>
      <c r="E564" s="109">
        <v>26108</v>
      </c>
      <c r="F564" s="109" t="s">
        <v>957</v>
      </c>
      <c r="G564" s="110">
        <v>322</v>
      </c>
      <c r="H564" s="110">
        <v>174</v>
      </c>
      <c r="I564" s="111">
        <v>0.54037267080745299</v>
      </c>
      <c r="J564" s="110">
        <v>148</v>
      </c>
      <c r="K564" s="111">
        <v>0.45962732919254701</v>
      </c>
      <c r="L564" s="110">
        <v>2</v>
      </c>
      <c r="M564" s="110">
        <v>54</v>
      </c>
      <c r="N564" s="110">
        <v>106</v>
      </c>
      <c r="O564" s="110">
        <v>18</v>
      </c>
      <c r="P564" s="110">
        <v>0</v>
      </c>
      <c r="Q564" s="110">
        <v>131</v>
      </c>
      <c r="R564" s="110">
        <v>11</v>
      </c>
      <c r="S564" s="110">
        <f>SUM('MFP by Site_kbs'!$L564:$P564,'MFP by Site_kbs'!$R564)</f>
        <v>191</v>
      </c>
      <c r="T564" s="110">
        <v>319</v>
      </c>
      <c r="U564" s="111">
        <v>0.99068322981366497</v>
      </c>
      <c r="V564" s="110">
        <v>3</v>
      </c>
      <c r="W564" s="111">
        <v>9.3167701863354005E-3</v>
      </c>
      <c r="X564" s="110">
        <v>0</v>
      </c>
      <c r="Y564" s="110">
        <v>0</v>
      </c>
      <c r="Z564" s="110" t="s">
        <v>1869</v>
      </c>
      <c r="AA564" s="110">
        <v>52</v>
      </c>
      <c r="AB564" s="110">
        <v>52</v>
      </c>
      <c r="AC564" s="110">
        <v>52</v>
      </c>
      <c r="AD564" s="109">
        <v>52</v>
      </c>
      <c r="AE564" s="110">
        <v>58</v>
      </c>
      <c r="AF564" s="110">
        <v>56</v>
      </c>
      <c r="AG564" s="110">
        <v>0</v>
      </c>
      <c r="AH564" s="110">
        <v>0</v>
      </c>
      <c r="AI564" s="110">
        <v>0</v>
      </c>
      <c r="AJ564" s="110">
        <v>0</v>
      </c>
      <c r="AK564" s="110">
        <v>0</v>
      </c>
      <c r="AL564" s="110">
        <v>0</v>
      </c>
      <c r="AM564" s="110">
        <v>0</v>
      </c>
      <c r="AN564" s="110">
        <v>0</v>
      </c>
      <c r="AO564" s="110">
        <v>143</v>
      </c>
      <c r="AP564" s="112">
        <f>'MFP by Site_kbs'!$AO564/'MFP by Site_kbs'!$G564</f>
        <v>0.44409937888198758</v>
      </c>
      <c r="AQ564" s="110">
        <v>143</v>
      </c>
      <c r="AR564" s="113">
        <f>'MFP by Site_kbs'!$AQ564/'MFP by Site_kbs'!$G564</f>
        <v>0.44409937888198758</v>
      </c>
      <c r="AS564" s="110" t="s">
        <v>1767</v>
      </c>
      <c r="AT564" s="110" t="s">
        <v>2170</v>
      </c>
      <c r="AU564" s="114" t="s">
        <v>3246</v>
      </c>
    </row>
    <row r="565" spans="2:47" ht="30" x14ac:dyDescent="0.25">
      <c r="B565" s="103" t="s">
        <v>1808</v>
      </c>
      <c r="C565" s="103">
        <v>26</v>
      </c>
      <c r="D565" s="103" t="s">
        <v>131</v>
      </c>
      <c r="E565" s="103">
        <v>26111</v>
      </c>
      <c r="F565" s="103" t="s">
        <v>958</v>
      </c>
      <c r="G565" s="104">
        <v>246</v>
      </c>
      <c r="H565" s="104">
        <v>126</v>
      </c>
      <c r="I565" s="105">
        <v>0.51219512195121997</v>
      </c>
      <c r="J565" s="104">
        <v>120</v>
      </c>
      <c r="K565" s="105">
        <v>0.48780487804877998</v>
      </c>
      <c r="L565" s="104">
        <v>0</v>
      </c>
      <c r="M565" s="104">
        <v>42</v>
      </c>
      <c r="N565" s="104">
        <v>69</v>
      </c>
      <c r="O565" s="104">
        <v>24</v>
      </c>
      <c r="P565" s="104">
        <v>0</v>
      </c>
      <c r="Q565" s="104">
        <v>108</v>
      </c>
      <c r="R565" s="104">
        <v>3</v>
      </c>
      <c r="S565" s="104">
        <f>SUM('MFP by Site_kbs'!$L565:$P565,'MFP by Site_kbs'!$R565)</f>
        <v>138</v>
      </c>
      <c r="T565" s="104">
        <v>246</v>
      </c>
      <c r="U565" s="105">
        <v>1</v>
      </c>
      <c r="V565" s="104">
        <v>0</v>
      </c>
      <c r="W565" s="105">
        <v>0</v>
      </c>
      <c r="X565" s="104">
        <v>0</v>
      </c>
      <c r="Y565" s="104">
        <v>0</v>
      </c>
      <c r="Z565" s="104" t="s">
        <v>1869</v>
      </c>
      <c r="AA565" s="104">
        <v>0</v>
      </c>
      <c r="AB565" s="104">
        <v>0</v>
      </c>
      <c r="AC565" s="104">
        <v>0</v>
      </c>
      <c r="AD565" s="103">
        <v>0</v>
      </c>
      <c r="AE565" s="104">
        <v>0</v>
      </c>
      <c r="AF565" s="104">
        <v>0</v>
      </c>
      <c r="AG565" s="104">
        <v>74</v>
      </c>
      <c r="AH565" s="104">
        <v>80</v>
      </c>
      <c r="AI565" s="104">
        <v>92</v>
      </c>
      <c r="AJ565" s="104">
        <v>0</v>
      </c>
      <c r="AK565" s="104">
        <v>0</v>
      </c>
      <c r="AL565" s="104">
        <v>0</v>
      </c>
      <c r="AM565" s="104">
        <v>0</v>
      </c>
      <c r="AN565" s="104">
        <v>0</v>
      </c>
      <c r="AO565" s="104">
        <v>128</v>
      </c>
      <c r="AP565" s="106">
        <f>'MFP by Site_kbs'!$AO565/'MFP by Site_kbs'!$G565</f>
        <v>0.52032520325203258</v>
      </c>
      <c r="AQ565" s="104">
        <v>128</v>
      </c>
      <c r="AR565" s="107">
        <f>'MFP by Site_kbs'!$AQ565/'MFP by Site_kbs'!$G565</f>
        <v>0.52032520325203258</v>
      </c>
      <c r="AS565" s="104" t="s">
        <v>1767</v>
      </c>
      <c r="AT565" s="104" t="s">
        <v>2170</v>
      </c>
      <c r="AU565" s="115" t="s">
        <v>3247</v>
      </c>
    </row>
    <row r="566" spans="2:47" x14ac:dyDescent="0.25">
      <c r="B566" s="109" t="s">
        <v>1808</v>
      </c>
      <c r="C566" s="109">
        <v>26</v>
      </c>
      <c r="D566" s="109" t="s">
        <v>131</v>
      </c>
      <c r="E566" s="109">
        <v>26112</v>
      </c>
      <c r="F566" s="109" t="s">
        <v>959</v>
      </c>
      <c r="G566" s="110">
        <v>88</v>
      </c>
      <c r="H566" s="110">
        <v>28</v>
      </c>
      <c r="I566" s="111">
        <v>0.31818181818181801</v>
      </c>
      <c r="J566" s="110">
        <v>60</v>
      </c>
      <c r="K566" s="111">
        <v>0.68181818181818199</v>
      </c>
      <c r="L566" s="110">
        <v>0</v>
      </c>
      <c r="M566" s="110">
        <v>1</v>
      </c>
      <c r="N566" s="110">
        <v>68</v>
      </c>
      <c r="O566" s="110">
        <v>14</v>
      </c>
      <c r="P566" s="110">
        <v>0</v>
      </c>
      <c r="Q566" s="110">
        <v>5</v>
      </c>
      <c r="R566" s="110">
        <v>0</v>
      </c>
      <c r="S566" s="110">
        <f>SUM('MFP by Site_kbs'!$L566:$P566,'MFP by Site_kbs'!$R566)</f>
        <v>83</v>
      </c>
      <c r="T566" s="110">
        <v>80</v>
      </c>
      <c r="U566" s="111">
        <v>0.90909090909090895</v>
      </c>
      <c r="V566" s="110">
        <v>8</v>
      </c>
      <c r="W566" s="111">
        <v>9.0909090909090898E-2</v>
      </c>
      <c r="X566" s="110">
        <v>0</v>
      </c>
      <c r="Y566" s="110">
        <v>0</v>
      </c>
      <c r="Z566" s="110" t="s">
        <v>1869</v>
      </c>
      <c r="AA566" s="110">
        <v>2</v>
      </c>
      <c r="AB566" s="110">
        <v>2</v>
      </c>
      <c r="AC566" s="110">
        <v>0</v>
      </c>
      <c r="AD566" s="109">
        <v>2</v>
      </c>
      <c r="AE566" s="110">
        <v>4</v>
      </c>
      <c r="AF566" s="110">
        <v>5</v>
      </c>
      <c r="AG566" s="110">
        <v>5</v>
      </c>
      <c r="AH566" s="110">
        <v>7</v>
      </c>
      <c r="AI566" s="110">
        <v>8</v>
      </c>
      <c r="AJ566" s="110">
        <v>35</v>
      </c>
      <c r="AK566" s="110">
        <v>0</v>
      </c>
      <c r="AL566" s="110">
        <v>7</v>
      </c>
      <c r="AM566" s="110">
        <v>7</v>
      </c>
      <c r="AN566" s="110">
        <v>4</v>
      </c>
      <c r="AO566" s="110">
        <v>79</v>
      </c>
      <c r="AP566" s="112">
        <f>'MFP by Site_kbs'!$AO566/'MFP by Site_kbs'!$G566</f>
        <v>0.89772727272727271</v>
      </c>
      <c r="AQ566" s="110">
        <v>79</v>
      </c>
      <c r="AR566" s="113">
        <f>'MFP by Site_kbs'!$AQ566/'MFP by Site_kbs'!$G566</f>
        <v>0.89772727272727271</v>
      </c>
      <c r="AS566" s="110" t="s">
        <v>1767</v>
      </c>
      <c r="AT566" s="110" t="s">
        <v>2170</v>
      </c>
      <c r="AU566" s="114" t="s">
        <v>3246</v>
      </c>
    </row>
    <row r="567" spans="2:47" ht="30" x14ac:dyDescent="0.25">
      <c r="B567" s="103" t="s">
        <v>1808</v>
      </c>
      <c r="C567" s="103">
        <v>26</v>
      </c>
      <c r="D567" s="103" t="s">
        <v>131</v>
      </c>
      <c r="E567" s="103">
        <v>26115</v>
      </c>
      <c r="F567" s="103" t="s">
        <v>960</v>
      </c>
      <c r="G567" s="104">
        <v>363</v>
      </c>
      <c r="H567" s="104">
        <v>161</v>
      </c>
      <c r="I567" s="105">
        <v>0.443526170798898</v>
      </c>
      <c r="J567" s="104">
        <v>202</v>
      </c>
      <c r="K567" s="105">
        <v>0.556473829201102</v>
      </c>
      <c r="L567" s="104">
        <v>3</v>
      </c>
      <c r="M567" s="104">
        <v>8</v>
      </c>
      <c r="N567" s="104">
        <v>257</v>
      </c>
      <c r="O567" s="104">
        <v>29</v>
      </c>
      <c r="P567" s="104">
        <v>0</v>
      </c>
      <c r="Q567" s="104">
        <v>54</v>
      </c>
      <c r="R567" s="104">
        <v>12</v>
      </c>
      <c r="S567" s="104">
        <f>SUM('MFP by Site_kbs'!$L567:$P567,'MFP by Site_kbs'!$R567)</f>
        <v>309</v>
      </c>
      <c r="T567" s="104">
        <v>353</v>
      </c>
      <c r="U567" s="105">
        <v>0.97245179063360898</v>
      </c>
      <c r="V567" s="104">
        <v>10</v>
      </c>
      <c r="W567" s="105">
        <v>2.7548209366391199E-2</v>
      </c>
      <c r="X567" s="104">
        <v>0</v>
      </c>
      <c r="Y567" s="104">
        <v>1</v>
      </c>
      <c r="Z567" s="104" t="s">
        <v>1869</v>
      </c>
      <c r="AA567" s="104">
        <v>60</v>
      </c>
      <c r="AB567" s="104">
        <v>72</v>
      </c>
      <c r="AC567" s="104">
        <v>48</v>
      </c>
      <c r="AD567" s="103">
        <v>59</v>
      </c>
      <c r="AE567" s="104">
        <v>66</v>
      </c>
      <c r="AF567" s="104">
        <v>57</v>
      </c>
      <c r="AG567" s="104">
        <v>0</v>
      </c>
      <c r="AH567" s="104">
        <v>0</v>
      </c>
      <c r="AI567" s="104">
        <v>0</v>
      </c>
      <c r="AJ567" s="104">
        <v>0</v>
      </c>
      <c r="AK567" s="104">
        <v>0</v>
      </c>
      <c r="AL567" s="104">
        <v>0</v>
      </c>
      <c r="AM567" s="104">
        <v>0</v>
      </c>
      <c r="AN567" s="104">
        <v>0</v>
      </c>
      <c r="AO567" s="104">
        <v>350</v>
      </c>
      <c r="AP567" s="106">
        <f>'MFP by Site_kbs'!$AO567/'MFP by Site_kbs'!$G567</f>
        <v>0.96418732782369143</v>
      </c>
      <c r="AQ567" s="104">
        <v>350</v>
      </c>
      <c r="AR567" s="107">
        <f>'MFP by Site_kbs'!$AQ567/'MFP by Site_kbs'!$G567</f>
        <v>0.96418732782369143</v>
      </c>
      <c r="AS567" s="104" t="s">
        <v>1767</v>
      </c>
      <c r="AT567" s="104" t="s">
        <v>2170</v>
      </c>
      <c r="AU567" s="115" t="s">
        <v>3246</v>
      </c>
    </row>
    <row r="568" spans="2:47" x14ac:dyDescent="0.25">
      <c r="B568" s="109" t="s">
        <v>1808</v>
      </c>
      <c r="C568" s="109">
        <v>26</v>
      </c>
      <c r="D568" s="109" t="s">
        <v>131</v>
      </c>
      <c r="E568" s="109">
        <v>26116</v>
      </c>
      <c r="F568" s="109" t="s">
        <v>961</v>
      </c>
      <c r="G568" s="110">
        <v>235</v>
      </c>
      <c r="H568" s="110">
        <v>125</v>
      </c>
      <c r="I568" s="111">
        <v>0.53191489361702105</v>
      </c>
      <c r="J568" s="110">
        <v>110</v>
      </c>
      <c r="K568" s="111">
        <v>0.46808510638297901</v>
      </c>
      <c r="L568" s="110">
        <v>1</v>
      </c>
      <c r="M568" s="110">
        <v>2</v>
      </c>
      <c r="N568" s="110">
        <v>161</v>
      </c>
      <c r="O568" s="110">
        <v>46</v>
      </c>
      <c r="P568" s="110">
        <v>0</v>
      </c>
      <c r="Q568" s="110">
        <v>21</v>
      </c>
      <c r="R568" s="110">
        <v>4</v>
      </c>
      <c r="S568" s="110">
        <f>SUM('MFP by Site_kbs'!$L568:$P568,'MFP by Site_kbs'!$R568)</f>
        <v>214</v>
      </c>
      <c r="T568" s="110">
        <v>202</v>
      </c>
      <c r="U568" s="111">
        <v>0.85957446808510596</v>
      </c>
      <c r="V568" s="110">
        <v>33</v>
      </c>
      <c r="W568" s="111">
        <v>0.14042553191489399</v>
      </c>
      <c r="X568" s="110">
        <v>0</v>
      </c>
      <c r="Y568" s="110">
        <v>0</v>
      </c>
      <c r="Z568" s="110" t="s">
        <v>1869</v>
      </c>
      <c r="AA568" s="110">
        <v>43</v>
      </c>
      <c r="AB568" s="110">
        <v>40</v>
      </c>
      <c r="AC568" s="110">
        <v>41</v>
      </c>
      <c r="AD568" s="109">
        <v>45</v>
      </c>
      <c r="AE568" s="110">
        <v>38</v>
      </c>
      <c r="AF568" s="110">
        <v>28</v>
      </c>
      <c r="AG568" s="110">
        <v>0</v>
      </c>
      <c r="AH568" s="110">
        <v>0</v>
      </c>
      <c r="AI568" s="110">
        <v>0</v>
      </c>
      <c r="AJ568" s="110">
        <v>0</v>
      </c>
      <c r="AK568" s="110">
        <v>0</v>
      </c>
      <c r="AL568" s="110">
        <v>0</v>
      </c>
      <c r="AM568" s="110">
        <v>0</v>
      </c>
      <c r="AN568" s="110">
        <v>0</v>
      </c>
      <c r="AO568" s="110">
        <v>231</v>
      </c>
      <c r="AP568" s="112">
        <f>'MFP by Site_kbs'!$AO568/'MFP by Site_kbs'!$G568</f>
        <v>0.98297872340425529</v>
      </c>
      <c r="AQ568" s="110">
        <v>231</v>
      </c>
      <c r="AR568" s="113">
        <f>'MFP by Site_kbs'!$AQ568/'MFP by Site_kbs'!$G568</f>
        <v>0.98297872340425529</v>
      </c>
      <c r="AS568" s="110" t="s">
        <v>1767</v>
      </c>
      <c r="AT568" s="110" t="s">
        <v>2170</v>
      </c>
      <c r="AU568" s="114" t="s">
        <v>3246</v>
      </c>
    </row>
    <row r="569" spans="2:47" ht="30" x14ac:dyDescent="0.25">
      <c r="B569" s="103" t="s">
        <v>1808</v>
      </c>
      <c r="C569" s="103">
        <v>26</v>
      </c>
      <c r="D569" s="103" t="s">
        <v>131</v>
      </c>
      <c r="E569" s="103">
        <v>26117</v>
      </c>
      <c r="F569" s="103" t="s">
        <v>962</v>
      </c>
      <c r="G569" s="104">
        <v>543</v>
      </c>
      <c r="H569" s="104">
        <v>289</v>
      </c>
      <c r="I569" s="105">
        <v>0.53222836095764303</v>
      </c>
      <c r="J569" s="104">
        <v>254</v>
      </c>
      <c r="K569" s="105">
        <v>0.46777163904235702</v>
      </c>
      <c r="L569" s="104">
        <v>4</v>
      </c>
      <c r="M569" s="104">
        <v>0</v>
      </c>
      <c r="N569" s="104">
        <v>482</v>
      </c>
      <c r="O569" s="104">
        <v>20</v>
      </c>
      <c r="P569" s="104">
        <v>1</v>
      </c>
      <c r="Q569" s="104">
        <v>29</v>
      </c>
      <c r="R569" s="104">
        <v>7</v>
      </c>
      <c r="S569" s="104">
        <f>SUM('MFP by Site_kbs'!$L569:$P569,'MFP by Site_kbs'!$R569)</f>
        <v>514</v>
      </c>
      <c r="T569" s="104">
        <v>537</v>
      </c>
      <c r="U569" s="105">
        <v>0.98895027624309395</v>
      </c>
      <c r="V569" s="104">
        <v>6</v>
      </c>
      <c r="W569" s="105">
        <v>1.1049723756906099E-2</v>
      </c>
      <c r="X569" s="104">
        <v>0</v>
      </c>
      <c r="Y569" s="104">
        <v>4</v>
      </c>
      <c r="Z569" s="104" t="s">
        <v>1869</v>
      </c>
      <c r="AA569" s="104">
        <v>55</v>
      </c>
      <c r="AB569" s="104">
        <v>63</v>
      </c>
      <c r="AC569" s="104">
        <v>60</v>
      </c>
      <c r="AD569" s="103">
        <v>55</v>
      </c>
      <c r="AE569" s="104">
        <v>87</v>
      </c>
      <c r="AF569" s="104">
        <v>69</v>
      </c>
      <c r="AG569" s="104">
        <v>44</v>
      </c>
      <c r="AH569" s="104">
        <v>47</v>
      </c>
      <c r="AI569" s="104">
        <v>59</v>
      </c>
      <c r="AJ569" s="104">
        <v>0</v>
      </c>
      <c r="AK569" s="104">
        <v>0</v>
      </c>
      <c r="AL569" s="104">
        <v>0</v>
      </c>
      <c r="AM569" s="104">
        <v>0</v>
      </c>
      <c r="AN569" s="104">
        <v>0</v>
      </c>
      <c r="AO569" s="104">
        <v>509</v>
      </c>
      <c r="AP569" s="106">
        <f>'MFP by Site_kbs'!$AO569/'MFP by Site_kbs'!$G569</f>
        <v>0.93738489871086561</v>
      </c>
      <c r="AQ569" s="104">
        <v>509</v>
      </c>
      <c r="AR569" s="107">
        <f>'MFP by Site_kbs'!$AQ569/'MFP by Site_kbs'!$G569</f>
        <v>0.93738489871086561</v>
      </c>
      <c r="AS569" s="104" t="s">
        <v>1767</v>
      </c>
      <c r="AT569" s="104" t="s">
        <v>2170</v>
      </c>
      <c r="AU569" s="115" t="s">
        <v>3246</v>
      </c>
    </row>
    <row r="570" spans="2:47" ht="30" x14ac:dyDescent="0.25">
      <c r="B570" s="109" t="s">
        <v>1808</v>
      </c>
      <c r="C570" s="109">
        <v>26</v>
      </c>
      <c r="D570" s="109" t="s">
        <v>131</v>
      </c>
      <c r="E570" s="109">
        <v>26118</v>
      </c>
      <c r="F570" s="109" t="s">
        <v>963</v>
      </c>
      <c r="G570" s="110">
        <v>572</v>
      </c>
      <c r="H570" s="110">
        <v>294</v>
      </c>
      <c r="I570" s="111">
        <v>0.51398601398601396</v>
      </c>
      <c r="J570" s="110">
        <v>278</v>
      </c>
      <c r="K570" s="111">
        <v>0.48601398601398599</v>
      </c>
      <c r="L570" s="110">
        <v>1</v>
      </c>
      <c r="M570" s="110">
        <v>7</v>
      </c>
      <c r="N570" s="110">
        <v>228</v>
      </c>
      <c r="O570" s="110">
        <v>286</v>
      </c>
      <c r="P570" s="110">
        <v>0</v>
      </c>
      <c r="Q570" s="110">
        <v>47</v>
      </c>
      <c r="R570" s="110">
        <v>3</v>
      </c>
      <c r="S570" s="110">
        <f>SUM('MFP by Site_kbs'!$L570:$P570,'MFP by Site_kbs'!$R570)</f>
        <v>525</v>
      </c>
      <c r="T570" s="110">
        <v>363</v>
      </c>
      <c r="U570" s="111">
        <v>0.63461538461538503</v>
      </c>
      <c r="V570" s="110">
        <v>209</v>
      </c>
      <c r="W570" s="111">
        <v>0.36538461538461497</v>
      </c>
      <c r="X570" s="110">
        <v>0</v>
      </c>
      <c r="Y570" s="110">
        <v>0</v>
      </c>
      <c r="Z570" s="110" t="s">
        <v>1869</v>
      </c>
      <c r="AA570" s="110">
        <v>79</v>
      </c>
      <c r="AB570" s="110">
        <v>92</v>
      </c>
      <c r="AC570" s="110">
        <v>110</v>
      </c>
      <c r="AD570" s="109">
        <v>103</v>
      </c>
      <c r="AE570" s="110">
        <v>95</v>
      </c>
      <c r="AF570" s="110">
        <v>93</v>
      </c>
      <c r="AG570" s="110">
        <v>0</v>
      </c>
      <c r="AH570" s="110">
        <v>0</v>
      </c>
      <c r="AI570" s="110">
        <v>0</v>
      </c>
      <c r="AJ570" s="110">
        <v>0</v>
      </c>
      <c r="AK570" s="110">
        <v>0</v>
      </c>
      <c r="AL570" s="110">
        <v>0</v>
      </c>
      <c r="AM570" s="110">
        <v>0</v>
      </c>
      <c r="AN570" s="110">
        <v>0</v>
      </c>
      <c r="AO570" s="110">
        <v>546</v>
      </c>
      <c r="AP570" s="112">
        <f>'MFP by Site_kbs'!$AO570/'MFP by Site_kbs'!$G570</f>
        <v>0.95454545454545459</v>
      </c>
      <c r="AQ570" s="110">
        <v>546</v>
      </c>
      <c r="AR570" s="113">
        <f>'MFP by Site_kbs'!$AQ570/'MFP by Site_kbs'!$G570</f>
        <v>0.95454545454545459</v>
      </c>
      <c r="AS570" s="110" t="s">
        <v>1767</v>
      </c>
      <c r="AT570" s="110" t="s">
        <v>2170</v>
      </c>
      <c r="AU570" s="114" t="s">
        <v>3246</v>
      </c>
    </row>
    <row r="571" spans="2:47" ht="30" x14ac:dyDescent="0.25">
      <c r="B571" s="103" t="s">
        <v>1808</v>
      </c>
      <c r="C571" s="103">
        <v>26</v>
      </c>
      <c r="D571" s="103" t="s">
        <v>131</v>
      </c>
      <c r="E571" s="103">
        <v>26121</v>
      </c>
      <c r="F571" s="103" t="s">
        <v>964</v>
      </c>
      <c r="G571" s="104">
        <v>314</v>
      </c>
      <c r="H571" s="104">
        <v>183</v>
      </c>
      <c r="I571" s="105">
        <v>0.58280254777070095</v>
      </c>
      <c r="J571" s="104">
        <v>131</v>
      </c>
      <c r="K571" s="105">
        <v>0.41719745222929899</v>
      </c>
      <c r="L571" s="104">
        <v>4</v>
      </c>
      <c r="M571" s="104">
        <v>34</v>
      </c>
      <c r="N571" s="104">
        <v>122</v>
      </c>
      <c r="O571" s="104">
        <v>29</v>
      </c>
      <c r="P571" s="104">
        <v>0</v>
      </c>
      <c r="Q571" s="104">
        <v>114</v>
      </c>
      <c r="R571" s="104">
        <v>11</v>
      </c>
      <c r="S571" s="104">
        <f>SUM('MFP by Site_kbs'!$L571:$P571,'MFP by Site_kbs'!$R571)</f>
        <v>200</v>
      </c>
      <c r="T571" s="104">
        <v>311</v>
      </c>
      <c r="U571" s="105">
        <v>0.99044585987261102</v>
      </c>
      <c r="V571" s="104">
        <v>3</v>
      </c>
      <c r="W571" s="105">
        <v>9.5541401273885294E-3</v>
      </c>
      <c r="X571" s="104">
        <v>0</v>
      </c>
      <c r="Y571" s="104">
        <v>0</v>
      </c>
      <c r="Z571" s="104" t="s">
        <v>1869</v>
      </c>
      <c r="AA571" s="104">
        <v>52</v>
      </c>
      <c r="AB571" s="104">
        <v>52</v>
      </c>
      <c r="AC571" s="104">
        <v>52</v>
      </c>
      <c r="AD571" s="103">
        <v>47</v>
      </c>
      <c r="AE571" s="104">
        <v>54</v>
      </c>
      <c r="AF571" s="104">
        <v>57</v>
      </c>
      <c r="AG571" s="104">
        <v>0</v>
      </c>
      <c r="AH571" s="104">
        <v>0</v>
      </c>
      <c r="AI571" s="104">
        <v>0</v>
      </c>
      <c r="AJ571" s="104">
        <v>0</v>
      </c>
      <c r="AK571" s="104">
        <v>0</v>
      </c>
      <c r="AL571" s="104">
        <v>0</v>
      </c>
      <c r="AM571" s="104">
        <v>0</v>
      </c>
      <c r="AN571" s="104">
        <v>0</v>
      </c>
      <c r="AO571" s="104">
        <v>160</v>
      </c>
      <c r="AP571" s="106">
        <f>'MFP by Site_kbs'!$AO571/'MFP by Site_kbs'!$G571</f>
        <v>0.50955414012738853</v>
      </c>
      <c r="AQ571" s="104">
        <v>160</v>
      </c>
      <c r="AR571" s="107">
        <f>'MFP by Site_kbs'!$AQ571/'MFP by Site_kbs'!$G571</f>
        <v>0.50955414012738853</v>
      </c>
      <c r="AS571" s="104" t="s">
        <v>1767</v>
      </c>
      <c r="AT571" s="104" t="s">
        <v>2170</v>
      </c>
      <c r="AU571" s="115" t="s">
        <v>3246</v>
      </c>
    </row>
    <row r="572" spans="2:47" ht="30" x14ac:dyDescent="0.25">
      <c r="B572" s="109" t="s">
        <v>1808</v>
      </c>
      <c r="C572" s="109">
        <v>26</v>
      </c>
      <c r="D572" s="109" t="s">
        <v>131</v>
      </c>
      <c r="E572" s="109">
        <v>26122</v>
      </c>
      <c r="F572" s="109" t="s">
        <v>965</v>
      </c>
      <c r="G572" s="110">
        <v>339</v>
      </c>
      <c r="H572" s="110">
        <v>183</v>
      </c>
      <c r="I572" s="111">
        <v>0.53982300884955703</v>
      </c>
      <c r="J572" s="110">
        <v>156</v>
      </c>
      <c r="K572" s="111">
        <v>0.46017699115044203</v>
      </c>
      <c r="L572" s="110">
        <v>3</v>
      </c>
      <c r="M572" s="110">
        <v>40</v>
      </c>
      <c r="N572" s="110">
        <v>18</v>
      </c>
      <c r="O572" s="110">
        <v>31</v>
      </c>
      <c r="P572" s="110">
        <v>2</v>
      </c>
      <c r="Q572" s="110">
        <v>230</v>
      </c>
      <c r="R572" s="110">
        <v>15</v>
      </c>
      <c r="S572" s="110">
        <f>SUM('MFP by Site_kbs'!$L572:$P572,'MFP by Site_kbs'!$R572)</f>
        <v>109</v>
      </c>
      <c r="T572" s="110">
        <v>338</v>
      </c>
      <c r="U572" s="111">
        <v>0.99705014749262499</v>
      </c>
      <c r="V572" s="110">
        <v>1</v>
      </c>
      <c r="W572" s="111">
        <v>2.9498525073746299E-3</v>
      </c>
      <c r="X572" s="110">
        <v>0</v>
      </c>
      <c r="Y572" s="110">
        <v>3</v>
      </c>
      <c r="Z572" s="110" t="s">
        <v>1869</v>
      </c>
      <c r="AA572" s="110">
        <v>52</v>
      </c>
      <c r="AB572" s="110">
        <v>52</v>
      </c>
      <c r="AC572" s="110">
        <v>52</v>
      </c>
      <c r="AD572" s="109">
        <v>52</v>
      </c>
      <c r="AE572" s="110">
        <v>62</v>
      </c>
      <c r="AF572" s="110">
        <v>66</v>
      </c>
      <c r="AG572" s="110">
        <v>0</v>
      </c>
      <c r="AH572" s="110">
        <v>0</v>
      </c>
      <c r="AI572" s="110">
        <v>0</v>
      </c>
      <c r="AJ572" s="110">
        <v>0</v>
      </c>
      <c r="AK572" s="110">
        <v>0</v>
      </c>
      <c r="AL572" s="110">
        <v>0</v>
      </c>
      <c r="AM572" s="110">
        <v>0</v>
      </c>
      <c r="AN572" s="110">
        <v>0</v>
      </c>
      <c r="AO572" s="110">
        <v>78</v>
      </c>
      <c r="AP572" s="112">
        <f>'MFP by Site_kbs'!$AO572/'MFP by Site_kbs'!$G572</f>
        <v>0.23008849557522124</v>
      </c>
      <c r="AQ572" s="110">
        <v>78</v>
      </c>
      <c r="AR572" s="113">
        <f>'MFP by Site_kbs'!$AQ572/'MFP by Site_kbs'!$G572</f>
        <v>0.23008849557522124</v>
      </c>
      <c r="AS572" s="110" t="s">
        <v>1767</v>
      </c>
      <c r="AT572" s="110" t="s">
        <v>2170</v>
      </c>
      <c r="AU572" s="114" t="s">
        <v>3246</v>
      </c>
    </row>
    <row r="573" spans="2:47" x14ac:dyDescent="0.25">
      <c r="B573" s="103" t="s">
        <v>1808</v>
      </c>
      <c r="C573" s="103">
        <v>26</v>
      </c>
      <c r="D573" s="103" t="s">
        <v>131</v>
      </c>
      <c r="E573" s="103">
        <v>26123</v>
      </c>
      <c r="F573" s="103" t="s">
        <v>966</v>
      </c>
      <c r="G573" s="104">
        <v>162</v>
      </c>
      <c r="H573" s="104">
        <v>74</v>
      </c>
      <c r="I573" s="105">
        <v>0.45679012345678999</v>
      </c>
      <c r="J573" s="104">
        <v>88</v>
      </c>
      <c r="K573" s="105">
        <v>0.54320987654320996</v>
      </c>
      <c r="L573" s="104">
        <v>3</v>
      </c>
      <c r="M573" s="104">
        <v>4</v>
      </c>
      <c r="N573" s="104">
        <v>74</v>
      </c>
      <c r="O573" s="104">
        <v>21</v>
      </c>
      <c r="P573" s="104">
        <v>0</v>
      </c>
      <c r="Q573" s="104">
        <v>55</v>
      </c>
      <c r="R573" s="104">
        <v>5</v>
      </c>
      <c r="S573" s="104">
        <f>SUM('MFP by Site_kbs'!$L573:$P573,'MFP by Site_kbs'!$R573)</f>
        <v>107</v>
      </c>
      <c r="T573" s="104">
        <v>153</v>
      </c>
      <c r="U573" s="105">
        <v>0.94444444444444398</v>
      </c>
      <c r="V573" s="104">
        <v>9</v>
      </c>
      <c r="W573" s="105">
        <v>5.5555555555555601E-2</v>
      </c>
      <c r="X573" s="104">
        <v>0</v>
      </c>
      <c r="Y573" s="104">
        <v>0</v>
      </c>
      <c r="Z573" s="104" t="s">
        <v>1869</v>
      </c>
      <c r="AA573" s="104">
        <v>0</v>
      </c>
      <c r="AB573" s="104">
        <v>0</v>
      </c>
      <c r="AC573" s="104">
        <v>0</v>
      </c>
      <c r="AD573" s="103">
        <v>0</v>
      </c>
      <c r="AE573" s="104">
        <v>0</v>
      </c>
      <c r="AF573" s="104">
        <v>0</v>
      </c>
      <c r="AG573" s="104">
        <v>0</v>
      </c>
      <c r="AH573" s="104">
        <v>0</v>
      </c>
      <c r="AI573" s="104">
        <v>0</v>
      </c>
      <c r="AJ573" s="104">
        <v>51</v>
      </c>
      <c r="AK573" s="104">
        <v>9</v>
      </c>
      <c r="AL573" s="104">
        <v>30</v>
      </c>
      <c r="AM573" s="104">
        <v>44</v>
      </c>
      <c r="AN573" s="104">
        <v>28</v>
      </c>
      <c r="AO573" s="104">
        <v>107</v>
      </c>
      <c r="AP573" s="106">
        <f>'MFP by Site_kbs'!$AO573/'MFP by Site_kbs'!$G573</f>
        <v>0.66049382716049387</v>
      </c>
      <c r="AQ573" s="104">
        <v>110</v>
      </c>
      <c r="AR573" s="107">
        <f>'MFP by Site_kbs'!$AQ573/'MFP by Site_kbs'!$G573</f>
        <v>0.67901234567901236</v>
      </c>
      <c r="AS573" s="104" t="s">
        <v>1767</v>
      </c>
      <c r="AT573" s="104" t="s">
        <v>2170</v>
      </c>
      <c r="AU573" s="115" t="s">
        <v>3247</v>
      </c>
    </row>
    <row r="574" spans="2:47" ht="30" x14ac:dyDescent="0.25">
      <c r="B574" s="109" t="s">
        <v>1808</v>
      </c>
      <c r="C574" s="109">
        <v>26</v>
      </c>
      <c r="D574" s="109" t="s">
        <v>131</v>
      </c>
      <c r="E574" s="109">
        <v>26124</v>
      </c>
      <c r="F574" s="109" t="s">
        <v>967</v>
      </c>
      <c r="G574" s="110">
        <v>378</v>
      </c>
      <c r="H574" s="110">
        <v>200</v>
      </c>
      <c r="I574" s="111">
        <v>0.52910052910052896</v>
      </c>
      <c r="J574" s="110">
        <v>178</v>
      </c>
      <c r="K574" s="111">
        <v>0.47089947089947098</v>
      </c>
      <c r="L574" s="110">
        <v>4</v>
      </c>
      <c r="M574" s="110">
        <v>8</v>
      </c>
      <c r="N574" s="110">
        <v>135</v>
      </c>
      <c r="O574" s="110">
        <v>129</v>
      </c>
      <c r="P574" s="110">
        <v>0</v>
      </c>
      <c r="Q574" s="110">
        <v>93</v>
      </c>
      <c r="R574" s="110">
        <v>9</v>
      </c>
      <c r="S574" s="110">
        <f>SUM('MFP by Site_kbs'!$L574:$P574,'MFP by Site_kbs'!$R574)</f>
        <v>285</v>
      </c>
      <c r="T574" s="110">
        <v>369</v>
      </c>
      <c r="U574" s="111">
        <v>0.97619047619047605</v>
      </c>
      <c r="V574" s="110">
        <v>9</v>
      </c>
      <c r="W574" s="111">
        <v>2.3809523809523801E-2</v>
      </c>
      <c r="X574" s="110">
        <v>0</v>
      </c>
      <c r="Y574" s="110">
        <v>0</v>
      </c>
      <c r="Z574" s="110" t="s">
        <v>1869</v>
      </c>
      <c r="AA574" s="110">
        <v>73</v>
      </c>
      <c r="AB574" s="110">
        <v>84</v>
      </c>
      <c r="AC574" s="110">
        <v>78</v>
      </c>
      <c r="AD574" s="109">
        <v>48</v>
      </c>
      <c r="AE574" s="110">
        <v>56</v>
      </c>
      <c r="AF574" s="110">
        <v>39</v>
      </c>
      <c r="AG574" s="110">
        <v>0</v>
      </c>
      <c r="AH574" s="110">
        <v>0</v>
      </c>
      <c r="AI574" s="110">
        <v>0</v>
      </c>
      <c r="AJ574" s="110">
        <v>0</v>
      </c>
      <c r="AK574" s="110">
        <v>0</v>
      </c>
      <c r="AL574" s="110">
        <v>0</v>
      </c>
      <c r="AM574" s="110">
        <v>0</v>
      </c>
      <c r="AN574" s="110">
        <v>0</v>
      </c>
      <c r="AO574" s="110">
        <v>238</v>
      </c>
      <c r="AP574" s="112">
        <f>'MFP by Site_kbs'!$AO574/'MFP by Site_kbs'!$G574</f>
        <v>0.62962962962962965</v>
      </c>
      <c r="AQ574" s="110">
        <v>239</v>
      </c>
      <c r="AR574" s="113">
        <f>'MFP by Site_kbs'!$AQ574/'MFP by Site_kbs'!$G574</f>
        <v>0.63227513227513232</v>
      </c>
      <c r="AS574" s="110" t="s">
        <v>1767</v>
      </c>
      <c r="AT574" s="110" t="s">
        <v>2170</v>
      </c>
      <c r="AU574" s="114" t="s">
        <v>3247</v>
      </c>
    </row>
    <row r="575" spans="2:47" ht="30" x14ac:dyDescent="0.25">
      <c r="B575" s="103" t="s">
        <v>1808</v>
      </c>
      <c r="C575" s="103">
        <v>26</v>
      </c>
      <c r="D575" s="103" t="s">
        <v>131</v>
      </c>
      <c r="E575" s="103">
        <v>26125</v>
      </c>
      <c r="F575" s="103" t="s">
        <v>968</v>
      </c>
      <c r="G575" s="104">
        <v>990</v>
      </c>
      <c r="H575" s="104">
        <v>478</v>
      </c>
      <c r="I575" s="105">
        <v>0.482828282828283</v>
      </c>
      <c r="J575" s="104">
        <v>512</v>
      </c>
      <c r="K575" s="105">
        <v>0.51717171717171695</v>
      </c>
      <c r="L575" s="104">
        <v>3</v>
      </c>
      <c r="M575" s="104">
        <v>42</v>
      </c>
      <c r="N575" s="104">
        <v>192</v>
      </c>
      <c r="O575" s="104">
        <v>182</v>
      </c>
      <c r="P575" s="104">
        <v>0</v>
      </c>
      <c r="Q575" s="104">
        <v>542</v>
      </c>
      <c r="R575" s="104">
        <v>29</v>
      </c>
      <c r="S575" s="104">
        <f>SUM('MFP by Site_kbs'!$L575:$P575,'MFP by Site_kbs'!$R575)</f>
        <v>448</v>
      </c>
      <c r="T575" s="104">
        <v>963</v>
      </c>
      <c r="U575" s="105">
        <v>0.972727272727273</v>
      </c>
      <c r="V575" s="104">
        <v>27</v>
      </c>
      <c r="W575" s="105">
        <v>2.7272727272727299E-2</v>
      </c>
      <c r="X575" s="104">
        <v>0</v>
      </c>
      <c r="Y575" s="104">
        <v>4</v>
      </c>
      <c r="Z575" s="104" t="s">
        <v>1869</v>
      </c>
      <c r="AA575" s="104">
        <v>90</v>
      </c>
      <c r="AB575" s="104">
        <v>100</v>
      </c>
      <c r="AC575" s="104">
        <v>100</v>
      </c>
      <c r="AD575" s="103">
        <v>100</v>
      </c>
      <c r="AE575" s="104">
        <v>103</v>
      </c>
      <c r="AF575" s="104">
        <v>104</v>
      </c>
      <c r="AG575" s="104">
        <v>104</v>
      </c>
      <c r="AH575" s="104">
        <v>103</v>
      </c>
      <c r="AI575" s="104">
        <v>78</v>
      </c>
      <c r="AJ575" s="104">
        <v>104</v>
      </c>
      <c r="AK575" s="104">
        <v>0</v>
      </c>
      <c r="AL575" s="104">
        <v>0</v>
      </c>
      <c r="AM575" s="104">
        <v>0</v>
      </c>
      <c r="AN575" s="104">
        <v>0</v>
      </c>
      <c r="AO575" s="104">
        <v>617</v>
      </c>
      <c r="AP575" s="106">
        <f>'MFP by Site_kbs'!$AO575/'MFP by Site_kbs'!$G575</f>
        <v>0.62323232323232325</v>
      </c>
      <c r="AQ575" s="104">
        <v>623</v>
      </c>
      <c r="AR575" s="107">
        <f>'MFP by Site_kbs'!$AQ575/'MFP by Site_kbs'!$G575</f>
        <v>0.62929292929292935</v>
      </c>
      <c r="AS575" s="104" t="s">
        <v>1767</v>
      </c>
      <c r="AT575" s="104" t="s">
        <v>2170</v>
      </c>
      <c r="AU575" s="115" t="s">
        <v>3247</v>
      </c>
    </row>
    <row r="576" spans="2:47" x14ac:dyDescent="0.25">
      <c r="B576" s="109" t="s">
        <v>1808</v>
      </c>
      <c r="C576" s="109">
        <v>26</v>
      </c>
      <c r="D576" s="109" t="s">
        <v>131</v>
      </c>
      <c r="E576" s="109">
        <v>26126</v>
      </c>
      <c r="F576" s="109" t="s">
        <v>969</v>
      </c>
      <c r="G576" s="110">
        <v>691</v>
      </c>
      <c r="H576" s="110">
        <v>381</v>
      </c>
      <c r="I576" s="111">
        <v>0.55137481910274999</v>
      </c>
      <c r="J576" s="110">
        <v>310</v>
      </c>
      <c r="K576" s="111">
        <v>0.44862518089725001</v>
      </c>
      <c r="L576" s="110">
        <v>3</v>
      </c>
      <c r="M576" s="110">
        <v>8</v>
      </c>
      <c r="N576" s="110">
        <v>376</v>
      </c>
      <c r="O576" s="110">
        <v>74</v>
      </c>
      <c r="P576" s="110">
        <v>0</v>
      </c>
      <c r="Q576" s="110">
        <v>207</v>
      </c>
      <c r="R576" s="110">
        <v>23</v>
      </c>
      <c r="S576" s="110">
        <f>SUM('MFP by Site_kbs'!$L576:$P576,'MFP by Site_kbs'!$R576)</f>
        <v>484</v>
      </c>
      <c r="T576" s="110">
        <v>674</v>
      </c>
      <c r="U576" s="111">
        <v>0.97539797395079597</v>
      </c>
      <c r="V576" s="110">
        <v>17</v>
      </c>
      <c r="W576" s="111">
        <v>2.4602026049204102E-2</v>
      </c>
      <c r="X576" s="110">
        <v>0</v>
      </c>
      <c r="Y576" s="110">
        <v>0</v>
      </c>
      <c r="Z576" s="110" t="s">
        <v>1869</v>
      </c>
      <c r="AA576" s="110">
        <v>94</v>
      </c>
      <c r="AB576" s="110">
        <v>90</v>
      </c>
      <c r="AC576" s="110">
        <v>94</v>
      </c>
      <c r="AD576" s="109">
        <v>121</v>
      </c>
      <c r="AE576" s="110">
        <v>107</v>
      </c>
      <c r="AF576" s="110">
        <v>102</v>
      </c>
      <c r="AG576" s="110">
        <v>83</v>
      </c>
      <c r="AH576" s="110">
        <v>0</v>
      </c>
      <c r="AI576" s="110">
        <v>0</v>
      </c>
      <c r="AJ576" s="110">
        <v>0</v>
      </c>
      <c r="AK576" s="110">
        <v>0</v>
      </c>
      <c r="AL576" s="110">
        <v>0</v>
      </c>
      <c r="AM576" s="110">
        <v>0</v>
      </c>
      <c r="AN576" s="110">
        <v>0</v>
      </c>
      <c r="AO576" s="110">
        <v>572</v>
      </c>
      <c r="AP576" s="112">
        <f>'MFP by Site_kbs'!$AO576/'MFP by Site_kbs'!$G576</f>
        <v>0.82778581765557169</v>
      </c>
      <c r="AQ576" s="110">
        <v>573</v>
      </c>
      <c r="AR576" s="113">
        <f>'MFP by Site_kbs'!$AQ576/'MFP by Site_kbs'!$G576</f>
        <v>0.82923299565846598</v>
      </c>
      <c r="AS576" s="110" t="s">
        <v>1767</v>
      </c>
      <c r="AT576" s="110" t="s">
        <v>2170</v>
      </c>
      <c r="AU576" s="114" t="s">
        <v>3247</v>
      </c>
    </row>
    <row r="577" spans="2:47" x14ac:dyDescent="0.25">
      <c r="B577" s="103" t="s">
        <v>1808</v>
      </c>
      <c r="C577" s="103">
        <v>26</v>
      </c>
      <c r="D577" s="103" t="s">
        <v>131</v>
      </c>
      <c r="E577" s="103">
        <v>26127</v>
      </c>
      <c r="F577" s="103" t="s">
        <v>970</v>
      </c>
      <c r="G577" s="104">
        <v>183</v>
      </c>
      <c r="H577" s="104">
        <v>104</v>
      </c>
      <c r="I577" s="105">
        <v>0.56830601092896205</v>
      </c>
      <c r="J577" s="104">
        <v>79</v>
      </c>
      <c r="K577" s="105">
        <v>0.43169398907103801</v>
      </c>
      <c r="L577" s="104">
        <v>1</v>
      </c>
      <c r="M577" s="104">
        <v>5</v>
      </c>
      <c r="N577" s="104">
        <v>108</v>
      </c>
      <c r="O577" s="104">
        <v>11</v>
      </c>
      <c r="P577" s="104">
        <v>0</v>
      </c>
      <c r="Q577" s="104">
        <v>54</v>
      </c>
      <c r="R577" s="104">
        <v>4</v>
      </c>
      <c r="S577" s="104">
        <f>SUM('MFP by Site_kbs'!$L577:$P577,'MFP by Site_kbs'!$R577)</f>
        <v>129</v>
      </c>
      <c r="T577" s="104">
        <v>182</v>
      </c>
      <c r="U577" s="105">
        <v>0.99453551912568305</v>
      </c>
      <c r="V577" s="104">
        <v>1</v>
      </c>
      <c r="W577" s="105">
        <v>5.4644808743169399E-3</v>
      </c>
      <c r="X577" s="104">
        <v>0</v>
      </c>
      <c r="Y577" s="104">
        <v>0</v>
      </c>
      <c r="Z577" s="104" t="s">
        <v>1869</v>
      </c>
      <c r="AA577" s="104">
        <v>64</v>
      </c>
      <c r="AB577" s="104">
        <v>66</v>
      </c>
      <c r="AC577" s="104">
        <v>53</v>
      </c>
      <c r="AD577" s="103">
        <v>0</v>
      </c>
      <c r="AE577" s="104">
        <v>0</v>
      </c>
      <c r="AF577" s="104">
        <v>0</v>
      </c>
      <c r="AG577" s="104">
        <v>0</v>
      </c>
      <c r="AH577" s="104">
        <v>0</v>
      </c>
      <c r="AI577" s="104">
        <v>0</v>
      </c>
      <c r="AJ577" s="104">
        <v>0</v>
      </c>
      <c r="AK577" s="104">
        <v>0</v>
      </c>
      <c r="AL577" s="104">
        <v>0</v>
      </c>
      <c r="AM577" s="104">
        <v>0</v>
      </c>
      <c r="AN577" s="104">
        <v>0</v>
      </c>
      <c r="AO577" s="104">
        <v>166</v>
      </c>
      <c r="AP577" s="106">
        <f>'MFP by Site_kbs'!$AO577/'MFP by Site_kbs'!$G577</f>
        <v>0.90710382513661203</v>
      </c>
      <c r="AQ577" s="104">
        <v>166</v>
      </c>
      <c r="AR577" s="107">
        <f>'MFP by Site_kbs'!$AQ577/'MFP by Site_kbs'!$G577</f>
        <v>0.90710382513661203</v>
      </c>
      <c r="AS577" s="104" t="s">
        <v>1767</v>
      </c>
      <c r="AT577" s="104" t="s">
        <v>2170</v>
      </c>
      <c r="AU577" s="115" t="s">
        <v>3246</v>
      </c>
    </row>
    <row r="578" spans="2:47" x14ac:dyDescent="0.25">
      <c r="B578" s="109" t="s">
        <v>1808</v>
      </c>
      <c r="C578" s="109">
        <v>26</v>
      </c>
      <c r="D578" s="109" t="s">
        <v>131</v>
      </c>
      <c r="E578" s="109">
        <v>26128</v>
      </c>
      <c r="F578" s="109" t="s">
        <v>971</v>
      </c>
      <c r="G578" s="110">
        <v>240</v>
      </c>
      <c r="H578" s="110">
        <v>133</v>
      </c>
      <c r="I578" s="111">
        <v>0.55416666666666703</v>
      </c>
      <c r="J578" s="110">
        <v>107</v>
      </c>
      <c r="K578" s="111">
        <v>0.44583333333333303</v>
      </c>
      <c r="L578" s="110">
        <v>1</v>
      </c>
      <c r="M578" s="110">
        <v>5</v>
      </c>
      <c r="N578" s="110">
        <v>143</v>
      </c>
      <c r="O578" s="110">
        <v>23</v>
      </c>
      <c r="P578" s="110">
        <v>0</v>
      </c>
      <c r="Q578" s="110">
        <v>65</v>
      </c>
      <c r="R578" s="110">
        <v>3</v>
      </c>
      <c r="S578" s="110">
        <f>SUM('MFP by Site_kbs'!$L578:$P578,'MFP by Site_kbs'!$R578)</f>
        <v>175</v>
      </c>
      <c r="T578" s="110">
        <v>225</v>
      </c>
      <c r="U578" s="111">
        <v>0.9375</v>
      </c>
      <c r="V578" s="110">
        <v>15</v>
      </c>
      <c r="W578" s="111">
        <v>6.25E-2</v>
      </c>
      <c r="X578" s="110">
        <v>0</v>
      </c>
      <c r="Y578" s="110">
        <v>0</v>
      </c>
      <c r="Z578" s="110" t="s">
        <v>1869</v>
      </c>
      <c r="AA578" s="110">
        <v>0</v>
      </c>
      <c r="AB578" s="110">
        <v>0</v>
      </c>
      <c r="AC578" s="110">
        <v>0</v>
      </c>
      <c r="AD578" s="109">
        <v>0</v>
      </c>
      <c r="AE578" s="110">
        <v>0</v>
      </c>
      <c r="AF578" s="110">
        <v>0</v>
      </c>
      <c r="AG578" s="110">
        <v>123</v>
      </c>
      <c r="AH578" s="110">
        <v>117</v>
      </c>
      <c r="AI578" s="110">
        <v>0</v>
      </c>
      <c r="AJ578" s="110">
        <v>0</v>
      </c>
      <c r="AK578" s="110">
        <v>0</v>
      </c>
      <c r="AL578" s="110">
        <v>0</v>
      </c>
      <c r="AM578" s="110">
        <v>0</v>
      </c>
      <c r="AN578" s="110">
        <v>0</v>
      </c>
      <c r="AO578" s="110">
        <v>181</v>
      </c>
      <c r="AP578" s="112">
        <f>'MFP by Site_kbs'!$AO578/'MFP by Site_kbs'!$G578</f>
        <v>0.75416666666666665</v>
      </c>
      <c r="AQ578" s="110">
        <v>183</v>
      </c>
      <c r="AR578" s="113">
        <f>'MFP by Site_kbs'!$AQ578/'MFP by Site_kbs'!$G578</f>
        <v>0.76249999999999996</v>
      </c>
      <c r="AS578" s="110" t="s">
        <v>1767</v>
      </c>
      <c r="AT578" s="110" t="s">
        <v>2170</v>
      </c>
      <c r="AU578" s="114" t="s">
        <v>3247</v>
      </c>
    </row>
    <row r="579" spans="2:47" ht="30" x14ac:dyDescent="0.25">
      <c r="B579" s="103" t="s">
        <v>1808</v>
      </c>
      <c r="C579" s="103">
        <v>27</v>
      </c>
      <c r="D579" s="103" t="s">
        <v>133</v>
      </c>
      <c r="E579" s="103">
        <v>27000</v>
      </c>
      <c r="F579" s="103" t="s">
        <v>887</v>
      </c>
      <c r="G579" s="104">
        <v>25</v>
      </c>
      <c r="H579" s="104">
        <v>7</v>
      </c>
      <c r="I579" s="105">
        <v>0.28000000000000003</v>
      </c>
      <c r="J579" s="104">
        <v>18</v>
      </c>
      <c r="K579" s="105">
        <v>0.72</v>
      </c>
      <c r="L579" s="104">
        <v>0</v>
      </c>
      <c r="M579" s="104">
        <v>0</v>
      </c>
      <c r="N579" s="104">
        <v>7</v>
      </c>
      <c r="O579" s="104">
        <v>0</v>
      </c>
      <c r="P579" s="104">
        <v>0</v>
      </c>
      <c r="Q579" s="104">
        <v>18</v>
      </c>
      <c r="R579" s="104">
        <v>0</v>
      </c>
      <c r="S579" s="104">
        <f>SUM('MFP by Site_kbs'!$L579:$P579,'MFP by Site_kbs'!$R579)</f>
        <v>7</v>
      </c>
      <c r="T579" s="104">
        <v>25</v>
      </c>
      <c r="U579" s="105">
        <v>1</v>
      </c>
      <c r="V579" s="104">
        <v>0</v>
      </c>
      <c r="W579" s="105">
        <v>0</v>
      </c>
      <c r="X579" s="104">
        <v>0</v>
      </c>
      <c r="Y579" s="104">
        <v>25</v>
      </c>
      <c r="Z579" s="104" t="s">
        <v>1869</v>
      </c>
      <c r="AA579" s="104">
        <v>0</v>
      </c>
      <c r="AB579" s="104">
        <v>0</v>
      </c>
      <c r="AC579" s="104">
        <v>0</v>
      </c>
      <c r="AD579" s="103">
        <v>0</v>
      </c>
      <c r="AE579" s="104">
        <v>0</v>
      </c>
      <c r="AF579" s="104">
        <v>0</v>
      </c>
      <c r="AG579" s="104">
        <v>0</v>
      </c>
      <c r="AH579" s="104">
        <v>0</v>
      </c>
      <c r="AI579" s="104">
        <v>0</v>
      </c>
      <c r="AJ579" s="104">
        <v>0</v>
      </c>
      <c r="AK579" s="104">
        <v>0</v>
      </c>
      <c r="AL579" s="104">
        <v>0</v>
      </c>
      <c r="AM579" s="104">
        <v>0</v>
      </c>
      <c r="AN579" s="104">
        <v>0</v>
      </c>
      <c r="AO579" s="104">
        <v>10</v>
      </c>
      <c r="AP579" s="106">
        <f>'MFP by Site_kbs'!$AO579/'MFP by Site_kbs'!$G579</f>
        <v>0.4</v>
      </c>
      <c r="AQ579" s="104">
        <v>10</v>
      </c>
      <c r="AR579" s="107">
        <f>'MFP by Site_kbs'!$AQ579/'MFP by Site_kbs'!$G579</f>
        <v>0.4</v>
      </c>
      <c r="AS579" s="104" t="s">
        <v>1767</v>
      </c>
      <c r="AT579" s="104" t="s">
        <v>2256</v>
      </c>
      <c r="AU579" s="115" t="s">
        <v>3247</v>
      </c>
    </row>
    <row r="580" spans="2:47" x14ac:dyDescent="0.25">
      <c r="B580" s="109" t="s">
        <v>1808</v>
      </c>
      <c r="C580" s="109">
        <v>27</v>
      </c>
      <c r="D580" s="109" t="s">
        <v>133</v>
      </c>
      <c r="E580" s="109">
        <v>27001</v>
      </c>
      <c r="F580" s="109" t="s">
        <v>972</v>
      </c>
      <c r="G580" s="110">
        <v>252</v>
      </c>
      <c r="H580" s="110">
        <v>123</v>
      </c>
      <c r="I580" s="111">
        <v>0.48809523809523803</v>
      </c>
      <c r="J580" s="110">
        <v>129</v>
      </c>
      <c r="K580" s="111">
        <v>0.51190476190476197</v>
      </c>
      <c r="L580" s="110">
        <v>39</v>
      </c>
      <c r="M580" s="110">
        <v>3</v>
      </c>
      <c r="N580" s="110">
        <v>71</v>
      </c>
      <c r="O580" s="110">
        <v>10</v>
      </c>
      <c r="P580" s="110">
        <v>0</v>
      </c>
      <c r="Q580" s="110">
        <v>116</v>
      </c>
      <c r="R580" s="110">
        <v>13</v>
      </c>
      <c r="S580" s="110">
        <f>SUM('MFP by Site_kbs'!$L580:$P580,'MFP by Site_kbs'!$R580)</f>
        <v>136</v>
      </c>
      <c r="T580" s="110">
        <v>251</v>
      </c>
      <c r="U580" s="111">
        <v>0.99603174603174605</v>
      </c>
      <c r="V580" s="110">
        <v>1</v>
      </c>
      <c r="W580" s="111">
        <v>3.9682539682539698E-3</v>
      </c>
      <c r="X580" s="110">
        <v>0</v>
      </c>
      <c r="Y580" s="110">
        <v>0</v>
      </c>
      <c r="Z580" s="110" t="s">
        <v>1869</v>
      </c>
      <c r="AA580" s="110">
        <v>0</v>
      </c>
      <c r="AB580" s="110">
        <v>0</v>
      </c>
      <c r="AC580" s="110">
        <v>0</v>
      </c>
      <c r="AD580" s="109">
        <v>0</v>
      </c>
      <c r="AE580" s="110">
        <v>0</v>
      </c>
      <c r="AF580" s="110">
        <v>0</v>
      </c>
      <c r="AG580" s="110">
        <v>48</v>
      </c>
      <c r="AH580" s="110">
        <v>31</v>
      </c>
      <c r="AI580" s="110">
        <v>32</v>
      </c>
      <c r="AJ580" s="110">
        <v>40</v>
      </c>
      <c r="AK580" s="110">
        <v>0</v>
      </c>
      <c r="AL580" s="110">
        <v>33</v>
      </c>
      <c r="AM580" s="110">
        <v>41</v>
      </c>
      <c r="AN580" s="110">
        <v>27</v>
      </c>
      <c r="AO580" s="110">
        <v>149</v>
      </c>
      <c r="AP580" s="112">
        <f>'MFP by Site_kbs'!$AO580/'MFP by Site_kbs'!$G580</f>
        <v>0.59126984126984128</v>
      </c>
      <c r="AQ580" s="110">
        <v>150</v>
      </c>
      <c r="AR580" s="113">
        <f>'MFP by Site_kbs'!$AQ580/'MFP by Site_kbs'!$G580</f>
        <v>0.59523809523809523</v>
      </c>
      <c r="AS580" s="110" t="s">
        <v>1767</v>
      </c>
      <c r="AT580" s="110" t="s">
        <v>2256</v>
      </c>
      <c r="AU580" s="114" t="s">
        <v>3247</v>
      </c>
    </row>
    <row r="581" spans="2:47" x14ac:dyDescent="0.25">
      <c r="B581" s="103" t="s">
        <v>1808</v>
      </c>
      <c r="C581" s="103">
        <v>27</v>
      </c>
      <c r="D581" s="103" t="s">
        <v>133</v>
      </c>
      <c r="E581" s="103">
        <v>27002</v>
      </c>
      <c r="F581" s="103" t="s">
        <v>973</v>
      </c>
      <c r="G581" s="104">
        <v>241</v>
      </c>
      <c r="H581" s="104">
        <v>126</v>
      </c>
      <c r="I581" s="105">
        <v>0.52282157676348595</v>
      </c>
      <c r="J581" s="104">
        <v>115</v>
      </c>
      <c r="K581" s="105">
        <v>0.47717842323651499</v>
      </c>
      <c r="L581" s="104">
        <v>22</v>
      </c>
      <c r="M581" s="104">
        <v>1</v>
      </c>
      <c r="N581" s="104">
        <v>63</v>
      </c>
      <c r="O581" s="104">
        <v>14</v>
      </c>
      <c r="P581" s="104">
        <v>0</v>
      </c>
      <c r="Q581" s="104">
        <v>100</v>
      </c>
      <c r="R581" s="104">
        <v>41</v>
      </c>
      <c r="S581" s="104">
        <f>SUM('MFP by Site_kbs'!$L581:$P581,'MFP by Site_kbs'!$R581)</f>
        <v>141</v>
      </c>
      <c r="T581" s="104">
        <v>239</v>
      </c>
      <c r="U581" s="105">
        <v>0.99170124481327804</v>
      </c>
      <c r="V581" s="104">
        <v>2</v>
      </c>
      <c r="W581" s="105">
        <v>8.29875518672199E-3</v>
      </c>
      <c r="X581" s="104">
        <v>0</v>
      </c>
      <c r="Y581" s="104">
        <v>1</v>
      </c>
      <c r="Z581" s="104" t="s">
        <v>1869</v>
      </c>
      <c r="AA581" s="104">
        <v>38</v>
      </c>
      <c r="AB581" s="104">
        <v>39</v>
      </c>
      <c r="AC581" s="104">
        <v>47</v>
      </c>
      <c r="AD581" s="103">
        <v>33</v>
      </c>
      <c r="AE581" s="104">
        <v>41</v>
      </c>
      <c r="AF581" s="104">
        <v>42</v>
      </c>
      <c r="AG581" s="104">
        <v>0</v>
      </c>
      <c r="AH581" s="104">
        <v>0</v>
      </c>
      <c r="AI581" s="104">
        <v>0</v>
      </c>
      <c r="AJ581" s="104">
        <v>0</v>
      </c>
      <c r="AK581" s="104">
        <v>0</v>
      </c>
      <c r="AL581" s="104">
        <v>0</v>
      </c>
      <c r="AM581" s="104">
        <v>0</v>
      </c>
      <c r="AN581" s="104">
        <v>0</v>
      </c>
      <c r="AO581" s="104">
        <v>167</v>
      </c>
      <c r="AP581" s="106">
        <f>'MFP by Site_kbs'!$AO581/'MFP by Site_kbs'!$G581</f>
        <v>0.69294605809128629</v>
      </c>
      <c r="AQ581" s="104">
        <v>167</v>
      </c>
      <c r="AR581" s="107">
        <f>'MFP by Site_kbs'!$AQ581/'MFP by Site_kbs'!$G581</f>
        <v>0.69294605809128629</v>
      </c>
      <c r="AS581" s="104" t="s">
        <v>1767</v>
      </c>
      <c r="AT581" s="104" t="s">
        <v>2256</v>
      </c>
      <c r="AU581" s="115" t="s">
        <v>3246</v>
      </c>
    </row>
    <row r="582" spans="2:47" x14ac:dyDescent="0.25">
      <c r="B582" s="109" t="s">
        <v>1808</v>
      </c>
      <c r="C582" s="109">
        <v>27</v>
      </c>
      <c r="D582" s="109" t="s">
        <v>133</v>
      </c>
      <c r="E582" s="109">
        <v>27003</v>
      </c>
      <c r="F582" s="109" t="s">
        <v>974</v>
      </c>
      <c r="G582" s="110">
        <v>119</v>
      </c>
      <c r="H582" s="110">
        <v>60</v>
      </c>
      <c r="I582" s="111">
        <v>0.504201680672269</v>
      </c>
      <c r="J582" s="110">
        <v>59</v>
      </c>
      <c r="K582" s="111">
        <v>0.495798319327731</v>
      </c>
      <c r="L582" s="110">
        <v>0</v>
      </c>
      <c r="M582" s="110">
        <v>0</v>
      </c>
      <c r="N582" s="110">
        <v>50</v>
      </c>
      <c r="O582" s="110">
        <v>0</v>
      </c>
      <c r="P582" s="110">
        <v>0</v>
      </c>
      <c r="Q582" s="110">
        <v>57</v>
      </c>
      <c r="R582" s="110">
        <v>12</v>
      </c>
      <c r="S582" s="110">
        <f>SUM('MFP by Site_kbs'!$L582:$P582,'MFP by Site_kbs'!$R582)</f>
        <v>62</v>
      </c>
      <c r="T582" s="110">
        <v>119</v>
      </c>
      <c r="U582" s="111">
        <v>1</v>
      </c>
      <c r="V582" s="110">
        <v>0</v>
      </c>
      <c r="W582" s="111">
        <v>0</v>
      </c>
      <c r="X582" s="110">
        <v>0</v>
      </c>
      <c r="Y582" s="110">
        <v>1</v>
      </c>
      <c r="Z582" s="110" t="s">
        <v>1869</v>
      </c>
      <c r="AA582" s="110">
        <v>12</v>
      </c>
      <c r="AB582" s="110">
        <v>14</v>
      </c>
      <c r="AC582" s="110">
        <v>15</v>
      </c>
      <c r="AD582" s="109">
        <v>17</v>
      </c>
      <c r="AE582" s="110">
        <v>10</v>
      </c>
      <c r="AF582" s="110">
        <v>14</v>
      </c>
      <c r="AG582" s="110">
        <v>12</v>
      </c>
      <c r="AH582" s="110">
        <v>11</v>
      </c>
      <c r="AI582" s="110">
        <v>13</v>
      </c>
      <c r="AJ582" s="110">
        <v>0</v>
      </c>
      <c r="AK582" s="110">
        <v>0</v>
      </c>
      <c r="AL582" s="110">
        <v>0</v>
      </c>
      <c r="AM582" s="110">
        <v>0</v>
      </c>
      <c r="AN582" s="110">
        <v>0</v>
      </c>
      <c r="AO582" s="110">
        <v>93</v>
      </c>
      <c r="AP582" s="112">
        <f>'MFP by Site_kbs'!$AO582/'MFP by Site_kbs'!$G582</f>
        <v>0.78151260504201681</v>
      </c>
      <c r="AQ582" s="110">
        <v>93</v>
      </c>
      <c r="AR582" s="113">
        <f>'MFP by Site_kbs'!$AQ582/'MFP by Site_kbs'!$G582</f>
        <v>0.78151260504201681</v>
      </c>
      <c r="AS582" s="110" t="s">
        <v>1767</v>
      </c>
      <c r="AT582" s="110" t="s">
        <v>2256</v>
      </c>
      <c r="AU582" s="114" t="s">
        <v>3246</v>
      </c>
    </row>
    <row r="583" spans="2:47" x14ac:dyDescent="0.25">
      <c r="B583" s="103" t="s">
        <v>1808</v>
      </c>
      <c r="C583" s="103">
        <v>27</v>
      </c>
      <c r="D583" s="103" t="s">
        <v>133</v>
      </c>
      <c r="E583" s="103">
        <v>27004</v>
      </c>
      <c r="F583" s="103" t="s">
        <v>975</v>
      </c>
      <c r="G583" s="104">
        <v>527</v>
      </c>
      <c r="H583" s="104">
        <v>247</v>
      </c>
      <c r="I583" s="105">
        <v>0.46869070208728703</v>
      </c>
      <c r="J583" s="104">
        <v>280</v>
      </c>
      <c r="K583" s="105">
        <v>0.53130929791271297</v>
      </c>
      <c r="L583" s="104">
        <v>4</v>
      </c>
      <c r="M583" s="104">
        <v>0</v>
      </c>
      <c r="N583" s="104">
        <v>4</v>
      </c>
      <c r="O583" s="104">
        <v>19</v>
      </c>
      <c r="P583" s="104">
        <v>0</v>
      </c>
      <c r="Q583" s="104">
        <v>484</v>
      </c>
      <c r="R583" s="104">
        <v>16</v>
      </c>
      <c r="S583" s="104">
        <f>SUM('MFP by Site_kbs'!$L583:$P583,'MFP by Site_kbs'!$R583)</f>
        <v>43</v>
      </c>
      <c r="T583" s="104">
        <v>525</v>
      </c>
      <c r="U583" s="105">
        <v>0.99620493358633799</v>
      </c>
      <c r="V583" s="104">
        <v>2</v>
      </c>
      <c r="W583" s="105">
        <v>3.79506641366224E-3</v>
      </c>
      <c r="X583" s="104">
        <v>0</v>
      </c>
      <c r="Y583" s="104">
        <v>6</v>
      </c>
      <c r="Z583" s="104" t="s">
        <v>1869</v>
      </c>
      <c r="AA583" s="104">
        <v>37</v>
      </c>
      <c r="AB583" s="104">
        <v>42</v>
      </c>
      <c r="AC583" s="104">
        <v>37</v>
      </c>
      <c r="AD583" s="103">
        <v>49</v>
      </c>
      <c r="AE583" s="104">
        <v>41</v>
      </c>
      <c r="AF583" s="104">
        <v>51</v>
      </c>
      <c r="AG583" s="104">
        <v>40</v>
      </c>
      <c r="AH583" s="104">
        <v>43</v>
      </c>
      <c r="AI583" s="104">
        <v>44</v>
      </c>
      <c r="AJ583" s="104">
        <v>35</v>
      </c>
      <c r="AK583" s="104">
        <v>0</v>
      </c>
      <c r="AL583" s="104">
        <v>35</v>
      </c>
      <c r="AM583" s="104">
        <v>27</v>
      </c>
      <c r="AN583" s="104">
        <v>40</v>
      </c>
      <c r="AO583" s="104">
        <v>257</v>
      </c>
      <c r="AP583" s="106">
        <f>'MFP by Site_kbs'!$AO583/'MFP by Site_kbs'!$G583</f>
        <v>0.48766603415559773</v>
      </c>
      <c r="AQ583" s="104">
        <v>257</v>
      </c>
      <c r="AR583" s="107">
        <f>'MFP by Site_kbs'!$AQ583/'MFP by Site_kbs'!$G583</f>
        <v>0.48766603415559773</v>
      </c>
      <c r="AS583" s="104" t="s">
        <v>1767</v>
      </c>
      <c r="AT583" s="104" t="s">
        <v>2256</v>
      </c>
      <c r="AU583" s="115" t="s">
        <v>3247</v>
      </c>
    </row>
    <row r="584" spans="2:47" x14ac:dyDescent="0.25">
      <c r="B584" s="109" t="s">
        <v>1808</v>
      </c>
      <c r="C584" s="109">
        <v>27</v>
      </c>
      <c r="D584" s="109" t="s">
        <v>133</v>
      </c>
      <c r="E584" s="109">
        <v>27006</v>
      </c>
      <c r="F584" s="109" t="s">
        <v>976</v>
      </c>
      <c r="G584" s="110">
        <v>875</v>
      </c>
      <c r="H584" s="110">
        <v>410</v>
      </c>
      <c r="I584" s="111">
        <v>0.46857142857142903</v>
      </c>
      <c r="J584" s="110">
        <v>465</v>
      </c>
      <c r="K584" s="111">
        <v>0.53142857142857103</v>
      </c>
      <c r="L584" s="110">
        <v>0</v>
      </c>
      <c r="M584" s="110">
        <v>5</v>
      </c>
      <c r="N584" s="110">
        <v>270</v>
      </c>
      <c r="O584" s="110">
        <v>16</v>
      </c>
      <c r="P584" s="110">
        <v>1</v>
      </c>
      <c r="Q584" s="110">
        <v>548</v>
      </c>
      <c r="R584" s="110">
        <v>35</v>
      </c>
      <c r="S584" s="110">
        <f>SUM('MFP by Site_kbs'!$L584:$P584,'MFP by Site_kbs'!$R584)</f>
        <v>327</v>
      </c>
      <c r="T584" s="110">
        <v>871</v>
      </c>
      <c r="U584" s="111">
        <v>0.995428571428571</v>
      </c>
      <c r="V584" s="110">
        <v>4</v>
      </c>
      <c r="W584" s="111">
        <v>4.57142857142857E-3</v>
      </c>
      <c r="X584" s="110">
        <v>0</v>
      </c>
      <c r="Y584" s="110">
        <v>0</v>
      </c>
      <c r="Z584" s="110" t="s">
        <v>1869</v>
      </c>
      <c r="AA584" s="110">
        <v>0</v>
      </c>
      <c r="AB584" s="110">
        <v>0</v>
      </c>
      <c r="AC584" s="110">
        <v>0</v>
      </c>
      <c r="AD584" s="109">
        <v>0</v>
      </c>
      <c r="AE584" s="110">
        <v>0</v>
      </c>
      <c r="AF584" s="110">
        <v>0</v>
      </c>
      <c r="AG584" s="110">
        <v>0</v>
      </c>
      <c r="AH584" s="110">
        <v>153</v>
      </c>
      <c r="AI584" s="110">
        <v>146</v>
      </c>
      <c r="AJ584" s="110">
        <v>155</v>
      </c>
      <c r="AK584" s="110">
        <v>0</v>
      </c>
      <c r="AL584" s="110">
        <v>164</v>
      </c>
      <c r="AM584" s="110">
        <v>139</v>
      </c>
      <c r="AN584" s="110">
        <v>118</v>
      </c>
      <c r="AO584" s="110">
        <v>565</v>
      </c>
      <c r="AP584" s="112">
        <f>'MFP by Site_kbs'!$AO584/'MFP by Site_kbs'!$G584</f>
        <v>0.64571428571428569</v>
      </c>
      <c r="AQ584" s="110">
        <v>566</v>
      </c>
      <c r="AR584" s="113">
        <f>'MFP by Site_kbs'!$AQ584/'MFP by Site_kbs'!$G584</f>
        <v>0.64685714285714291</v>
      </c>
      <c r="AS584" s="110" t="s">
        <v>1767</v>
      </c>
      <c r="AT584" s="110" t="s">
        <v>2256</v>
      </c>
      <c r="AU584" s="114" t="s">
        <v>3247</v>
      </c>
    </row>
    <row r="585" spans="2:47" x14ac:dyDescent="0.25">
      <c r="B585" s="103" t="s">
        <v>1808</v>
      </c>
      <c r="C585" s="103">
        <v>27</v>
      </c>
      <c r="D585" s="103" t="s">
        <v>133</v>
      </c>
      <c r="E585" s="103">
        <v>27008</v>
      </c>
      <c r="F585" s="103" t="s">
        <v>977</v>
      </c>
      <c r="G585" s="104">
        <v>417</v>
      </c>
      <c r="H585" s="104">
        <v>203</v>
      </c>
      <c r="I585" s="105">
        <v>0.48681055155875302</v>
      </c>
      <c r="J585" s="104">
        <v>214</v>
      </c>
      <c r="K585" s="105">
        <v>0.51318944844124703</v>
      </c>
      <c r="L585" s="104">
        <v>2</v>
      </c>
      <c r="M585" s="104">
        <v>1</v>
      </c>
      <c r="N585" s="104">
        <v>142</v>
      </c>
      <c r="O585" s="104">
        <v>19</v>
      </c>
      <c r="P585" s="104">
        <v>0</v>
      </c>
      <c r="Q585" s="104">
        <v>226</v>
      </c>
      <c r="R585" s="104">
        <v>27</v>
      </c>
      <c r="S585" s="104">
        <f>SUM('MFP by Site_kbs'!$L585:$P585,'MFP by Site_kbs'!$R585)</f>
        <v>191</v>
      </c>
      <c r="T585" s="104">
        <v>414</v>
      </c>
      <c r="U585" s="105">
        <v>0.99280575539568405</v>
      </c>
      <c r="V585" s="104">
        <v>3</v>
      </c>
      <c r="W585" s="105">
        <v>7.1942446043165497E-3</v>
      </c>
      <c r="X585" s="104">
        <v>0</v>
      </c>
      <c r="Y585" s="104">
        <v>21</v>
      </c>
      <c r="Z585" s="104" t="s">
        <v>1869</v>
      </c>
      <c r="AA585" s="104">
        <v>131</v>
      </c>
      <c r="AB585" s="104">
        <v>146</v>
      </c>
      <c r="AC585" s="104">
        <v>119</v>
      </c>
      <c r="AD585" s="103">
        <v>0</v>
      </c>
      <c r="AE585" s="104">
        <v>0</v>
      </c>
      <c r="AF585" s="104">
        <v>0</v>
      </c>
      <c r="AG585" s="104">
        <v>0</v>
      </c>
      <c r="AH585" s="104">
        <v>0</v>
      </c>
      <c r="AI585" s="104">
        <v>0</v>
      </c>
      <c r="AJ585" s="104">
        <v>0</v>
      </c>
      <c r="AK585" s="104">
        <v>0</v>
      </c>
      <c r="AL585" s="104">
        <v>0</v>
      </c>
      <c r="AM585" s="104">
        <v>0</v>
      </c>
      <c r="AN585" s="104">
        <v>0</v>
      </c>
      <c r="AO585" s="104">
        <v>339</v>
      </c>
      <c r="AP585" s="106">
        <f>'MFP by Site_kbs'!$AO585/'MFP by Site_kbs'!$G585</f>
        <v>0.81294964028776984</v>
      </c>
      <c r="AQ585" s="104">
        <v>339</v>
      </c>
      <c r="AR585" s="107">
        <f>'MFP by Site_kbs'!$AQ585/'MFP by Site_kbs'!$G585</f>
        <v>0.81294964028776984</v>
      </c>
      <c r="AS585" s="104" t="s">
        <v>1767</v>
      </c>
      <c r="AT585" s="104" t="s">
        <v>2256</v>
      </c>
      <c r="AU585" s="115" t="s">
        <v>3246</v>
      </c>
    </row>
    <row r="586" spans="2:47" x14ac:dyDescent="0.25">
      <c r="B586" s="109" t="s">
        <v>1808</v>
      </c>
      <c r="C586" s="109">
        <v>27</v>
      </c>
      <c r="D586" s="109" t="s">
        <v>133</v>
      </c>
      <c r="E586" s="109">
        <v>27009</v>
      </c>
      <c r="F586" s="109" t="s">
        <v>978</v>
      </c>
      <c r="G586" s="110">
        <v>570</v>
      </c>
      <c r="H586" s="110">
        <v>275</v>
      </c>
      <c r="I586" s="111">
        <v>0.48245614035087703</v>
      </c>
      <c r="J586" s="110">
        <v>295</v>
      </c>
      <c r="K586" s="111">
        <v>0.51754385964912297</v>
      </c>
      <c r="L586" s="110">
        <v>2</v>
      </c>
      <c r="M586" s="110">
        <v>1</v>
      </c>
      <c r="N586" s="110">
        <v>206</v>
      </c>
      <c r="O586" s="110">
        <v>17</v>
      </c>
      <c r="P586" s="110">
        <v>0</v>
      </c>
      <c r="Q586" s="110">
        <v>312</v>
      </c>
      <c r="R586" s="110">
        <v>32</v>
      </c>
      <c r="S586" s="110">
        <f>SUM('MFP by Site_kbs'!$L586:$P586,'MFP by Site_kbs'!$R586)</f>
        <v>258</v>
      </c>
      <c r="T586" s="110">
        <v>568</v>
      </c>
      <c r="U586" s="111">
        <v>0.99649122807017498</v>
      </c>
      <c r="V586" s="110">
        <v>2</v>
      </c>
      <c r="W586" s="111">
        <v>3.5087719298245602E-3</v>
      </c>
      <c r="X586" s="110">
        <v>0</v>
      </c>
      <c r="Y586" s="110">
        <v>0</v>
      </c>
      <c r="Z586" s="110" t="s">
        <v>1869</v>
      </c>
      <c r="AA586" s="110">
        <v>0</v>
      </c>
      <c r="AB586" s="110">
        <v>0</v>
      </c>
      <c r="AC586" s="110">
        <v>0</v>
      </c>
      <c r="AD586" s="109">
        <v>156</v>
      </c>
      <c r="AE586" s="110">
        <v>140</v>
      </c>
      <c r="AF586" s="110">
        <v>138</v>
      </c>
      <c r="AG586" s="110">
        <v>136</v>
      </c>
      <c r="AH586" s="110">
        <v>0</v>
      </c>
      <c r="AI586" s="110">
        <v>0</v>
      </c>
      <c r="AJ586" s="110">
        <v>0</v>
      </c>
      <c r="AK586" s="110">
        <v>0</v>
      </c>
      <c r="AL586" s="110">
        <v>0</v>
      </c>
      <c r="AM586" s="110">
        <v>0</v>
      </c>
      <c r="AN586" s="110">
        <v>0</v>
      </c>
      <c r="AO586" s="110">
        <v>425</v>
      </c>
      <c r="AP586" s="112">
        <f>'MFP by Site_kbs'!$AO586/'MFP by Site_kbs'!$G586</f>
        <v>0.74561403508771928</v>
      </c>
      <c r="AQ586" s="110">
        <v>425</v>
      </c>
      <c r="AR586" s="113">
        <f>'MFP by Site_kbs'!$AQ586/'MFP by Site_kbs'!$G586</f>
        <v>0.74561403508771928</v>
      </c>
      <c r="AS586" s="110" t="s">
        <v>1767</v>
      </c>
      <c r="AT586" s="110" t="s">
        <v>2256</v>
      </c>
      <c r="AU586" s="114" t="s">
        <v>3246</v>
      </c>
    </row>
    <row r="587" spans="2:47" x14ac:dyDescent="0.25">
      <c r="B587" s="103" t="s">
        <v>1808</v>
      </c>
      <c r="C587" s="103">
        <v>27</v>
      </c>
      <c r="D587" s="103" t="s">
        <v>133</v>
      </c>
      <c r="E587" s="103">
        <v>27010</v>
      </c>
      <c r="F587" s="103" t="s">
        <v>979</v>
      </c>
      <c r="G587" s="104">
        <v>630</v>
      </c>
      <c r="H587" s="104">
        <v>316</v>
      </c>
      <c r="I587" s="105">
        <v>0.50158730158730203</v>
      </c>
      <c r="J587" s="104">
        <v>314</v>
      </c>
      <c r="K587" s="105">
        <v>0.49841269841269797</v>
      </c>
      <c r="L587" s="104">
        <v>0</v>
      </c>
      <c r="M587" s="104">
        <v>1</v>
      </c>
      <c r="N587" s="104">
        <v>39</v>
      </c>
      <c r="O587" s="104">
        <v>15</v>
      </c>
      <c r="P587" s="104">
        <v>0</v>
      </c>
      <c r="Q587" s="104">
        <v>559</v>
      </c>
      <c r="R587" s="104">
        <v>16</v>
      </c>
      <c r="S587" s="104">
        <f>SUM('MFP by Site_kbs'!$L587:$P587,'MFP by Site_kbs'!$R587)</f>
        <v>71</v>
      </c>
      <c r="T587" s="104">
        <v>627</v>
      </c>
      <c r="U587" s="105">
        <v>0.99523809523809503</v>
      </c>
      <c r="V587" s="104">
        <v>3</v>
      </c>
      <c r="W587" s="105">
        <v>4.7619047619047597E-3</v>
      </c>
      <c r="X587" s="104">
        <v>0</v>
      </c>
      <c r="Y587" s="104">
        <v>3</v>
      </c>
      <c r="Z587" s="104" t="s">
        <v>1869</v>
      </c>
      <c r="AA587" s="104">
        <v>45</v>
      </c>
      <c r="AB587" s="104">
        <v>40</v>
      </c>
      <c r="AC587" s="104">
        <v>50</v>
      </c>
      <c r="AD587" s="103">
        <v>52</v>
      </c>
      <c r="AE587" s="104">
        <v>55</v>
      </c>
      <c r="AF587" s="104">
        <v>52</v>
      </c>
      <c r="AG587" s="104">
        <v>42</v>
      </c>
      <c r="AH587" s="104">
        <v>41</v>
      </c>
      <c r="AI587" s="104">
        <v>55</v>
      </c>
      <c r="AJ587" s="104">
        <v>52</v>
      </c>
      <c r="AK587" s="104">
        <v>1</v>
      </c>
      <c r="AL587" s="104">
        <v>63</v>
      </c>
      <c r="AM587" s="104">
        <v>42</v>
      </c>
      <c r="AN587" s="104">
        <v>37</v>
      </c>
      <c r="AO587" s="104">
        <v>295</v>
      </c>
      <c r="AP587" s="106">
        <f>'MFP by Site_kbs'!$AO587/'MFP by Site_kbs'!$G587</f>
        <v>0.46825396825396826</v>
      </c>
      <c r="AQ587" s="104">
        <v>296</v>
      </c>
      <c r="AR587" s="107">
        <f>'MFP by Site_kbs'!$AQ587/'MFP by Site_kbs'!$G587</f>
        <v>0.46984126984126984</v>
      </c>
      <c r="AS587" s="104" t="s">
        <v>1767</v>
      </c>
      <c r="AT587" s="104" t="s">
        <v>2256</v>
      </c>
      <c r="AU587" s="115" t="s">
        <v>3247</v>
      </c>
    </row>
    <row r="588" spans="2:47" x14ac:dyDescent="0.25">
      <c r="B588" s="109" t="s">
        <v>1808</v>
      </c>
      <c r="C588" s="109">
        <v>27</v>
      </c>
      <c r="D588" s="109" t="s">
        <v>133</v>
      </c>
      <c r="E588" s="109">
        <v>27011</v>
      </c>
      <c r="F588" s="109" t="s">
        <v>980</v>
      </c>
      <c r="G588" s="110">
        <v>486</v>
      </c>
      <c r="H588" s="110">
        <v>263</v>
      </c>
      <c r="I588" s="111">
        <v>0.54115226337448596</v>
      </c>
      <c r="J588" s="110">
        <v>223</v>
      </c>
      <c r="K588" s="111">
        <v>0.45884773662551398</v>
      </c>
      <c r="L588" s="110">
        <v>1</v>
      </c>
      <c r="M588" s="110">
        <v>1</v>
      </c>
      <c r="N588" s="110">
        <v>54</v>
      </c>
      <c r="O588" s="110">
        <v>4</v>
      </c>
      <c r="P588" s="110">
        <v>0</v>
      </c>
      <c r="Q588" s="110">
        <v>405</v>
      </c>
      <c r="R588" s="110">
        <v>21</v>
      </c>
      <c r="S588" s="110">
        <f>SUM('MFP by Site_kbs'!$L588:$P588,'MFP by Site_kbs'!$R588)</f>
        <v>81</v>
      </c>
      <c r="T588" s="110">
        <v>486</v>
      </c>
      <c r="U588" s="111">
        <v>1</v>
      </c>
      <c r="V588" s="110">
        <v>0</v>
      </c>
      <c r="W588" s="111">
        <v>0</v>
      </c>
      <c r="X588" s="110">
        <v>0</v>
      </c>
      <c r="Y588" s="110">
        <v>0</v>
      </c>
      <c r="Z588" s="110" t="s">
        <v>1869</v>
      </c>
      <c r="AA588" s="110">
        <v>69</v>
      </c>
      <c r="AB588" s="110">
        <v>73</v>
      </c>
      <c r="AC588" s="110">
        <v>82</v>
      </c>
      <c r="AD588" s="109">
        <v>67</v>
      </c>
      <c r="AE588" s="110">
        <v>71</v>
      </c>
      <c r="AF588" s="110">
        <v>60</v>
      </c>
      <c r="AG588" s="110">
        <v>64</v>
      </c>
      <c r="AH588" s="110">
        <v>0</v>
      </c>
      <c r="AI588" s="110">
        <v>0</v>
      </c>
      <c r="AJ588" s="110">
        <v>0</v>
      </c>
      <c r="AK588" s="110">
        <v>0</v>
      </c>
      <c r="AL588" s="110">
        <v>0</v>
      </c>
      <c r="AM588" s="110">
        <v>0</v>
      </c>
      <c r="AN588" s="110">
        <v>0</v>
      </c>
      <c r="AO588" s="110">
        <v>314</v>
      </c>
      <c r="AP588" s="112">
        <f>'MFP by Site_kbs'!$AO588/'MFP by Site_kbs'!$G588</f>
        <v>0.64609053497942381</v>
      </c>
      <c r="AQ588" s="110">
        <v>314</v>
      </c>
      <c r="AR588" s="113">
        <f>'MFP by Site_kbs'!$AQ588/'MFP by Site_kbs'!$G588</f>
        <v>0.64609053497942381</v>
      </c>
      <c r="AS588" s="110" t="s">
        <v>1767</v>
      </c>
      <c r="AT588" s="110" t="s">
        <v>2256</v>
      </c>
      <c r="AU588" s="114" t="s">
        <v>3246</v>
      </c>
    </row>
    <row r="589" spans="2:47" x14ac:dyDescent="0.25">
      <c r="B589" s="103" t="s">
        <v>1808</v>
      </c>
      <c r="C589" s="103">
        <v>27</v>
      </c>
      <c r="D589" s="103" t="s">
        <v>133</v>
      </c>
      <c r="E589" s="103">
        <v>27012</v>
      </c>
      <c r="F589" s="103" t="s">
        <v>981</v>
      </c>
      <c r="G589" s="104">
        <v>426</v>
      </c>
      <c r="H589" s="104">
        <v>193</v>
      </c>
      <c r="I589" s="105">
        <v>0.45305164319248797</v>
      </c>
      <c r="J589" s="104">
        <v>233</v>
      </c>
      <c r="K589" s="105">
        <v>0.54694835680751197</v>
      </c>
      <c r="L589" s="104">
        <v>2</v>
      </c>
      <c r="M589" s="104">
        <v>1</v>
      </c>
      <c r="N589" s="104">
        <v>44</v>
      </c>
      <c r="O589" s="104">
        <v>1</v>
      </c>
      <c r="P589" s="104">
        <v>0</v>
      </c>
      <c r="Q589" s="104">
        <v>349</v>
      </c>
      <c r="R589" s="104">
        <v>29</v>
      </c>
      <c r="S589" s="104">
        <f>SUM('MFP by Site_kbs'!$L589:$P589,'MFP by Site_kbs'!$R589)</f>
        <v>77</v>
      </c>
      <c r="T589" s="104">
        <v>426</v>
      </c>
      <c r="U589" s="105">
        <v>1</v>
      </c>
      <c r="V589" s="104">
        <v>0</v>
      </c>
      <c r="W589" s="105">
        <v>0</v>
      </c>
      <c r="X589" s="104">
        <v>0</v>
      </c>
      <c r="Y589" s="104">
        <v>0</v>
      </c>
      <c r="Z589" s="104" t="s">
        <v>1869</v>
      </c>
      <c r="AA589" s="104">
        <v>0</v>
      </c>
      <c r="AB589" s="104">
        <v>0</v>
      </c>
      <c r="AC589" s="104">
        <v>0</v>
      </c>
      <c r="AD589" s="103">
        <v>0</v>
      </c>
      <c r="AE589" s="104">
        <v>0</v>
      </c>
      <c r="AF589" s="104">
        <v>0</v>
      </c>
      <c r="AG589" s="104">
        <v>0</v>
      </c>
      <c r="AH589" s="104">
        <v>77</v>
      </c>
      <c r="AI589" s="104">
        <v>68</v>
      </c>
      <c r="AJ589" s="104">
        <v>71</v>
      </c>
      <c r="AK589" s="104">
        <v>0</v>
      </c>
      <c r="AL589" s="104">
        <v>74</v>
      </c>
      <c r="AM589" s="104">
        <v>75</v>
      </c>
      <c r="AN589" s="104">
        <v>61</v>
      </c>
      <c r="AO589" s="104">
        <v>245</v>
      </c>
      <c r="AP589" s="106">
        <f>'MFP by Site_kbs'!$AO589/'MFP by Site_kbs'!$G589</f>
        <v>0.57511737089201875</v>
      </c>
      <c r="AQ589" s="104">
        <v>245</v>
      </c>
      <c r="AR589" s="107">
        <f>'MFP by Site_kbs'!$AQ589/'MFP by Site_kbs'!$G589</f>
        <v>0.57511737089201875</v>
      </c>
      <c r="AS589" s="104" t="s">
        <v>1767</v>
      </c>
      <c r="AT589" s="104" t="s">
        <v>2256</v>
      </c>
      <c r="AU589" s="115" t="s">
        <v>3247</v>
      </c>
    </row>
    <row r="590" spans="2:47" x14ac:dyDescent="0.25">
      <c r="B590" s="109" t="s">
        <v>1808</v>
      </c>
      <c r="C590" s="109">
        <v>27</v>
      </c>
      <c r="D590" s="109" t="s">
        <v>133</v>
      </c>
      <c r="E590" s="109">
        <v>27013</v>
      </c>
      <c r="F590" s="109" t="s">
        <v>982</v>
      </c>
      <c r="G590" s="110">
        <v>456</v>
      </c>
      <c r="H590" s="110">
        <v>202</v>
      </c>
      <c r="I590" s="111">
        <v>0.44298245614035098</v>
      </c>
      <c r="J590" s="110">
        <v>254</v>
      </c>
      <c r="K590" s="111">
        <v>0.55701754385964897</v>
      </c>
      <c r="L590" s="110">
        <v>0</v>
      </c>
      <c r="M590" s="110">
        <v>0</v>
      </c>
      <c r="N590" s="110">
        <v>72</v>
      </c>
      <c r="O590" s="110">
        <v>7</v>
      </c>
      <c r="P590" s="110">
        <v>0</v>
      </c>
      <c r="Q590" s="110">
        <v>329</v>
      </c>
      <c r="R590" s="110">
        <v>48</v>
      </c>
      <c r="S590" s="110">
        <f>SUM('MFP by Site_kbs'!$L590:$P590,'MFP by Site_kbs'!$R590)</f>
        <v>127</v>
      </c>
      <c r="T590" s="110">
        <v>454</v>
      </c>
      <c r="U590" s="111">
        <v>0.99561403508771895</v>
      </c>
      <c r="V590" s="110">
        <v>2</v>
      </c>
      <c r="W590" s="111">
        <v>4.3859649122806998E-3</v>
      </c>
      <c r="X590" s="110">
        <v>0</v>
      </c>
      <c r="Y590" s="110">
        <v>7</v>
      </c>
      <c r="Z590" s="110" t="s">
        <v>1869</v>
      </c>
      <c r="AA590" s="110">
        <v>73</v>
      </c>
      <c r="AB590" s="110">
        <v>74</v>
      </c>
      <c r="AC590" s="110">
        <v>73</v>
      </c>
      <c r="AD590" s="109">
        <v>72</v>
      </c>
      <c r="AE590" s="110">
        <v>78</v>
      </c>
      <c r="AF590" s="110">
        <v>79</v>
      </c>
      <c r="AG590" s="110">
        <v>0</v>
      </c>
      <c r="AH590" s="110">
        <v>0</v>
      </c>
      <c r="AI590" s="110">
        <v>0</v>
      </c>
      <c r="AJ590" s="110">
        <v>0</v>
      </c>
      <c r="AK590" s="110">
        <v>0</v>
      </c>
      <c r="AL590" s="110">
        <v>0</v>
      </c>
      <c r="AM590" s="110">
        <v>0</v>
      </c>
      <c r="AN590" s="110">
        <v>0</v>
      </c>
      <c r="AO590" s="110">
        <v>307</v>
      </c>
      <c r="AP590" s="112">
        <f>'MFP by Site_kbs'!$AO590/'MFP by Site_kbs'!$G590</f>
        <v>0.67324561403508776</v>
      </c>
      <c r="AQ590" s="110">
        <v>307</v>
      </c>
      <c r="AR590" s="113">
        <f>'MFP by Site_kbs'!$AQ590/'MFP by Site_kbs'!$G590</f>
        <v>0.67324561403508776</v>
      </c>
      <c r="AS590" s="110" t="s">
        <v>1767</v>
      </c>
      <c r="AT590" s="110" t="s">
        <v>2256</v>
      </c>
      <c r="AU590" s="114" t="s">
        <v>3246</v>
      </c>
    </row>
    <row r="591" spans="2:47" x14ac:dyDescent="0.25">
      <c r="B591" s="103" t="s">
        <v>1808</v>
      </c>
      <c r="C591" s="103">
        <v>27</v>
      </c>
      <c r="D591" s="103" t="s">
        <v>133</v>
      </c>
      <c r="E591" s="103">
        <v>27014</v>
      </c>
      <c r="F591" s="103" t="s">
        <v>983</v>
      </c>
      <c r="G591" s="104">
        <v>345</v>
      </c>
      <c r="H591" s="104">
        <v>169</v>
      </c>
      <c r="I591" s="105">
        <v>0.48985507246376803</v>
      </c>
      <c r="J591" s="104">
        <v>176</v>
      </c>
      <c r="K591" s="105">
        <v>0.51014492753623197</v>
      </c>
      <c r="L591" s="104">
        <v>0</v>
      </c>
      <c r="M591" s="104">
        <v>0</v>
      </c>
      <c r="N591" s="104">
        <v>70</v>
      </c>
      <c r="O591" s="104">
        <v>4</v>
      </c>
      <c r="P591" s="104">
        <v>0</v>
      </c>
      <c r="Q591" s="104">
        <v>250</v>
      </c>
      <c r="R591" s="104">
        <v>21</v>
      </c>
      <c r="S591" s="104">
        <f>SUM('MFP by Site_kbs'!$L591:$P591,'MFP by Site_kbs'!$R591)</f>
        <v>95</v>
      </c>
      <c r="T591" s="104">
        <v>345</v>
      </c>
      <c r="U591" s="105">
        <v>1</v>
      </c>
      <c r="V591" s="104">
        <v>0</v>
      </c>
      <c r="W591" s="105">
        <v>0</v>
      </c>
      <c r="X591" s="104">
        <v>0</v>
      </c>
      <c r="Y591" s="104">
        <v>0</v>
      </c>
      <c r="Z591" s="104" t="s">
        <v>1869</v>
      </c>
      <c r="AA591" s="104">
        <v>0</v>
      </c>
      <c r="AB591" s="104">
        <v>0</v>
      </c>
      <c r="AC591" s="104">
        <v>0</v>
      </c>
      <c r="AD591" s="103">
        <v>0</v>
      </c>
      <c r="AE591" s="104">
        <v>0</v>
      </c>
      <c r="AF591" s="104">
        <v>0</v>
      </c>
      <c r="AG591" s="104">
        <v>0</v>
      </c>
      <c r="AH591" s="104">
        <v>0</v>
      </c>
      <c r="AI591" s="104">
        <v>0</v>
      </c>
      <c r="AJ591" s="104">
        <v>88</v>
      </c>
      <c r="AK591" s="104">
        <v>0</v>
      </c>
      <c r="AL591" s="104">
        <v>91</v>
      </c>
      <c r="AM591" s="104">
        <v>90</v>
      </c>
      <c r="AN591" s="104">
        <v>76</v>
      </c>
      <c r="AO591" s="104">
        <v>186</v>
      </c>
      <c r="AP591" s="106">
        <f>'MFP by Site_kbs'!$AO591/'MFP by Site_kbs'!$G591</f>
        <v>0.53913043478260869</v>
      </c>
      <c r="AQ591" s="104">
        <v>186</v>
      </c>
      <c r="AR591" s="107">
        <f>'MFP by Site_kbs'!$AQ591/'MFP by Site_kbs'!$G591</f>
        <v>0.53913043478260869</v>
      </c>
      <c r="AS591" s="104" t="s">
        <v>1767</v>
      </c>
      <c r="AT591" s="104" t="s">
        <v>2256</v>
      </c>
      <c r="AU591" s="115" t="s">
        <v>3247</v>
      </c>
    </row>
    <row r="592" spans="2:47" x14ac:dyDescent="0.25">
      <c r="B592" s="109" t="s">
        <v>1808</v>
      </c>
      <c r="C592" s="109">
        <v>27</v>
      </c>
      <c r="D592" s="109" t="s">
        <v>133</v>
      </c>
      <c r="E592" s="109">
        <v>27015</v>
      </c>
      <c r="F592" s="109" t="s">
        <v>984</v>
      </c>
      <c r="G592" s="110">
        <v>224</v>
      </c>
      <c r="H592" s="110">
        <v>117</v>
      </c>
      <c r="I592" s="111">
        <v>0.52232142857142905</v>
      </c>
      <c r="J592" s="110">
        <v>107</v>
      </c>
      <c r="K592" s="111">
        <v>0.47767857142857101</v>
      </c>
      <c r="L592" s="110">
        <v>1</v>
      </c>
      <c r="M592" s="110">
        <v>0</v>
      </c>
      <c r="N592" s="110">
        <v>41</v>
      </c>
      <c r="O592" s="110">
        <v>4</v>
      </c>
      <c r="P592" s="110">
        <v>0</v>
      </c>
      <c r="Q592" s="110">
        <v>160</v>
      </c>
      <c r="R592" s="110">
        <v>18</v>
      </c>
      <c r="S592" s="110">
        <f>SUM('MFP by Site_kbs'!$L592:$P592,'MFP by Site_kbs'!$R592)</f>
        <v>64</v>
      </c>
      <c r="T592" s="110">
        <v>224</v>
      </c>
      <c r="U592" s="111">
        <v>1</v>
      </c>
      <c r="V592" s="110">
        <v>0</v>
      </c>
      <c r="W592" s="111">
        <v>0</v>
      </c>
      <c r="X592" s="110">
        <v>0</v>
      </c>
      <c r="Y592" s="110">
        <v>0</v>
      </c>
      <c r="Z592" s="110" t="s">
        <v>1869</v>
      </c>
      <c r="AA592" s="110">
        <v>0</v>
      </c>
      <c r="AB592" s="110">
        <v>0</v>
      </c>
      <c r="AC592" s="110">
        <v>0</v>
      </c>
      <c r="AD592" s="109">
        <v>0</v>
      </c>
      <c r="AE592" s="110">
        <v>0</v>
      </c>
      <c r="AF592" s="110">
        <v>0</v>
      </c>
      <c r="AG592" s="110">
        <v>73</v>
      </c>
      <c r="AH592" s="110">
        <v>65</v>
      </c>
      <c r="AI592" s="110">
        <v>86</v>
      </c>
      <c r="AJ592" s="110">
        <v>0</v>
      </c>
      <c r="AK592" s="110">
        <v>0</v>
      </c>
      <c r="AL592" s="110">
        <v>0</v>
      </c>
      <c r="AM592" s="110">
        <v>0</v>
      </c>
      <c r="AN592" s="110">
        <v>0</v>
      </c>
      <c r="AO592" s="110">
        <v>144</v>
      </c>
      <c r="AP592" s="112">
        <f>'MFP by Site_kbs'!$AO592/'MFP by Site_kbs'!$G592</f>
        <v>0.6428571428571429</v>
      </c>
      <c r="AQ592" s="110">
        <v>144</v>
      </c>
      <c r="AR592" s="113">
        <f>'MFP by Site_kbs'!$AQ592/'MFP by Site_kbs'!$G592</f>
        <v>0.6428571428571429</v>
      </c>
      <c r="AS592" s="110" t="s">
        <v>1767</v>
      </c>
      <c r="AT592" s="110" t="s">
        <v>2256</v>
      </c>
      <c r="AU592" s="114" t="s">
        <v>3247</v>
      </c>
    </row>
    <row r="593" spans="2:47" x14ac:dyDescent="0.25">
      <c r="B593" s="103" t="s">
        <v>1808</v>
      </c>
      <c r="C593" s="103">
        <v>28</v>
      </c>
      <c r="D593" s="103" t="s">
        <v>135</v>
      </c>
      <c r="E593" s="103">
        <v>28001</v>
      </c>
      <c r="F593" s="103" t="s">
        <v>985</v>
      </c>
      <c r="G593" s="104">
        <v>374</v>
      </c>
      <c r="H593" s="104">
        <v>173</v>
      </c>
      <c r="I593" s="105">
        <v>0.462566844919786</v>
      </c>
      <c r="J593" s="104">
        <v>201</v>
      </c>
      <c r="K593" s="105">
        <v>0.53743315508021405</v>
      </c>
      <c r="L593" s="104">
        <v>0</v>
      </c>
      <c r="M593" s="104">
        <v>0</v>
      </c>
      <c r="N593" s="104">
        <v>317</v>
      </c>
      <c r="O593" s="104">
        <v>15</v>
      </c>
      <c r="P593" s="104">
        <v>0</v>
      </c>
      <c r="Q593" s="104">
        <v>37</v>
      </c>
      <c r="R593" s="104">
        <v>5</v>
      </c>
      <c r="S593" s="104">
        <f>SUM('MFP by Site_kbs'!$L593:$P593,'MFP by Site_kbs'!$R593)</f>
        <v>337</v>
      </c>
      <c r="T593" s="104">
        <v>369</v>
      </c>
      <c r="U593" s="105">
        <v>0.98663101604278103</v>
      </c>
      <c r="V593" s="104">
        <v>5</v>
      </c>
      <c r="W593" s="105">
        <v>1.33689839572193E-2</v>
      </c>
      <c r="X593" s="104">
        <v>0</v>
      </c>
      <c r="Y593" s="104">
        <v>0</v>
      </c>
      <c r="Z593" s="104" t="s">
        <v>1869</v>
      </c>
      <c r="AA593" s="104">
        <v>0</v>
      </c>
      <c r="AB593" s="104">
        <v>0</v>
      </c>
      <c r="AC593" s="104">
        <v>0</v>
      </c>
      <c r="AD593" s="103">
        <v>0</v>
      </c>
      <c r="AE593" s="104">
        <v>0</v>
      </c>
      <c r="AF593" s="104">
        <v>0</v>
      </c>
      <c r="AG593" s="104">
        <v>108</v>
      </c>
      <c r="AH593" s="104">
        <v>147</v>
      </c>
      <c r="AI593" s="104">
        <v>119</v>
      </c>
      <c r="AJ593" s="104">
        <v>0</v>
      </c>
      <c r="AK593" s="104">
        <v>0</v>
      </c>
      <c r="AL593" s="104">
        <v>0</v>
      </c>
      <c r="AM593" s="104">
        <v>0</v>
      </c>
      <c r="AN593" s="104">
        <v>0</v>
      </c>
      <c r="AO593" s="104">
        <v>341</v>
      </c>
      <c r="AP593" s="106">
        <f>'MFP by Site_kbs'!$AO593/'MFP by Site_kbs'!$G593</f>
        <v>0.91176470588235292</v>
      </c>
      <c r="AQ593" s="104">
        <v>341</v>
      </c>
      <c r="AR593" s="107">
        <f>'MFP by Site_kbs'!$AQ593/'MFP by Site_kbs'!$G593</f>
        <v>0.91176470588235292</v>
      </c>
      <c r="AS593" s="104" t="s">
        <v>1767</v>
      </c>
      <c r="AT593" s="104" t="s">
        <v>2076</v>
      </c>
      <c r="AU593" s="115" t="s">
        <v>3246</v>
      </c>
    </row>
    <row r="594" spans="2:47" x14ac:dyDescent="0.25">
      <c r="B594" s="109" t="s">
        <v>1808</v>
      </c>
      <c r="C594" s="109">
        <v>28</v>
      </c>
      <c r="D594" s="109" t="s">
        <v>135</v>
      </c>
      <c r="E594" s="109">
        <v>28002</v>
      </c>
      <c r="F594" s="109" t="s">
        <v>986</v>
      </c>
      <c r="G594" s="110">
        <v>1839</v>
      </c>
      <c r="H594" s="110">
        <v>900</v>
      </c>
      <c r="I594" s="111">
        <v>0.48939641109298498</v>
      </c>
      <c r="J594" s="110">
        <v>939</v>
      </c>
      <c r="K594" s="111">
        <v>0.51060358890701496</v>
      </c>
      <c r="L594" s="110">
        <v>6</v>
      </c>
      <c r="M594" s="110">
        <v>25</v>
      </c>
      <c r="N594" s="110">
        <v>770</v>
      </c>
      <c r="O594" s="110">
        <v>167</v>
      </c>
      <c r="P594" s="110">
        <v>1</v>
      </c>
      <c r="Q594" s="110">
        <v>861</v>
      </c>
      <c r="R594" s="110">
        <v>9</v>
      </c>
      <c r="S594" s="110">
        <f>SUM('MFP by Site_kbs'!$L594:$P594,'MFP by Site_kbs'!$R594)</f>
        <v>978</v>
      </c>
      <c r="T594" s="110">
        <v>1768</v>
      </c>
      <c r="U594" s="111">
        <v>0.96139206090266405</v>
      </c>
      <c r="V594" s="110">
        <v>71</v>
      </c>
      <c r="W594" s="111">
        <v>3.8607939097335502E-2</v>
      </c>
      <c r="X594" s="110">
        <v>0</v>
      </c>
      <c r="Y594" s="110">
        <v>0</v>
      </c>
      <c r="Z594" s="110" t="s">
        <v>1869</v>
      </c>
      <c r="AA594" s="110">
        <v>0</v>
      </c>
      <c r="AB594" s="110">
        <v>0</v>
      </c>
      <c r="AC594" s="110">
        <v>0</v>
      </c>
      <c r="AD594" s="109">
        <v>0</v>
      </c>
      <c r="AE594" s="110">
        <v>0</v>
      </c>
      <c r="AF594" s="110">
        <v>0</v>
      </c>
      <c r="AG594" s="110">
        <v>0</v>
      </c>
      <c r="AH594" s="110">
        <v>0</v>
      </c>
      <c r="AI594" s="110">
        <v>0</v>
      </c>
      <c r="AJ594" s="110">
        <v>538</v>
      </c>
      <c r="AK594" s="110">
        <v>44</v>
      </c>
      <c r="AL594" s="110">
        <v>476</v>
      </c>
      <c r="AM594" s="110">
        <v>404</v>
      </c>
      <c r="AN594" s="110">
        <v>377</v>
      </c>
      <c r="AO594" s="110">
        <v>1143</v>
      </c>
      <c r="AP594" s="112">
        <f>'MFP by Site_kbs'!$AO594/'MFP by Site_kbs'!$G594</f>
        <v>0.62153344208809136</v>
      </c>
      <c r="AQ594" s="110">
        <v>1143</v>
      </c>
      <c r="AR594" s="113">
        <f>'MFP by Site_kbs'!$AQ594/'MFP by Site_kbs'!$G594</f>
        <v>0.62153344208809136</v>
      </c>
      <c r="AS594" s="110" t="s">
        <v>1767</v>
      </c>
      <c r="AT594" s="110" t="s">
        <v>2076</v>
      </c>
      <c r="AU594" s="114" t="s">
        <v>3246</v>
      </c>
    </row>
    <row r="595" spans="2:47" x14ac:dyDescent="0.25">
      <c r="B595" s="103" t="s">
        <v>1808</v>
      </c>
      <c r="C595" s="103">
        <v>28</v>
      </c>
      <c r="D595" s="103" t="s">
        <v>135</v>
      </c>
      <c r="E595" s="103">
        <v>28003</v>
      </c>
      <c r="F595" s="103" t="s">
        <v>987</v>
      </c>
      <c r="G595" s="104">
        <v>1091</v>
      </c>
      <c r="H595" s="104">
        <v>637</v>
      </c>
      <c r="I595" s="105">
        <v>0.58386801099908303</v>
      </c>
      <c r="J595" s="104">
        <v>454</v>
      </c>
      <c r="K595" s="105">
        <v>0.41613198900091702</v>
      </c>
      <c r="L595" s="104">
        <v>1</v>
      </c>
      <c r="M595" s="104">
        <v>27</v>
      </c>
      <c r="N595" s="104">
        <v>403</v>
      </c>
      <c r="O595" s="104">
        <v>42</v>
      </c>
      <c r="P595" s="104">
        <v>0</v>
      </c>
      <c r="Q595" s="104">
        <v>603</v>
      </c>
      <c r="R595" s="104">
        <v>15</v>
      </c>
      <c r="S595" s="104">
        <f>SUM('MFP by Site_kbs'!$L595:$P595,'MFP by Site_kbs'!$R595)</f>
        <v>488</v>
      </c>
      <c r="T595" s="104">
        <v>1082</v>
      </c>
      <c r="U595" s="105">
        <v>0.991750687442713</v>
      </c>
      <c r="V595" s="104">
        <v>9</v>
      </c>
      <c r="W595" s="105">
        <v>8.2493125572868902E-3</v>
      </c>
      <c r="X595" s="104">
        <v>0</v>
      </c>
      <c r="Y595" s="104">
        <v>0</v>
      </c>
      <c r="Z595" s="104" t="s">
        <v>1869</v>
      </c>
      <c r="AA595" s="104">
        <v>0</v>
      </c>
      <c r="AB595" s="104">
        <v>0</v>
      </c>
      <c r="AC595" s="104">
        <v>0</v>
      </c>
      <c r="AD595" s="103">
        <v>0</v>
      </c>
      <c r="AE595" s="104">
        <v>0</v>
      </c>
      <c r="AF595" s="104">
        <v>108</v>
      </c>
      <c r="AG595" s="104">
        <v>335</v>
      </c>
      <c r="AH595" s="104">
        <v>335</v>
      </c>
      <c r="AI595" s="104">
        <v>313</v>
      </c>
      <c r="AJ595" s="104">
        <v>0</v>
      </c>
      <c r="AK595" s="104">
        <v>0</v>
      </c>
      <c r="AL595" s="104">
        <v>0</v>
      </c>
      <c r="AM595" s="104">
        <v>0</v>
      </c>
      <c r="AN595" s="104">
        <v>0</v>
      </c>
      <c r="AO595" s="104">
        <v>576</v>
      </c>
      <c r="AP595" s="106">
        <f>'MFP by Site_kbs'!$AO595/'MFP by Site_kbs'!$G595</f>
        <v>0.52795600366636108</v>
      </c>
      <c r="AQ595" s="104">
        <v>576</v>
      </c>
      <c r="AR595" s="107">
        <f>'MFP by Site_kbs'!$AQ595/'MFP by Site_kbs'!$G595</f>
        <v>0.52795600366636108</v>
      </c>
      <c r="AS595" s="104" t="s">
        <v>1767</v>
      </c>
      <c r="AT595" s="104" t="s">
        <v>2076</v>
      </c>
      <c r="AU595" s="115" t="s">
        <v>3246</v>
      </c>
    </row>
    <row r="596" spans="2:47" x14ac:dyDescent="0.25">
      <c r="B596" s="109" t="s">
        <v>1808</v>
      </c>
      <c r="C596" s="109">
        <v>28</v>
      </c>
      <c r="D596" s="109" t="s">
        <v>135</v>
      </c>
      <c r="E596" s="109">
        <v>28004</v>
      </c>
      <c r="F596" s="109" t="s">
        <v>988</v>
      </c>
      <c r="G596" s="110">
        <v>680</v>
      </c>
      <c r="H596" s="110">
        <v>326</v>
      </c>
      <c r="I596" s="111">
        <v>0.47941176470588198</v>
      </c>
      <c r="J596" s="110">
        <v>354</v>
      </c>
      <c r="K596" s="111">
        <v>0.52058823529411802</v>
      </c>
      <c r="L596" s="110">
        <v>0</v>
      </c>
      <c r="M596" s="110">
        <v>0</v>
      </c>
      <c r="N596" s="110">
        <v>586</v>
      </c>
      <c r="O596" s="110">
        <v>46</v>
      </c>
      <c r="P596" s="110">
        <v>0</v>
      </c>
      <c r="Q596" s="110">
        <v>29</v>
      </c>
      <c r="R596" s="110">
        <v>19</v>
      </c>
      <c r="S596" s="110">
        <f>SUM('MFP by Site_kbs'!$L596:$P596,'MFP by Site_kbs'!$R596)</f>
        <v>651</v>
      </c>
      <c r="T596" s="110">
        <v>649</v>
      </c>
      <c r="U596" s="111">
        <v>0.95441176470588196</v>
      </c>
      <c r="V596" s="110">
        <v>31</v>
      </c>
      <c r="W596" s="111">
        <v>4.5588235294117603E-2</v>
      </c>
      <c r="X596" s="110">
        <v>1</v>
      </c>
      <c r="Y596" s="110">
        <v>10</v>
      </c>
      <c r="Z596" s="110" t="s">
        <v>1869</v>
      </c>
      <c r="AA596" s="110">
        <v>131</v>
      </c>
      <c r="AB596" s="110">
        <v>105</v>
      </c>
      <c r="AC596" s="110">
        <v>127</v>
      </c>
      <c r="AD596" s="109">
        <v>116</v>
      </c>
      <c r="AE596" s="110">
        <v>109</v>
      </c>
      <c r="AF596" s="110">
        <v>81</v>
      </c>
      <c r="AG596" s="110">
        <v>0</v>
      </c>
      <c r="AH596" s="110">
        <v>0</v>
      </c>
      <c r="AI596" s="110">
        <v>0</v>
      </c>
      <c r="AJ596" s="110">
        <v>0</v>
      </c>
      <c r="AK596" s="110">
        <v>0</v>
      </c>
      <c r="AL596" s="110">
        <v>0</v>
      </c>
      <c r="AM596" s="110">
        <v>0</v>
      </c>
      <c r="AN596" s="110">
        <v>0</v>
      </c>
      <c r="AO596" s="110">
        <v>649</v>
      </c>
      <c r="AP596" s="112">
        <f>'MFP by Site_kbs'!$AO596/'MFP by Site_kbs'!$G596</f>
        <v>0.9544117647058824</v>
      </c>
      <c r="AQ596" s="110">
        <v>649</v>
      </c>
      <c r="AR596" s="113">
        <f>'MFP by Site_kbs'!$AQ596/'MFP by Site_kbs'!$G596</f>
        <v>0.9544117647058824</v>
      </c>
      <c r="AS596" s="110" t="s">
        <v>1767</v>
      </c>
      <c r="AT596" s="110" t="s">
        <v>2076</v>
      </c>
      <c r="AU596" s="114" t="s">
        <v>3246</v>
      </c>
    </row>
    <row r="597" spans="2:47" x14ac:dyDescent="0.25">
      <c r="B597" s="103" t="s">
        <v>1808</v>
      </c>
      <c r="C597" s="103">
        <v>28</v>
      </c>
      <c r="D597" s="103" t="s">
        <v>135</v>
      </c>
      <c r="E597" s="103">
        <v>28005</v>
      </c>
      <c r="F597" s="103" t="s">
        <v>989</v>
      </c>
      <c r="G597" s="104">
        <v>577</v>
      </c>
      <c r="H597" s="104">
        <v>289</v>
      </c>
      <c r="I597" s="105">
        <v>0.50086655112651601</v>
      </c>
      <c r="J597" s="104">
        <v>288</v>
      </c>
      <c r="K597" s="105">
        <v>0.49913344887348399</v>
      </c>
      <c r="L597" s="104">
        <v>2</v>
      </c>
      <c r="M597" s="104">
        <v>35</v>
      </c>
      <c r="N597" s="104">
        <v>297</v>
      </c>
      <c r="O597" s="104">
        <v>25</v>
      </c>
      <c r="P597" s="104">
        <v>0</v>
      </c>
      <c r="Q597" s="104">
        <v>211</v>
      </c>
      <c r="R597" s="104">
        <v>7</v>
      </c>
      <c r="S597" s="104">
        <f>SUM('MFP by Site_kbs'!$L597:$P597,'MFP by Site_kbs'!$R597)</f>
        <v>366</v>
      </c>
      <c r="T597" s="104">
        <v>575</v>
      </c>
      <c r="U597" s="105">
        <v>0.99653379549393395</v>
      </c>
      <c r="V597" s="104">
        <v>2</v>
      </c>
      <c r="W597" s="105">
        <v>3.4662045060658599E-3</v>
      </c>
      <c r="X597" s="104">
        <v>0</v>
      </c>
      <c r="Y597" s="104">
        <v>0</v>
      </c>
      <c r="Z597" s="104" t="s">
        <v>1869</v>
      </c>
      <c r="AA597" s="104">
        <v>0</v>
      </c>
      <c r="AB597" s="104">
        <v>0</v>
      </c>
      <c r="AC597" s="104">
        <v>0</v>
      </c>
      <c r="AD597" s="103">
        <v>0</v>
      </c>
      <c r="AE597" s="104">
        <v>0</v>
      </c>
      <c r="AF597" s="104">
        <v>0</v>
      </c>
      <c r="AG597" s="104">
        <v>202</v>
      </c>
      <c r="AH597" s="104">
        <v>202</v>
      </c>
      <c r="AI597" s="104">
        <v>173</v>
      </c>
      <c r="AJ597" s="104">
        <v>0</v>
      </c>
      <c r="AK597" s="104">
        <v>0</v>
      </c>
      <c r="AL597" s="104">
        <v>0</v>
      </c>
      <c r="AM597" s="104">
        <v>0</v>
      </c>
      <c r="AN597" s="104">
        <v>0</v>
      </c>
      <c r="AO597" s="104">
        <v>355</v>
      </c>
      <c r="AP597" s="106">
        <f>'MFP by Site_kbs'!$AO597/'MFP by Site_kbs'!$G597</f>
        <v>0.6152512998266898</v>
      </c>
      <c r="AQ597" s="104">
        <v>355</v>
      </c>
      <c r="AR597" s="107">
        <f>'MFP by Site_kbs'!$AQ597/'MFP by Site_kbs'!$G597</f>
        <v>0.6152512998266898</v>
      </c>
      <c r="AS597" s="104" t="s">
        <v>1767</v>
      </c>
      <c r="AT597" s="104" t="s">
        <v>2076</v>
      </c>
      <c r="AU597" s="115" t="s">
        <v>3246</v>
      </c>
    </row>
    <row r="598" spans="2:47" x14ac:dyDescent="0.25">
      <c r="B598" s="109" t="s">
        <v>1808</v>
      </c>
      <c r="C598" s="109">
        <v>28</v>
      </c>
      <c r="D598" s="109" t="s">
        <v>135</v>
      </c>
      <c r="E598" s="109">
        <v>28006</v>
      </c>
      <c r="F598" s="109" t="s">
        <v>752</v>
      </c>
      <c r="G598" s="110">
        <v>614</v>
      </c>
      <c r="H598" s="110">
        <v>292</v>
      </c>
      <c r="I598" s="111">
        <v>0.47557003257329</v>
      </c>
      <c r="J598" s="110">
        <v>322</v>
      </c>
      <c r="K598" s="111">
        <v>0.52442996742671</v>
      </c>
      <c r="L598" s="110">
        <v>1</v>
      </c>
      <c r="M598" s="110">
        <v>43</v>
      </c>
      <c r="N598" s="110">
        <v>143</v>
      </c>
      <c r="O598" s="110">
        <v>80</v>
      </c>
      <c r="P598" s="110">
        <v>0</v>
      </c>
      <c r="Q598" s="110">
        <v>341</v>
      </c>
      <c r="R598" s="110">
        <v>6</v>
      </c>
      <c r="S598" s="110">
        <f>SUM('MFP by Site_kbs'!$L598:$P598,'MFP by Site_kbs'!$R598)</f>
        <v>273</v>
      </c>
      <c r="T598" s="110">
        <v>497</v>
      </c>
      <c r="U598" s="111">
        <v>0.80944625407166104</v>
      </c>
      <c r="V598" s="110">
        <v>117</v>
      </c>
      <c r="W598" s="111">
        <v>0.19055374592833901</v>
      </c>
      <c r="X598" s="110">
        <v>0</v>
      </c>
      <c r="Y598" s="110">
        <v>1</v>
      </c>
      <c r="Z598" s="110" t="s">
        <v>1869</v>
      </c>
      <c r="AA598" s="110">
        <v>106</v>
      </c>
      <c r="AB598" s="110">
        <v>130</v>
      </c>
      <c r="AC598" s="110">
        <v>118</v>
      </c>
      <c r="AD598" s="109">
        <v>139</v>
      </c>
      <c r="AE598" s="110">
        <v>120</v>
      </c>
      <c r="AF598" s="110">
        <v>0</v>
      </c>
      <c r="AG598" s="110">
        <v>0</v>
      </c>
      <c r="AH598" s="110">
        <v>0</v>
      </c>
      <c r="AI598" s="110">
        <v>0</v>
      </c>
      <c r="AJ598" s="110">
        <v>0</v>
      </c>
      <c r="AK598" s="110">
        <v>0</v>
      </c>
      <c r="AL598" s="110">
        <v>0</v>
      </c>
      <c r="AM598" s="110">
        <v>0</v>
      </c>
      <c r="AN598" s="110">
        <v>0</v>
      </c>
      <c r="AO598" s="110">
        <v>342</v>
      </c>
      <c r="AP598" s="112">
        <f>'MFP by Site_kbs'!$AO598/'MFP by Site_kbs'!$G598</f>
        <v>0.55700325732899025</v>
      </c>
      <c r="AQ598" s="110">
        <v>376</v>
      </c>
      <c r="AR598" s="113">
        <f>'MFP by Site_kbs'!$AQ598/'MFP by Site_kbs'!$G598</f>
        <v>0.6123778501628665</v>
      </c>
      <c r="AS598" s="110" t="s">
        <v>1767</v>
      </c>
      <c r="AT598" s="110" t="s">
        <v>2076</v>
      </c>
      <c r="AU598" s="114" t="s">
        <v>3247</v>
      </c>
    </row>
    <row r="599" spans="2:47" x14ac:dyDescent="0.25">
      <c r="B599" s="103" t="s">
        <v>1808</v>
      </c>
      <c r="C599" s="103">
        <v>28</v>
      </c>
      <c r="D599" s="103" t="s">
        <v>135</v>
      </c>
      <c r="E599" s="103">
        <v>28007</v>
      </c>
      <c r="F599" s="103" t="s">
        <v>990</v>
      </c>
      <c r="G599" s="104">
        <v>566</v>
      </c>
      <c r="H599" s="104">
        <v>285</v>
      </c>
      <c r="I599" s="105">
        <v>0.503533568904594</v>
      </c>
      <c r="J599" s="104">
        <v>281</v>
      </c>
      <c r="K599" s="105">
        <v>0.496466431095406</v>
      </c>
      <c r="L599" s="104">
        <v>3</v>
      </c>
      <c r="M599" s="104">
        <v>15</v>
      </c>
      <c r="N599" s="104">
        <v>229</v>
      </c>
      <c r="O599" s="104">
        <v>18</v>
      </c>
      <c r="P599" s="104">
        <v>0</v>
      </c>
      <c r="Q599" s="104">
        <v>288</v>
      </c>
      <c r="R599" s="104">
        <v>13</v>
      </c>
      <c r="S599" s="104">
        <f>SUM('MFP by Site_kbs'!$L599:$P599,'MFP by Site_kbs'!$R599)</f>
        <v>278</v>
      </c>
      <c r="T599" s="104">
        <v>562</v>
      </c>
      <c r="U599" s="105">
        <v>0.992932862190813</v>
      </c>
      <c r="V599" s="104">
        <v>4</v>
      </c>
      <c r="W599" s="105">
        <v>7.0671378091872799E-3</v>
      </c>
      <c r="X599" s="104">
        <v>0</v>
      </c>
      <c r="Y599" s="104">
        <v>0</v>
      </c>
      <c r="Z599" s="104" t="s">
        <v>1869</v>
      </c>
      <c r="AA599" s="104">
        <v>0</v>
      </c>
      <c r="AB599" s="104">
        <v>0</v>
      </c>
      <c r="AC599" s="104">
        <v>0</v>
      </c>
      <c r="AD599" s="103">
        <v>0</v>
      </c>
      <c r="AE599" s="104">
        <v>0</v>
      </c>
      <c r="AF599" s="104">
        <v>113</v>
      </c>
      <c r="AG599" s="104">
        <v>158</v>
      </c>
      <c r="AH599" s="104">
        <v>139</v>
      </c>
      <c r="AI599" s="104">
        <v>156</v>
      </c>
      <c r="AJ599" s="104">
        <v>0</v>
      </c>
      <c r="AK599" s="104">
        <v>0</v>
      </c>
      <c r="AL599" s="104">
        <v>0</v>
      </c>
      <c r="AM599" s="104">
        <v>0</v>
      </c>
      <c r="AN599" s="104">
        <v>0</v>
      </c>
      <c r="AO599" s="104">
        <v>369</v>
      </c>
      <c r="AP599" s="106">
        <f>'MFP by Site_kbs'!$AO599/'MFP by Site_kbs'!$G599</f>
        <v>0.65194346289752647</v>
      </c>
      <c r="AQ599" s="104">
        <v>369</v>
      </c>
      <c r="AR599" s="107">
        <f>'MFP by Site_kbs'!$AQ599/'MFP by Site_kbs'!$G599</f>
        <v>0.65194346289752647</v>
      </c>
      <c r="AS599" s="104" t="s">
        <v>1767</v>
      </c>
      <c r="AT599" s="104" t="s">
        <v>2076</v>
      </c>
      <c r="AU599" s="115" t="s">
        <v>3246</v>
      </c>
    </row>
    <row r="600" spans="2:47" x14ac:dyDescent="0.25">
      <c r="B600" s="109" t="s">
        <v>1808</v>
      </c>
      <c r="C600" s="109">
        <v>28</v>
      </c>
      <c r="D600" s="109" t="s">
        <v>135</v>
      </c>
      <c r="E600" s="109">
        <v>28008</v>
      </c>
      <c r="F600" s="109" t="s">
        <v>991</v>
      </c>
      <c r="G600" s="110">
        <v>575</v>
      </c>
      <c r="H600" s="110">
        <v>263</v>
      </c>
      <c r="I600" s="111">
        <v>0.45739130434782599</v>
      </c>
      <c r="J600" s="110">
        <v>312</v>
      </c>
      <c r="K600" s="111">
        <v>0.54260869565217396</v>
      </c>
      <c r="L600" s="110">
        <v>0</v>
      </c>
      <c r="M600" s="110">
        <v>2</v>
      </c>
      <c r="N600" s="110">
        <v>401</v>
      </c>
      <c r="O600" s="110">
        <v>21</v>
      </c>
      <c r="P600" s="110">
        <v>0</v>
      </c>
      <c r="Q600" s="110">
        <v>136</v>
      </c>
      <c r="R600" s="110">
        <v>15</v>
      </c>
      <c r="S600" s="110">
        <f>SUM('MFP by Site_kbs'!$L600:$P600,'MFP by Site_kbs'!$R600)</f>
        <v>439</v>
      </c>
      <c r="T600" s="110">
        <v>572</v>
      </c>
      <c r="U600" s="111">
        <v>0.99478260869565205</v>
      </c>
      <c r="V600" s="110">
        <v>3</v>
      </c>
      <c r="W600" s="111">
        <v>5.21739130434783E-3</v>
      </c>
      <c r="X600" s="110">
        <v>0</v>
      </c>
      <c r="Y600" s="110">
        <v>0</v>
      </c>
      <c r="Z600" s="110" t="s">
        <v>1869</v>
      </c>
      <c r="AA600" s="110">
        <v>0</v>
      </c>
      <c r="AB600" s="110">
        <v>0</v>
      </c>
      <c r="AC600" s="110">
        <v>0</v>
      </c>
      <c r="AD600" s="109">
        <v>0</v>
      </c>
      <c r="AE600" s="110">
        <v>0</v>
      </c>
      <c r="AF600" s="110">
        <v>0</v>
      </c>
      <c r="AG600" s="110">
        <v>199</v>
      </c>
      <c r="AH600" s="110">
        <v>203</v>
      </c>
      <c r="AI600" s="110">
        <v>173</v>
      </c>
      <c r="AJ600" s="110">
        <v>0</v>
      </c>
      <c r="AK600" s="110">
        <v>0</v>
      </c>
      <c r="AL600" s="110">
        <v>0</v>
      </c>
      <c r="AM600" s="110">
        <v>0</v>
      </c>
      <c r="AN600" s="110">
        <v>0</v>
      </c>
      <c r="AO600" s="110">
        <v>504</v>
      </c>
      <c r="AP600" s="112">
        <f>'MFP by Site_kbs'!$AO600/'MFP by Site_kbs'!$G600</f>
        <v>0.87652173913043474</v>
      </c>
      <c r="AQ600" s="110">
        <v>504</v>
      </c>
      <c r="AR600" s="113">
        <f>'MFP by Site_kbs'!$AQ600/'MFP by Site_kbs'!$G600</f>
        <v>0.87652173913043474</v>
      </c>
      <c r="AS600" s="110" t="s">
        <v>1767</v>
      </c>
      <c r="AT600" s="110" t="s">
        <v>2076</v>
      </c>
      <c r="AU600" s="114" t="s">
        <v>3246</v>
      </c>
    </row>
    <row r="601" spans="2:47" x14ac:dyDescent="0.25">
      <c r="B601" s="103" t="s">
        <v>1808</v>
      </c>
      <c r="C601" s="103">
        <v>28</v>
      </c>
      <c r="D601" s="103" t="s">
        <v>135</v>
      </c>
      <c r="E601" s="103">
        <v>28009</v>
      </c>
      <c r="F601" s="103" t="s">
        <v>992</v>
      </c>
      <c r="G601" s="104">
        <v>552</v>
      </c>
      <c r="H601" s="104">
        <v>277</v>
      </c>
      <c r="I601" s="105">
        <v>0.501811594202899</v>
      </c>
      <c r="J601" s="104">
        <v>275</v>
      </c>
      <c r="K601" s="105">
        <v>0.498188405797101</v>
      </c>
      <c r="L601" s="104">
        <v>0</v>
      </c>
      <c r="M601" s="104">
        <v>21</v>
      </c>
      <c r="N601" s="104">
        <v>262</v>
      </c>
      <c r="O601" s="104">
        <v>139</v>
      </c>
      <c r="P601" s="104">
        <v>1</v>
      </c>
      <c r="Q601" s="104">
        <v>120</v>
      </c>
      <c r="R601" s="104">
        <v>9</v>
      </c>
      <c r="S601" s="104">
        <f>SUM('MFP by Site_kbs'!$L601:$P601,'MFP by Site_kbs'!$R601)</f>
        <v>432</v>
      </c>
      <c r="T601" s="104">
        <v>410</v>
      </c>
      <c r="U601" s="105">
        <v>0.74275362318840599</v>
      </c>
      <c r="V601" s="104">
        <v>142</v>
      </c>
      <c r="W601" s="105">
        <v>0.25724637681159401</v>
      </c>
      <c r="X601" s="104">
        <v>0</v>
      </c>
      <c r="Y601" s="104">
        <v>8</v>
      </c>
      <c r="Z601" s="104" t="s">
        <v>1869</v>
      </c>
      <c r="AA601" s="104">
        <v>72</v>
      </c>
      <c r="AB601" s="104">
        <v>96</v>
      </c>
      <c r="AC601" s="104">
        <v>101</v>
      </c>
      <c r="AD601" s="103">
        <v>102</v>
      </c>
      <c r="AE601" s="104">
        <v>84</v>
      </c>
      <c r="AF601" s="104">
        <v>89</v>
      </c>
      <c r="AG601" s="104">
        <v>0</v>
      </c>
      <c r="AH601" s="104">
        <v>0</v>
      </c>
      <c r="AI601" s="104">
        <v>0</v>
      </c>
      <c r="AJ601" s="104">
        <v>0</v>
      </c>
      <c r="AK601" s="104">
        <v>0</v>
      </c>
      <c r="AL601" s="104">
        <v>0</v>
      </c>
      <c r="AM601" s="104">
        <v>0</v>
      </c>
      <c r="AN601" s="104">
        <v>0</v>
      </c>
      <c r="AO601" s="104">
        <v>523</v>
      </c>
      <c r="AP601" s="106">
        <f>'MFP by Site_kbs'!$AO601/'MFP by Site_kbs'!$G601</f>
        <v>0.94746376811594202</v>
      </c>
      <c r="AQ601" s="104">
        <v>523</v>
      </c>
      <c r="AR601" s="107">
        <f>'MFP by Site_kbs'!$AQ601/'MFP by Site_kbs'!$G601</f>
        <v>0.94746376811594202</v>
      </c>
      <c r="AS601" s="104" t="s">
        <v>1767</v>
      </c>
      <c r="AT601" s="104" t="s">
        <v>2076</v>
      </c>
      <c r="AU601" s="115" t="s">
        <v>3246</v>
      </c>
    </row>
    <row r="602" spans="2:47" x14ac:dyDescent="0.25">
      <c r="B602" s="109" t="s">
        <v>1808</v>
      </c>
      <c r="C602" s="109">
        <v>28</v>
      </c>
      <c r="D602" s="109" t="s">
        <v>135</v>
      </c>
      <c r="E602" s="109">
        <v>28010</v>
      </c>
      <c r="F602" s="109" t="s">
        <v>993</v>
      </c>
      <c r="G602" s="110">
        <v>1066</v>
      </c>
      <c r="H602" s="110">
        <v>471</v>
      </c>
      <c r="I602" s="111">
        <v>0.44183864915572202</v>
      </c>
      <c r="J602" s="110">
        <v>595</v>
      </c>
      <c r="K602" s="111">
        <v>0.55816135084427798</v>
      </c>
      <c r="L602" s="110">
        <v>4</v>
      </c>
      <c r="M602" s="110">
        <v>10</v>
      </c>
      <c r="N602" s="110">
        <v>661</v>
      </c>
      <c r="O602" s="110">
        <v>48</v>
      </c>
      <c r="P602" s="110">
        <v>0</v>
      </c>
      <c r="Q602" s="110">
        <v>335</v>
      </c>
      <c r="R602" s="110">
        <v>8</v>
      </c>
      <c r="S602" s="110">
        <f>SUM('MFP by Site_kbs'!$L602:$P602,'MFP by Site_kbs'!$R602)</f>
        <v>731</v>
      </c>
      <c r="T602" s="110">
        <v>1052</v>
      </c>
      <c r="U602" s="111">
        <v>0.98686679174484004</v>
      </c>
      <c r="V602" s="110">
        <v>14</v>
      </c>
      <c r="W602" s="111">
        <v>1.31332082551595E-2</v>
      </c>
      <c r="X602" s="110">
        <v>0</v>
      </c>
      <c r="Y602" s="110">
        <v>0</v>
      </c>
      <c r="Z602" s="110" t="s">
        <v>1869</v>
      </c>
      <c r="AA602" s="110">
        <v>0</v>
      </c>
      <c r="AB602" s="110">
        <v>0</v>
      </c>
      <c r="AC602" s="110">
        <v>0</v>
      </c>
      <c r="AD602" s="109">
        <v>0</v>
      </c>
      <c r="AE602" s="110">
        <v>0</v>
      </c>
      <c r="AF602" s="110">
        <v>0</v>
      </c>
      <c r="AG602" s="110">
        <v>0</v>
      </c>
      <c r="AH602" s="110">
        <v>0</v>
      </c>
      <c r="AI602" s="110">
        <v>1</v>
      </c>
      <c r="AJ602" s="110">
        <v>299</v>
      </c>
      <c r="AK602" s="110">
        <v>30</v>
      </c>
      <c r="AL602" s="110">
        <v>271</v>
      </c>
      <c r="AM602" s="110">
        <v>272</v>
      </c>
      <c r="AN602" s="110">
        <v>193</v>
      </c>
      <c r="AO602" s="110">
        <v>760</v>
      </c>
      <c r="AP602" s="112">
        <f>'MFP by Site_kbs'!$AO602/'MFP by Site_kbs'!$G602</f>
        <v>0.71294559099437149</v>
      </c>
      <c r="AQ602" s="110">
        <v>760</v>
      </c>
      <c r="AR602" s="113">
        <f>'MFP by Site_kbs'!$AQ602/'MFP by Site_kbs'!$G602</f>
        <v>0.71294559099437149</v>
      </c>
      <c r="AS602" s="110" t="s">
        <v>1767</v>
      </c>
      <c r="AT602" s="110" t="s">
        <v>2076</v>
      </c>
      <c r="AU602" s="114" t="s">
        <v>3246</v>
      </c>
    </row>
    <row r="603" spans="2:47" x14ac:dyDescent="0.25">
      <c r="B603" s="103" t="s">
        <v>1808</v>
      </c>
      <c r="C603" s="103">
        <v>28</v>
      </c>
      <c r="D603" s="103" t="s">
        <v>135</v>
      </c>
      <c r="E603" s="103">
        <v>28011</v>
      </c>
      <c r="F603" s="103" t="s">
        <v>994</v>
      </c>
      <c r="G603" s="104">
        <v>2005</v>
      </c>
      <c r="H603" s="104">
        <v>1007</v>
      </c>
      <c r="I603" s="105">
        <v>0.50224438902743096</v>
      </c>
      <c r="J603" s="104">
        <v>998</v>
      </c>
      <c r="K603" s="105">
        <v>0.49775561097256898</v>
      </c>
      <c r="L603" s="104">
        <v>8</v>
      </c>
      <c r="M603" s="104">
        <v>53</v>
      </c>
      <c r="N603" s="104">
        <v>569</v>
      </c>
      <c r="O603" s="104">
        <v>82</v>
      </c>
      <c r="P603" s="104">
        <v>0</v>
      </c>
      <c r="Q603" s="104">
        <v>1270</v>
      </c>
      <c r="R603" s="104">
        <v>23</v>
      </c>
      <c r="S603" s="104">
        <f>SUM('MFP by Site_kbs'!$L603:$P603,'MFP by Site_kbs'!$R603)</f>
        <v>735</v>
      </c>
      <c r="T603" s="104">
        <v>1999</v>
      </c>
      <c r="U603" s="105">
        <v>0.99700748129675798</v>
      </c>
      <c r="V603" s="104">
        <v>6</v>
      </c>
      <c r="W603" s="105">
        <v>2.9925187032419E-3</v>
      </c>
      <c r="X603" s="104">
        <v>0</v>
      </c>
      <c r="Y603" s="104">
        <v>0</v>
      </c>
      <c r="Z603" s="104" t="s">
        <v>1869</v>
      </c>
      <c r="AA603" s="104">
        <v>0</v>
      </c>
      <c r="AB603" s="104">
        <v>0</v>
      </c>
      <c r="AC603" s="104">
        <v>0</v>
      </c>
      <c r="AD603" s="103">
        <v>0</v>
      </c>
      <c r="AE603" s="104">
        <v>0</v>
      </c>
      <c r="AF603" s="104">
        <v>0</v>
      </c>
      <c r="AG603" s="104">
        <v>0</v>
      </c>
      <c r="AH603" s="104">
        <v>0</v>
      </c>
      <c r="AI603" s="104">
        <v>0</v>
      </c>
      <c r="AJ603" s="104">
        <v>596</v>
      </c>
      <c r="AK603" s="104">
        <v>13</v>
      </c>
      <c r="AL603" s="104">
        <v>511</v>
      </c>
      <c r="AM603" s="104">
        <v>443</v>
      </c>
      <c r="AN603" s="104">
        <v>442</v>
      </c>
      <c r="AO603" s="104">
        <v>851</v>
      </c>
      <c r="AP603" s="106">
        <f>'MFP by Site_kbs'!$AO603/'MFP by Site_kbs'!$G603</f>
        <v>0.42443890274314217</v>
      </c>
      <c r="AQ603" s="104">
        <v>851</v>
      </c>
      <c r="AR603" s="107">
        <f>'MFP by Site_kbs'!$AQ603/'MFP by Site_kbs'!$G603</f>
        <v>0.42443890274314217</v>
      </c>
      <c r="AS603" s="104" t="s">
        <v>1767</v>
      </c>
      <c r="AT603" s="104" t="s">
        <v>2076</v>
      </c>
      <c r="AU603" s="115" t="s">
        <v>3246</v>
      </c>
    </row>
    <row r="604" spans="2:47" x14ac:dyDescent="0.25">
      <c r="B604" s="109" t="s">
        <v>1808</v>
      </c>
      <c r="C604" s="109">
        <v>28</v>
      </c>
      <c r="D604" s="109" t="s">
        <v>135</v>
      </c>
      <c r="E604" s="109">
        <v>28012</v>
      </c>
      <c r="F604" s="109" t="s">
        <v>995</v>
      </c>
      <c r="G604" s="110">
        <v>654</v>
      </c>
      <c r="H604" s="110">
        <v>296</v>
      </c>
      <c r="I604" s="111">
        <v>0.45259938837920499</v>
      </c>
      <c r="J604" s="110">
        <v>358</v>
      </c>
      <c r="K604" s="111">
        <v>0.54740061162079501</v>
      </c>
      <c r="L604" s="110">
        <v>1</v>
      </c>
      <c r="M604" s="110">
        <v>11</v>
      </c>
      <c r="N604" s="110">
        <v>270</v>
      </c>
      <c r="O604" s="110">
        <v>50</v>
      </c>
      <c r="P604" s="110">
        <v>0</v>
      </c>
      <c r="Q604" s="110">
        <v>297</v>
      </c>
      <c r="R604" s="110">
        <v>25</v>
      </c>
      <c r="S604" s="110">
        <f>SUM('MFP by Site_kbs'!$L604:$P604,'MFP by Site_kbs'!$R604)</f>
        <v>357</v>
      </c>
      <c r="T604" s="110">
        <v>593</v>
      </c>
      <c r="U604" s="111">
        <v>0.90672782874617697</v>
      </c>
      <c r="V604" s="110">
        <v>61</v>
      </c>
      <c r="W604" s="111">
        <v>9.3272171253822603E-2</v>
      </c>
      <c r="X604" s="110">
        <v>0</v>
      </c>
      <c r="Y604" s="110">
        <v>9</v>
      </c>
      <c r="Z604" s="110" t="s">
        <v>1869</v>
      </c>
      <c r="AA604" s="110">
        <v>127</v>
      </c>
      <c r="AB604" s="110">
        <v>129</v>
      </c>
      <c r="AC604" s="110">
        <v>125</v>
      </c>
      <c r="AD604" s="109">
        <v>127</v>
      </c>
      <c r="AE604" s="110">
        <v>137</v>
      </c>
      <c r="AF604" s="110">
        <v>0</v>
      </c>
      <c r="AG604" s="110">
        <v>0</v>
      </c>
      <c r="AH604" s="110">
        <v>0</v>
      </c>
      <c r="AI604" s="110">
        <v>0</v>
      </c>
      <c r="AJ604" s="110">
        <v>0</v>
      </c>
      <c r="AK604" s="110">
        <v>0</v>
      </c>
      <c r="AL604" s="110">
        <v>0</v>
      </c>
      <c r="AM604" s="110">
        <v>0</v>
      </c>
      <c r="AN604" s="110">
        <v>0</v>
      </c>
      <c r="AO604" s="110">
        <v>471</v>
      </c>
      <c r="AP604" s="112">
        <f>'MFP by Site_kbs'!$AO604/'MFP by Site_kbs'!$G604</f>
        <v>0.72018348623853212</v>
      </c>
      <c r="AQ604" s="110">
        <v>471</v>
      </c>
      <c r="AR604" s="113">
        <f>'MFP by Site_kbs'!$AQ604/'MFP by Site_kbs'!$G604</f>
        <v>0.72018348623853212</v>
      </c>
      <c r="AS604" s="110" t="s">
        <v>1767</v>
      </c>
      <c r="AT604" s="110" t="s">
        <v>2076</v>
      </c>
      <c r="AU604" s="114" t="s">
        <v>3246</v>
      </c>
    </row>
    <row r="605" spans="2:47" x14ac:dyDescent="0.25">
      <c r="B605" s="103" t="s">
        <v>1808</v>
      </c>
      <c r="C605" s="103">
        <v>28</v>
      </c>
      <c r="D605" s="103" t="s">
        <v>135</v>
      </c>
      <c r="E605" s="103">
        <v>28013</v>
      </c>
      <c r="F605" s="103" t="s">
        <v>996</v>
      </c>
      <c r="G605" s="104">
        <v>168</v>
      </c>
      <c r="H605" s="104">
        <v>83</v>
      </c>
      <c r="I605" s="105">
        <v>0.49404761904761901</v>
      </c>
      <c r="J605" s="104">
        <v>85</v>
      </c>
      <c r="K605" s="105">
        <v>0.50595238095238104</v>
      </c>
      <c r="L605" s="104">
        <v>0</v>
      </c>
      <c r="M605" s="104">
        <v>0</v>
      </c>
      <c r="N605" s="104">
        <v>42</v>
      </c>
      <c r="O605" s="104">
        <v>13</v>
      </c>
      <c r="P605" s="104">
        <v>0</v>
      </c>
      <c r="Q605" s="104">
        <v>103</v>
      </c>
      <c r="R605" s="104">
        <v>10</v>
      </c>
      <c r="S605" s="104">
        <f>SUM('MFP by Site_kbs'!$L605:$P605,'MFP by Site_kbs'!$R605)</f>
        <v>65</v>
      </c>
      <c r="T605" s="104">
        <v>160</v>
      </c>
      <c r="U605" s="105">
        <v>0.952380952380952</v>
      </c>
      <c r="V605" s="104">
        <v>8</v>
      </c>
      <c r="W605" s="105">
        <v>4.7619047619047603E-2</v>
      </c>
      <c r="X605" s="104">
        <v>0</v>
      </c>
      <c r="Y605" s="104">
        <v>0</v>
      </c>
      <c r="Z605" s="104" t="s">
        <v>1869</v>
      </c>
      <c r="AA605" s="104">
        <v>26</v>
      </c>
      <c r="AB605" s="104">
        <v>23</v>
      </c>
      <c r="AC605" s="104">
        <v>35</v>
      </c>
      <c r="AD605" s="103">
        <v>29</v>
      </c>
      <c r="AE605" s="104">
        <v>27</v>
      </c>
      <c r="AF605" s="104">
        <v>28</v>
      </c>
      <c r="AG605" s="104">
        <v>0</v>
      </c>
      <c r="AH605" s="104">
        <v>0</v>
      </c>
      <c r="AI605" s="104">
        <v>0</v>
      </c>
      <c r="AJ605" s="104">
        <v>0</v>
      </c>
      <c r="AK605" s="104">
        <v>0</v>
      </c>
      <c r="AL605" s="104">
        <v>0</v>
      </c>
      <c r="AM605" s="104">
        <v>0</v>
      </c>
      <c r="AN605" s="104">
        <v>0</v>
      </c>
      <c r="AO605" s="104">
        <v>148</v>
      </c>
      <c r="AP605" s="106">
        <f>'MFP by Site_kbs'!$AO605/'MFP by Site_kbs'!$G605</f>
        <v>0.88095238095238093</v>
      </c>
      <c r="AQ605" s="104">
        <v>148</v>
      </c>
      <c r="AR605" s="107">
        <f>'MFP by Site_kbs'!$AQ605/'MFP by Site_kbs'!$G605</f>
        <v>0.88095238095238093</v>
      </c>
      <c r="AS605" s="104" t="s">
        <v>1767</v>
      </c>
      <c r="AT605" s="104" t="s">
        <v>2076</v>
      </c>
      <c r="AU605" s="115" t="s">
        <v>3246</v>
      </c>
    </row>
    <row r="606" spans="2:47" x14ac:dyDescent="0.25">
      <c r="B606" s="109" t="s">
        <v>1808</v>
      </c>
      <c r="C606" s="109">
        <v>28</v>
      </c>
      <c r="D606" s="109" t="s">
        <v>135</v>
      </c>
      <c r="E606" s="109">
        <v>28014</v>
      </c>
      <c r="F606" s="109" t="s">
        <v>997</v>
      </c>
      <c r="G606" s="110">
        <v>366</v>
      </c>
      <c r="H606" s="110">
        <v>163</v>
      </c>
      <c r="I606" s="111">
        <v>0.44535519125683098</v>
      </c>
      <c r="J606" s="110">
        <v>203</v>
      </c>
      <c r="K606" s="111">
        <v>0.55464480874316902</v>
      </c>
      <c r="L606" s="110">
        <v>0</v>
      </c>
      <c r="M606" s="110">
        <v>1</v>
      </c>
      <c r="N606" s="110">
        <v>337</v>
      </c>
      <c r="O606" s="110">
        <v>9</v>
      </c>
      <c r="P606" s="110">
        <v>0</v>
      </c>
      <c r="Q606" s="110">
        <v>13</v>
      </c>
      <c r="R606" s="110">
        <v>6</v>
      </c>
      <c r="S606" s="110">
        <f>SUM('MFP by Site_kbs'!$L606:$P606,'MFP by Site_kbs'!$R606)</f>
        <v>353</v>
      </c>
      <c r="T606" s="110">
        <v>356</v>
      </c>
      <c r="U606" s="111">
        <v>0.97267759562841505</v>
      </c>
      <c r="V606" s="110">
        <v>10</v>
      </c>
      <c r="W606" s="111">
        <v>2.7322404371584699E-2</v>
      </c>
      <c r="X606" s="110">
        <v>0</v>
      </c>
      <c r="Y606" s="110">
        <v>6</v>
      </c>
      <c r="Z606" s="110" t="s">
        <v>1869</v>
      </c>
      <c r="AA606" s="110">
        <v>50</v>
      </c>
      <c r="AB606" s="110">
        <v>81</v>
      </c>
      <c r="AC606" s="110">
        <v>61</v>
      </c>
      <c r="AD606" s="109">
        <v>64</v>
      </c>
      <c r="AE606" s="110">
        <v>57</v>
      </c>
      <c r="AF606" s="110">
        <v>47</v>
      </c>
      <c r="AG606" s="110">
        <v>0</v>
      </c>
      <c r="AH606" s="110">
        <v>0</v>
      </c>
      <c r="AI606" s="110">
        <v>0</v>
      </c>
      <c r="AJ606" s="110">
        <v>0</v>
      </c>
      <c r="AK606" s="110">
        <v>0</v>
      </c>
      <c r="AL606" s="110">
        <v>0</v>
      </c>
      <c r="AM606" s="110">
        <v>0</v>
      </c>
      <c r="AN606" s="110">
        <v>0</v>
      </c>
      <c r="AO606" s="110">
        <v>358</v>
      </c>
      <c r="AP606" s="112">
        <f>'MFP by Site_kbs'!$AO606/'MFP by Site_kbs'!$G606</f>
        <v>0.97814207650273222</v>
      </c>
      <c r="AQ606" s="110">
        <v>358</v>
      </c>
      <c r="AR606" s="113">
        <f>'MFP by Site_kbs'!$AQ606/'MFP by Site_kbs'!$G606</f>
        <v>0.97814207650273222</v>
      </c>
      <c r="AS606" s="110" t="s">
        <v>1767</v>
      </c>
      <c r="AT606" s="110" t="s">
        <v>2076</v>
      </c>
      <c r="AU606" s="114" t="s">
        <v>3246</v>
      </c>
    </row>
    <row r="607" spans="2:47" x14ac:dyDescent="0.25">
      <c r="B607" s="103" t="s">
        <v>1808</v>
      </c>
      <c r="C607" s="103">
        <v>28</v>
      </c>
      <c r="D607" s="103" t="s">
        <v>135</v>
      </c>
      <c r="E607" s="103">
        <v>28016</v>
      </c>
      <c r="F607" s="103" t="s">
        <v>998</v>
      </c>
      <c r="G607" s="104">
        <v>547</v>
      </c>
      <c r="H607" s="104">
        <v>252</v>
      </c>
      <c r="I607" s="105">
        <v>0.46069469835466198</v>
      </c>
      <c r="J607" s="104">
        <v>295</v>
      </c>
      <c r="K607" s="105">
        <v>0.53930530164533796</v>
      </c>
      <c r="L607" s="104">
        <v>2</v>
      </c>
      <c r="M607" s="104">
        <v>22</v>
      </c>
      <c r="N607" s="104">
        <v>131</v>
      </c>
      <c r="O607" s="104">
        <v>99</v>
      </c>
      <c r="P607" s="104">
        <v>0</v>
      </c>
      <c r="Q607" s="104">
        <v>278</v>
      </c>
      <c r="R607" s="104">
        <v>15</v>
      </c>
      <c r="S607" s="104">
        <f>SUM('MFP by Site_kbs'!$L607:$P607,'MFP by Site_kbs'!$R607)</f>
        <v>269</v>
      </c>
      <c r="T607" s="104">
        <v>477</v>
      </c>
      <c r="U607" s="105">
        <v>0.87202925045703805</v>
      </c>
      <c r="V607" s="104">
        <v>70</v>
      </c>
      <c r="W607" s="105">
        <v>0.127970749542962</v>
      </c>
      <c r="X607" s="104">
        <v>0</v>
      </c>
      <c r="Y607" s="104">
        <v>0</v>
      </c>
      <c r="Z607" s="104" t="s">
        <v>1869</v>
      </c>
      <c r="AA607" s="104">
        <v>0</v>
      </c>
      <c r="AB607" s="104">
        <v>0</v>
      </c>
      <c r="AC607" s="104">
        <v>0</v>
      </c>
      <c r="AD607" s="103">
        <v>0</v>
      </c>
      <c r="AE607" s="104">
        <v>0</v>
      </c>
      <c r="AF607" s="104">
        <v>0</v>
      </c>
      <c r="AG607" s="104">
        <v>186</v>
      </c>
      <c r="AH607" s="104">
        <v>184</v>
      </c>
      <c r="AI607" s="104">
        <v>177</v>
      </c>
      <c r="AJ607" s="104">
        <v>0</v>
      </c>
      <c r="AK607" s="104">
        <v>0</v>
      </c>
      <c r="AL607" s="104">
        <v>0</v>
      </c>
      <c r="AM607" s="104">
        <v>0</v>
      </c>
      <c r="AN607" s="104">
        <v>0</v>
      </c>
      <c r="AO607" s="104">
        <v>428</v>
      </c>
      <c r="AP607" s="106">
        <f>'MFP by Site_kbs'!$AO607/'MFP by Site_kbs'!$G607</f>
        <v>0.78244972577696525</v>
      </c>
      <c r="AQ607" s="104">
        <v>428</v>
      </c>
      <c r="AR607" s="107">
        <f>'MFP by Site_kbs'!$AQ607/'MFP by Site_kbs'!$G607</f>
        <v>0.78244972577696525</v>
      </c>
      <c r="AS607" s="104" t="s">
        <v>1767</v>
      </c>
      <c r="AT607" s="104" t="s">
        <v>2076</v>
      </c>
      <c r="AU607" s="115" t="s">
        <v>3246</v>
      </c>
    </row>
    <row r="608" spans="2:47" x14ac:dyDescent="0.25">
      <c r="B608" s="109" t="s">
        <v>1808</v>
      </c>
      <c r="C608" s="109">
        <v>28</v>
      </c>
      <c r="D608" s="109" t="s">
        <v>135</v>
      </c>
      <c r="E608" s="109">
        <v>28017</v>
      </c>
      <c r="F608" s="109" t="s">
        <v>999</v>
      </c>
      <c r="G608" s="110">
        <v>364</v>
      </c>
      <c r="H608" s="110">
        <v>154</v>
      </c>
      <c r="I608" s="111">
        <v>0.42307692307692302</v>
      </c>
      <c r="J608" s="110">
        <v>210</v>
      </c>
      <c r="K608" s="111">
        <v>0.57692307692307698</v>
      </c>
      <c r="L608" s="110">
        <v>2</v>
      </c>
      <c r="M608" s="110">
        <v>9</v>
      </c>
      <c r="N608" s="110">
        <v>72</v>
      </c>
      <c r="O608" s="110">
        <v>8</v>
      </c>
      <c r="P608" s="110">
        <v>0</v>
      </c>
      <c r="Q608" s="110">
        <v>265</v>
      </c>
      <c r="R608" s="110">
        <v>8</v>
      </c>
      <c r="S608" s="110">
        <f>SUM('MFP by Site_kbs'!$L608:$P608,'MFP by Site_kbs'!$R608)</f>
        <v>99</v>
      </c>
      <c r="T608" s="110">
        <v>357</v>
      </c>
      <c r="U608" s="111">
        <v>0.98076923076923095</v>
      </c>
      <c r="V608" s="110">
        <v>7</v>
      </c>
      <c r="W608" s="111">
        <v>1.9230769230769201E-2</v>
      </c>
      <c r="X608" s="110">
        <v>0</v>
      </c>
      <c r="Y608" s="110">
        <v>0</v>
      </c>
      <c r="Z608" s="110" t="s">
        <v>1869</v>
      </c>
      <c r="AA608" s="110">
        <v>57</v>
      </c>
      <c r="AB608" s="110">
        <v>61</v>
      </c>
      <c r="AC608" s="110">
        <v>61</v>
      </c>
      <c r="AD608" s="109">
        <v>61</v>
      </c>
      <c r="AE608" s="110">
        <v>62</v>
      </c>
      <c r="AF608" s="110">
        <v>62</v>
      </c>
      <c r="AG608" s="110">
        <v>0</v>
      </c>
      <c r="AH608" s="110">
        <v>0</v>
      </c>
      <c r="AI608" s="110">
        <v>0</v>
      </c>
      <c r="AJ608" s="110">
        <v>0</v>
      </c>
      <c r="AK608" s="110">
        <v>0</v>
      </c>
      <c r="AL608" s="110">
        <v>0</v>
      </c>
      <c r="AM608" s="110">
        <v>0</v>
      </c>
      <c r="AN608" s="110">
        <v>0</v>
      </c>
      <c r="AO608" s="110">
        <v>225</v>
      </c>
      <c r="AP608" s="112">
        <f>'MFP by Site_kbs'!$AO608/'MFP by Site_kbs'!$G608</f>
        <v>0.61813186813186816</v>
      </c>
      <c r="AQ608" s="110">
        <v>226</v>
      </c>
      <c r="AR608" s="113">
        <f>'MFP by Site_kbs'!$AQ608/'MFP by Site_kbs'!$G608</f>
        <v>0.62087912087912089</v>
      </c>
      <c r="AS608" s="110" t="s">
        <v>1767</v>
      </c>
      <c r="AT608" s="110" t="s">
        <v>2076</v>
      </c>
      <c r="AU608" s="114" t="s">
        <v>3247</v>
      </c>
    </row>
    <row r="609" spans="2:47" x14ac:dyDescent="0.25">
      <c r="B609" s="103" t="s">
        <v>1808</v>
      </c>
      <c r="C609" s="103">
        <v>28</v>
      </c>
      <c r="D609" s="103" t="s">
        <v>135</v>
      </c>
      <c r="E609" s="103">
        <v>28018</v>
      </c>
      <c r="F609" s="103" t="s">
        <v>1000</v>
      </c>
      <c r="G609" s="104">
        <v>458</v>
      </c>
      <c r="H609" s="104">
        <v>199</v>
      </c>
      <c r="I609" s="105">
        <v>0.43449781659388598</v>
      </c>
      <c r="J609" s="104">
        <v>259</v>
      </c>
      <c r="K609" s="105">
        <v>0.56550218340611402</v>
      </c>
      <c r="L609" s="104">
        <v>1</v>
      </c>
      <c r="M609" s="104">
        <v>6</v>
      </c>
      <c r="N609" s="104">
        <v>350</v>
      </c>
      <c r="O609" s="104">
        <v>28</v>
      </c>
      <c r="P609" s="104">
        <v>0</v>
      </c>
      <c r="Q609" s="104">
        <v>62</v>
      </c>
      <c r="R609" s="104">
        <v>11</v>
      </c>
      <c r="S609" s="104">
        <f>SUM('MFP by Site_kbs'!$L609:$P609,'MFP by Site_kbs'!$R609)</f>
        <v>396</v>
      </c>
      <c r="T609" s="104">
        <v>454</v>
      </c>
      <c r="U609" s="105">
        <v>0.99126637554585195</v>
      </c>
      <c r="V609" s="104">
        <v>4</v>
      </c>
      <c r="W609" s="105">
        <v>8.7336244541484694E-3</v>
      </c>
      <c r="X609" s="104">
        <v>0</v>
      </c>
      <c r="Y609" s="104">
        <v>0</v>
      </c>
      <c r="Z609" s="104" t="s">
        <v>1869</v>
      </c>
      <c r="AA609" s="104">
        <v>0</v>
      </c>
      <c r="AB609" s="104">
        <v>0</v>
      </c>
      <c r="AC609" s="104">
        <v>0</v>
      </c>
      <c r="AD609" s="103">
        <v>0</v>
      </c>
      <c r="AE609" s="104">
        <v>0</v>
      </c>
      <c r="AF609" s="104">
        <v>0</v>
      </c>
      <c r="AG609" s="104">
        <v>159</v>
      </c>
      <c r="AH609" s="104">
        <v>161</v>
      </c>
      <c r="AI609" s="104">
        <v>138</v>
      </c>
      <c r="AJ609" s="104">
        <v>0</v>
      </c>
      <c r="AK609" s="104">
        <v>0</v>
      </c>
      <c r="AL609" s="104">
        <v>0</v>
      </c>
      <c r="AM609" s="104">
        <v>0</v>
      </c>
      <c r="AN609" s="104">
        <v>0</v>
      </c>
      <c r="AO609" s="104">
        <v>404</v>
      </c>
      <c r="AP609" s="106">
        <f>'MFP by Site_kbs'!$AO609/'MFP by Site_kbs'!$G609</f>
        <v>0.88209606986899558</v>
      </c>
      <c r="AQ609" s="104">
        <v>404</v>
      </c>
      <c r="AR609" s="107">
        <f>'MFP by Site_kbs'!$AQ609/'MFP by Site_kbs'!$G609</f>
        <v>0.88209606986899558</v>
      </c>
      <c r="AS609" s="104" t="s">
        <v>1767</v>
      </c>
      <c r="AT609" s="104" t="s">
        <v>2076</v>
      </c>
      <c r="AU609" s="115" t="s">
        <v>3246</v>
      </c>
    </row>
    <row r="610" spans="2:47" x14ac:dyDescent="0.25">
      <c r="B610" s="109" t="s">
        <v>1808</v>
      </c>
      <c r="C610" s="109">
        <v>28</v>
      </c>
      <c r="D610" s="109" t="s">
        <v>135</v>
      </c>
      <c r="E610" s="109">
        <v>28019</v>
      </c>
      <c r="F610" s="109" t="s">
        <v>1001</v>
      </c>
      <c r="G610" s="110">
        <v>2337</v>
      </c>
      <c r="H610" s="110">
        <v>1256</v>
      </c>
      <c r="I610" s="111">
        <v>0.53767123287671204</v>
      </c>
      <c r="J610" s="110">
        <v>1081</v>
      </c>
      <c r="K610" s="111">
        <v>0.46232876712328802</v>
      </c>
      <c r="L610" s="110">
        <v>6</v>
      </c>
      <c r="M610" s="110">
        <v>120</v>
      </c>
      <c r="N610" s="110">
        <v>741</v>
      </c>
      <c r="O610" s="110">
        <v>134</v>
      </c>
      <c r="P610" s="110">
        <v>3</v>
      </c>
      <c r="Q610" s="110">
        <v>1311</v>
      </c>
      <c r="R610" s="110">
        <v>22</v>
      </c>
      <c r="S610" s="110">
        <f>SUM('MFP by Site_kbs'!$L610:$P610,'MFP by Site_kbs'!$R610)</f>
        <v>1026</v>
      </c>
      <c r="T610" s="110">
        <v>2246</v>
      </c>
      <c r="U610" s="111">
        <v>0.96104452054794498</v>
      </c>
      <c r="V610" s="110">
        <v>91</v>
      </c>
      <c r="W610" s="111">
        <v>3.8955479452054798E-2</v>
      </c>
      <c r="X610" s="110">
        <v>0</v>
      </c>
      <c r="Y610" s="110">
        <v>0</v>
      </c>
      <c r="Z610" s="110" t="s">
        <v>1869</v>
      </c>
      <c r="AA610" s="110">
        <v>0</v>
      </c>
      <c r="AB610" s="110">
        <v>0</v>
      </c>
      <c r="AC610" s="110">
        <v>0</v>
      </c>
      <c r="AD610" s="109">
        <v>0</v>
      </c>
      <c r="AE610" s="110">
        <v>0</v>
      </c>
      <c r="AF610" s="110">
        <v>0</v>
      </c>
      <c r="AG610" s="110">
        <v>0</v>
      </c>
      <c r="AH610" s="110">
        <v>0</v>
      </c>
      <c r="AI610" s="110">
        <v>0</v>
      </c>
      <c r="AJ610" s="110">
        <v>600</v>
      </c>
      <c r="AK610" s="110">
        <v>69</v>
      </c>
      <c r="AL610" s="110">
        <v>618</v>
      </c>
      <c r="AM610" s="110">
        <v>528</v>
      </c>
      <c r="AN610" s="110">
        <v>522</v>
      </c>
      <c r="AO610" s="110">
        <v>1117</v>
      </c>
      <c r="AP610" s="112">
        <f>'MFP by Site_kbs'!$AO610/'MFP by Site_kbs'!$G610</f>
        <v>0.47796320068463843</v>
      </c>
      <c r="AQ610" s="110">
        <v>1138</v>
      </c>
      <c r="AR610" s="113">
        <f>'MFP by Site_kbs'!$AQ610/'MFP by Site_kbs'!$G610</f>
        <v>0.48694908001711595</v>
      </c>
      <c r="AS610" s="110" t="s">
        <v>1767</v>
      </c>
      <c r="AT610" s="110" t="s">
        <v>2076</v>
      </c>
      <c r="AU610" s="114" t="s">
        <v>3247</v>
      </c>
    </row>
    <row r="611" spans="2:47" x14ac:dyDescent="0.25">
      <c r="B611" s="103" t="s">
        <v>1808</v>
      </c>
      <c r="C611" s="103">
        <v>28</v>
      </c>
      <c r="D611" s="103" t="s">
        <v>135</v>
      </c>
      <c r="E611" s="103">
        <v>28021</v>
      </c>
      <c r="F611" s="103" t="s">
        <v>1002</v>
      </c>
      <c r="G611" s="104">
        <v>980</v>
      </c>
      <c r="H611" s="104">
        <v>448</v>
      </c>
      <c r="I611" s="105">
        <v>0.45714285714285702</v>
      </c>
      <c r="J611" s="104">
        <v>532</v>
      </c>
      <c r="K611" s="105">
        <v>0.54285714285714304</v>
      </c>
      <c r="L611" s="104">
        <v>1</v>
      </c>
      <c r="M611" s="104">
        <v>17</v>
      </c>
      <c r="N611" s="104">
        <v>135</v>
      </c>
      <c r="O611" s="104">
        <v>37</v>
      </c>
      <c r="P611" s="104">
        <v>1</v>
      </c>
      <c r="Q611" s="104">
        <v>761</v>
      </c>
      <c r="R611" s="104">
        <v>28</v>
      </c>
      <c r="S611" s="104">
        <f>SUM('MFP by Site_kbs'!$L611:$P611,'MFP by Site_kbs'!$R611)</f>
        <v>219</v>
      </c>
      <c r="T611" s="104">
        <v>952</v>
      </c>
      <c r="U611" s="105">
        <v>0.97142857142857097</v>
      </c>
      <c r="V611" s="104">
        <v>28</v>
      </c>
      <c r="W611" s="105">
        <v>2.8571428571428598E-2</v>
      </c>
      <c r="X611" s="104">
        <v>0</v>
      </c>
      <c r="Y611" s="104">
        <v>9</v>
      </c>
      <c r="Z611" s="104" t="s">
        <v>1869</v>
      </c>
      <c r="AA611" s="104">
        <v>161</v>
      </c>
      <c r="AB611" s="104">
        <v>152</v>
      </c>
      <c r="AC611" s="104">
        <v>163</v>
      </c>
      <c r="AD611" s="103">
        <v>170</v>
      </c>
      <c r="AE611" s="104">
        <v>164</v>
      </c>
      <c r="AF611" s="104">
        <v>161</v>
      </c>
      <c r="AG611" s="104">
        <v>0</v>
      </c>
      <c r="AH611" s="104">
        <v>0</v>
      </c>
      <c r="AI611" s="104">
        <v>0</v>
      </c>
      <c r="AJ611" s="104">
        <v>0</v>
      </c>
      <c r="AK611" s="104">
        <v>0</v>
      </c>
      <c r="AL611" s="104">
        <v>0</v>
      </c>
      <c r="AM611" s="104">
        <v>0</v>
      </c>
      <c r="AN611" s="104">
        <v>0</v>
      </c>
      <c r="AO611" s="104">
        <v>473</v>
      </c>
      <c r="AP611" s="106">
        <f>'MFP by Site_kbs'!$AO611/'MFP by Site_kbs'!$G611</f>
        <v>0.48265306122448981</v>
      </c>
      <c r="AQ611" s="104">
        <v>488</v>
      </c>
      <c r="AR611" s="107">
        <f>'MFP by Site_kbs'!$AQ611/'MFP by Site_kbs'!$G611</f>
        <v>0.49795918367346936</v>
      </c>
      <c r="AS611" s="104" t="s">
        <v>1767</v>
      </c>
      <c r="AT611" s="104" t="s">
        <v>2076</v>
      </c>
      <c r="AU611" s="115" t="s">
        <v>3247</v>
      </c>
    </row>
    <row r="612" spans="2:47" x14ac:dyDescent="0.25">
      <c r="B612" s="109" t="s">
        <v>1808</v>
      </c>
      <c r="C612" s="109">
        <v>28</v>
      </c>
      <c r="D612" s="109" t="s">
        <v>135</v>
      </c>
      <c r="E612" s="109">
        <v>28022</v>
      </c>
      <c r="F612" s="109" t="s">
        <v>1003</v>
      </c>
      <c r="G612" s="110">
        <v>611</v>
      </c>
      <c r="H612" s="110">
        <v>316</v>
      </c>
      <c r="I612" s="111">
        <v>0.517184942716858</v>
      </c>
      <c r="J612" s="110">
        <v>295</v>
      </c>
      <c r="K612" s="111">
        <v>0.482815057283142</v>
      </c>
      <c r="L612" s="110">
        <v>3</v>
      </c>
      <c r="M612" s="110">
        <v>41</v>
      </c>
      <c r="N612" s="110">
        <v>147</v>
      </c>
      <c r="O612" s="110">
        <v>92</v>
      </c>
      <c r="P612" s="110">
        <v>0</v>
      </c>
      <c r="Q612" s="110">
        <v>320</v>
      </c>
      <c r="R612" s="110">
        <v>8</v>
      </c>
      <c r="S612" s="110">
        <f>SUM('MFP by Site_kbs'!$L612:$P612,'MFP by Site_kbs'!$R612)</f>
        <v>291</v>
      </c>
      <c r="T612" s="110">
        <v>518</v>
      </c>
      <c r="U612" s="111">
        <v>0.84779050736497497</v>
      </c>
      <c r="V612" s="110">
        <v>93</v>
      </c>
      <c r="W612" s="111">
        <v>0.15220949263502501</v>
      </c>
      <c r="X612" s="110">
        <v>0</v>
      </c>
      <c r="Y612" s="110">
        <v>0</v>
      </c>
      <c r="Z612" s="110" t="s">
        <v>1869</v>
      </c>
      <c r="AA612" s="110">
        <v>0</v>
      </c>
      <c r="AB612" s="110">
        <v>0</v>
      </c>
      <c r="AC612" s="110">
        <v>0</v>
      </c>
      <c r="AD612" s="109">
        <v>0</v>
      </c>
      <c r="AE612" s="110">
        <v>0</v>
      </c>
      <c r="AF612" s="110">
        <v>159</v>
      </c>
      <c r="AG612" s="110">
        <v>147</v>
      </c>
      <c r="AH612" s="110">
        <v>157</v>
      </c>
      <c r="AI612" s="110">
        <v>148</v>
      </c>
      <c r="AJ612" s="110">
        <v>0</v>
      </c>
      <c r="AK612" s="110">
        <v>0</v>
      </c>
      <c r="AL612" s="110">
        <v>0</v>
      </c>
      <c r="AM612" s="110">
        <v>0</v>
      </c>
      <c r="AN612" s="110">
        <v>0</v>
      </c>
      <c r="AO612" s="110">
        <v>375</v>
      </c>
      <c r="AP612" s="112">
        <f>'MFP by Site_kbs'!$AO612/'MFP by Site_kbs'!$G612</f>
        <v>0.61374795417348604</v>
      </c>
      <c r="AQ612" s="110">
        <v>396</v>
      </c>
      <c r="AR612" s="113">
        <f>'MFP by Site_kbs'!$AQ612/'MFP by Site_kbs'!$G612</f>
        <v>0.64811783960720126</v>
      </c>
      <c r="AS612" s="110" t="s">
        <v>1767</v>
      </c>
      <c r="AT612" s="110" t="s">
        <v>2076</v>
      </c>
      <c r="AU612" s="114" t="s">
        <v>3247</v>
      </c>
    </row>
    <row r="613" spans="2:47" x14ac:dyDescent="0.25">
      <c r="B613" s="103" t="s">
        <v>1808</v>
      </c>
      <c r="C613" s="103">
        <v>28</v>
      </c>
      <c r="D613" s="103" t="s">
        <v>135</v>
      </c>
      <c r="E613" s="103">
        <v>28023</v>
      </c>
      <c r="F613" s="103" t="s">
        <v>1004</v>
      </c>
      <c r="G613" s="104">
        <v>952</v>
      </c>
      <c r="H613" s="104">
        <v>439</v>
      </c>
      <c r="I613" s="105">
        <v>0.46113445378151302</v>
      </c>
      <c r="J613" s="104">
        <v>513</v>
      </c>
      <c r="K613" s="105">
        <v>0.53886554621848703</v>
      </c>
      <c r="L613" s="104">
        <v>2</v>
      </c>
      <c r="M613" s="104">
        <v>20</v>
      </c>
      <c r="N613" s="104">
        <v>78</v>
      </c>
      <c r="O613" s="104">
        <v>47</v>
      </c>
      <c r="P613" s="104">
        <v>0</v>
      </c>
      <c r="Q613" s="104">
        <v>782</v>
      </c>
      <c r="R613" s="104">
        <v>23</v>
      </c>
      <c r="S613" s="104">
        <f>SUM('MFP by Site_kbs'!$L613:$P613,'MFP by Site_kbs'!$R613)</f>
        <v>170</v>
      </c>
      <c r="T613" s="104">
        <v>940</v>
      </c>
      <c r="U613" s="105">
        <v>0.98739495798319299</v>
      </c>
      <c r="V613" s="104">
        <v>12</v>
      </c>
      <c r="W613" s="105">
        <v>1.26050420168067E-2</v>
      </c>
      <c r="X613" s="104">
        <v>0</v>
      </c>
      <c r="Y613" s="104">
        <v>2</v>
      </c>
      <c r="Z613" s="104" t="s">
        <v>1869</v>
      </c>
      <c r="AA613" s="104">
        <v>101</v>
      </c>
      <c r="AB613" s="104">
        <v>110</v>
      </c>
      <c r="AC613" s="104">
        <v>105</v>
      </c>
      <c r="AD613" s="103">
        <v>134</v>
      </c>
      <c r="AE613" s="104">
        <v>93</v>
      </c>
      <c r="AF613" s="104">
        <v>103</v>
      </c>
      <c r="AG613" s="104">
        <v>124</v>
      </c>
      <c r="AH613" s="104">
        <v>100</v>
      </c>
      <c r="AI613" s="104">
        <v>80</v>
      </c>
      <c r="AJ613" s="104">
        <v>0</v>
      </c>
      <c r="AK613" s="104">
        <v>0</v>
      </c>
      <c r="AL613" s="104">
        <v>0</v>
      </c>
      <c r="AM613" s="104">
        <v>0</v>
      </c>
      <c r="AN613" s="104">
        <v>0</v>
      </c>
      <c r="AO613" s="104">
        <v>401</v>
      </c>
      <c r="AP613" s="106">
        <f>'MFP by Site_kbs'!$AO613/'MFP by Site_kbs'!$G613</f>
        <v>0.42121848739495799</v>
      </c>
      <c r="AQ613" s="104">
        <v>406</v>
      </c>
      <c r="AR613" s="107">
        <f>'MFP by Site_kbs'!$AQ613/'MFP by Site_kbs'!$G613</f>
        <v>0.4264705882352941</v>
      </c>
      <c r="AS613" s="104" t="s">
        <v>1767</v>
      </c>
      <c r="AT613" s="104" t="s">
        <v>2076</v>
      </c>
      <c r="AU613" s="115" t="s">
        <v>3247</v>
      </c>
    </row>
    <row r="614" spans="2:47" x14ac:dyDescent="0.25">
      <c r="B614" s="109" t="s">
        <v>1808</v>
      </c>
      <c r="C614" s="109">
        <v>28</v>
      </c>
      <c r="D614" s="109" t="s">
        <v>135</v>
      </c>
      <c r="E614" s="109">
        <v>28024</v>
      </c>
      <c r="F614" s="109" t="s">
        <v>1005</v>
      </c>
      <c r="G614" s="110">
        <v>583</v>
      </c>
      <c r="H614" s="110">
        <v>279</v>
      </c>
      <c r="I614" s="111">
        <v>0.47855917667238401</v>
      </c>
      <c r="J614" s="110">
        <v>304</v>
      </c>
      <c r="K614" s="111">
        <v>0.52144082332761599</v>
      </c>
      <c r="L614" s="110">
        <v>1</v>
      </c>
      <c r="M614" s="110">
        <v>23</v>
      </c>
      <c r="N614" s="110">
        <v>261</v>
      </c>
      <c r="O614" s="110">
        <v>119</v>
      </c>
      <c r="P614" s="110">
        <v>0</v>
      </c>
      <c r="Q614" s="110">
        <v>155</v>
      </c>
      <c r="R614" s="110">
        <v>24</v>
      </c>
      <c r="S614" s="110">
        <f>SUM('MFP by Site_kbs'!$L614:$P614,'MFP by Site_kbs'!$R614)</f>
        <v>428</v>
      </c>
      <c r="T614" s="110">
        <v>454</v>
      </c>
      <c r="U614" s="111">
        <v>0.77873070325900495</v>
      </c>
      <c r="V614" s="110">
        <v>129</v>
      </c>
      <c r="W614" s="111">
        <v>0.22126929674099499</v>
      </c>
      <c r="X614" s="110">
        <v>0</v>
      </c>
      <c r="Y614" s="110">
        <v>18</v>
      </c>
      <c r="Z614" s="110" t="s">
        <v>1869</v>
      </c>
      <c r="AA614" s="110">
        <v>79</v>
      </c>
      <c r="AB614" s="110">
        <v>104</v>
      </c>
      <c r="AC614" s="110">
        <v>102</v>
      </c>
      <c r="AD614" s="109">
        <v>106</v>
      </c>
      <c r="AE614" s="110">
        <v>89</v>
      </c>
      <c r="AF614" s="110">
        <v>85</v>
      </c>
      <c r="AG614" s="110">
        <v>0</v>
      </c>
      <c r="AH614" s="110">
        <v>0</v>
      </c>
      <c r="AI614" s="110">
        <v>0</v>
      </c>
      <c r="AJ614" s="110">
        <v>0</v>
      </c>
      <c r="AK614" s="110">
        <v>0</v>
      </c>
      <c r="AL614" s="110">
        <v>0</v>
      </c>
      <c r="AM614" s="110">
        <v>0</v>
      </c>
      <c r="AN614" s="110">
        <v>0</v>
      </c>
      <c r="AO614" s="110">
        <v>486</v>
      </c>
      <c r="AP614" s="112">
        <f>'MFP by Site_kbs'!$AO614/'MFP by Site_kbs'!$G614</f>
        <v>0.83361921097770153</v>
      </c>
      <c r="AQ614" s="110">
        <v>486</v>
      </c>
      <c r="AR614" s="113">
        <f>'MFP by Site_kbs'!$AQ614/'MFP by Site_kbs'!$G614</f>
        <v>0.83361921097770153</v>
      </c>
      <c r="AS614" s="110" t="s">
        <v>1767</v>
      </c>
      <c r="AT614" s="110" t="s">
        <v>2076</v>
      </c>
      <c r="AU614" s="114" t="s">
        <v>3246</v>
      </c>
    </row>
    <row r="615" spans="2:47" x14ac:dyDescent="0.25">
      <c r="B615" s="103" t="s">
        <v>1808</v>
      </c>
      <c r="C615" s="103">
        <v>28</v>
      </c>
      <c r="D615" s="103" t="s">
        <v>135</v>
      </c>
      <c r="E615" s="103">
        <v>28026</v>
      </c>
      <c r="F615" s="103" t="s">
        <v>1006</v>
      </c>
      <c r="G615" s="104">
        <v>351</v>
      </c>
      <c r="H615" s="104">
        <v>184</v>
      </c>
      <c r="I615" s="105">
        <v>0.52421652421652398</v>
      </c>
      <c r="J615" s="104">
        <v>167</v>
      </c>
      <c r="K615" s="105">
        <v>0.47578347578347602</v>
      </c>
      <c r="L615" s="104">
        <v>1</v>
      </c>
      <c r="M615" s="104">
        <v>0</v>
      </c>
      <c r="N615" s="104">
        <v>164</v>
      </c>
      <c r="O615" s="104">
        <v>12</v>
      </c>
      <c r="P615" s="104">
        <v>0</v>
      </c>
      <c r="Q615" s="104">
        <v>163</v>
      </c>
      <c r="R615" s="104">
        <v>11</v>
      </c>
      <c r="S615" s="104">
        <f>SUM('MFP by Site_kbs'!$L615:$P615,'MFP by Site_kbs'!$R615)</f>
        <v>188</v>
      </c>
      <c r="T615" s="104">
        <v>342</v>
      </c>
      <c r="U615" s="105">
        <v>0.97435897435897401</v>
      </c>
      <c r="V615" s="104">
        <v>9</v>
      </c>
      <c r="W615" s="105">
        <v>2.5641025641025599E-2</v>
      </c>
      <c r="X615" s="104">
        <v>0</v>
      </c>
      <c r="Y615" s="104">
        <v>0</v>
      </c>
      <c r="Z615" s="104" t="s">
        <v>1869</v>
      </c>
      <c r="AA615" s="104">
        <v>62</v>
      </c>
      <c r="AB615" s="104">
        <v>54</v>
      </c>
      <c r="AC615" s="104">
        <v>70</v>
      </c>
      <c r="AD615" s="103">
        <v>68</v>
      </c>
      <c r="AE615" s="104">
        <v>50</v>
      </c>
      <c r="AF615" s="104">
        <v>47</v>
      </c>
      <c r="AG615" s="104">
        <v>0</v>
      </c>
      <c r="AH615" s="104">
        <v>0</v>
      </c>
      <c r="AI615" s="104">
        <v>0</v>
      </c>
      <c r="AJ615" s="104">
        <v>0</v>
      </c>
      <c r="AK615" s="104">
        <v>0</v>
      </c>
      <c r="AL615" s="104">
        <v>0</v>
      </c>
      <c r="AM615" s="104">
        <v>0</v>
      </c>
      <c r="AN615" s="104">
        <v>0</v>
      </c>
      <c r="AO615" s="104">
        <v>249</v>
      </c>
      <c r="AP615" s="106">
        <f>'MFP by Site_kbs'!$AO615/'MFP by Site_kbs'!$G615</f>
        <v>0.70940170940170943</v>
      </c>
      <c r="AQ615" s="104">
        <v>249</v>
      </c>
      <c r="AR615" s="107">
        <f>'MFP by Site_kbs'!$AQ615/'MFP by Site_kbs'!$G615</f>
        <v>0.70940170940170943</v>
      </c>
      <c r="AS615" s="104" t="s">
        <v>1767</v>
      </c>
      <c r="AT615" s="104" t="s">
        <v>2076</v>
      </c>
      <c r="AU615" s="115" t="s">
        <v>3246</v>
      </c>
    </row>
    <row r="616" spans="2:47" x14ac:dyDescent="0.25">
      <c r="B616" s="109" t="s">
        <v>1808</v>
      </c>
      <c r="C616" s="109">
        <v>28</v>
      </c>
      <c r="D616" s="109" t="s">
        <v>135</v>
      </c>
      <c r="E616" s="109">
        <v>28027</v>
      </c>
      <c r="F616" s="109" t="s">
        <v>1007</v>
      </c>
      <c r="G616" s="110">
        <v>647</v>
      </c>
      <c r="H616" s="110">
        <v>324</v>
      </c>
      <c r="I616" s="111">
        <v>0.50077279752704795</v>
      </c>
      <c r="J616" s="110">
        <v>323</v>
      </c>
      <c r="K616" s="111">
        <v>0.49922720247295199</v>
      </c>
      <c r="L616" s="110">
        <v>0</v>
      </c>
      <c r="M616" s="110">
        <v>3</v>
      </c>
      <c r="N616" s="110">
        <v>598</v>
      </c>
      <c r="O616" s="110">
        <v>7</v>
      </c>
      <c r="P616" s="110">
        <v>0</v>
      </c>
      <c r="Q616" s="110">
        <v>36</v>
      </c>
      <c r="R616" s="110">
        <v>3</v>
      </c>
      <c r="S616" s="110">
        <f>SUM('MFP by Site_kbs'!$L616:$P616,'MFP by Site_kbs'!$R616)</f>
        <v>611</v>
      </c>
      <c r="T616" s="110">
        <v>646</v>
      </c>
      <c r="U616" s="111">
        <v>0.99845440494590398</v>
      </c>
      <c r="V616" s="110">
        <v>1</v>
      </c>
      <c r="W616" s="111">
        <v>1.5455950540958299E-3</v>
      </c>
      <c r="X616" s="110">
        <v>0</v>
      </c>
      <c r="Y616" s="110">
        <v>0</v>
      </c>
      <c r="Z616" s="110" t="s">
        <v>1869</v>
      </c>
      <c r="AA616" s="110">
        <v>0</v>
      </c>
      <c r="AB616" s="110">
        <v>0</v>
      </c>
      <c r="AC616" s="110">
        <v>0</v>
      </c>
      <c r="AD616" s="109">
        <v>0</v>
      </c>
      <c r="AE616" s="110">
        <v>0</v>
      </c>
      <c r="AF616" s="110">
        <v>0</v>
      </c>
      <c r="AG616" s="110">
        <v>0</v>
      </c>
      <c r="AH616" s="110">
        <v>0</v>
      </c>
      <c r="AI616" s="110">
        <v>0</v>
      </c>
      <c r="AJ616" s="110">
        <v>141</v>
      </c>
      <c r="AK616" s="110">
        <v>48</v>
      </c>
      <c r="AL616" s="110">
        <v>180</v>
      </c>
      <c r="AM616" s="110">
        <v>152</v>
      </c>
      <c r="AN616" s="110">
        <v>126</v>
      </c>
      <c r="AO616" s="110">
        <v>535</v>
      </c>
      <c r="AP616" s="112">
        <f>'MFP by Site_kbs'!$AO616/'MFP by Site_kbs'!$G616</f>
        <v>0.82689335394126739</v>
      </c>
      <c r="AQ616" s="110">
        <v>535</v>
      </c>
      <c r="AR616" s="113">
        <f>'MFP by Site_kbs'!$AQ616/'MFP by Site_kbs'!$G616</f>
        <v>0.82689335394126739</v>
      </c>
      <c r="AS616" s="110" t="s">
        <v>1767</v>
      </c>
      <c r="AT616" s="110" t="s">
        <v>2076</v>
      </c>
      <c r="AU616" s="114" t="s">
        <v>3246</v>
      </c>
    </row>
    <row r="617" spans="2:47" x14ac:dyDescent="0.25">
      <c r="B617" s="103" t="s">
        <v>1808</v>
      </c>
      <c r="C617" s="103">
        <v>28</v>
      </c>
      <c r="D617" s="103" t="s">
        <v>135</v>
      </c>
      <c r="E617" s="103">
        <v>28028</v>
      </c>
      <c r="F617" s="103" t="s">
        <v>1008</v>
      </c>
      <c r="G617" s="104">
        <v>687</v>
      </c>
      <c r="H617" s="104">
        <v>340</v>
      </c>
      <c r="I617" s="105">
        <v>0.49490538573507997</v>
      </c>
      <c r="J617" s="104">
        <v>347</v>
      </c>
      <c r="K617" s="105">
        <v>0.50509461426491997</v>
      </c>
      <c r="L617" s="104">
        <v>2</v>
      </c>
      <c r="M617" s="104">
        <v>1</v>
      </c>
      <c r="N617" s="104">
        <v>367</v>
      </c>
      <c r="O617" s="104">
        <v>50</v>
      </c>
      <c r="P617" s="104">
        <v>1</v>
      </c>
      <c r="Q617" s="104">
        <v>233</v>
      </c>
      <c r="R617" s="104">
        <v>33</v>
      </c>
      <c r="S617" s="104">
        <f>SUM('MFP by Site_kbs'!$L617:$P617,'MFP by Site_kbs'!$R617)</f>
        <v>454</v>
      </c>
      <c r="T617" s="104">
        <v>653</v>
      </c>
      <c r="U617" s="105">
        <v>0.95050946142649195</v>
      </c>
      <c r="V617" s="104">
        <v>34</v>
      </c>
      <c r="W617" s="105">
        <v>4.9490538573507999E-2</v>
      </c>
      <c r="X617" s="104">
        <v>0</v>
      </c>
      <c r="Y617" s="104">
        <v>0</v>
      </c>
      <c r="Z617" s="104" t="s">
        <v>1869</v>
      </c>
      <c r="AA617" s="104">
        <v>98</v>
      </c>
      <c r="AB617" s="104">
        <v>118</v>
      </c>
      <c r="AC617" s="104">
        <v>113</v>
      </c>
      <c r="AD617" s="103">
        <v>115</v>
      </c>
      <c r="AE617" s="104">
        <v>117</v>
      </c>
      <c r="AF617" s="104">
        <v>126</v>
      </c>
      <c r="AG617" s="104">
        <v>0</v>
      </c>
      <c r="AH617" s="104">
        <v>0</v>
      </c>
      <c r="AI617" s="104">
        <v>0</v>
      </c>
      <c r="AJ617" s="104">
        <v>0</v>
      </c>
      <c r="AK617" s="104">
        <v>0</v>
      </c>
      <c r="AL617" s="104">
        <v>0</v>
      </c>
      <c r="AM617" s="104">
        <v>0</v>
      </c>
      <c r="AN617" s="104">
        <v>0</v>
      </c>
      <c r="AO617" s="104">
        <v>583</v>
      </c>
      <c r="AP617" s="106">
        <f>'MFP by Site_kbs'!$AO617/'MFP by Site_kbs'!$G617</f>
        <v>0.84861717612809318</v>
      </c>
      <c r="AQ617" s="104">
        <v>583</v>
      </c>
      <c r="AR617" s="107">
        <f>'MFP by Site_kbs'!$AQ617/'MFP by Site_kbs'!$G617</f>
        <v>0.84861717612809318</v>
      </c>
      <c r="AS617" s="104" t="s">
        <v>1767</v>
      </c>
      <c r="AT617" s="104" t="s">
        <v>2076</v>
      </c>
      <c r="AU617" s="115" t="s">
        <v>3246</v>
      </c>
    </row>
    <row r="618" spans="2:47" x14ac:dyDescent="0.25">
      <c r="B618" s="109" t="s">
        <v>1808</v>
      </c>
      <c r="C618" s="109">
        <v>28</v>
      </c>
      <c r="D618" s="109" t="s">
        <v>135</v>
      </c>
      <c r="E618" s="109">
        <v>28029</v>
      </c>
      <c r="F618" s="109" t="s">
        <v>1009</v>
      </c>
      <c r="G618" s="110">
        <v>600</v>
      </c>
      <c r="H618" s="110">
        <v>275</v>
      </c>
      <c r="I618" s="111">
        <v>0.45833333333333298</v>
      </c>
      <c r="J618" s="110">
        <v>325</v>
      </c>
      <c r="K618" s="111">
        <v>0.54166666666666696</v>
      </c>
      <c r="L618" s="110">
        <v>2</v>
      </c>
      <c r="M618" s="110">
        <v>23</v>
      </c>
      <c r="N618" s="110">
        <v>212</v>
      </c>
      <c r="O618" s="110">
        <v>29</v>
      </c>
      <c r="P618" s="110">
        <v>0</v>
      </c>
      <c r="Q618" s="110">
        <v>308</v>
      </c>
      <c r="R618" s="110">
        <v>26</v>
      </c>
      <c r="S618" s="110">
        <f>SUM('MFP by Site_kbs'!$L618:$P618,'MFP by Site_kbs'!$R618)</f>
        <v>292</v>
      </c>
      <c r="T618" s="110">
        <v>570</v>
      </c>
      <c r="U618" s="111">
        <v>0.95</v>
      </c>
      <c r="V618" s="110">
        <v>30</v>
      </c>
      <c r="W618" s="111">
        <v>0.05</v>
      </c>
      <c r="X618" s="110">
        <v>0</v>
      </c>
      <c r="Y618" s="110">
        <v>8</v>
      </c>
      <c r="Z618" s="110" t="s">
        <v>1869</v>
      </c>
      <c r="AA618" s="110">
        <v>94</v>
      </c>
      <c r="AB618" s="110">
        <v>85</v>
      </c>
      <c r="AC618" s="110">
        <v>107</v>
      </c>
      <c r="AD618" s="109">
        <v>108</v>
      </c>
      <c r="AE618" s="110">
        <v>100</v>
      </c>
      <c r="AF618" s="110">
        <v>98</v>
      </c>
      <c r="AG618" s="110">
        <v>0</v>
      </c>
      <c r="AH618" s="110">
        <v>0</v>
      </c>
      <c r="AI618" s="110">
        <v>0</v>
      </c>
      <c r="AJ618" s="110">
        <v>0</v>
      </c>
      <c r="AK618" s="110">
        <v>0</v>
      </c>
      <c r="AL618" s="110">
        <v>0</v>
      </c>
      <c r="AM618" s="110">
        <v>0</v>
      </c>
      <c r="AN618" s="110">
        <v>0</v>
      </c>
      <c r="AO618" s="110">
        <v>352</v>
      </c>
      <c r="AP618" s="112">
        <f>'MFP by Site_kbs'!$AO618/'MFP by Site_kbs'!$G618</f>
        <v>0.58666666666666667</v>
      </c>
      <c r="AQ618" s="110">
        <v>352</v>
      </c>
      <c r="AR618" s="113">
        <f>'MFP by Site_kbs'!$AQ618/'MFP by Site_kbs'!$G618</f>
        <v>0.58666666666666667</v>
      </c>
      <c r="AS618" s="110" t="s">
        <v>1767</v>
      </c>
      <c r="AT618" s="110" t="s">
        <v>2076</v>
      </c>
      <c r="AU618" s="114" t="s">
        <v>3246</v>
      </c>
    </row>
    <row r="619" spans="2:47" x14ac:dyDescent="0.25">
      <c r="B619" s="103" t="s">
        <v>1808</v>
      </c>
      <c r="C619" s="103">
        <v>28</v>
      </c>
      <c r="D619" s="103" t="s">
        <v>135</v>
      </c>
      <c r="E619" s="103">
        <v>28030</v>
      </c>
      <c r="F619" s="103" t="s">
        <v>1010</v>
      </c>
      <c r="G619" s="104">
        <v>803</v>
      </c>
      <c r="H619" s="104">
        <v>412</v>
      </c>
      <c r="I619" s="105">
        <v>0.51307596513076004</v>
      </c>
      <c r="J619" s="104">
        <v>391</v>
      </c>
      <c r="K619" s="105">
        <v>0.48692403486924002</v>
      </c>
      <c r="L619" s="104">
        <v>0</v>
      </c>
      <c r="M619" s="104">
        <v>27</v>
      </c>
      <c r="N619" s="104">
        <v>324</v>
      </c>
      <c r="O619" s="104">
        <v>46</v>
      </c>
      <c r="P619" s="104">
        <v>0</v>
      </c>
      <c r="Q619" s="104">
        <v>373</v>
      </c>
      <c r="R619" s="104">
        <v>33</v>
      </c>
      <c r="S619" s="104">
        <f>SUM('MFP by Site_kbs'!$L619:$P619,'MFP by Site_kbs'!$R619)</f>
        <v>430</v>
      </c>
      <c r="T619" s="104">
        <v>752</v>
      </c>
      <c r="U619" s="105">
        <v>0.93648816936488199</v>
      </c>
      <c r="V619" s="104">
        <v>51</v>
      </c>
      <c r="W619" s="105">
        <v>6.3511830635118297E-2</v>
      </c>
      <c r="X619" s="104">
        <v>0</v>
      </c>
      <c r="Y619" s="104">
        <v>10</v>
      </c>
      <c r="Z619" s="104" t="s">
        <v>1869</v>
      </c>
      <c r="AA619" s="104">
        <v>136</v>
      </c>
      <c r="AB619" s="104">
        <v>126</v>
      </c>
      <c r="AC619" s="104">
        <v>129</v>
      </c>
      <c r="AD619" s="103">
        <v>131</v>
      </c>
      <c r="AE619" s="104">
        <v>122</v>
      </c>
      <c r="AF619" s="104">
        <v>149</v>
      </c>
      <c r="AG619" s="104">
        <v>0</v>
      </c>
      <c r="AH619" s="104">
        <v>0</v>
      </c>
      <c r="AI619" s="104">
        <v>0</v>
      </c>
      <c r="AJ619" s="104">
        <v>0</v>
      </c>
      <c r="AK619" s="104">
        <v>0</v>
      </c>
      <c r="AL619" s="104">
        <v>0</v>
      </c>
      <c r="AM619" s="104">
        <v>0</v>
      </c>
      <c r="AN619" s="104">
        <v>0</v>
      </c>
      <c r="AO619" s="104">
        <v>501</v>
      </c>
      <c r="AP619" s="106">
        <f>'MFP by Site_kbs'!$AO619/'MFP by Site_kbs'!$G619</f>
        <v>0.62391033623910341</v>
      </c>
      <c r="AQ619" s="104">
        <v>501</v>
      </c>
      <c r="AR619" s="107">
        <f>'MFP by Site_kbs'!$AQ619/'MFP by Site_kbs'!$G619</f>
        <v>0.62391033623910341</v>
      </c>
      <c r="AS619" s="104" t="s">
        <v>1767</v>
      </c>
      <c r="AT619" s="104" t="s">
        <v>2076</v>
      </c>
      <c r="AU619" s="115" t="s">
        <v>3246</v>
      </c>
    </row>
    <row r="620" spans="2:47" x14ac:dyDescent="0.25">
      <c r="B620" s="109" t="s">
        <v>1808</v>
      </c>
      <c r="C620" s="109">
        <v>28</v>
      </c>
      <c r="D620" s="109" t="s">
        <v>135</v>
      </c>
      <c r="E620" s="109">
        <v>28032</v>
      </c>
      <c r="F620" s="109" t="s">
        <v>1011</v>
      </c>
      <c r="G620" s="110">
        <v>496</v>
      </c>
      <c r="H620" s="110">
        <v>221</v>
      </c>
      <c r="I620" s="111">
        <v>0.44556451612903197</v>
      </c>
      <c r="J620" s="110">
        <v>275</v>
      </c>
      <c r="K620" s="111">
        <v>0.55443548387096797</v>
      </c>
      <c r="L620" s="110">
        <v>1</v>
      </c>
      <c r="M620" s="110">
        <v>3</v>
      </c>
      <c r="N620" s="110">
        <v>219</v>
      </c>
      <c r="O620" s="110">
        <v>49</v>
      </c>
      <c r="P620" s="110">
        <v>0</v>
      </c>
      <c r="Q620" s="110">
        <v>217</v>
      </c>
      <c r="R620" s="110">
        <v>7</v>
      </c>
      <c r="S620" s="110">
        <f>SUM('MFP by Site_kbs'!$L620:$P620,'MFP by Site_kbs'!$R620)</f>
        <v>279</v>
      </c>
      <c r="T620" s="110">
        <v>482</v>
      </c>
      <c r="U620" s="111">
        <v>0.97177419354838701</v>
      </c>
      <c r="V620" s="110">
        <v>14</v>
      </c>
      <c r="W620" s="111">
        <v>2.8225806451612899E-2</v>
      </c>
      <c r="X620" s="110">
        <v>0</v>
      </c>
      <c r="Y620" s="110">
        <v>0</v>
      </c>
      <c r="Z620" s="110" t="s">
        <v>1869</v>
      </c>
      <c r="AA620" s="110">
        <v>0</v>
      </c>
      <c r="AB620" s="110">
        <v>0</v>
      </c>
      <c r="AC620" s="110">
        <v>0</v>
      </c>
      <c r="AD620" s="109">
        <v>0</v>
      </c>
      <c r="AE620" s="110">
        <v>0</v>
      </c>
      <c r="AF620" s="110">
        <v>0</v>
      </c>
      <c r="AG620" s="110">
        <v>160</v>
      </c>
      <c r="AH620" s="110">
        <v>151</v>
      </c>
      <c r="AI620" s="110">
        <v>185</v>
      </c>
      <c r="AJ620" s="110">
        <v>0</v>
      </c>
      <c r="AK620" s="110">
        <v>0</v>
      </c>
      <c r="AL620" s="110">
        <v>0</v>
      </c>
      <c r="AM620" s="110">
        <v>0</v>
      </c>
      <c r="AN620" s="110">
        <v>0</v>
      </c>
      <c r="AO620" s="110">
        <v>415</v>
      </c>
      <c r="AP620" s="112">
        <f>'MFP by Site_kbs'!$AO620/'MFP by Site_kbs'!$G620</f>
        <v>0.83669354838709675</v>
      </c>
      <c r="AQ620" s="110">
        <v>415</v>
      </c>
      <c r="AR620" s="113">
        <f>'MFP by Site_kbs'!$AQ620/'MFP by Site_kbs'!$G620</f>
        <v>0.83669354838709675</v>
      </c>
      <c r="AS620" s="110" t="s">
        <v>1767</v>
      </c>
      <c r="AT620" s="110" t="s">
        <v>2076</v>
      </c>
      <c r="AU620" s="114" t="s">
        <v>3246</v>
      </c>
    </row>
    <row r="621" spans="2:47" x14ac:dyDescent="0.25">
      <c r="B621" s="103" t="s">
        <v>1808</v>
      </c>
      <c r="C621" s="103">
        <v>28</v>
      </c>
      <c r="D621" s="103" t="s">
        <v>135</v>
      </c>
      <c r="E621" s="103">
        <v>28033</v>
      </c>
      <c r="F621" s="103" t="s">
        <v>1012</v>
      </c>
      <c r="G621" s="104">
        <v>47</v>
      </c>
      <c r="H621" s="104">
        <v>10</v>
      </c>
      <c r="I621" s="105">
        <v>0.21276595744680901</v>
      </c>
      <c r="J621" s="104">
        <v>37</v>
      </c>
      <c r="K621" s="105">
        <v>0.78723404255319196</v>
      </c>
      <c r="L621" s="104">
        <v>0</v>
      </c>
      <c r="M621" s="104">
        <v>0</v>
      </c>
      <c r="N621" s="104">
        <v>26</v>
      </c>
      <c r="O621" s="104">
        <v>7</v>
      </c>
      <c r="P621" s="104">
        <v>0</v>
      </c>
      <c r="Q621" s="104">
        <v>12</v>
      </c>
      <c r="R621" s="104">
        <v>2</v>
      </c>
      <c r="S621" s="104">
        <f>SUM('MFP by Site_kbs'!$L621:$P621,'MFP by Site_kbs'!$R621)</f>
        <v>35</v>
      </c>
      <c r="T621" s="104">
        <v>42</v>
      </c>
      <c r="U621" s="105">
        <v>0.89361702127659604</v>
      </c>
      <c r="V621" s="104">
        <v>5</v>
      </c>
      <c r="W621" s="105">
        <v>0.10638297872340401</v>
      </c>
      <c r="X621" s="104">
        <v>0</v>
      </c>
      <c r="Y621" s="104">
        <v>47</v>
      </c>
      <c r="Z621" s="104" t="s">
        <v>1869</v>
      </c>
      <c r="AA621" s="104">
        <v>0</v>
      </c>
      <c r="AB621" s="104">
        <v>0</v>
      </c>
      <c r="AC621" s="104">
        <v>0</v>
      </c>
      <c r="AD621" s="103">
        <v>0</v>
      </c>
      <c r="AE621" s="104">
        <v>0</v>
      </c>
      <c r="AF621" s="104">
        <v>0</v>
      </c>
      <c r="AG621" s="104">
        <v>0</v>
      </c>
      <c r="AH621" s="104">
        <v>0</v>
      </c>
      <c r="AI621" s="104">
        <v>0</v>
      </c>
      <c r="AJ621" s="104">
        <v>0</v>
      </c>
      <c r="AK621" s="104">
        <v>0</v>
      </c>
      <c r="AL621" s="104">
        <v>0</v>
      </c>
      <c r="AM621" s="104">
        <v>0</v>
      </c>
      <c r="AN621" s="104">
        <v>0</v>
      </c>
      <c r="AO621" s="104">
        <v>41</v>
      </c>
      <c r="AP621" s="106">
        <f>'MFP by Site_kbs'!$AO621/'MFP by Site_kbs'!$G621</f>
        <v>0.87234042553191493</v>
      </c>
      <c r="AQ621" s="104">
        <v>41</v>
      </c>
      <c r="AR621" s="107">
        <f>'MFP by Site_kbs'!$AQ621/'MFP by Site_kbs'!$G621</f>
        <v>0.87234042553191493</v>
      </c>
      <c r="AS621" s="104" t="s">
        <v>1767</v>
      </c>
      <c r="AT621" s="104" t="s">
        <v>2076</v>
      </c>
      <c r="AU621" s="115" t="s">
        <v>3246</v>
      </c>
    </row>
    <row r="622" spans="2:47" x14ac:dyDescent="0.25">
      <c r="B622" s="109" t="s">
        <v>1808</v>
      </c>
      <c r="C622" s="109">
        <v>28</v>
      </c>
      <c r="D622" s="109" t="s">
        <v>135</v>
      </c>
      <c r="E622" s="109">
        <v>28036</v>
      </c>
      <c r="F622" s="109" t="s">
        <v>1013</v>
      </c>
      <c r="G622" s="110">
        <v>454</v>
      </c>
      <c r="H622" s="110">
        <v>217</v>
      </c>
      <c r="I622" s="111">
        <v>0.47797356828193799</v>
      </c>
      <c r="J622" s="110">
        <v>237</v>
      </c>
      <c r="K622" s="111">
        <v>0.52202643171806196</v>
      </c>
      <c r="L622" s="110">
        <v>0</v>
      </c>
      <c r="M622" s="110">
        <v>0</v>
      </c>
      <c r="N622" s="110">
        <v>257</v>
      </c>
      <c r="O622" s="110">
        <v>30</v>
      </c>
      <c r="P622" s="110">
        <v>0</v>
      </c>
      <c r="Q622" s="110">
        <v>146</v>
      </c>
      <c r="R622" s="110">
        <v>21</v>
      </c>
      <c r="S622" s="110">
        <f>SUM('MFP by Site_kbs'!$L622:$P622,'MFP by Site_kbs'!$R622)</f>
        <v>308</v>
      </c>
      <c r="T622" s="110">
        <v>426</v>
      </c>
      <c r="U622" s="111">
        <v>0.93832599118942706</v>
      </c>
      <c r="V622" s="110">
        <v>28</v>
      </c>
      <c r="W622" s="111">
        <v>6.1674008810572702E-2</v>
      </c>
      <c r="X622" s="110">
        <v>0</v>
      </c>
      <c r="Y622" s="110">
        <v>0</v>
      </c>
      <c r="Z622" s="110" t="s">
        <v>1869</v>
      </c>
      <c r="AA622" s="110">
        <v>62</v>
      </c>
      <c r="AB622" s="110">
        <v>72</v>
      </c>
      <c r="AC622" s="110">
        <v>78</v>
      </c>
      <c r="AD622" s="109">
        <v>81</v>
      </c>
      <c r="AE622" s="110">
        <v>74</v>
      </c>
      <c r="AF622" s="110">
        <v>87</v>
      </c>
      <c r="AG622" s="110">
        <v>0</v>
      </c>
      <c r="AH622" s="110">
        <v>0</v>
      </c>
      <c r="AI622" s="110">
        <v>0</v>
      </c>
      <c r="AJ622" s="110">
        <v>0</v>
      </c>
      <c r="AK622" s="110">
        <v>0</v>
      </c>
      <c r="AL622" s="110">
        <v>0</v>
      </c>
      <c r="AM622" s="110">
        <v>0</v>
      </c>
      <c r="AN622" s="110">
        <v>0</v>
      </c>
      <c r="AO622" s="110">
        <v>410</v>
      </c>
      <c r="AP622" s="112">
        <f>'MFP by Site_kbs'!$AO622/'MFP by Site_kbs'!$G622</f>
        <v>0.90308370044052866</v>
      </c>
      <c r="AQ622" s="110">
        <v>410</v>
      </c>
      <c r="AR622" s="113">
        <f>'MFP by Site_kbs'!$AQ622/'MFP by Site_kbs'!$G622</f>
        <v>0.90308370044052866</v>
      </c>
      <c r="AS622" s="110" t="s">
        <v>1767</v>
      </c>
      <c r="AT622" s="110" t="s">
        <v>2076</v>
      </c>
      <c r="AU622" s="114" t="s">
        <v>3246</v>
      </c>
    </row>
    <row r="623" spans="2:47" x14ac:dyDescent="0.25">
      <c r="B623" s="103" t="s">
        <v>1808</v>
      </c>
      <c r="C623" s="103">
        <v>28</v>
      </c>
      <c r="D623" s="103" t="s">
        <v>135</v>
      </c>
      <c r="E623" s="103">
        <v>28037</v>
      </c>
      <c r="F623" s="103" t="s">
        <v>1014</v>
      </c>
      <c r="G623" s="104">
        <v>615</v>
      </c>
      <c r="H623" s="104">
        <v>289</v>
      </c>
      <c r="I623" s="105">
        <v>0.46991869918699197</v>
      </c>
      <c r="J623" s="104">
        <v>326</v>
      </c>
      <c r="K623" s="105">
        <v>0.53008130081300797</v>
      </c>
      <c r="L623" s="104">
        <v>1</v>
      </c>
      <c r="M623" s="104">
        <v>10</v>
      </c>
      <c r="N623" s="104">
        <v>164</v>
      </c>
      <c r="O623" s="104">
        <v>26</v>
      </c>
      <c r="P623" s="104">
        <v>0</v>
      </c>
      <c r="Q623" s="104">
        <v>393</v>
      </c>
      <c r="R623" s="104">
        <v>21</v>
      </c>
      <c r="S623" s="104">
        <f>SUM('MFP by Site_kbs'!$L623:$P623,'MFP by Site_kbs'!$R623)</f>
        <v>222</v>
      </c>
      <c r="T623" s="104">
        <v>596</v>
      </c>
      <c r="U623" s="105">
        <v>0.96910569105691102</v>
      </c>
      <c r="V623" s="104">
        <v>19</v>
      </c>
      <c r="W623" s="105">
        <v>3.0894308943089401E-2</v>
      </c>
      <c r="X623" s="104">
        <v>0</v>
      </c>
      <c r="Y623" s="104">
        <v>11</v>
      </c>
      <c r="Z623" s="104" t="s">
        <v>1869</v>
      </c>
      <c r="AA623" s="104">
        <v>105</v>
      </c>
      <c r="AB623" s="104">
        <v>110</v>
      </c>
      <c r="AC623" s="104">
        <v>122</v>
      </c>
      <c r="AD623" s="103">
        <v>137</v>
      </c>
      <c r="AE623" s="104">
        <v>130</v>
      </c>
      <c r="AF623" s="104">
        <v>0</v>
      </c>
      <c r="AG623" s="104">
        <v>0</v>
      </c>
      <c r="AH623" s="104">
        <v>0</v>
      </c>
      <c r="AI623" s="104">
        <v>0</v>
      </c>
      <c r="AJ623" s="104">
        <v>0</v>
      </c>
      <c r="AK623" s="104">
        <v>0</v>
      </c>
      <c r="AL623" s="104">
        <v>0</v>
      </c>
      <c r="AM623" s="104">
        <v>0</v>
      </c>
      <c r="AN623" s="104">
        <v>0</v>
      </c>
      <c r="AO623" s="104">
        <v>345</v>
      </c>
      <c r="AP623" s="106">
        <f>'MFP by Site_kbs'!$AO623/'MFP by Site_kbs'!$G623</f>
        <v>0.56097560975609762</v>
      </c>
      <c r="AQ623" s="104">
        <v>345</v>
      </c>
      <c r="AR623" s="107">
        <f>'MFP by Site_kbs'!$AQ623/'MFP by Site_kbs'!$G623</f>
        <v>0.56097560975609762</v>
      </c>
      <c r="AS623" s="104" t="s">
        <v>1767</v>
      </c>
      <c r="AT623" s="104" t="s">
        <v>2076</v>
      </c>
      <c r="AU623" s="115" t="s">
        <v>3246</v>
      </c>
    </row>
    <row r="624" spans="2:47" x14ac:dyDescent="0.25">
      <c r="B624" s="109" t="s">
        <v>1808</v>
      </c>
      <c r="C624" s="109">
        <v>28</v>
      </c>
      <c r="D624" s="109" t="s">
        <v>135</v>
      </c>
      <c r="E624" s="109">
        <v>28038</v>
      </c>
      <c r="F624" s="109" t="s">
        <v>1015</v>
      </c>
      <c r="G624" s="110">
        <v>628</v>
      </c>
      <c r="H624" s="110">
        <v>278</v>
      </c>
      <c r="I624" s="111">
        <v>0.44267515923566902</v>
      </c>
      <c r="J624" s="110">
        <v>350</v>
      </c>
      <c r="K624" s="111">
        <v>0.55732484076433098</v>
      </c>
      <c r="L624" s="110">
        <v>6</v>
      </c>
      <c r="M624" s="110">
        <v>16</v>
      </c>
      <c r="N624" s="110">
        <v>79</v>
      </c>
      <c r="O624" s="110">
        <v>30</v>
      </c>
      <c r="P624" s="110">
        <v>0</v>
      </c>
      <c r="Q624" s="110">
        <v>487</v>
      </c>
      <c r="R624" s="110">
        <v>10</v>
      </c>
      <c r="S624" s="110">
        <f>SUM('MFP by Site_kbs'!$L624:$P624,'MFP by Site_kbs'!$R624)</f>
        <v>141</v>
      </c>
      <c r="T624" s="110">
        <v>622</v>
      </c>
      <c r="U624" s="111">
        <v>0.99044585987261102</v>
      </c>
      <c r="V624" s="110">
        <v>6</v>
      </c>
      <c r="W624" s="111">
        <v>9.5541401273885294E-3</v>
      </c>
      <c r="X624" s="110">
        <v>0</v>
      </c>
      <c r="Y624" s="110">
        <v>0</v>
      </c>
      <c r="Z624" s="110" t="s">
        <v>1869</v>
      </c>
      <c r="AA624" s="110">
        <v>0</v>
      </c>
      <c r="AB624" s="110">
        <v>0</v>
      </c>
      <c r="AC624" s="110">
        <v>0</v>
      </c>
      <c r="AD624" s="109">
        <v>0</v>
      </c>
      <c r="AE624" s="110">
        <v>0</v>
      </c>
      <c r="AF624" s="110">
        <v>0</v>
      </c>
      <c r="AG624" s="110">
        <v>226</v>
      </c>
      <c r="AH624" s="110">
        <v>214</v>
      </c>
      <c r="AI624" s="110">
        <v>188</v>
      </c>
      <c r="AJ624" s="110">
        <v>0</v>
      </c>
      <c r="AK624" s="110">
        <v>0</v>
      </c>
      <c r="AL624" s="110">
        <v>0</v>
      </c>
      <c r="AM624" s="110">
        <v>0</v>
      </c>
      <c r="AN624" s="110">
        <v>0</v>
      </c>
      <c r="AO624" s="110">
        <v>292</v>
      </c>
      <c r="AP624" s="112">
        <f>'MFP by Site_kbs'!$AO624/'MFP by Site_kbs'!$G624</f>
        <v>0.46496815286624205</v>
      </c>
      <c r="AQ624" s="110">
        <v>293</v>
      </c>
      <c r="AR624" s="113">
        <f>'MFP by Site_kbs'!$AQ624/'MFP by Site_kbs'!$G624</f>
        <v>0.46656050955414013</v>
      </c>
      <c r="AS624" s="110" t="s">
        <v>1767</v>
      </c>
      <c r="AT624" s="110" t="s">
        <v>2076</v>
      </c>
      <c r="AU624" s="114" t="s">
        <v>3247</v>
      </c>
    </row>
    <row r="625" spans="2:47" x14ac:dyDescent="0.25">
      <c r="B625" s="103" t="s">
        <v>1808</v>
      </c>
      <c r="C625" s="103">
        <v>28</v>
      </c>
      <c r="D625" s="103" t="s">
        <v>135</v>
      </c>
      <c r="E625" s="103">
        <v>28039</v>
      </c>
      <c r="F625" s="103" t="s">
        <v>1016</v>
      </c>
      <c r="G625" s="104">
        <v>570</v>
      </c>
      <c r="H625" s="104">
        <v>305</v>
      </c>
      <c r="I625" s="105">
        <v>0.53508771929824595</v>
      </c>
      <c r="J625" s="104">
        <v>265</v>
      </c>
      <c r="K625" s="105">
        <v>0.464912280701754</v>
      </c>
      <c r="L625" s="104">
        <v>0</v>
      </c>
      <c r="M625" s="104">
        <v>32</v>
      </c>
      <c r="N625" s="104">
        <v>131</v>
      </c>
      <c r="O625" s="104">
        <v>68</v>
      </c>
      <c r="P625" s="104">
        <v>2</v>
      </c>
      <c r="Q625" s="104">
        <v>317</v>
      </c>
      <c r="R625" s="104">
        <v>20</v>
      </c>
      <c r="S625" s="104">
        <f>SUM('MFP by Site_kbs'!$L625:$P625,'MFP by Site_kbs'!$R625)</f>
        <v>253</v>
      </c>
      <c r="T625" s="104">
        <v>500</v>
      </c>
      <c r="U625" s="105">
        <v>0.87719298245613997</v>
      </c>
      <c r="V625" s="104">
        <v>70</v>
      </c>
      <c r="W625" s="105">
        <v>0.12280701754386</v>
      </c>
      <c r="X625" s="104">
        <v>0</v>
      </c>
      <c r="Y625" s="104">
        <v>1</v>
      </c>
      <c r="Z625" s="104" t="s">
        <v>1869</v>
      </c>
      <c r="AA625" s="104">
        <v>81</v>
      </c>
      <c r="AB625" s="104">
        <v>96</v>
      </c>
      <c r="AC625" s="104">
        <v>101</v>
      </c>
      <c r="AD625" s="103">
        <v>100</v>
      </c>
      <c r="AE625" s="104">
        <v>101</v>
      </c>
      <c r="AF625" s="104">
        <v>90</v>
      </c>
      <c r="AG625" s="104">
        <v>0</v>
      </c>
      <c r="AH625" s="104">
        <v>0</v>
      </c>
      <c r="AI625" s="104">
        <v>0</v>
      </c>
      <c r="AJ625" s="104">
        <v>0</v>
      </c>
      <c r="AK625" s="104">
        <v>0</v>
      </c>
      <c r="AL625" s="104">
        <v>0</v>
      </c>
      <c r="AM625" s="104">
        <v>0</v>
      </c>
      <c r="AN625" s="104">
        <v>0</v>
      </c>
      <c r="AO625" s="104">
        <v>409</v>
      </c>
      <c r="AP625" s="106">
        <f>'MFP by Site_kbs'!$AO625/'MFP by Site_kbs'!$G625</f>
        <v>0.71754385964912282</v>
      </c>
      <c r="AQ625" s="104">
        <v>409</v>
      </c>
      <c r="AR625" s="107">
        <f>'MFP by Site_kbs'!$AQ625/'MFP by Site_kbs'!$G625</f>
        <v>0.71754385964912282</v>
      </c>
      <c r="AS625" s="104" t="s">
        <v>1767</v>
      </c>
      <c r="AT625" s="104" t="s">
        <v>2076</v>
      </c>
      <c r="AU625" s="115" t="s">
        <v>3246</v>
      </c>
    </row>
    <row r="626" spans="2:47" x14ac:dyDescent="0.25">
      <c r="B626" s="109" t="s">
        <v>1808</v>
      </c>
      <c r="C626" s="109">
        <v>28</v>
      </c>
      <c r="D626" s="109" t="s">
        <v>135</v>
      </c>
      <c r="E626" s="109">
        <v>28040</v>
      </c>
      <c r="F626" s="109" t="s">
        <v>453</v>
      </c>
      <c r="G626" s="110">
        <v>568</v>
      </c>
      <c r="H626" s="110">
        <v>296</v>
      </c>
      <c r="I626" s="111">
        <v>0.52112676056338003</v>
      </c>
      <c r="J626" s="110">
        <v>272</v>
      </c>
      <c r="K626" s="111">
        <v>0.47887323943662002</v>
      </c>
      <c r="L626" s="110">
        <v>0</v>
      </c>
      <c r="M626" s="110">
        <v>1</v>
      </c>
      <c r="N626" s="110">
        <v>456</v>
      </c>
      <c r="O626" s="110">
        <v>13</v>
      </c>
      <c r="P626" s="110">
        <v>0</v>
      </c>
      <c r="Q626" s="110">
        <v>92</v>
      </c>
      <c r="R626" s="110">
        <v>6</v>
      </c>
      <c r="S626" s="110">
        <f>SUM('MFP by Site_kbs'!$L626:$P626,'MFP by Site_kbs'!$R626)</f>
        <v>476</v>
      </c>
      <c r="T626" s="110">
        <v>557</v>
      </c>
      <c r="U626" s="111">
        <v>0.98063380281690105</v>
      </c>
      <c r="V626" s="110">
        <v>11</v>
      </c>
      <c r="W626" s="111">
        <v>1.93661971830986E-2</v>
      </c>
      <c r="X626" s="110">
        <v>0</v>
      </c>
      <c r="Y626" s="110">
        <v>4</v>
      </c>
      <c r="Z626" s="110" t="s">
        <v>1869</v>
      </c>
      <c r="AA626" s="110">
        <v>94</v>
      </c>
      <c r="AB626" s="110">
        <v>95</v>
      </c>
      <c r="AC626" s="110">
        <v>93</v>
      </c>
      <c r="AD626" s="109">
        <v>93</v>
      </c>
      <c r="AE626" s="110">
        <v>86</v>
      </c>
      <c r="AF626" s="110">
        <v>103</v>
      </c>
      <c r="AG626" s="110">
        <v>0</v>
      </c>
      <c r="AH626" s="110">
        <v>0</v>
      </c>
      <c r="AI626" s="110">
        <v>0</v>
      </c>
      <c r="AJ626" s="110">
        <v>0</v>
      </c>
      <c r="AK626" s="110">
        <v>0</v>
      </c>
      <c r="AL626" s="110">
        <v>0</v>
      </c>
      <c r="AM626" s="110">
        <v>0</v>
      </c>
      <c r="AN626" s="110">
        <v>0</v>
      </c>
      <c r="AO626" s="110">
        <v>523</v>
      </c>
      <c r="AP626" s="112">
        <f>'MFP by Site_kbs'!$AO626/'MFP by Site_kbs'!$G626</f>
        <v>0.92077464788732399</v>
      </c>
      <c r="AQ626" s="110">
        <v>523</v>
      </c>
      <c r="AR626" s="113">
        <f>'MFP by Site_kbs'!$AQ626/'MFP by Site_kbs'!$G626</f>
        <v>0.92077464788732399</v>
      </c>
      <c r="AS626" s="110" t="s">
        <v>1767</v>
      </c>
      <c r="AT626" s="110" t="s">
        <v>2076</v>
      </c>
      <c r="AU626" s="114" t="s">
        <v>3246</v>
      </c>
    </row>
    <row r="627" spans="2:47" x14ac:dyDescent="0.25">
      <c r="B627" s="103" t="s">
        <v>1808</v>
      </c>
      <c r="C627" s="103">
        <v>28</v>
      </c>
      <c r="D627" s="103" t="s">
        <v>135</v>
      </c>
      <c r="E627" s="103">
        <v>28047</v>
      </c>
      <c r="F627" s="103" t="s">
        <v>1017</v>
      </c>
      <c r="G627" s="104">
        <v>722</v>
      </c>
      <c r="H627" s="104">
        <v>366</v>
      </c>
      <c r="I627" s="105">
        <v>0.50692520775623295</v>
      </c>
      <c r="J627" s="104">
        <v>356</v>
      </c>
      <c r="K627" s="105">
        <v>0.49307479224376699</v>
      </c>
      <c r="L627" s="104">
        <v>5</v>
      </c>
      <c r="M627" s="104">
        <v>12</v>
      </c>
      <c r="N627" s="104">
        <v>190</v>
      </c>
      <c r="O627" s="104">
        <v>180</v>
      </c>
      <c r="P627" s="104">
        <v>0</v>
      </c>
      <c r="Q627" s="104">
        <v>305</v>
      </c>
      <c r="R627" s="104">
        <v>30</v>
      </c>
      <c r="S627" s="104">
        <f>SUM('MFP by Site_kbs'!$L627:$P627,'MFP by Site_kbs'!$R627)</f>
        <v>417</v>
      </c>
      <c r="T627" s="104">
        <v>570</v>
      </c>
      <c r="U627" s="105">
        <v>0.78947368421052599</v>
      </c>
      <c r="V627" s="104">
        <v>152</v>
      </c>
      <c r="W627" s="105">
        <v>0.21052631578947401</v>
      </c>
      <c r="X627" s="104">
        <v>0</v>
      </c>
      <c r="Y627" s="104">
        <v>6</v>
      </c>
      <c r="Z627" s="104" t="s">
        <v>1869</v>
      </c>
      <c r="AA627" s="104">
        <v>115</v>
      </c>
      <c r="AB627" s="104">
        <v>116</v>
      </c>
      <c r="AC627" s="104">
        <v>124</v>
      </c>
      <c r="AD627" s="103">
        <v>136</v>
      </c>
      <c r="AE627" s="104">
        <v>110</v>
      </c>
      <c r="AF627" s="104">
        <v>115</v>
      </c>
      <c r="AG627" s="104">
        <v>0</v>
      </c>
      <c r="AH627" s="104">
        <v>0</v>
      </c>
      <c r="AI627" s="104">
        <v>0</v>
      </c>
      <c r="AJ627" s="104">
        <v>0</v>
      </c>
      <c r="AK627" s="104">
        <v>0</v>
      </c>
      <c r="AL627" s="104">
        <v>0</v>
      </c>
      <c r="AM627" s="104">
        <v>0</v>
      </c>
      <c r="AN627" s="104">
        <v>0</v>
      </c>
      <c r="AO627" s="104">
        <v>528</v>
      </c>
      <c r="AP627" s="106">
        <f>'MFP by Site_kbs'!$AO627/'MFP by Site_kbs'!$G627</f>
        <v>0.73130193905817176</v>
      </c>
      <c r="AQ627" s="104">
        <v>528</v>
      </c>
      <c r="AR627" s="107">
        <f>'MFP by Site_kbs'!$AQ627/'MFP by Site_kbs'!$G627</f>
        <v>0.73130193905817176</v>
      </c>
      <c r="AS627" s="104" t="s">
        <v>1767</v>
      </c>
      <c r="AT627" s="104" t="s">
        <v>2076</v>
      </c>
      <c r="AU627" s="115" t="s">
        <v>3246</v>
      </c>
    </row>
    <row r="628" spans="2:47" x14ac:dyDescent="0.25">
      <c r="B628" s="109" t="s">
        <v>1808</v>
      </c>
      <c r="C628" s="109">
        <v>28</v>
      </c>
      <c r="D628" s="109" t="s">
        <v>135</v>
      </c>
      <c r="E628" s="109">
        <v>28048</v>
      </c>
      <c r="F628" s="109" t="s">
        <v>1018</v>
      </c>
      <c r="G628" s="110">
        <v>934</v>
      </c>
      <c r="H628" s="110">
        <v>425</v>
      </c>
      <c r="I628" s="111">
        <v>0.455032119914347</v>
      </c>
      <c r="J628" s="110">
        <v>509</v>
      </c>
      <c r="K628" s="111">
        <v>0.544967880085653</v>
      </c>
      <c r="L628" s="110">
        <v>4</v>
      </c>
      <c r="M628" s="110">
        <v>34</v>
      </c>
      <c r="N628" s="110">
        <v>207</v>
      </c>
      <c r="O628" s="110">
        <v>34</v>
      </c>
      <c r="P628" s="110">
        <v>0</v>
      </c>
      <c r="Q628" s="110">
        <v>628</v>
      </c>
      <c r="R628" s="110">
        <v>27</v>
      </c>
      <c r="S628" s="110">
        <f>SUM('MFP by Site_kbs'!$L628:$P628,'MFP by Site_kbs'!$R628)</f>
        <v>306</v>
      </c>
      <c r="T628" s="110">
        <v>905</v>
      </c>
      <c r="U628" s="111">
        <v>0.96895074946466797</v>
      </c>
      <c r="V628" s="110">
        <v>29</v>
      </c>
      <c r="W628" s="111">
        <v>3.1049250535331901E-2</v>
      </c>
      <c r="X628" s="110">
        <v>0</v>
      </c>
      <c r="Y628" s="110">
        <v>14</v>
      </c>
      <c r="Z628" s="110" t="s">
        <v>1869</v>
      </c>
      <c r="AA628" s="110">
        <v>158</v>
      </c>
      <c r="AB628" s="110">
        <v>174</v>
      </c>
      <c r="AC628" s="110">
        <v>150</v>
      </c>
      <c r="AD628" s="109">
        <v>154</v>
      </c>
      <c r="AE628" s="110">
        <v>142</v>
      </c>
      <c r="AF628" s="110">
        <v>142</v>
      </c>
      <c r="AG628" s="110">
        <v>0</v>
      </c>
      <c r="AH628" s="110">
        <v>0</v>
      </c>
      <c r="AI628" s="110">
        <v>0</v>
      </c>
      <c r="AJ628" s="110">
        <v>0</v>
      </c>
      <c r="AK628" s="110">
        <v>0</v>
      </c>
      <c r="AL628" s="110">
        <v>0</v>
      </c>
      <c r="AM628" s="110">
        <v>0</v>
      </c>
      <c r="AN628" s="110">
        <v>0</v>
      </c>
      <c r="AO628" s="110">
        <v>474</v>
      </c>
      <c r="AP628" s="112">
        <f>'MFP by Site_kbs'!$AO628/'MFP by Site_kbs'!$G628</f>
        <v>0.50749464668094213</v>
      </c>
      <c r="AQ628" s="110">
        <v>482</v>
      </c>
      <c r="AR628" s="113">
        <f>'MFP by Site_kbs'!$AQ628/'MFP by Site_kbs'!$G628</f>
        <v>0.51605995717344755</v>
      </c>
      <c r="AS628" s="110" t="s">
        <v>1767</v>
      </c>
      <c r="AT628" s="110" t="s">
        <v>2076</v>
      </c>
      <c r="AU628" s="114" t="s">
        <v>3247</v>
      </c>
    </row>
    <row r="629" spans="2:47" x14ac:dyDescent="0.25">
      <c r="B629" s="103" t="s">
        <v>1808</v>
      </c>
      <c r="C629" s="103">
        <v>28</v>
      </c>
      <c r="D629" s="103" t="s">
        <v>135</v>
      </c>
      <c r="E629" s="103">
        <v>28049</v>
      </c>
      <c r="F629" s="103" t="s">
        <v>1019</v>
      </c>
      <c r="G629" s="104">
        <v>655</v>
      </c>
      <c r="H629" s="104">
        <v>320</v>
      </c>
      <c r="I629" s="105">
        <v>0.488549618320611</v>
      </c>
      <c r="J629" s="104">
        <v>335</v>
      </c>
      <c r="K629" s="105">
        <v>0.51145038167938905</v>
      </c>
      <c r="L629" s="104">
        <v>1</v>
      </c>
      <c r="M629" s="104">
        <v>2</v>
      </c>
      <c r="N629" s="104">
        <v>466</v>
      </c>
      <c r="O629" s="104">
        <v>39</v>
      </c>
      <c r="P629" s="104">
        <v>0</v>
      </c>
      <c r="Q629" s="104">
        <v>128</v>
      </c>
      <c r="R629" s="104">
        <v>19</v>
      </c>
      <c r="S629" s="104">
        <f>SUM('MFP by Site_kbs'!$L629:$P629,'MFP by Site_kbs'!$R629)</f>
        <v>527</v>
      </c>
      <c r="T629" s="104">
        <v>634</v>
      </c>
      <c r="U629" s="105">
        <v>0.96793893129771003</v>
      </c>
      <c r="V629" s="104">
        <v>21</v>
      </c>
      <c r="W629" s="105">
        <v>3.2061068702290099E-2</v>
      </c>
      <c r="X629" s="104">
        <v>0</v>
      </c>
      <c r="Y629" s="104">
        <v>8</v>
      </c>
      <c r="Z629" s="104" t="s">
        <v>1869</v>
      </c>
      <c r="AA629" s="104">
        <v>98</v>
      </c>
      <c r="AB629" s="104">
        <v>101</v>
      </c>
      <c r="AC629" s="104">
        <v>120</v>
      </c>
      <c r="AD629" s="103">
        <v>102</v>
      </c>
      <c r="AE629" s="104">
        <v>122</v>
      </c>
      <c r="AF629" s="104">
        <v>104</v>
      </c>
      <c r="AG629" s="104">
        <v>0</v>
      </c>
      <c r="AH629" s="104">
        <v>0</v>
      </c>
      <c r="AI629" s="104">
        <v>0</v>
      </c>
      <c r="AJ629" s="104">
        <v>0</v>
      </c>
      <c r="AK629" s="104">
        <v>0</v>
      </c>
      <c r="AL629" s="104">
        <v>0</v>
      </c>
      <c r="AM629" s="104">
        <v>0</v>
      </c>
      <c r="AN629" s="104">
        <v>0</v>
      </c>
      <c r="AO629" s="104">
        <v>603</v>
      </c>
      <c r="AP629" s="106">
        <f>'MFP by Site_kbs'!$AO629/'MFP by Site_kbs'!$G629</f>
        <v>0.92061068702290072</v>
      </c>
      <c r="AQ629" s="104">
        <v>603</v>
      </c>
      <c r="AR629" s="107">
        <f>'MFP by Site_kbs'!$AQ629/'MFP by Site_kbs'!$G629</f>
        <v>0.92061068702290072</v>
      </c>
      <c r="AS629" s="104" t="s">
        <v>1767</v>
      </c>
      <c r="AT629" s="104" t="s">
        <v>2076</v>
      </c>
      <c r="AU629" s="115" t="s">
        <v>3246</v>
      </c>
    </row>
    <row r="630" spans="2:47" x14ac:dyDescent="0.25">
      <c r="B630" s="109" t="s">
        <v>1808</v>
      </c>
      <c r="C630" s="109">
        <v>28</v>
      </c>
      <c r="D630" s="109" t="s">
        <v>135</v>
      </c>
      <c r="E630" s="109">
        <v>28050</v>
      </c>
      <c r="F630" s="109" t="s">
        <v>1020</v>
      </c>
      <c r="G630" s="110">
        <v>320</v>
      </c>
      <c r="H630" s="110">
        <v>115</v>
      </c>
      <c r="I630" s="111">
        <v>0.359375</v>
      </c>
      <c r="J630" s="110">
        <v>205</v>
      </c>
      <c r="K630" s="111">
        <v>0.640625</v>
      </c>
      <c r="L630" s="110">
        <v>0</v>
      </c>
      <c r="M630" s="110">
        <v>0</v>
      </c>
      <c r="N630" s="110">
        <v>244</v>
      </c>
      <c r="O630" s="110">
        <v>11</v>
      </c>
      <c r="P630" s="110">
        <v>0</v>
      </c>
      <c r="Q630" s="110">
        <v>64</v>
      </c>
      <c r="R630" s="110">
        <v>1</v>
      </c>
      <c r="S630" s="110">
        <f>SUM('MFP by Site_kbs'!$L630:$P630,'MFP by Site_kbs'!$R630)</f>
        <v>256</v>
      </c>
      <c r="T630" s="110">
        <v>314</v>
      </c>
      <c r="U630" s="111">
        <v>0.98124999999999996</v>
      </c>
      <c r="V630" s="110">
        <v>6</v>
      </c>
      <c r="W630" s="111">
        <v>1.8749999999999999E-2</v>
      </c>
      <c r="X630" s="110">
        <v>0</v>
      </c>
      <c r="Y630" s="110">
        <v>0</v>
      </c>
      <c r="Z630" s="110" t="s">
        <v>1869</v>
      </c>
      <c r="AA630" s="110">
        <v>1</v>
      </c>
      <c r="AB630" s="110">
        <v>7</v>
      </c>
      <c r="AC630" s="110">
        <v>4</v>
      </c>
      <c r="AD630" s="109">
        <v>7</v>
      </c>
      <c r="AE630" s="110">
        <v>5</v>
      </c>
      <c r="AF630" s="110">
        <v>7</v>
      </c>
      <c r="AG630" s="110">
        <v>23</v>
      </c>
      <c r="AH630" s="110">
        <v>24</v>
      </c>
      <c r="AI630" s="110">
        <v>107</v>
      </c>
      <c r="AJ630" s="110">
        <v>53</v>
      </c>
      <c r="AK630" s="110">
        <v>16</v>
      </c>
      <c r="AL630" s="110">
        <v>46</v>
      </c>
      <c r="AM630" s="110">
        <v>20</v>
      </c>
      <c r="AN630" s="110">
        <v>0</v>
      </c>
      <c r="AO630" s="110">
        <v>294</v>
      </c>
      <c r="AP630" s="112">
        <f>'MFP by Site_kbs'!$AO630/'MFP by Site_kbs'!$G630</f>
        <v>0.91874999999999996</v>
      </c>
      <c r="AQ630" s="110">
        <v>294</v>
      </c>
      <c r="AR630" s="113">
        <f>'MFP by Site_kbs'!$AQ630/'MFP by Site_kbs'!$G630</f>
        <v>0.91874999999999996</v>
      </c>
      <c r="AS630" s="110" t="s">
        <v>1767</v>
      </c>
      <c r="AT630" s="110" t="s">
        <v>2076</v>
      </c>
      <c r="AU630" s="114" t="s">
        <v>3246</v>
      </c>
    </row>
    <row r="631" spans="2:47" x14ac:dyDescent="0.25">
      <c r="B631" s="103" t="s">
        <v>1808</v>
      </c>
      <c r="C631" s="103">
        <v>28</v>
      </c>
      <c r="D631" s="103" t="s">
        <v>135</v>
      </c>
      <c r="E631" s="103">
        <v>28051</v>
      </c>
      <c r="F631" s="103" t="s">
        <v>1021</v>
      </c>
      <c r="G631" s="104">
        <v>881</v>
      </c>
      <c r="H631" s="104">
        <v>453</v>
      </c>
      <c r="I631" s="105">
        <v>0.51418842224744599</v>
      </c>
      <c r="J631" s="104">
        <v>428</v>
      </c>
      <c r="K631" s="105">
        <v>0.48581157775255401</v>
      </c>
      <c r="L631" s="104">
        <v>1</v>
      </c>
      <c r="M631" s="104">
        <v>10</v>
      </c>
      <c r="N631" s="104">
        <v>379</v>
      </c>
      <c r="O631" s="104">
        <v>23</v>
      </c>
      <c r="P631" s="104">
        <v>0</v>
      </c>
      <c r="Q631" s="104">
        <v>434</v>
      </c>
      <c r="R631" s="104">
        <v>34</v>
      </c>
      <c r="S631" s="104">
        <f>SUM('MFP by Site_kbs'!$L631:$P631,'MFP by Site_kbs'!$R631)</f>
        <v>447</v>
      </c>
      <c r="T631" s="104">
        <v>861</v>
      </c>
      <c r="U631" s="105">
        <v>0.97729852440408604</v>
      </c>
      <c r="V631" s="104">
        <v>20</v>
      </c>
      <c r="W631" s="105">
        <v>2.2701475595913699E-2</v>
      </c>
      <c r="X631" s="104">
        <v>0</v>
      </c>
      <c r="Y631" s="104">
        <v>11</v>
      </c>
      <c r="Z631" s="104" t="s">
        <v>1869</v>
      </c>
      <c r="AA631" s="104">
        <v>140</v>
      </c>
      <c r="AB631" s="104">
        <v>139</v>
      </c>
      <c r="AC631" s="104">
        <v>139</v>
      </c>
      <c r="AD631" s="103">
        <v>140</v>
      </c>
      <c r="AE631" s="104">
        <v>152</v>
      </c>
      <c r="AF631" s="104">
        <v>160</v>
      </c>
      <c r="AG631" s="104">
        <v>0</v>
      </c>
      <c r="AH631" s="104">
        <v>0</v>
      </c>
      <c r="AI631" s="104">
        <v>0</v>
      </c>
      <c r="AJ631" s="104">
        <v>0</v>
      </c>
      <c r="AK631" s="104">
        <v>0</v>
      </c>
      <c r="AL631" s="104">
        <v>0</v>
      </c>
      <c r="AM631" s="104">
        <v>0</v>
      </c>
      <c r="AN631" s="104">
        <v>0</v>
      </c>
      <c r="AO631" s="104">
        <v>529</v>
      </c>
      <c r="AP631" s="106">
        <f>'MFP by Site_kbs'!$AO631/'MFP by Site_kbs'!$G631</f>
        <v>0.60045402951191829</v>
      </c>
      <c r="AQ631" s="104">
        <v>529</v>
      </c>
      <c r="AR631" s="107">
        <f>'MFP by Site_kbs'!$AQ631/'MFP by Site_kbs'!$G631</f>
        <v>0.60045402951191829</v>
      </c>
      <c r="AS631" s="104" t="s">
        <v>1767</v>
      </c>
      <c r="AT631" s="104" t="s">
        <v>2076</v>
      </c>
      <c r="AU631" s="115" t="s">
        <v>3246</v>
      </c>
    </row>
    <row r="632" spans="2:47" x14ac:dyDescent="0.25">
      <c r="B632" s="109" t="s">
        <v>1808</v>
      </c>
      <c r="C632" s="109">
        <v>28</v>
      </c>
      <c r="D632" s="109" t="s">
        <v>135</v>
      </c>
      <c r="E632" s="109">
        <v>28053</v>
      </c>
      <c r="F632" s="109" t="s">
        <v>1022</v>
      </c>
      <c r="G632" s="110">
        <v>243</v>
      </c>
      <c r="H632" s="110">
        <v>152</v>
      </c>
      <c r="I632" s="111">
        <v>0.625514403292181</v>
      </c>
      <c r="J632" s="110">
        <v>91</v>
      </c>
      <c r="K632" s="111">
        <v>0.374485596707819</v>
      </c>
      <c r="L632" s="110">
        <v>1</v>
      </c>
      <c r="M632" s="110">
        <v>11</v>
      </c>
      <c r="N632" s="110">
        <v>56</v>
      </c>
      <c r="O632" s="110">
        <v>10</v>
      </c>
      <c r="P632" s="110">
        <v>0</v>
      </c>
      <c r="Q632" s="110">
        <v>161</v>
      </c>
      <c r="R632" s="110">
        <v>4</v>
      </c>
      <c r="S632" s="110">
        <f>SUM('MFP by Site_kbs'!$L632:$P632,'MFP by Site_kbs'!$R632)</f>
        <v>82</v>
      </c>
      <c r="T632" s="110">
        <v>242</v>
      </c>
      <c r="U632" s="111">
        <v>0.99588477366255101</v>
      </c>
      <c r="V632" s="110">
        <v>1</v>
      </c>
      <c r="W632" s="111">
        <v>4.11522633744856E-3</v>
      </c>
      <c r="X632" s="110">
        <v>0</v>
      </c>
      <c r="Y632" s="110">
        <v>0</v>
      </c>
      <c r="Z632" s="110" t="s">
        <v>1869</v>
      </c>
      <c r="AA632" s="110">
        <v>0</v>
      </c>
      <c r="AB632" s="110">
        <v>0</v>
      </c>
      <c r="AC632" s="110">
        <v>0</v>
      </c>
      <c r="AD632" s="109">
        <v>0</v>
      </c>
      <c r="AE632" s="110">
        <v>0</v>
      </c>
      <c r="AF632" s="110">
        <v>0</v>
      </c>
      <c r="AG632" s="110">
        <v>0</v>
      </c>
      <c r="AH632" s="110">
        <v>0</v>
      </c>
      <c r="AI632" s="110">
        <v>0</v>
      </c>
      <c r="AJ632" s="110">
        <v>77</v>
      </c>
      <c r="AK632" s="110">
        <v>0</v>
      </c>
      <c r="AL632" s="110">
        <v>68</v>
      </c>
      <c r="AM632" s="110">
        <v>55</v>
      </c>
      <c r="AN632" s="110">
        <v>43</v>
      </c>
      <c r="AO632" s="110">
        <v>107</v>
      </c>
      <c r="AP632" s="112">
        <f>'MFP by Site_kbs'!$AO632/'MFP by Site_kbs'!$G632</f>
        <v>0.44032921810699588</v>
      </c>
      <c r="AQ632" s="110">
        <v>107</v>
      </c>
      <c r="AR632" s="113">
        <f>'MFP by Site_kbs'!$AQ632/'MFP by Site_kbs'!$G632</f>
        <v>0.44032921810699588</v>
      </c>
      <c r="AS632" s="110" t="s">
        <v>1767</v>
      </c>
      <c r="AT632" s="110" t="s">
        <v>2076</v>
      </c>
      <c r="AU632" s="114" t="s">
        <v>3247</v>
      </c>
    </row>
    <row r="633" spans="2:47" ht="30" x14ac:dyDescent="0.25">
      <c r="B633" s="103" t="s">
        <v>1808</v>
      </c>
      <c r="C633" s="103">
        <v>28</v>
      </c>
      <c r="D633" s="103" t="s">
        <v>135</v>
      </c>
      <c r="E633" s="103">
        <v>28054</v>
      </c>
      <c r="F633" s="103" t="s">
        <v>1023</v>
      </c>
      <c r="G633" s="104">
        <v>1017</v>
      </c>
      <c r="H633" s="104">
        <v>423</v>
      </c>
      <c r="I633" s="105">
        <v>0.41592920353982299</v>
      </c>
      <c r="J633" s="104">
        <v>594</v>
      </c>
      <c r="K633" s="105">
        <v>0.58407079646017701</v>
      </c>
      <c r="L633" s="104">
        <v>1</v>
      </c>
      <c r="M633" s="104">
        <v>19</v>
      </c>
      <c r="N633" s="104">
        <v>364</v>
      </c>
      <c r="O633" s="104">
        <v>30</v>
      </c>
      <c r="P633" s="104">
        <v>1</v>
      </c>
      <c r="Q633" s="104">
        <v>589</v>
      </c>
      <c r="R633" s="104">
        <v>13</v>
      </c>
      <c r="S633" s="104">
        <f>SUM('MFP by Site_kbs'!$L633:$P633,'MFP by Site_kbs'!$R633)</f>
        <v>428</v>
      </c>
      <c r="T633" s="104">
        <v>1013</v>
      </c>
      <c r="U633" s="105">
        <v>0.99606686332350003</v>
      </c>
      <c r="V633" s="104">
        <v>4</v>
      </c>
      <c r="W633" s="105">
        <v>3.9331366764995103E-3</v>
      </c>
      <c r="X633" s="104">
        <v>0</v>
      </c>
      <c r="Y633" s="104">
        <v>0</v>
      </c>
      <c r="Z633" s="104" t="s">
        <v>1869</v>
      </c>
      <c r="AA633" s="104">
        <v>0</v>
      </c>
      <c r="AB633" s="104">
        <v>0</v>
      </c>
      <c r="AC633" s="104">
        <v>0</v>
      </c>
      <c r="AD633" s="103">
        <v>0</v>
      </c>
      <c r="AE633" s="104">
        <v>0</v>
      </c>
      <c r="AF633" s="104">
        <v>0</v>
      </c>
      <c r="AG633" s="104">
        <v>203</v>
      </c>
      <c r="AH633" s="104">
        <v>159</v>
      </c>
      <c r="AI633" s="104">
        <v>161</v>
      </c>
      <c r="AJ633" s="104">
        <v>183</v>
      </c>
      <c r="AK633" s="104">
        <v>0</v>
      </c>
      <c r="AL633" s="104">
        <v>134</v>
      </c>
      <c r="AM633" s="104">
        <v>121</v>
      </c>
      <c r="AN633" s="104">
        <v>56</v>
      </c>
      <c r="AO633" s="104">
        <v>519</v>
      </c>
      <c r="AP633" s="106">
        <f>'MFP by Site_kbs'!$AO633/'MFP by Site_kbs'!$G633</f>
        <v>0.51032448377581119</v>
      </c>
      <c r="AQ633" s="104">
        <v>522</v>
      </c>
      <c r="AR633" s="107">
        <f>'MFP by Site_kbs'!$AQ633/'MFP by Site_kbs'!$G633</f>
        <v>0.51327433628318586</v>
      </c>
      <c r="AS633" s="104" t="s">
        <v>1767</v>
      </c>
      <c r="AT633" s="104" t="s">
        <v>2076</v>
      </c>
      <c r="AU633" s="115" t="s">
        <v>3247</v>
      </c>
    </row>
    <row r="634" spans="2:47" x14ac:dyDescent="0.25">
      <c r="B634" s="109" t="s">
        <v>1808</v>
      </c>
      <c r="C634" s="109">
        <v>28</v>
      </c>
      <c r="D634" s="109" t="s">
        <v>135</v>
      </c>
      <c r="E634" s="109">
        <v>28700</v>
      </c>
      <c r="F634" s="109" t="s">
        <v>1024</v>
      </c>
      <c r="G634" s="110">
        <v>415</v>
      </c>
      <c r="H634" s="110">
        <v>147</v>
      </c>
      <c r="I634" s="111">
        <v>0.35421686746988001</v>
      </c>
      <c r="J634" s="110">
        <v>268</v>
      </c>
      <c r="K634" s="111">
        <v>0.64578313253011999</v>
      </c>
      <c r="L634" s="110">
        <v>1</v>
      </c>
      <c r="M634" s="110">
        <v>3</v>
      </c>
      <c r="N634" s="110">
        <v>140</v>
      </c>
      <c r="O634" s="110">
        <v>23</v>
      </c>
      <c r="P634" s="110">
        <v>0</v>
      </c>
      <c r="Q634" s="110">
        <v>247</v>
      </c>
      <c r="R634" s="110">
        <v>1</v>
      </c>
      <c r="S634" s="110">
        <f>SUM('MFP by Site_kbs'!$L634:$P634,'MFP by Site_kbs'!$R634)</f>
        <v>168</v>
      </c>
      <c r="T634" s="110">
        <v>415</v>
      </c>
      <c r="U634" s="111">
        <v>1</v>
      </c>
      <c r="V634" s="110">
        <v>0</v>
      </c>
      <c r="W634" s="111">
        <v>0</v>
      </c>
      <c r="X634" s="110">
        <v>68</v>
      </c>
      <c r="Y634" s="110">
        <v>347</v>
      </c>
      <c r="Z634" s="110" t="s">
        <v>1869</v>
      </c>
      <c r="AA634" s="110">
        <v>0</v>
      </c>
      <c r="AB634" s="110">
        <v>0</v>
      </c>
      <c r="AC634" s="110">
        <v>0</v>
      </c>
      <c r="AD634" s="109">
        <v>0</v>
      </c>
      <c r="AE634" s="110">
        <v>0</v>
      </c>
      <c r="AF634" s="110">
        <v>0</v>
      </c>
      <c r="AG634" s="110">
        <v>0</v>
      </c>
      <c r="AH634" s="110">
        <v>0</v>
      </c>
      <c r="AI634" s="110">
        <v>0</v>
      </c>
      <c r="AJ634" s="110">
        <v>0</v>
      </c>
      <c r="AK634" s="110">
        <v>0</v>
      </c>
      <c r="AL634" s="110">
        <v>0</v>
      </c>
      <c r="AM634" s="110">
        <v>0</v>
      </c>
      <c r="AN634" s="110">
        <v>0</v>
      </c>
      <c r="AO634" s="110">
        <v>158</v>
      </c>
      <c r="AP634" s="112">
        <f>'MFP by Site_kbs'!$AO634/'MFP by Site_kbs'!$G634</f>
        <v>0.38072289156626504</v>
      </c>
      <c r="AQ634" s="110">
        <v>158</v>
      </c>
      <c r="AR634" s="113">
        <f>'MFP by Site_kbs'!$AQ634/'MFP by Site_kbs'!$G634</f>
        <v>0.38072289156626504</v>
      </c>
      <c r="AS634" s="110" t="s">
        <v>1767</v>
      </c>
      <c r="AT634" s="110" t="s">
        <v>2076</v>
      </c>
      <c r="AU634" s="114" t="s">
        <v>3247</v>
      </c>
    </row>
    <row r="635" spans="2:47" x14ac:dyDescent="0.25">
      <c r="B635" s="103" t="s">
        <v>1808</v>
      </c>
      <c r="C635" s="103">
        <v>29</v>
      </c>
      <c r="D635" s="103" t="s">
        <v>137</v>
      </c>
      <c r="E635" s="103">
        <v>29001</v>
      </c>
      <c r="F635" s="103" t="s">
        <v>1025</v>
      </c>
      <c r="G635" s="104">
        <v>664</v>
      </c>
      <c r="H635" s="104">
        <v>316</v>
      </c>
      <c r="I635" s="105">
        <v>0.47590361445783103</v>
      </c>
      <c r="J635" s="104">
        <v>348</v>
      </c>
      <c r="K635" s="105">
        <v>0.52409638554216897</v>
      </c>
      <c r="L635" s="104">
        <v>37</v>
      </c>
      <c r="M635" s="104">
        <v>0</v>
      </c>
      <c r="N635" s="104">
        <v>40</v>
      </c>
      <c r="O635" s="104">
        <v>86</v>
      </c>
      <c r="P635" s="104">
        <v>0</v>
      </c>
      <c r="Q635" s="104">
        <v>452</v>
      </c>
      <c r="R635" s="104">
        <v>49</v>
      </c>
      <c r="S635" s="104">
        <f>SUM('MFP by Site_kbs'!$L635:$P635,'MFP by Site_kbs'!$R635)</f>
        <v>212</v>
      </c>
      <c r="T635" s="104">
        <v>625</v>
      </c>
      <c r="U635" s="105">
        <v>0.94126506024096401</v>
      </c>
      <c r="V635" s="104">
        <v>39</v>
      </c>
      <c r="W635" s="105">
        <v>5.8734939759036098E-2</v>
      </c>
      <c r="X635" s="104">
        <v>0</v>
      </c>
      <c r="Y635" s="104">
        <v>6</v>
      </c>
      <c r="Z635" s="104" t="s">
        <v>1869</v>
      </c>
      <c r="AA635" s="104">
        <v>127</v>
      </c>
      <c r="AB635" s="104">
        <v>125</v>
      </c>
      <c r="AC635" s="104">
        <v>138</v>
      </c>
      <c r="AD635" s="103">
        <v>135</v>
      </c>
      <c r="AE635" s="104">
        <v>133</v>
      </c>
      <c r="AF635" s="104">
        <v>0</v>
      </c>
      <c r="AG635" s="104">
        <v>0</v>
      </c>
      <c r="AH635" s="104">
        <v>0</v>
      </c>
      <c r="AI635" s="104">
        <v>0</v>
      </c>
      <c r="AJ635" s="104">
        <v>0</v>
      </c>
      <c r="AK635" s="104">
        <v>0</v>
      </c>
      <c r="AL635" s="104">
        <v>0</v>
      </c>
      <c r="AM635" s="104">
        <v>0</v>
      </c>
      <c r="AN635" s="104">
        <v>0</v>
      </c>
      <c r="AO635" s="104">
        <v>436</v>
      </c>
      <c r="AP635" s="106">
        <f>'MFP by Site_kbs'!$AO635/'MFP by Site_kbs'!$G635</f>
        <v>0.65662650602409633</v>
      </c>
      <c r="AQ635" s="104">
        <v>437</v>
      </c>
      <c r="AR635" s="107">
        <f>'MFP by Site_kbs'!$AQ635/'MFP by Site_kbs'!$G635</f>
        <v>0.6581325301204819</v>
      </c>
      <c r="AS635" s="104" t="s">
        <v>1767</v>
      </c>
      <c r="AT635" s="104" t="s">
        <v>2283</v>
      </c>
      <c r="AU635" s="115" t="s">
        <v>3247</v>
      </c>
    </row>
    <row r="636" spans="2:47" x14ac:dyDescent="0.25">
      <c r="B636" s="109" t="s">
        <v>1808</v>
      </c>
      <c r="C636" s="109">
        <v>29</v>
      </c>
      <c r="D636" s="109" t="s">
        <v>137</v>
      </c>
      <c r="E636" s="109">
        <v>29002</v>
      </c>
      <c r="F636" s="109" t="s">
        <v>1026</v>
      </c>
      <c r="G636" s="110">
        <v>254</v>
      </c>
      <c r="H636" s="110">
        <v>118</v>
      </c>
      <c r="I636" s="111">
        <v>0.464566929133858</v>
      </c>
      <c r="J636" s="110">
        <v>136</v>
      </c>
      <c r="K636" s="111">
        <v>0.535433070866142</v>
      </c>
      <c r="L636" s="110">
        <v>3</v>
      </c>
      <c r="M636" s="110">
        <v>0</v>
      </c>
      <c r="N636" s="110">
        <v>3</v>
      </c>
      <c r="O636" s="110">
        <v>1</v>
      </c>
      <c r="P636" s="110">
        <v>0</v>
      </c>
      <c r="Q636" s="110">
        <v>230</v>
      </c>
      <c r="R636" s="110">
        <v>17</v>
      </c>
      <c r="S636" s="110">
        <f>SUM('MFP by Site_kbs'!$L636:$P636,'MFP by Site_kbs'!$R636)</f>
        <v>24</v>
      </c>
      <c r="T636" s="110">
        <v>253</v>
      </c>
      <c r="U636" s="111">
        <v>0.99606299212598404</v>
      </c>
      <c r="V636" s="110">
        <v>1</v>
      </c>
      <c r="W636" s="111">
        <v>3.9370078740157497E-3</v>
      </c>
      <c r="X636" s="110">
        <v>0</v>
      </c>
      <c r="Y636" s="110">
        <v>0</v>
      </c>
      <c r="Z636" s="110" t="s">
        <v>1869</v>
      </c>
      <c r="AA636" s="110">
        <v>37</v>
      </c>
      <c r="AB636" s="110">
        <v>37</v>
      </c>
      <c r="AC636" s="110">
        <v>35</v>
      </c>
      <c r="AD636" s="109">
        <v>51</v>
      </c>
      <c r="AE636" s="110">
        <v>54</v>
      </c>
      <c r="AF636" s="110">
        <v>40</v>
      </c>
      <c r="AG636" s="110">
        <v>0</v>
      </c>
      <c r="AH636" s="110">
        <v>0</v>
      </c>
      <c r="AI636" s="110">
        <v>0</v>
      </c>
      <c r="AJ636" s="110">
        <v>0</v>
      </c>
      <c r="AK636" s="110">
        <v>0</v>
      </c>
      <c r="AL636" s="110">
        <v>0</v>
      </c>
      <c r="AM636" s="110">
        <v>0</v>
      </c>
      <c r="AN636" s="110">
        <v>0</v>
      </c>
      <c r="AO636" s="110">
        <v>141</v>
      </c>
      <c r="AP636" s="112">
        <f>'MFP by Site_kbs'!$AO636/'MFP by Site_kbs'!$G636</f>
        <v>0.55511811023622049</v>
      </c>
      <c r="AQ636" s="110">
        <v>141</v>
      </c>
      <c r="AR636" s="113">
        <f>'MFP by Site_kbs'!$AQ636/'MFP by Site_kbs'!$G636</f>
        <v>0.55511811023622049</v>
      </c>
      <c r="AS636" s="110" t="s">
        <v>1767</v>
      </c>
      <c r="AT636" s="110" t="s">
        <v>2283</v>
      </c>
      <c r="AU636" s="114" t="s">
        <v>3247</v>
      </c>
    </row>
    <row r="637" spans="2:47" x14ac:dyDescent="0.25">
      <c r="B637" s="103" t="s">
        <v>1808</v>
      </c>
      <c r="C637" s="103">
        <v>29</v>
      </c>
      <c r="D637" s="103" t="s">
        <v>137</v>
      </c>
      <c r="E637" s="103">
        <v>29003</v>
      </c>
      <c r="F637" s="103" t="s">
        <v>1027</v>
      </c>
      <c r="G637" s="104">
        <v>1310</v>
      </c>
      <c r="H637" s="104">
        <v>632</v>
      </c>
      <c r="I637" s="105">
        <v>0.48244274809160298</v>
      </c>
      <c r="J637" s="104">
        <v>678</v>
      </c>
      <c r="K637" s="105">
        <v>0.51755725190839696</v>
      </c>
      <c r="L637" s="104">
        <v>33</v>
      </c>
      <c r="M637" s="104">
        <v>6</v>
      </c>
      <c r="N637" s="104">
        <v>211</v>
      </c>
      <c r="O637" s="104">
        <v>53</v>
      </c>
      <c r="P637" s="104">
        <v>0</v>
      </c>
      <c r="Q637" s="104">
        <v>963</v>
      </c>
      <c r="R637" s="104">
        <v>44</v>
      </c>
      <c r="S637" s="104">
        <f>SUM('MFP by Site_kbs'!$L637:$P637,'MFP by Site_kbs'!$R637)</f>
        <v>347</v>
      </c>
      <c r="T637" s="104">
        <v>1305</v>
      </c>
      <c r="U637" s="105">
        <v>0.99618320610686995</v>
      </c>
      <c r="V637" s="104">
        <v>5</v>
      </c>
      <c r="W637" s="105">
        <v>3.81679389312977E-3</v>
      </c>
      <c r="X637" s="104">
        <v>0</v>
      </c>
      <c r="Y637" s="104">
        <v>0</v>
      </c>
      <c r="Z637" s="104" t="s">
        <v>1869</v>
      </c>
      <c r="AA637" s="104">
        <v>0</v>
      </c>
      <c r="AB637" s="104">
        <v>0</v>
      </c>
      <c r="AC637" s="104">
        <v>0</v>
      </c>
      <c r="AD637" s="103">
        <v>0</v>
      </c>
      <c r="AE637" s="104">
        <v>0</v>
      </c>
      <c r="AF637" s="104">
        <v>0</v>
      </c>
      <c r="AG637" s="104">
        <v>0</v>
      </c>
      <c r="AH637" s="104">
        <v>0</v>
      </c>
      <c r="AI637" s="104">
        <v>0</v>
      </c>
      <c r="AJ637" s="104">
        <v>344</v>
      </c>
      <c r="AK637" s="104">
        <v>12</v>
      </c>
      <c r="AL637" s="104">
        <v>317</v>
      </c>
      <c r="AM637" s="104">
        <v>344</v>
      </c>
      <c r="AN637" s="104">
        <v>293</v>
      </c>
      <c r="AO637" s="104">
        <v>746</v>
      </c>
      <c r="AP637" s="106">
        <f>'MFP by Site_kbs'!$AO637/'MFP by Site_kbs'!$G637</f>
        <v>0.56946564885496187</v>
      </c>
      <c r="AQ637" s="104">
        <v>746</v>
      </c>
      <c r="AR637" s="107">
        <f>'MFP by Site_kbs'!$AQ637/'MFP by Site_kbs'!$G637</f>
        <v>0.56946564885496187</v>
      </c>
      <c r="AS637" s="104" t="s">
        <v>1767</v>
      </c>
      <c r="AT637" s="104" t="s">
        <v>2283</v>
      </c>
      <c r="AU637" s="115" t="s">
        <v>3247</v>
      </c>
    </row>
    <row r="638" spans="2:47" x14ac:dyDescent="0.25">
      <c r="B638" s="109" t="s">
        <v>1808</v>
      </c>
      <c r="C638" s="109">
        <v>29</v>
      </c>
      <c r="D638" s="109" t="s">
        <v>137</v>
      </c>
      <c r="E638" s="109">
        <v>29004</v>
      </c>
      <c r="F638" s="109" t="s">
        <v>1028</v>
      </c>
      <c r="G638" s="110">
        <v>317</v>
      </c>
      <c r="H638" s="110">
        <v>158</v>
      </c>
      <c r="I638" s="111">
        <v>0.49842271293375401</v>
      </c>
      <c r="J638" s="110">
        <v>159</v>
      </c>
      <c r="K638" s="111">
        <v>0.50157728706624605</v>
      </c>
      <c r="L638" s="110">
        <v>2</v>
      </c>
      <c r="M638" s="110">
        <v>0</v>
      </c>
      <c r="N638" s="110">
        <v>22</v>
      </c>
      <c r="O638" s="110">
        <v>3</v>
      </c>
      <c r="P638" s="110">
        <v>0</v>
      </c>
      <c r="Q638" s="110">
        <v>277</v>
      </c>
      <c r="R638" s="110">
        <v>13</v>
      </c>
      <c r="S638" s="110">
        <f>SUM('MFP by Site_kbs'!$L638:$P638,'MFP by Site_kbs'!$R638)</f>
        <v>40</v>
      </c>
      <c r="T638" s="110">
        <v>317</v>
      </c>
      <c r="U638" s="111">
        <v>1</v>
      </c>
      <c r="V638" s="110">
        <v>0</v>
      </c>
      <c r="W638" s="111">
        <v>0</v>
      </c>
      <c r="X638" s="110">
        <v>0</v>
      </c>
      <c r="Y638" s="110">
        <v>0</v>
      </c>
      <c r="Z638" s="110" t="s">
        <v>1869</v>
      </c>
      <c r="AA638" s="110">
        <v>54</v>
      </c>
      <c r="AB638" s="110">
        <v>56</v>
      </c>
      <c r="AC638" s="110">
        <v>46</v>
      </c>
      <c r="AD638" s="109">
        <v>51</v>
      </c>
      <c r="AE638" s="110">
        <v>71</v>
      </c>
      <c r="AF638" s="110">
        <v>39</v>
      </c>
      <c r="AG638" s="110">
        <v>0</v>
      </c>
      <c r="AH638" s="110">
        <v>0</v>
      </c>
      <c r="AI638" s="110">
        <v>0</v>
      </c>
      <c r="AJ638" s="110">
        <v>0</v>
      </c>
      <c r="AK638" s="110">
        <v>0</v>
      </c>
      <c r="AL638" s="110">
        <v>0</v>
      </c>
      <c r="AM638" s="110">
        <v>0</v>
      </c>
      <c r="AN638" s="110">
        <v>0</v>
      </c>
      <c r="AO638" s="110">
        <v>147</v>
      </c>
      <c r="AP638" s="112">
        <f>'MFP by Site_kbs'!$AO638/'MFP by Site_kbs'!$G638</f>
        <v>0.4637223974763407</v>
      </c>
      <c r="AQ638" s="110">
        <v>147</v>
      </c>
      <c r="AR638" s="113">
        <f>'MFP by Site_kbs'!$AQ638/'MFP by Site_kbs'!$G638</f>
        <v>0.4637223974763407</v>
      </c>
      <c r="AS638" s="110" t="s">
        <v>1767</v>
      </c>
      <c r="AT638" s="110" t="s">
        <v>2283</v>
      </c>
      <c r="AU638" s="114" t="s">
        <v>3247</v>
      </c>
    </row>
    <row r="639" spans="2:47" x14ac:dyDescent="0.25">
      <c r="B639" s="103" t="s">
        <v>1808</v>
      </c>
      <c r="C639" s="103">
        <v>29</v>
      </c>
      <c r="D639" s="103" t="s">
        <v>137</v>
      </c>
      <c r="E639" s="103">
        <v>29005</v>
      </c>
      <c r="F639" s="103" t="s">
        <v>1029</v>
      </c>
      <c r="G639" s="104">
        <v>453</v>
      </c>
      <c r="H639" s="104">
        <v>201</v>
      </c>
      <c r="I639" s="105">
        <v>0.443708609271523</v>
      </c>
      <c r="J639" s="104">
        <v>252</v>
      </c>
      <c r="K639" s="105">
        <v>0.556291390728477</v>
      </c>
      <c r="L639" s="104">
        <v>21</v>
      </c>
      <c r="M639" s="104">
        <v>4</v>
      </c>
      <c r="N639" s="104">
        <v>6</v>
      </c>
      <c r="O639" s="104">
        <v>78</v>
      </c>
      <c r="P639" s="104">
        <v>0</v>
      </c>
      <c r="Q639" s="104">
        <v>314</v>
      </c>
      <c r="R639" s="104">
        <v>30</v>
      </c>
      <c r="S639" s="104">
        <f>SUM('MFP by Site_kbs'!$L639:$P639,'MFP by Site_kbs'!$R639)</f>
        <v>139</v>
      </c>
      <c r="T639" s="104">
        <v>418</v>
      </c>
      <c r="U639" s="105">
        <v>0.92273730684326705</v>
      </c>
      <c r="V639" s="104">
        <v>35</v>
      </c>
      <c r="W639" s="105">
        <v>7.7262693156732898E-2</v>
      </c>
      <c r="X639" s="104">
        <v>0</v>
      </c>
      <c r="Y639" s="104">
        <v>3</v>
      </c>
      <c r="Z639" s="104" t="s">
        <v>1869</v>
      </c>
      <c r="AA639" s="104">
        <v>77</v>
      </c>
      <c r="AB639" s="104">
        <v>61</v>
      </c>
      <c r="AC639" s="104">
        <v>61</v>
      </c>
      <c r="AD639" s="103">
        <v>98</v>
      </c>
      <c r="AE639" s="104">
        <v>71</v>
      </c>
      <c r="AF639" s="104">
        <v>82</v>
      </c>
      <c r="AG639" s="104">
        <v>0</v>
      </c>
      <c r="AH639" s="104">
        <v>0</v>
      </c>
      <c r="AI639" s="104">
        <v>0</v>
      </c>
      <c r="AJ639" s="104">
        <v>0</v>
      </c>
      <c r="AK639" s="104">
        <v>0</v>
      </c>
      <c r="AL639" s="104">
        <v>0</v>
      </c>
      <c r="AM639" s="104">
        <v>0</v>
      </c>
      <c r="AN639" s="104">
        <v>0</v>
      </c>
      <c r="AO639" s="104">
        <v>308</v>
      </c>
      <c r="AP639" s="106">
        <f>'MFP by Site_kbs'!$AO639/'MFP by Site_kbs'!$G639</f>
        <v>0.67991169977924948</v>
      </c>
      <c r="AQ639" s="104">
        <v>310</v>
      </c>
      <c r="AR639" s="107">
        <f>'MFP by Site_kbs'!$AQ639/'MFP by Site_kbs'!$G639</f>
        <v>0.6843267108167771</v>
      </c>
      <c r="AS639" s="104" t="s">
        <v>1767</v>
      </c>
      <c r="AT639" s="104" t="s">
        <v>2283</v>
      </c>
      <c r="AU639" s="115" t="s">
        <v>3247</v>
      </c>
    </row>
    <row r="640" spans="2:47" x14ac:dyDescent="0.25">
      <c r="B640" s="109" t="s">
        <v>1808</v>
      </c>
      <c r="C640" s="109">
        <v>29</v>
      </c>
      <c r="D640" s="109" t="s">
        <v>137</v>
      </c>
      <c r="E640" s="109">
        <v>29006</v>
      </c>
      <c r="F640" s="109" t="s">
        <v>1030</v>
      </c>
      <c r="G640" s="110">
        <v>305</v>
      </c>
      <c r="H640" s="110">
        <v>149</v>
      </c>
      <c r="I640" s="111">
        <v>0.48852459016393401</v>
      </c>
      <c r="J640" s="110">
        <v>156</v>
      </c>
      <c r="K640" s="111">
        <v>0.51147540983606599</v>
      </c>
      <c r="L640" s="110">
        <v>5</v>
      </c>
      <c r="M640" s="110">
        <v>2</v>
      </c>
      <c r="N640" s="110">
        <v>157</v>
      </c>
      <c r="O640" s="110">
        <v>8</v>
      </c>
      <c r="P640" s="110">
        <v>0</v>
      </c>
      <c r="Q640" s="110">
        <v>125</v>
      </c>
      <c r="R640" s="110">
        <v>8</v>
      </c>
      <c r="S640" s="110">
        <f>SUM('MFP by Site_kbs'!$L640:$P640,'MFP by Site_kbs'!$R640)</f>
        <v>180</v>
      </c>
      <c r="T640" s="110">
        <v>301</v>
      </c>
      <c r="U640" s="111">
        <v>0.98688524590163895</v>
      </c>
      <c r="V640" s="110">
        <v>4</v>
      </c>
      <c r="W640" s="111">
        <v>1.3114754098360701E-2</v>
      </c>
      <c r="X640" s="110">
        <v>0</v>
      </c>
      <c r="Y640" s="110">
        <v>0</v>
      </c>
      <c r="Z640" s="110" t="s">
        <v>1869</v>
      </c>
      <c r="AA640" s="110">
        <v>0</v>
      </c>
      <c r="AB640" s="110">
        <v>0</v>
      </c>
      <c r="AC640" s="110">
        <v>0</v>
      </c>
      <c r="AD640" s="109">
        <v>0</v>
      </c>
      <c r="AE640" s="110">
        <v>0</v>
      </c>
      <c r="AF640" s="110">
        <v>0</v>
      </c>
      <c r="AG640" s="110">
        <v>112</v>
      </c>
      <c r="AH640" s="110">
        <v>101</v>
      </c>
      <c r="AI640" s="110">
        <v>92</v>
      </c>
      <c r="AJ640" s="110">
        <v>0</v>
      </c>
      <c r="AK640" s="110">
        <v>0</v>
      </c>
      <c r="AL640" s="110">
        <v>0</v>
      </c>
      <c r="AM640" s="110">
        <v>0</v>
      </c>
      <c r="AN640" s="110">
        <v>0</v>
      </c>
      <c r="AO640" s="110">
        <v>250</v>
      </c>
      <c r="AP640" s="112">
        <f>'MFP by Site_kbs'!$AO640/'MFP by Site_kbs'!$G640</f>
        <v>0.81967213114754101</v>
      </c>
      <c r="AQ640" s="110">
        <v>250</v>
      </c>
      <c r="AR640" s="113">
        <f>'MFP by Site_kbs'!$AQ640/'MFP by Site_kbs'!$G640</f>
        <v>0.81967213114754101</v>
      </c>
      <c r="AS640" s="110" t="s">
        <v>1767</v>
      </c>
      <c r="AT640" s="110" t="s">
        <v>2283</v>
      </c>
      <c r="AU640" s="114" t="s">
        <v>3247</v>
      </c>
    </row>
    <row r="641" spans="2:47" x14ac:dyDescent="0.25">
      <c r="B641" s="103" t="s">
        <v>1808</v>
      </c>
      <c r="C641" s="103">
        <v>29</v>
      </c>
      <c r="D641" s="103" t="s">
        <v>137</v>
      </c>
      <c r="E641" s="103">
        <v>29007</v>
      </c>
      <c r="F641" s="103" t="s">
        <v>1031</v>
      </c>
      <c r="G641" s="104">
        <v>408</v>
      </c>
      <c r="H641" s="104">
        <v>194</v>
      </c>
      <c r="I641" s="105">
        <v>0.47549019607843102</v>
      </c>
      <c r="J641" s="104">
        <v>214</v>
      </c>
      <c r="K641" s="105">
        <v>0.52450980392156898</v>
      </c>
      <c r="L641" s="104">
        <v>33</v>
      </c>
      <c r="M641" s="104">
        <v>3</v>
      </c>
      <c r="N641" s="104">
        <v>17</v>
      </c>
      <c r="O641" s="104">
        <v>88</v>
      </c>
      <c r="P641" s="104">
        <v>0</v>
      </c>
      <c r="Q641" s="104">
        <v>235</v>
      </c>
      <c r="R641" s="104">
        <v>32</v>
      </c>
      <c r="S641" s="104">
        <f>SUM('MFP by Site_kbs'!$L641:$P641,'MFP by Site_kbs'!$R641)</f>
        <v>173</v>
      </c>
      <c r="T641" s="104">
        <v>358</v>
      </c>
      <c r="U641" s="105">
        <v>0.87745098039215697</v>
      </c>
      <c r="V641" s="104">
        <v>50</v>
      </c>
      <c r="W641" s="105">
        <v>0.12254901960784299</v>
      </c>
      <c r="X641" s="104">
        <v>0</v>
      </c>
      <c r="Y641" s="104">
        <v>2</v>
      </c>
      <c r="Z641" s="104" t="s">
        <v>1869</v>
      </c>
      <c r="AA641" s="104">
        <v>57</v>
      </c>
      <c r="AB641" s="104">
        <v>77</v>
      </c>
      <c r="AC641" s="104">
        <v>72</v>
      </c>
      <c r="AD641" s="103">
        <v>66</v>
      </c>
      <c r="AE641" s="104">
        <v>69</v>
      </c>
      <c r="AF641" s="104">
        <v>65</v>
      </c>
      <c r="AG641" s="104">
        <v>0</v>
      </c>
      <c r="AH641" s="104">
        <v>0</v>
      </c>
      <c r="AI641" s="104">
        <v>0</v>
      </c>
      <c r="AJ641" s="104">
        <v>0</v>
      </c>
      <c r="AK641" s="104">
        <v>0</v>
      </c>
      <c r="AL641" s="104">
        <v>0</v>
      </c>
      <c r="AM641" s="104">
        <v>0</v>
      </c>
      <c r="AN641" s="104">
        <v>0</v>
      </c>
      <c r="AO641" s="104">
        <v>324</v>
      </c>
      <c r="AP641" s="106">
        <f>'MFP by Site_kbs'!$AO641/'MFP by Site_kbs'!$G641</f>
        <v>0.79411764705882348</v>
      </c>
      <c r="AQ641" s="104">
        <v>326</v>
      </c>
      <c r="AR641" s="107">
        <f>'MFP by Site_kbs'!$AQ641/'MFP by Site_kbs'!$G641</f>
        <v>0.7990196078431373</v>
      </c>
      <c r="AS641" s="104" t="s">
        <v>1767</v>
      </c>
      <c r="AT641" s="104" t="s">
        <v>2283</v>
      </c>
      <c r="AU641" s="115" t="s">
        <v>3247</v>
      </c>
    </row>
    <row r="642" spans="2:47" x14ac:dyDescent="0.25">
      <c r="B642" s="109" t="s">
        <v>1808</v>
      </c>
      <c r="C642" s="109">
        <v>29</v>
      </c>
      <c r="D642" s="109" t="s">
        <v>137</v>
      </c>
      <c r="E642" s="109">
        <v>29009</v>
      </c>
      <c r="F642" s="109" t="s">
        <v>1032</v>
      </c>
      <c r="G642" s="110">
        <v>361</v>
      </c>
      <c r="H642" s="110">
        <v>181</v>
      </c>
      <c r="I642" s="111">
        <v>0.50138504155124697</v>
      </c>
      <c r="J642" s="110">
        <v>180</v>
      </c>
      <c r="K642" s="111">
        <v>0.49861495844875298</v>
      </c>
      <c r="L642" s="110">
        <v>40</v>
      </c>
      <c r="M642" s="110">
        <v>6</v>
      </c>
      <c r="N642" s="110">
        <v>5</v>
      </c>
      <c r="O642" s="110">
        <v>35</v>
      </c>
      <c r="P642" s="110">
        <v>1</v>
      </c>
      <c r="Q642" s="110">
        <v>241</v>
      </c>
      <c r="R642" s="110">
        <v>33</v>
      </c>
      <c r="S642" s="110">
        <f>SUM('MFP by Site_kbs'!$L642:$P642,'MFP by Site_kbs'!$R642)</f>
        <v>120</v>
      </c>
      <c r="T642" s="110">
        <v>354</v>
      </c>
      <c r="U642" s="111">
        <v>0.980609418282548</v>
      </c>
      <c r="V642" s="110">
        <v>7</v>
      </c>
      <c r="W642" s="111">
        <v>1.9390581717451501E-2</v>
      </c>
      <c r="X642" s="110">
        <v>0</v>
      </c>
      <c r="Y642" s="110">
        <v>0</v>
      </c>
      <c r="Z642" s="110" t="s">
        <v>1869</v>
      </c>
      <c r="AA642" s="110">
        <v>0</v>
      </c>
      <c r="AB642" s="110">
        <v>0</v>
      </c>
      <c r="AC642" s="110">
        <v>0</v>
      </c>
      <c r="AD642" s="109">
        <v>0</v>
      </c>
      <c r="AE642" s="110">
        <v>0</v>
      </c>
      <c r="AF642" s="110">
        <v>0</v>
      </c>
      <c r="AG642" s="110">
        <v>130</v>
      </c>
      <c r="AH642" s="110">
        <v>118</v>
      </c>
      <c r="AI642" s="110">
        <v>113</v>
      </c>
      <c r="AJ642" s="110">
        <v>0</v>
      </c>
      <c r="AK642" s="110">
        <v>0</v>
      </c>
      <c r="AL642" s="110">
        <v>0</v>
      </c>
      <c r="AM642" s="110">
        <v>0</v>
      </c>
      <c r="AN642" s="110">
        <v>0</v>
      </c>
      <c r="AO642" s="110">
        <v>267</v>
      </c>
      <c r="AP642" s="112">
        <f>'MFP by Site_kbs'!$AO642/'MFP by Site_kbs'!$G642</f>
        <v>0.73961218836565101</v>
      </c>
      <c r="AQ642" s="110">
        <v>268</v>
      </c>
      <c r="AR642" s="113">
        <f>'MFP by Site_kbs'!$AQ642/'MFP by Site_kbs'!$G642</f>
        <v>0.74238227146814406</v>
      </c>
      <c r="AS642" s="110" t="s">
        <v>1767</v>
      </c>
      <c r="AT642" s="110" t="s">
        <v>2283</v>
      </c>
      <c r="AU642" s="114" t="s">
        <v>3247</v>
      </c>
    </row>
    <row r="643" spans="2:47" ht="30" x14ac:dyDescent="0.25">
      <c r="B643" s="103" t="s">
        <v>1808</v>
      </c>
      <c r="C643" s="103">
        <v>29</v>
      </c>
      <c r="D643" s="103" t="s">
        <v>137</v>
      </c>
      <c r="E643" s="103">
        <v>29010</v>
      </c>
      <c r="F643" s="103" t="s">
        <v>1033</v>
      </c>
      <c r="G643" s="104">
        <v>196</v>
      </c>
      <c r="H643" s="104">
        <v>84</v>
      </c>
      <c r="I643" s="105">
        <v>0.42857142857142899</v>
      </c>
      <c r="J643" s="104">
        <v>112</v>
      </c>
      <c r="K643" s="105">
        <v>0.57142857142857095</v>
      </c>
      <c r="L643" s="104">
        <v>29</v>
      </c>
      <c r="M643" s="104">
        <v>2</v>
      </c>
      <c r="N643" s="104">
        <v>3</v>
      </c>
      <c r="O643" s="104">
        <v>25</v>
      </c>
      <c r="P643" s="104">
        <v>0</v>
      </c>
      <c r="Q643" s="104">
        <v>119</v>
      </c>
      <c r="R643" s="104">
        <v>18</v>
      </c>
      <c r="S643" s="104">
        <f>SUM('MFP by Site_kbs'!$L643:$P643,'MFP by Site_kbs'!$R643)</f>
        <v>77</v>
      </c>
      <c r="T643" s="104">
        <v>179</v>
      </c>
      <c r="U643" s="105">
        <v>0.91326530612244905</v>
      </c>
      <c r="V643" s="104">
        <v>17</v>
      </c>
      <c r="W643" s="105">
        <v>8.6734693877551006E-2</v>
      </c>
      <c r="X643" s="104">
        <v>0</v>
      </c>
      <c r="Y643" s="104">
        <v>0</v>
      </c>
      <c r="Z643" s="104" t="s">
        <v>1869</v>
      </c>
      <c r="AA643" s="104">
        <v>56</v>
      </c>
      <c r="AB643" s="104">
        <v>58</v>
      </c>
      <c r="AC643" s="104">
        <v>82</v>
      </c>
      <c r="AD643" s="103">
        <v>0</v>
      </c>
      <c r="AE643" s="104">
        <v>0</v>
      </c>
      <c r="AF643" s="104">
        <v>0</v>
      </c>
      <c r="AG643" s="104">
        <v>0</v>
      </c>
      <c r="AH643" s="104">
        <v>0</v>
      </c>
      <c r="AI643" s="104">
        <v>0</v>
      </c>
      <c r="AJ643" s="104">
        <v>0</v>
      </c>
      <c r="AK643" s="104">
        <v>0</v>
      </c>
      <c r="AL643" s="104">
        <v>0</v>
      </c>
      <c r="AM643" s="104">
        <v>0</v>
      </c>
      <c r="AN643" s="104">
        <v>0</v>
      </c>
      <c r="AO643" s="104">
        <v>166</v>
      </c>
      <c r="AP643" s="106">
        <f>'MFP by Site_kbs'!$AO643/'MFP by Site_kbs'!$G643</f>
        <v>0.84693877551020413</v>
      </c>
      <c r="AQ643" s="104">
        <v>166</v>
      </c>
      <c r="AR643" s="107">
        <f>'MFP by Site_kbs'!$AQ643/'MFP by Site_kbs'!$G643</f>
        <v>0.84693877551020413</v>
      </c>
      <c r="AS643" s="104" t="s">
        <v>1767</v>
      </c>
      <c r="AT643" s="104" t="s">
        <v>2283</v>
      </c>
      <c r="AU643" s="115" t="s">
        <v>3247</v>
      </c>
    </row>
    <row r="644" spans="2:47" ht="30" x14ac:dyDescent="0.25">
      <c r="B644" s="109" t="s">
        <v>1808</v>
      </c>
      <c r="C644" s="109">
        <v>29</v>
      </c>
      <c r="D644" s="109" t="s">
        <v>137</v>
      </c>
      <c r="E644" s="109">
        <v>29011</v>
      </c>
      <c r="F644" s="109" t="s">
        <v>1034</v>
      </c>
      <c r="G644" s="110">
        <v>226</v>
      </c>
      <c r="H644" s="110">
        <v>103</v>
      </c>
      <c r="I644" s="111">
        <v>0.45575221238938102</v>
      </c>
      <c r="J644" s="110">
        <v>123</v>
      </c>
      <c r="K644" s="111">
        <v>0.54424778761061898</v>
      </c>
      <c r="L644" s="110">
        <v>18</v>
      </c>
      <c r="M644" s="110">
        <v>2</v>
      </c>
      <c r="N644" s="110">
        <v>7</v>
      </c>
      <c r="O644" s="110">
        <v>26</v>
      </c>
      <c r="P644" s="110">
        <v>0</v>
      </c>
      <c r="Q644" s="110">
        <v>153</v>
      </c>
      <c r="R644" s="110">
        <v>20</v>
      </c>
      <c r="S644" s="110">
        <f>SUM('MFP by Site_kbs'!$L644:$P644,'MFP by Site_kbs'!$R644)</f>
        <v>73</v>
      </c>
      <c r="T644" s="110">
        <v>212</v>
      </c>
      <c r="U644" s="111">
        <v>0.93805309734513298</v>
      </c>
      <c r="V644" s="110">
        <v>14</v>
      </c>
      <c r="W644" s="111">
        <v>6.1946902654867297E-2</v>
      </c>
      <c r="X644" s="110">
        <v>0</v>
      </c>
      <c r="Y644" s="110">
        <v>0</v>
      </c>
      <c r="Z644" s="110" t="s">
        <v>1869</v>
      </c>
      <c r="AA644" s="110">
        <v>0</v>
      </c>
      <c r="AB644" s="110">
        <v>0</v>
      </c>
      <c r="AC644" s="110">
        <v>0</v>
      </c>
      <c r="AD644" s="109">
        <v>76</v>
      </c>
      <c r="AE644" s="110">
        <v>93</v>
      </c>
      <c r="AF644" s="110">
        <v>57</v>
      </c>
      <c r="AG644" s="110">
        <v>0</v>
      </c>
      <c r="AH644" s="110">
        <v>0</v>
      </c>
      <c r="AI644" s="110">
        <v>0</v>
      </c>
      <c r="AJ644" s="110">
        <v>0</v>
      </c>
      <c r="AK644" s="110">
        <v>0</v>
      </c>
      <c r="AL644" s="110">
        <v>0</v>
      </c>
      <c r="AM644" s="110">
        <v>0</v>
      </c>
      <c r="AN644" s="110">
        <v>0</v>
      </c>
      <c r="AO644" s="110">
        <v>188</v>
      </c>
      <c r="AP644" s="112">
        <f>'MFP by Site_kbs'!$AO644/'MFP by Site_kbs'!$G644</f>
        <v>0.83185840707964598</v>
      </c>
      <c r="AQ644" s="110">
        <v>190</v>
      </c>
      <c r="AR644" s="113">
        <f>'MFP by Site_kbs'!$AQ644/'MFP by Site_kbs'!$G644</f>
        <v>0.84070796460176989</v>
      </c>
      <c r="AS644" s="110" t="s">
        <v>1767</v>
      </c>
      <c r="AT644" s="110" t="s">
        <v>2283</v>
      </c>
      <c r="AU644" s="114" t="s">
        <v>3247</v>
      </c>
    </row>
    <row r="645" spans="2:47" x14ac:dyDescent="0.25">
      <c r="B645" s="103" t="s">
        <v>1808</v>
      </c>
      <c r="C645" s="103">
        <v>29</v>
      </c>
      <c r="D645" s="103" t="s">
        <v>137</v>
      </c>
      <c r="E645" s="103">
        <v>29012</v>
      </c>
      <c r="F645" s="103" t="s">
        <v>1035</v>
      </c>
      <c r="G645" s="104">
        <v>489</v>
      </c>
      <c r="H645" s="104">
        <v>256</v>
      </c>
      <c r="I645" s="105">
        <v>0.52351738241308798</v>
      </c>
      <c r="J645" s="104">
        <v>233</v>
      </c>
      <c r="K645" s="105">
        <v>0.47648261758691202</v>
      </c>
      <c r="L645" s="104">
        <v>3</v>
      </c>
      <c r="M645" s="104">
        <v>9</v>
      </c>
      <c r="N645" s="104">
        <v>280</v>
      </c>
      <c r="O645" s="104">
        <v>22</v>
      </c>
      <c r="P645" s="104">
        <v>0</v>
      </c>
      <c r="Q645" s="104">
        <v>154</v>
      </c>
      <c r="R645" s="104">
        <v>21</v>
      </c>
      <c r="S645" s="104">
        <f>SUM('MFP by Site_kbs'!$L645:$P645,'MFP by Site_kbs'!$R645)</f>
        <v>335</v>
      </c>
      <c r="T645" s="104">
        <v>478</v>
      </c>
      <c r="U645" s="105">
        <v>0.97750511247443805</v>
      </c>
      <c r="V645" s="104">
        <v>11</v>
      </c>
      <c r="W645" s="105">
        <v>2.2494887525562401E-2</v>
      </c>
      <c r="X645" s="104">
        <v>0</v>
      </c>
      <c r="Y645" s="104">
        <v>0</v>
      </c>
      <c r="Z645" s="104" t="s">
        <v>1869</v>
      </c>
      <c r="AA645" s="104">
        <v>0</v>
      </c>
      <c r="AB645" s="104">
        <v>0</v>
      </c>
      <c r="AC645" s="104">
        <v>233</v>
      </c>
      <c r="AD645" s="103">
        <v>256</v>
      </c>
      <c r="AE645" s="104">
        <v>0</v>
      </c>
      <c r="AF645" s="104">
        <v>0</v>
      </c>
      <c r="AG645" s="104">
        <v>0</v>
      </c>
      <c r="AH645" s="104">
        <v>0</v>
      </c>
      <c r="AI645" s="104">
        <v>0</v>
      </c>
      <c r="AJ645" s="104">
        <v>0</v>
      </c>
      <c r="AK645" s="104">
        <v>0</v>
      </c>
      <c r="AL645" s="104">
        <v>0</v>
      </c>
      <c r="AM645" s="104">
        <v>0</v>
      </c>
      <c r="AN645" s="104">
        <v>0</v>
      </c>
      <c r="AO645" s="104">
        <v>411</v>
      </c>
      <c r="AP645" s="106">
        <f>'MFP by Site_kbs'!$AO645/'MFP by Site_kbs'!$G645</f>
        <v>0.8404907975460123</v>
      </c>
      <c r="AQ645" s="104">
        <v>412</v>
      </c>
      <c r="AR645" s="107">
        <f>'MFP by Site_kbs'!$AQ645/'MFP by Site_kbs'!$G645</f>
        <v>0.84253578732106338</v>
      </c>
      <c r="AS645" s="104" t="s">
        <v>1767</v>
      </c>
      <c r="AT645" s="104" t="s">
        <v>2283</v>
      </c>
      <c r="AU645" s="115" t="s">
        <v>3247</v>
      </c>
    </row>
    <row r="646" spans="2:47" x14ac:dyDescent="0.25">
      <c r="B646" s="109" t="s">
        <v>1808</v>
      </c>
      <c r="C646" s="109">
        <v>29</v>
      </c>
      <c r="D646" s="109" t="s">
        <v>137</v>
      </c>
      <c r="E646" s="109">
        <v>29013</v>
      </c>
      <c r="F646" s="109" t="s">
        <v>1036</v>
      </c>
      <c r="G646" s="110">
        <v>258</v>
      </c>
      <c r="H646" s="110">
        <v>129</v>
      </c>
      <c r="I646" s="111">
        <v>0.5</v>
      </c>
      <c r="J646" s="110">
        <v>129</v>
      </c>
      <c r="K646" s="111">
        <v>0.5</v>
      </c>
      <c r="L646" s="110">
        <v>14</v>
      </c>
      <c r="M646" s="110">
        <v>2</v>
      </c>
      <c r="N646" s="110">
        <v>2</v>
      </c>
      <c r="O646" s="110">
        <v>19</v>
      </c>
      <c r="P646" s="110">
        <v>0</v>
      </c>
      <c r="Q646" s="110">
        <v>208</v>
      </c>
      <c r="R646" s="110">
        <v>13</v>
      </c>
      <c r="S646" s="110">
        <f>SUM('MFP by Site_kbs'!$L646:$P646,'MFP by Site_kbs'!$R646)</f>
        <v>50</v>
      </c>
      <c r="T646" s="110">
        <v>252</v>
      </c>
      <c r="U646" s="111">
        <v>0.97674418604651203</v>
      </c>
      <c r="V646" s="110">
        <v>6</v>
      </c>
      <c r="W646" s="111">
        <v>2.32558139534884E-2</v>
      </c>
      <c r="X646" s="110">
        <v>0</v>
      </c>
      <c r="Y646" s="110">
        <v>3</v>
      </c>
      <c r="Z646" s="110" t="s">
        <v>1869</v>
      </c>
      <c r="AA646" s="110">
        <v>40</v>
      </c>
      <c r="AB646" s="110">
        <v>46</v>
      </c>
      <c r="AC646" s="110">
        <v>44</v>
      </c>
      <c r="AD646" s="109">
        <v>37</v>
      </c>
      <c r="AE646" s="110">
        <v>39</v>
      </c>
      <c r="AF646" s="110">
        <v>49</v>
      </c>
      <c r="AG646" s="110">
        <v>0</v>
      </c>
      <c r="AH646" s="110">
        <v>0</v>
      </c>
      <c r="AI646" s="110">
        <v>0</v>
      </c>
      <c r="AJ646" s="110">
        <v>0</v>
      </c>
      <c r="AK646" s="110">
        <v>0</v>
      </c>
      <c r="AL646" s="110">
        <v>0</v>
      </c>
      <c r="AM646" s="110">
        <v>0</v>
      </c>
      <c r="AN646" s="110">
        <v>0</v>
      </c>
      <c r="AO646" s="110">
        <v>156</v>
      </c>
      <c r="AP646" s="112">
        <f>'MFP by Site_kbs'!$AO646/'MFP by Site_kbs'!$G646</f>
        <v>0.60465116279069764</v>
      </c>
      <c r="AQ646" s="110">
        <v>156</v>
      </c>
      <c r="AR646" s="113">
        <f>'MFP by Site_kbs'!$AQ646/'MFP by Site_kbs'!$G646</f>
        <v>0.60465116279069764</v>
      </c>
      <c r="AS646" s="110" t="s">
        <v>1767</v>
      </c>
      <c r="AT646" s="110" t="s">
        <v>2283</v>
      </c>
      <c r="AU646" s="114" t="s">
        <v>3247</v>
      </c>
    </row>
    <row r="647" spans="2:47" x14ac:dyDescent="0.25">
      <c r="B647" s="103" t="s">
        <v>1808</v>
      </c>
      <c r="C647" s="103">
        <v>29</v>
      </c>
      <c r="D647" s="103" t="s">
        <v>137</v>
      </c>
      <c r="E647" s="103">
        <v>29014</v>
      </c>
      <c r="F647" s="103" t="s">
        <v>1037</v>
      </c>
      <c r="G647" s="104">
        <v>325</v>
      </c>
      <c r="H647" s="104">
        <v>150</v>
      </c>
      <c r="I647" s="105">
        <v>0.46153846153846201</v>
      </c>
      <c r="J647" s="104">
        <v>175</v>
      </c>
      <c r="K647" s="105">
        <v>0.53846153846153799</v>
      </c>
      <c r="L647" s="104">
        <v>16</v>
      </c>
      <c r="M647" s="104">
        <v>16</v>
      </c>
      <c r="N647" s="104">
        <v>34</v>
      </c>
      <c r="O647" s="104">
        <v>59</v>
      </c>
      <c r="P647" s="104">
        <v>0</v>
      </c>
      <c r="Q647" s="104">
        <v>180</v>
      </c>
      <c r="R647" s="104">
        <v>20</v>
      </c>
      <c r="S647" s="104">
        <f>SUM('MFP by Site_kbs'!$L647:$P647,'MFP by Site_kbs'!$R647)</f>
        <v>145</v>
      </c>
      <c r="T647" s="104">
        <v>282</v>
      </c>
      <c r="U647" s="105">
        <v>0.86769230769230798</v>
      </c>
      <c r="V647" s="104">
        <v>43</v>
      </c>
      <c r="W647" s="105">
        <v>0.13230769230769199</v>
      </c>
      <c r="X647" s="104">
        <v>0</v>
      </c>
      <c r="Y647" s="104">
        <v>4</v>
      </c>
      <c r="Z647" s="104" t="s">
        <v>1869</v>
      </c>
      <c r="AA647" s="104">
        <v>53</v>
      </c>
      <c r="AB647" s="104">
        <v>60</v>
      </c>
      <c r="AC647" s="104">
        <v>50</v>
      </c>
      <c r="AD647" s="103">
        <v>61</v>
      </c>
      <c r="AE647" s="104">
        <v>52</v>
      </c>
      <c r="AF647" s="104">
        <v>45</v>
      </c>
      <c r="AG647" s="104">
        <v>0</v>
      </c>
      <c r="AH647" s="104">
        <v>0</v>
      </c>
      <c r="AI647" s="104">
        <v>0</v>
      </c>
      <c r="AJ647" s="104">
        <v>0</v>
      </c>
      <c r="AK647" s="104">
        <v>0</v>
      </c>
      <c r="AL647" s="104">
        <v>0</v>
      </c>
      <c r="AM647" s="104">
        <v>0</v>
      </c>
      <c r="AN647" s="104">
        <v>0</v>
      </c>
      <c r="AO647" s="104">
        <v>217</v>
      </c>
      <c r="AP647" s="106">
        <f>'MFP by Site_kbs'!$AO647/'MFP by Site_kbs'!$G647</f>
        <v>0.6676923076923077</v>
      </c>
      <c r="AQ647" s="104">
        <v>221</v>
      </c>
      <c r="AR647" s="107">
        <f>'MFP by Site_kbs'!$AQ647/'MFP by Site_kbs'!$G647</f>
        <v>0.68</v>
      </c>
      <c r="AS647" s="104" t="s">
        <v>1767</v>
      </c>
      <c r="AT647" s="104" t="s">
        <v>2283</v>
      </c>
      <c r="AU647" s="115" t="s">
        <v>3247</v>
      </c>
    </row>
    <row r="648" spans="2:47" x14ac:dyDescent="0.25">
      <c r="B648" s="109" t="s">
        <v>1808</v>
      </c>
      <c r="C648" s="109">
        <v>29</v>
      </c>
      <c r="D648" s="109" t="s">
        <v>137</v>
      </c>
      <c r="E648" s="109">
        <v>29015</v>
      </c>
      <c r="F648" s="109" t="s">
        <v>1038</v>
      </c>
      <c r="G648" s="110">
        <v>500</v>
      </c>
      <c r="H648" s="110">
        <v>242</v>
      </c>
      <c r="I648" s="111">
        <v>0.48399999999999999</v>
      </c>
      <c r="J648" s="110">
        <v>258</v>
      </c>
      <c r="K648" s="111">
        <v>0.51600000000000001</v>
      </c>
      <c r="L648" s="110">
        <v>28</v>
      </c>
      <c r="M648" s="110">
        <v>7</v>
      </c>
      <c r="N648" s="110">
        <v>17</v>
      </c>
      <c r="O648" s="110">
        <v>66</v>
      </c>
      <c r="P648" s="110">
        <v>0</v>
      </c>
      <c r="Q648" s="110">
        <v>357</v>
      </c>
      <c r="R648" s="110">
        <v>25</v>
      </c>
      <c r="S648" s="110">
        <f>SUM('MFP by Site_kbs'!$L648:$P648,'MFP by Site_kbs'!$R648)</f>
        <v>143</v>
      </c>
      <c r="T648" s="110">
        <v>482</v>
      </c>
      <c r="U648" s="111">
        <v>0.96399999999999997</v>
      </c>
      <c r="V648" s="110">
        <v>18</v>
      </c>
      <c r="W648" s="111">
        <v>3.5999999999999997E-2</v>
      </c>
      <c r="X648" s="110">
        <v>0</v>
      </c>
      <c r="Y648" s="110">
        <v>0</v>
      </c>
      <c r="Z648" s="110" t="s">
        <v>1869</v>
      </c>
      <c r="AA648" s="110">
        <v>0</v>
      </c>
      <c r="AB648" s="110">
        <v>0</v>
      </c>
      <c r="AC648" s="110">
        <v>0</v>
      </c>
      <c r="AD648" s="109">
        <v>0</v>
      </c>
      <c r="AE648" s="110">
        <v>0</v>
      </c>
      <c r="AF648" s="110">
        <v>0</v>
      </c>
      <c r="AG648" s="110">
        <v>168</v>
      </c>
      <c r="AH648" s="110">
        <v>183</v>
      </c>
      <c r="AI648" s="110">
        <v>149</v>
      </c>
      <c r="AJ648" s="110">
        <v>0</v>
      </c>
      <c r="AK648" s="110">
        <v>0</v>
      </c>
      <c r="AL648" s="110">
        <v>0</v>
      </c>
      <c r="AM648" s="110">
        <v>0</v>
      </c>
      <c r="AN648" s="110">
        <v>0</v>
      </c>
      <c r="AO648" s="110">
        <v>307</v>
      </c>
      <c r="AP648" s="112">
        <f>'MFP by Site_kbs'!$AO648/'MFP by Site_kbs'!$G648</f>
        <v>0.61399999999999999</v>
      </c>
      <c r="AQ648" s="110">
        <v>307</v>
      </c>
      <c r="AR648" s="113">
        <f>'MFP by Site_kbs'!$AQ648/'MFP by Site_kbs'!$G648</f>
        <v>0.61399999999999999</v>
      </c>
      <c r="AS648" s="110" t="s">
        <v>1767</v>
      </c>
      <c r="AT648" s="110" t="s">
        <v>2283</v>
      </c>
      <c r="AU648" s="114" t="s">
        <v>3247</v>
      </c>
    </row>
    <row r="649" spans="2:47" x14ac:dyDescent="0.25">
      <c r="B649" s="103" t="s">
        <v>1808</v>
      </c>
      <c r="C649" s="103">
        <v>29</v>
      </c>
      <c r="D649" s="103" t="s">
        <v>137</v>
      </c>
      <c r="E649" s="103">
        <v>29016</v>
      </c>
      <c r="F649" s="103" t="s">
        <v>1039</v>
      </c>
      <c r="G649" s="104">
        <v>365</v>
      </c>
      <c r="H649" s="104">
        <v>183</v>
      </c>
      <c r="I649" s="105">
        <v>0.50136986301369901</v>
      </c>
      <c r="J649" s="104">
        <v>182</v>
      </c>
      <c r="K649" s="105">
        <v>0.49863013698630099</v>
      </c>
      <c r="L649" s="104">
        <v>6</v>
      </c>
      <c r="M649" s="104">
        <v>0</v>
      </c>
      <c r="N649" s="104">
        <v>20</v>
      </c>
      <c r="O649" s="104">
        <v>22</v>
      </c>
      <c r="P649" s="104">
        <v>2</v>
      </c>
      <c r="Q649" s="104">
        <v>300</v>
      </c>
      <c r="R649" s="104">
        <v>15</v>
      </c>
      <c r="S649" s="104">
        <f>SUM('MFP by Site_kbs'!$L649:$P649,'MFP by Site_kbs'!$R649)</f>
        <v>65</v>
      </c>
      <c r="T649" s="104">
        <v>360</v>
      </c>
      <c r="U649" s="105">
        <v>0.98630136986301398</v>
      </c>
      <c r="V649" s="104">
        <v>5</v>
      </c>
      <c r="W649" s="105">
        <v>1.3698630136986301E-2</v>
      </c>
      <c r="X649" s="104">
        <v>0</v>
      </c>
      <c r="Y649" s="104">
        <v>0</v>
      </c>
      <c r="Z649" s="104" t="s">
        <v>1869</v>
      </c>
      <c r="AA649" s="104">
        <v>0</v>
      </c>
      <c r="AB649" s="104">
        <v>0</v>
      </c>
      <c r="AC649" s="104">
        <v>0</v>
      </c>
      <c r="AD649" s="103">
        <v>0</v>
      </c>
      <c r="AE649" s="104">
        <v>0</v>
      </c>
      <c r="AF649" s="104">
        <v>0</v>
      </c>
      <c r="AG649" s="104">
        <v>141</v>
      </c>
      <c r="AH649" s="104">
        <v>112</v>
      </c>
      <c r="AI649" s="104">
        <v>112</v>
      </c>
      <c r="AJ649" s="104">
        <v>0</v>
      </c>
      <c r="AK649" s="104">
        <v>0</v>
      </c>
      <c r="AL649" s="104">
        <v>0</v>
      </c>
      <c r="AM649" s="104">
        <v>0</v>
      </c>
      <c r="AN649" s="104">
        <v>0</v>
      </c>
      <c r="AO649" s="104">
        <v>221</v>
      </c>
      <c r="AP649" s="106">
        <f>'MFP by Site_kbs'!$AO649/'MFP by Site_kbs'!$G649</f>
        <v>0.60547945205479448</v>
      </c>
      <c r="AQ649" s="104">
        <v>221</v>
      </c>
      <c r="AR649" s="107">
        <f>'MFP by Site_kbs'!$AQ649/'MFP by Site_kbs'!$G649</f>
        <v>0.60547945205479448</v>
      </c>
      <c r="AS649" s="104" t="s">
        <v>1767</v>
      </c>
      <c r="AT649" s="104" t="s">
        <v>2283</v>
      </c>
      <c r="AU649" s="115" t="s">
        <v>3247</v>
      </c>
    </row>
    <row r="650" spans="2:47" x14ac:dyDescent="0.25">
      <c r="B650" s="109" t="s">
        <v>1808</v>
      </c>
      <c r="C650" s="109">
        <v>29</v>
      </c>
      <c r="D650" s="109" t="s">
        <v>137</v>
      </c>
      <c r="E650" s="109">
        <v>29017</v>
      </c>
      <c r="F650" s="109" t="s">
        <v>1040</v>
      </c>
      <c r="G650" s="110">
        <v>385</v>
      </c>
      <c r="H650" s="110">
        <v>199</v>
      </c>
      <c r="I650" s="111">
        <v>0.51688311688311706</v>
      </c>
      <c r="J650" s="110">
        <v>186</v>
      </c>
      <c r="K650" s="111">
        <v>0.483116883116883</v>
      </c>
      <c r="L650" s="110">
        <v>14</v>
      </c>
      <c r="M650" s="110">
        <v>1</v>
      </c>
      <c r="N650" s="110">
        <v>9</v>
      </c>
      <c r="O650" s="110">
        <v>26</v>
      </c>
      <c r="P650" s="110">
        <v>0</v>
      </c>
      <c r="Q650" s="110">
        <v>303</v>
      </c>
      <c r="R650" s="110">
        <v>32</v>
      </c>
      <c r="S650" s="110">
        <f>SUM('MFP by Site_kbs'!$L650:$P650,'MFP by Site_kbs'!$R650)</f>
        <v>82</v>
      </c>
      <c r="T650" s="110">
        <v>370</v>
      </c>
      <c r="U650" s="111">
        <v>0.96103896103896103</v>
      </c>
      <c r="V650" s="110">
        <v>15</v>
      </c>
      <c r="W650" s="111">
        <v>3.8961038961039002E-2</v>
      </c>
      <c r="X650" s="110">
        <v>0</v>
      </c>
      <c r="Y650" s="110">
        <v>2</v>
      </c>
      <c r="Z650" s="110" t="s">
        <v>1869</v>
      </c>
      <c r="AA650" s="110">
        <v>132</v>
      </c>
      <c r="AB650" s="110">
        <v>121</v>
      </c>
      <c r="AC650" s="110">
        <v>130</v>
      </c>
      <c r="AD650" s="109">
        <v>0</v>
      </c>
      <c r="AE650" s="110">
        <v>0</v>
      </c>
      <c r="AF650" s="110">
        <v>0</v>
      </c>
      <c r="AG650" s="110">
        <v>0</v>
      </c>
      <c r="AH650" s="110">
        <v>0</v>
      </c>
      <c r="AI650" s="110">
        <v>0</v>
      </c>
      <c r="AJ650" s="110">
        <v>0</v>
      </c>
      <c r="AK650" s="110">
        <v>0</v>
      </c>
      <c r="AL650" s="110">
        <v>0</v>
      </c>
      <c r="AM650" s="110">
        <v>0</v>
      </c>
      <c r="AN650" s="110">
        <v>0</v>
      </c>
      <c r="AO650" s="110">
        <v>237</v>
      </c>
      <c r="AP650" s="112">
        <f>'MFP by Site_kbs'!$AO650/'MFP by Site_kbs'!$G650</f>
        <v>0.61558441558441557</v>
      </c>
      <c r="AQ650" s="110">
        <v>239</v>
      </c>
      <c r="AR650" s="113">
        <f>'MFP by Site_kbs'!$AQ650/'MFP by Site_kbs'!$G650</f>
        <v>0.62077922077922076</v>
      </c>
      <c r="AS650" s="110" t="s">
        <v>1767</v>
      </c>
      <c r="AT650" s="110" t="s">
        <v>2283</v>
      </c>
      <c r="AU650" s="114" t="s">
        <v>3247</v>
      </c>
    </row>
    <row r="651" spans="2:47" x14ac:dyDescent="0.25">
      <c r="B651" s="103" t="s">
        <v>1808</v>
      </c>
      <c r="C651" s="103">
        <v>29</v>
      </c>
      <c r="D651" s="103" t="s">
        <v>137</v>
      </c>
      <c r="E651" s="103">
        <v>29018</v>
      </c>
      <c r="F651" s="103" t="s">
        <v>1041</v>
      </c>
      <c r="G651" s="104">
        <v>378</v>
      </c>
      <c r="H651" s="104">
        <v>185</v>
      </c>
      <c r="I651" s="105">
        <v>0.48941798941798897</v>
      </c>
      <c r="J651" s="104">
        <v>193</v>
      </c>
      <c r="K651" s="105">
        <v>0.51058201058201103</v>
      </c>
      <c r="L651" s="104">
        <v>5</v>
      </c>
      <c r="M651" s="104">
        <v>0</v>
      </c>
      <c r="N651" s="104">
        <v>19</v>
      </c>
      <c r="O651" s="104">
        <v>30</v>
      </c>
      <c r="P651" s="104">
        <v>0</v>
      </c>
      <c r="Q651" s="104">
        <v>291</v>
      </c>
      <c r="R651" s="104">
        <v>33</v>
      </c>
      <c r="S651" s="104">
        <f>SUM('MFP by Site_kbs'!$L651:$P651,'MFP by Site_kbs'!$R651)</f>
        <v>87</v>
      </c>
      <c r="T651" s="104">
        <v>368</v>
      </c>
      <c r="U651" s="105">
        <v>0.97354497354497305</v>
      </c>
      <c r="V651" s="104">
        <v>10</v>
      </c>
      <c r="W651" s="105">
        <v>2.6455026455026499E-2</v>
      </c>
      <c r="X651" s="104">
        <v>0</v>
      </c>
      <c r="Y651" s="104">
        <v>0</v>
      </c>
      <c r="Z651" s="104" t="s">
        <v>1869</v>
      </c>
      <c r="AA651" s="104">
        <v>0</v>
      </c>
      <c r="AB651" s="104">
        <v>0</v>
      </c>
      <c r="AC651" s="104">
        <v>0</v>
      </c>
      <c r="AD651" s="103">
        <v>143</v>
      </c>
      <c r="AE651" s="104">
        <v>115</v>
      </c>
      <c r="AF651" s="104">
        <v>120</v>
      </c>
      <c r="AG651" s="104">
        <v>0</v>
      </c>
      <c r="AH651" s="104">
        <v>0</v>
      </c>
      <c r="AI651" s="104">
        <v>0</v>
      </c>
      <c r="AJ651" s="104">
        <v>0</v>
      </c>
      <c r="AK651" s="104">
        <v>0</v>
      </c>
      <c r="AL651" s="104">
        <v>0</v>
      </c>
      <c r="AM651" s="104">
        <v>0</v>
      </c>
      <c r="AN651" s="104">
        <v>0</v>
      </c>
      <c r="AO651" s="104">
        <v>255</v>
      </c>
      <c r="AP651" s="106">
        <f>'MFP by Site_kbs'!$AO651/'MFP by Site_kbs'!$G651</f>
        <v>0.67460317460317465</v>
      </c>
      <c r="AQ651" s="104">
        <v>255</v>
      </c>
      <c r="AR651" s="107">
        <f>'MFP by Site_kbs'!$AQ651/'MFP by Site_kbs'!$G651</f>
        <v>0.67460317460317465</v>
      </c>
      <c r="AS651" s="104" t="s">
        <v>1767</v>
      </c>
      <c r="AT651" s="104" t="s">
        <v>2283</v>
      </c>
      <c r="AU651" s="115" t="s">
        <v>3247</v>
      </c>
    </row>
    <row r="652" spans="2:47" x14ac:dyDescent="0.25">
      <c r="B652" s="109" t="s">
        <v>1808</v>
      </c>
      <c r="C652" s="109">
        <v>29</v>
      </c>
      <c r="D652" s="109" t="s">
        <v>137</v>
      </c>
      <c r="E652" s="109">
        <v>29020</v>
      </c>
      <c r="F652" s="109" t="s">
        <v>1042</v>
      </c>
      <c r="G652" s="110">
        <v>354</v>
      </c>
      <c r="H652" s="110">
        <v>150</v>
      </c>
      <c r="I652" s="111">
        <v>0.42372881355932202</v>
      </c>
      <c r="J652" s="110">
        <v>204</v>
      </c>
      <c r="K652" s="111">
        <v>0.57627118644067798</v>
      </c>
      <c r="L652" s="110">
        <v>1</v>
      </c>
      <c r="M652" s="110">
        <v>1</v>
      </c>
      <c r="N652" s="110">
        <v>149</v>
      </c>
      <c r="O652" s="110">
        <v>16</v>
      </c>
      <c r="P652" s="110">
        <v>0</v>
      </c>
      <c r="Q652" s="110">
        <v>171</v>
      </c>
      <c r="R652" s="110">
        <v>16</v>
      </c>
      <c r="S652" s="110">
        <f>SUM('MFP by Site_kbs'!$L652:$P652,'MFP by Site_kbs'!$R652)</f>
        <v>183</v>
      </c>
      <c r="T652" s="110">
        <v>350</v>
      </c>
      <c r="U652" s="111">
        <v>0.98870056497175096</v>
      </c>
      <c r="V652" s="110">
        <v>4</v>
      </c>
      <c r="W652" s="111">
        <v>1.12994350282486E-2</v>
      </c>
      <c r="X652" s="110">
        <v>0</v>
      </c>
      <c r="Y652" s="110">
        <v>0</v>
      </c>
      <c r="Z652" s="110" t="s">
        <v>1869</v>
      </c>
      <c r="AA652" s="110">
        <v>0</v>
      </c>
      <c r="AB652" s="110">
        <v>0</v>
      </c>
      <c r="AC652" s="110">
        <v>0</v>
      </c>
      <c r="AD652" s="109">
        <v>0</v>
      </c>
      <c r="AE652" s="110">
        <v>0</v>
      </c>
      <c r="AF652" s="110">
        <v>0</v>
      </c>
      <c r="AG652" s="110">
        <v>105</v>
      </c>
      <c r="AH652" s="110">
        <v>119</v>
      </c>
      <c r="AI652" s="110">
        <v>130</v>
      </c>
      <c r="AJ652" s="110">
        <v>0</v>
      </c>
      <c r="AK652" s="110">
        <v>0</v>
      </c>
      <c r="AL652" s="110">
        <v>0</v>
      </c>
      <c r="AM652" s="110">
        <v>0</v>
      </c>
      <c r="AN652" s="110">
        <v>0</v>
      </c>
      <c r="AO652" s="110">
        <v>272</v>
      </c>
      <c r="AP652" s="112">
        <f>'MFP by Site_kbs'!$AO652/'MFP by Site_kbs'!$G652</f>
        <v>0.76836158192090398</v>
      </c>
      <c r="AQ652" s="110">
        <v>272</v>
      </c>
      <c r="AR652" s="113">
        <f>'MFP by Site_kbs'!$AQ652/'MFP by Site_kbs'!$G652</f>
        <v>0.76836158192090398</v>
      </c>
      <c r="AS652" s="110" t="s">
        <v>1767</v>
      </c>
      <c r="AT652" s="110" t="s">
        <v>2283</v>
      </c>
      <c r="AU652" s="114" t="s">
        <v>3247</v>
      </c>
    </row>
    <row r="653" spans="2:47" x14ac:dyDescent="0.25">
      <c r="B653" s="103" t="s">
        <v>1808</v>
      </c>
      <c r="C653" s="103">
        <v>29</v>
      </c>
      <c r="D653" s="103" t="s">
        <v>137</v>
      </c>
      <c r="E653" s="103">
        <v>29021</v>
      </c>
      <c r="F653" s="103" t="s">
        <v>1043</v>
      </c>
      <c r="G653" s="104">
        <v>363</v>
      </c>
      <c r="H653" s="104">
        <v>167</v>
      </c>
      <c r="I653" s="105">
        <v>0.46005509641873299</v>
      </c>
      <c r="J653" s="104">
        <v>196</v>
      </c>
      <c r="K653" s="105">
        <v>0.53994490358126701</v>
      </c>
      <c r="L653" s="104">
        <v>4</v>
      </c>
      <c r="M653" s="104">
        <v>0</v>
      </c>
      <c r="N653" s="104">
        <v>164</v>
      </c>
      <c r="O653" s="104">
        <v>20</v>
      </c>
      <c r="P653" s="104">
        <v>2</v>
      </c>
      <c r="Q653" s="104">
        <v>154</v>
      </c>
      <c r="R653" s="104">
        <v>19</v>
      </c>
      <c r="S653" s="104">
        <f>SUM('MFP by Site_kbs'!$L653:$P653,'MFP by Site_kbs'!$R653)</f>
        <v>209</v>
      </c>
      <c r="T653" s="104">
        <v>354</v>
      </c>
      <c r="U653" s="105">
        <v>0.97520661157024802</v>
      </c>
      <c r="V653" s="104">
        <v>9</v>
      </c>
      <c r="W653" s="105">
        <v>2.4793388429752101E-2</v>
      </c>
      <c r="X653" s="104">
        <v>0</v>
      </c>
      <c r="Y653" s="104">
        <v>1</v>
      </c>
      <c r="Z653" s="104" t="s">
        <v>1869</v>
      </c>
      <c r="AA653" s="104">
        <v>113</v>
      </c>
      <c r="AB653" s="104">
        <v>111</v>
      </c>
      <c r="AC653" s="104">
        <v>138</v>
      </c>
      <c r="AD653" s="103">
        <v>0</v>
      </c>
      <c r="AE653" s="104">
        <v>0</v>
      </c>
      <c r="AF653" s="104">
        <v>0</v>
      </c>
      <c r="AG653" s="104">
        <v>0</v>
      </c>
      <c r="AH653" s="104">
        <v>0</v>
      </c>
      <c r="AI653" s="104">
        <v>0</v>
      </c>
      <c r="AJ653" s="104">
        <v>0</v>
      </c>
      <c r="AK653" s="104">
        <v>0</v>
      </c>
      <c r="AL653" s="104">
        <v>0</v>
      </c>
      <c r="AM653" s="104">
        <v>0</v>
      </c>
      <c r="AN653" s="104">
        <v>0</v>
      </c>
      <c r="AO653" s="104">
        <v>312</v>
      </c>
      <c r="AP653" s="106">
        <f>'MFP by Site_kbs'!$AO653/'MFP by Site_kbs'!$G653</f>
        <v>0.85950413223140498</v>
      </c>
      <c r="AQ653" s="104">
        <v>312</v>
      </c>
      <c r="AR653" s="107">
        <f>'MFP by Site_kbs'!$AQ653/'MFP by Site_kbs'!$G653</f>
        <v>0.85950413223140498</v>
      </c>
      <c r="AS653" s="104" t="s">
        <v>1767</v>
      </c>
      <c r="AT653" s="104" t="s">
        <v>2283</v>
      </c>
      <c r="AU653" s="115" t="s">
        <v>3247</v>
      </c>
    </row>
    <row r="654" spans="2:47" x14ac:dyDescent="0.25">
      <c r="B654" s="109" t="s">
        <v>1808</v>
      </c>
      <c r="C654" s="109">
        <v>29</v>
      </c>
      <c r="D654" s="109" t="s">
        <v>137</v>
      </c>
      <c r="E654" s="109">
        <v>29022</v>
      </c>
      <c r="F654" s="109" t="s">
        <v>1044</v>
      </c>
      <c r="G654" s="110">
        <v>356</v>
      </c>
      <c r="H654" s="110">
        <v>177</v>
      </c>
      <c r="I654" s="111">
        <v>0.49719101123595499</v>
      </c>
      <c r="J654" s="110">
        <v>179</v>
      </c>
      <c r="K654" s="111">
        <v>0.50280898876404501</v>
      </c>
      <c r="L654" s="110">
        <v>4</v>
      </c>
      <c r="M654" s="110">
        <v>2</v>
      </c>
      <c r="N654" s="110">
        <v>181</v>
      </c>
      <c r="O654" s="110">
        <v>18</v>
      </c>
      <c r="P654" s="110">
        <v>0</v>
      </c>
      <c r="Q654" s="110">
        <v>127</v>
      </c>
      <c r="R654" s="110">
        <v>24</v>
      </c>
      <c r="S654" s="110">
        <f>SUM('MFP by Site_kbs'!$L654:$P654,'MFP by Site_kbs'!$R654)</f>
        <v>229</v>
      </c>
      <c r="T654" s="110">
        <v>349</v>
      </c>
      <c r="U654" s="111">
        <v>0.98033707865168496</v>
      </c>
      <c r="V654" s="110">
        <v>7</v>
      </c>
      <c r="W654" s="111">
        <v>1.9662921348314599E-2</v>
      </c>
      <c r="X654" s="110">
        <v>0</v>
      </c>
      <c r="Y654" s="110">
        <v>0</v>
      </c>
      <c r="Z654" s="110" t="s">
        <v>1869</v>
      </c>
      <c r="AA654" s="110">
        <v>0</v>
      </c>
      <c r="AB654" s="110">
        <v>0</v>
      </c>
      <c r="AC654" s="110">
        <v>0</v>
      </c>
      <c r="AD654" s="109">
        <v>134</v>
      </c>
      <c r="AE654" s="110">
        <v>116</v>
      </c>
      <c r="AF654" s="110">
        <v>106</v>
      </c>
      <c r="AG654" s="110">
        <v>0</v>
      </c>
      <c r="AH654" s="110">
        <v>0</v>
      </c>
      <c r="AI654" s="110">
        <v>0</v>
      </c>
      <c r="AJ654" s="110">
        <v>0</v>
      </c>
      <c r="AK654" s="110">
        <v>0</v>
      </c>
      <c r="AL654" s="110">
        <v>0</v>
      </c>
      <c r="AM654" s="110">
        <v>0</v>
      </c>
      <c r="AN654" s="110">
        <v>0</v>
      </c>
      <c r="AO654" s="110">
        <v>293</v>
      </c>
      <c r="AP654" s="112">
        <f>'MFP by Site_kbs'!$AO654/'MFP by Site_kbs'!$G654</f>
        <v>0.8230337078651685</v>
      </c>
      <c r="AQ654" s="110">
        <v>294</v>
      </c>
      <c r="AR654" s="113">
        <f>'MFP by Site_kbs'!$AQ654/'MFP by Site_kbs'!$G654</f>
        <v>0.8258426966292135</v>
      </c>
      <c r="AS654" s="110" t="s">
        <v>1767</v>
      </c>
      <c r="AT654" s="110" t="s">
        <v>2283</v>
      </c>
      <c r="AU654" s="114" t="s">
        <v>3247</v>
      </c>
    </row>
    <row r="655" spans="2:47" x14ac:dyDescent="0.25">
      <c r="B655" s="103" t="s">
        <v>1808</v>
      </c>
      <c r="C655" s="103">
        <v>29</v>
      </c>
      <c r="D655" s="103" t="s">
        <v>137</v>
      </c>
      <c r="E655" s="103">
        <v>29023</v>
      </c>
      <c r="F655" s="103" t="s">
        <v>1045</v>
      </c>
      <c r="G655" s="104">
        <v>178</v>
      </c>
      <c r="H655" s="104">
        <v>84</v>
      </c>
      <c r="I655" s="105">
        <v>0.47191011235955099</v>
      </c>
      <c r="J655" s="104">
        <v>94</v>
      </c>
      <c r="K655" s="105">
        <v>0.52808988764044895</v>
      </c>
      <c r="L655" s="104">
        <v>4</v>
      </c>
      <c r="M655" s="104">
        <v>0</v>
      </c>
      <c r="N655" s="104">
        <v>18</v>
      </c>
      <c r="O655" s="104">
        <v>7</v>
      </c>
      <c r="P655" s="104">
        <v>0</v>
      </c>
      <c r="Q655" s="104">
        <v>136</v>
      </c>
      <c r="R655" s="104">
        <v>13</v>
      </c>
      <c r="S655" s="104">
        <f>SUM('MFP by Site_kbs'!$L655:$P655,'MFP by Site_kbs'!$R655)</f>
        <v>42</v>
      </c>
      <c r="T655" s="104">
        <v>174</v>
      </c>
      <c r="U655" s="105">
        <v>0.97752808988763995</v>
      </c>
      <c r="V655" s="104">
        <v>4</v>
      </c>
      <c r="W655" s="105">
        <v>2.2471910112359599E-2</v>
      </c>
      <c r="X655" s="104">
        <v>0</v>
      </c>
      <c r="Y655" s="104">
        <v>3</v>
      </c>
      <c r="Z655" s="104" t="s">
        <v>1869</v>
      </c>
      <c r="AA655" s="104">
        <v>29</v>
      </c>
      <c r="AB655" s="104">
        <v>31</v>
      </c>
      <c r="AC655" s="104">
        <v>36</v>
      </c>
      <c r="AD655" s="103">
        <v>24</v>
      </c>
      <c r="AE655" s="104">
        <v>30</v>
      </c>
      <c r="AF655" s="104">
        <v>25</v>
      </c>
      <c r="AG655" s="104">
        <v>0</v>
      </c>
      <c r="AH655" s="104">
        <v>0</v>
      </c>
      <c r="AI655" s="104">
        <v>0</v>
      </c>
      <c r="AJ655" s="104">
        <v>0</v>
      </c>
      <c r="AK655" s="104">
        <v>0</v>
      </c>
      <c r="AL655" s="104">
        <v>0</v>
      </c>
      <c r="AM655" s="104">
        <v>0</v>
      </c>
      <c r="AN655" s="104">
        <v>0</v>
      </c>
      <c r="AO655" s="104">
        <v>101</v>
      </c>
      <c r="AP655" s="106">
        <f>'MFP by Site_kbs'!$AO655/'MFP by Site_kbs'!$G655</f>
        <v>0.56741573033707871</v>
      </c>
      <c r="AQ655" s="104">
        <v>103</v>
      </c>
      <c r="AR655" s="107">
        <f>'MFP by Site_kbs'!$AQ655/'MFP by Site_kbs'!$G655</f>
        <v>0.5786516853932584</v>
      </c>
      <c r="AS655" s="104" t="s">
        <v>1767</v>
      </c>
      <c r="AT655" s="104" t="s">
        <v>2283</v>
      </c>
      <c r="AU655" s="115" t="s">
        <v>3247</v>
      </c>
    </row>
    <row r="656" spans="2:47" x14ac:dyDescent="0.25">
      <c r="B656" s="109" t="s">
        <v>1808</v>
      </c>
      <c r="C656" s="109">
        <v>29</v>
      </c>
      <c r="D656" s="109" t="s">
        <v>137</v>
      </c>
      <c r="E656" s="109">
        <v>29024</v>
      </c>
      <c r="F656" s="109" t="s">
        <v>1046</v>
      </c>
      <c r="G656" s="110">
        <v>257</v>
      </c>
      <c r="H656" s="110">
        <v>117</v>
      </c>
      <c r="I656" s="111">
        <v>0.45525291828793801</v>
      </c>
      <c r="J656" s="110">
        <v>140</v>
      </c>
      <c r="K656" s="111">
        <v>0.54474708171206199</v>
      </c>
      <c r="L656" s="110">
        <v>4</v>
      </c>
      <c r="M656" s="110">
        <v>2</v>
      </c>
      <c r="N656" s="110">
        <v>14</v>
      </c>
      <c r="O656" s="110">
        <v>1</v>
      </c>
      <c r="P656" s="110">
        <v>0</v>
      </c>
      <c r="Q656" s="110">
        <v>226</v>
      </c>
      <c r="R656" s="110">
        <v>10</v>
      </c>
      <c r="S656" s="110">
        <f>SUM('MFP by Site_kbs'!$L656:$P656,'MFP by Site_kbs'!$R656)</f>
        <v>31</v>
      </c>
      <c r="T656" s="110">
        <v>257</v>
      </c>
      <c r="U656" s="111">
        <v>1</v>
      </c>
      <c r="V656" s="110">
        <v>0</v>
      </c>
      <c r="W656" s="111">
        <v>0</v>
      </c>
      <c r="X656" s="110">
        <v>0</v>
      </c>
      <c r="Y656" s="110">
        <v>0</v>
      </c>
      <c r="Z656" s="110" t="s">
        <v>1869</v>
      </c>
      <c r="AA656" s="110">
        <v>0</v>
      </c>
      <c r="AB656" s="110">
        <v>0</v>
      </c>
      <c r="AC656" s="110">
        <v>0</v>
      </c>
      <c r="AD656" s="109">
        <v>0</v>
      </c>
      <c r="AE656" s="110">
        <v>0</v>
      </c>
      <c r="AF656" s="110">
        <v>0</v>
      </c>
      <c r="AG656" s="110">
        <v>88</v>
      </c>
      <c r="AH656" s="110">
        <v>93</v>
      </c>
      <c r="AI656" s="110">
        <v>76</v>
      </c>
      <c r="AJ656" s="110">
        <v>0</v>
      </c>
      <c r="AK656" s="110">
        <v>0</v>
      </c>
      <c r="AL656" s="110">
        <v>0</v>
      </c>
      <c r="AM656" s="110">
        <v>0</v>
      </c>
      <c r="AN656" s="110">
        <v>0</v>
      </c>
      <c r="AO656" s="110">
        <v>114</v>
      </c>
      <c r="AP656" s="112">
        <f>'MFP by Site_kbs'!$AO656/'MFP by Site_kbs'!$G656</f>
        <v>0.44357976653696496</v>
      </c>
      <c r="AQ656" s="110">
        <v>114</v>
      </c>
      <c r="AR656" s="113">
        <f>'MFP by Site_kbs'!$AQ656/'MFP by Site_kbs'!$G656</f>
        <v>0.44357976653696496</v>
      </c>
      <c r="AS656" s="110" t="s">
        <v>1767</v>
      </c>
      <c r="AT656" s="110" t="s">
        <v>2283</v>
      </c>
      <c r="AU656" s="114" t="s">
        <v>3247</v>
      </c>
    </row>
    <row r="657" spans="2:47" x14ac:dyDescent="0.25">
      <c r="B657" s="103" t="s">
        <v>1808</v>
      </c>
      <c r="C657" s="103">
        <v>29</v>
      </c>
      <c r="D657" s="103" t="s">
        <v>137</v>
      </c>
      <c r="E657" s="103">
        <v>29026</v>
      </c>
      <c r="F657" s="103" t="s">
        <v>1047</v>
      </c>
      <c r="G657" s="104">
        <v>1013</v>
      </c>
      <c r="H657" s="104">
        <v>501</v>
      </c>
      <c r="I657" s="105">
        <v>0.49457058242842999</v>
      </c>
      <c r="J657" s="104">
        <v>512</v>
      </c>
      <c r="K657" s="105">
        <v>0.50542941757157001</v>
      </c>
      <c r="L657" s="104">
        <v>76</v>
      </c>
      <c r="M657" s="104">
        <v>20</v>
      </c>
      <c r="N657" s="104">
        <v>30</v>
      </c>
      <c r="O657" s="104">
        <v>117</v>
      </c>
      <c r="P657" s="104">
        <v>0</v>
      </c>
      <c r="Q657" s="104">
        <v>736</v>
      </c>
      <c r="R657" s="104">
        <v>34</v>
      </c>
      <c r="S657" s="104">
        <f>SUM('MFP by Site_kbs'!$L657:$P657,'MFP by Site_kbs'!$R657)</f>
        <v>277</v>
      </c>
      <c r="T657" s="104">
        <v>972</v>
      </c>
      <c r="U657" s="105">
        <v>0.95952615992102697</v>
      </c>
      <c r="V657" s="104">
        <v>41</v>
      </c>
      <c r="W657" s="105">
        <v>4.0473840078973297E-2</v>
      </c>
      <c r="X657" s="104">
        <v>0</v>
      </c>
      <c r="Y657" s="104">
        <v>0</v>
      </c>
      <c r="Z657" s="104" t="s">
        <v>1869</v>
      </c>
      <c r="AA657" s="104">
        <v>0</v>
      </c>
      <c r="AB657" s="104">
        <v>0</v>
      </c>
      <c r="AC657" s="104">
        <v>0</v>
      </c>
      <c r="AD657" s="103">
        <v>0</v>
      </c>
      <c r="AE657" s="104">
        <v>0</v>
      </c>
      <c r="AF657" s="104">
        <v>0</v>
      </c>
      <c r="AG657" s="104">
        <v>0</v>
      </c>
      <c r="AH657" s="104">
        <v>0</v>
      </c>
      <c r="AI657" s="104">
        <v>0</v>
      </c>
      <c r="AJ657" s="104">
        <v>257</v>
      </c>
      <c r="AK657" s="104">
        <v>39</v>
      </c>
      <c r="AL657" s="104">
        <v>264</v>
      </c>
      <c r="AM657" s="104">
        <v>242</v>
      </c>
      <c r="AN657" s="104">
        <v>211</v>
      </c>
      <c r="AO657" s="104">
        <v>565</v>
      </c>
      <c r="AP657" s="106">
        <f>'MFP by Site_kbs'!$AO657/'MFP by Site_kbs'!$G657</f>
        <v>0.55774925962487665</v>
      </c>
      <c r="AQ657" s="104">
        <v>565</v>
      </c>
      <c r="AR657" s="107">
        <f>'MFP by Site_kbs'!$AQ657/'MFP by Site_kbs'!$G657</f>
        <v>0.55774925962487665</v>
      </c>
      <c r="AS657" s="104" t="s">
        <v>1767</v>
      </c>
      <c r="AT657" s="104" t="s">
        <v>2283</v>
      </c>
      <c r="AU657" s="115" t="s">
        <v>3247</v>
      </c>
    </row>
    <row r="658" spans="2:47" x14ac:dyDescent="0.25">
      <c r="B658" s="109" t="s">
        <v>1808</v>
      </c>
      <c r="C658" s="109">
        <v>29</v>
      </c>
      <c r="D658" s="109" t="s">
        <v>137</v>
      </c>
      <c r="E658" s="109">
        <v>29027</v>
      </c>
      <c r="F658" s="109" t="s">
        <v>1048</v>
      </c>
      <c r="G658" s="110">
        <v>457</v>
      </c>
      <c r="H658" s="110">
        <v>226</v>
      </c>
      <c r="I658" s="111">
        <v>0.49452954048140002</v>
      </c>
      <c r="J658" s="110">
        <v>231</v>
      </c>
      <c r="K658" s="111">
        <v>0.50547045951860003</v>
      </c>
      <c r="L658" s="110">
        <v>1</v>
      </c>
      <c r="M658" s="110">
        <v>4</v>
      </c>
      <c r="N658" s="110">
        <v>269</v>
      </c>
      <c r="O658" s="110">
        <v>23</v>
      </c>
      <c r="P658" s="110">
        <v>0</v>
      </c>
      <c r="Q658" s="110">
        <v>145</v>
      </c>
      <c r="R658" s="110">
        <v>15</v>
      </c>
      <c r="S658" s="110">
        <f>SUM('MFP by Site_kbs'!$L658:$P658,'MFP by Site_kbs'!$R658)</f>
        <v>312</v>
      </c>
      <c r="T658" s="110">
        <v>447</v>
      </c>
      <c r="U658" s="111">
        <v>0.97811816192560197</v>
      </c>
      <c r="V658" s="110">
        <v>10</v>
      </c>
      <c r="W658" s="111">
        <v>2.18818380743982E-2</v>
      </c>
      <c r="X658" s="110">
        <v>0</v>
      </c>
      <c r="Y658" s="110">
        <v>0</v>
      </c>
      <c r="Z658" s="110" t="s">
        <v>1869</v>
      </c>
      <c r="AA658" s="110">
        <v>0</v>
      </c>
      <c r="AB658" s="110">
        <v>0</v>
      </c>
      <c r="AC658" s="110">
        <v>0</v>
      </c>
      <c r="AD658" s="109">
        <v>0</v>
      </c>
      <c r="AE658" s="110">
        <v>242</v>
      </c>
      <c r="AF658" s="110">
        <v>215</v>
      </c>
      <c r="AG658" s="110">
        <v>0</v>
      </c>
      <c r="AH658" s="110">
        <v>0</v>
      </c>
      <c r="AI658" s="110">
        <v>0</v>
      </c>
      <c r="AJ658" s="110">
        <v>0</v>
      </c>
      <c r="AK658" s="110">
        <v>0</v>
      </c>
      <c r="AL658" s="110">
        <v>0</v>
      </c>
      <c r="AM658" s="110">
        <v>0</v>
      </c>
      <c r="AN658" s="110">
        <v>0</v>
      </c>
      <c r="AO658" s="110">
        <v>386</v>
      </c>
      <c r="AP658" s="112">
        <f>'MFP by Site_kbs'!$AO658/'MFP by Site_kbs'!$G658</f>
        <v>0.84463894967177244</v>
      </c>
      <c r="AQ658" s="110">
        <v>386</v>
      </c>
      <c r="AR658" s="113">
        <f>'MFP by Site_kbs'!$AQ658/'MFP by Site_kbs'!$G658</f>
        <v>0.84463894967177244</v>
      </c>
      <c r="AS658" s="110" t="s">
        <v>1767</v>
      </c>
      <c r="AT658" s="110" t="s">
        <v>2283</v>
      </c>
      <c r="AU658" s="114" t="s">
        <v>3247</v>
      </c>
    </row>
    <row r="659" spans="2:47" x14ac:dyDescent="0.25">
      <c r="B659" s="103" t="s">
        <v>1808</v>
      </c>
      <c r="C659" s="103">
        <v>29</v>
      </c>
      <c r="D659" s="103" t="s">
        <v>137</v>
      </c>
      <c r="E659" s="103">
        <v>29028</v>
      </c>
      <c r="F659" s="103" t="s">
        <v>1049</v>
      </c>
      <c r="G659" s="104">
        <v>462</v>
      </c>
      <c r="H659" s="104">
        <v>222</v>
      </c>
      <c r="I659" s="105">
        <v>0.48051948051948101</v>
      </c>
      <c r="J659" s="104">
        <v>240</v>
      </c>
      <c r="K659" s="105">
        <v>0.51948051948051899</v>
      </c>
      <c r="L659" s="104">
        <v>2</v>
      </c>
      <c r="M659" s="104">
        <v>5</v>
      </c>
      <c r="N659" s="104">
        <v>255</v>
      </c>
      <c r="O659" s="104">
        <v>21</v>
      </c>
      <c r="P659" s="104">
        <v>0</v>
      </c>
      <c r="Q659" s="104">
        <v>155</v>
      </c>
      <c r="R659" s="104">
        <v>24</v>
      </c>
      <c r="S659" s="104">
        <f>SUM('MFP by Site_kbs'!$L659:$P659,'MFP by Site_kbs'!$R659)</f>
        <v>307</v>
      </c>
      <c r="T659" s="104">
        <v>454</v>
      </c>
      <c r="U659" s="105">
        <v>0.98268398268398305</v>
      </c>
      <c r="V659" s="104">
        <v>8</v>
      </c>
      <c r="W659" s="105">
        <v>1.7316017316017299E-2</v>
      </c>
      <c r="X659" s="104">
        <v>0</v>
      </c>
      <c r="Y659" s="104">
        <v>11</v>
      </c>
      <c r="Z659" s="104" t="s">
        <v>1869</v>
      </c>
      <c r="AA659" s="104">
        <v>201</v>
      </c>
      <c r="AB659" s="104">
        <v>250</v>
      </c>
      <c r="AC659" s="104">
        <v>0</v>
      </c>
      <c r="AD659" s="103">
        <v>0</v>
      </c>
      <c r="AE659" s="104">
        <v>0</v>
      </c>
      <c r="AF659" s="104">
        <v>0</v>
      </c>
      <c r="AG659" s="104">
        <v>0</v>
      </c>
      <c r="AH659" s="104">
        <v>0</v>
      </c>
      <c r="AI659" s="104">
        <v>0</v>
      </c>
      <c r="AJ659" s="104">
        <v>0</v>
      </c>
      <c r="AK659" s="104">
        <v>0</v>
      </c>
      <c r="AL659" s="104">
        <v>0</v>
      </c>
      <c r="AM659" s="104">
        <v>0</v>
      </c>
      <c r="AN659" s="104">
        <v>0</v>
      </c>
      <c r="AO659" s="104">
        <v>382</v>
      </c>
      <c r="AP659" s="106">
        <f>'MFP by Site_kbs'!$AO659/'MFP by Site_kbs'!$G659</f>
        <v>0.82683982683982682</v>
      </c>
      <c r="AQ659" s="104">
        <v>383</v>
      </c>
      <c r="AR659" s="107">
        <f>'MFP by Site_kbs'!$AQ659/'MFP by Site_kbs'!$G659</f>
        <v>0.82900432900432897</v>
      </c>
      <c r="AS659" s="104" t="s">
        <v>1767</v>
      </c>
      <c r="AT659" s="104" t="s">
        <v>2283</v>
      </c>
      <c r="AU659" s="115" t="s">
        <v>3247</v>
      </c>
    </row>
    <row r="660" spans="2:47" x14ac:dyDescent="0.25">
      <c r="B660" s="109" t="s">
        <v>1808</v>
      </c>
      <c r="C660" s="109">
        <v>29</v>
      </c>
      <c r="D660" s="109" t="s">
        <v>137</v>
      </c>
      <c r="E660" s="109">
        <v>29029</v>
      </c>
      <c r="F660" s="109" t="s">
        <v>1050</v>
      </c>
      <c r="G660" s="110">
        <v>1389</v>
      </c>
      <c r="H660" s="110">
        <v>714</v>
      </c>
      <c r="I660" s="111">
        <v>0.51403887688984895</v>
      </c>
      <c r="J660" s="110">
        <v>675</v>
      </c>
      <c r="K660" s="111">
        <v>0.48596112311015099</v>
      </c>
      <c r="L660" s="110">
        <v>13</v>
      </c>
      <c r="M660" s="110">
        <v>7</v>
      </c>
      <c r="N660" s="110">
        <v>530</v>
      </c>
      <c r="O660" s="110">
        <v>31</v>
      </c>
      <c r="P660" s="110">
        <v>0</v>
      </c>
      <c r="Q660" s="110">
        <v>773</v>
      </c>
      <c r="R660" s="110">
        <v>35</v>
      </c>
      <c r="S660" s="110">
        <f>SUM('MFP by Site_kbs'!$L660:$P660,'MFP by Site_kbs'!$R660)</f>
        <v>616</v>
      </c>
      <c r="T660" s="110">
        <v>1384</v>
      </c>
      <c r="U660" s="111">
        <v>0.99640028797696201</v>
      </c>
      <c r="V660" s="110">
        <v>5</v>
      </c>
      <c r="W660" s="111">
        <v>3.5997120230381601E-3</v>
      </c>
      <c r="X660" s="110">
        <v>0</v>
      </c>
      <c r="Y660" s="110">
        <v>0</v>
      </c>
      <c r="Z660" s="110" t="s">
        <v>1869</v>
      </c>
      <c r="AA660" s="110">
        <v>0</v>
      </c>
      <c r="AB660" s="110">
        <v>0</v>
      </c>
      <c r="AC660" s="110">
        <v>0</v>
      </c>
      <c r="AD660" s="109">
        <v>0</v>
      </c>
      <c r="AE660" s="110">
        <v>0</v>
      </c>
      <c r="AF660" s="110">
        <v>0</v>
      </c>
      <c r="AG660" s="110">
        <v>0</v>
      </c>
      <c r="AH660" s="110">
        <v>0</v>
      </c>
      <c r="AI660" s="110">
        <v>0</v>
      </c>
      <c r="AJ660" s="110">
        <v>416</v>
      </c>
      <c r="AK660" s="110">
        <v>18</v>
      </c>
      <c r="AL660" s="110">
        <v>327</v>
      </c>
      <c r="AM660" s="110">
        <v>340</v>
      </c>
      <c r="AN660" s="110">
        <v>288</v>
      </c>
      <c r="AO660" s="110">
        <v>885</v>
      </c>
      <c r="AP660" s="112">
        <f>'MFP by Site_kbs'!$AO660/'MFP by Site_kbs'!$G660</f>
        <v>0.63714902807775375</v>
      </c>
      <c r="AQ660" s="110">
        <v>886</v>
      </c>
      <c r="AR660" s="113">
        <f>'MFP by Site_kbs'!$AQ660/'MFP by Site_kbs'!$G660</f>
        <v>0.63786897048236146</v>
      </c>
      <c r="AS660" s="110" t="s">
        <v>1767</v>
      </c>
      <c r="AT660" s="110" t="s">
        <v>2283</v>
      </c>
      <c r="AU660" s="114" t="s">
        <v>3247</v>
      </c>
    </row>
    <row r="661" spans="2:47" x14ac:dyDescent="0.25">
      <c r="B661" s="103" t="s">
        <v>1808</v>
      </c>
      <c r="C661" s="103">
        <v>29</v>
      </c>
      <c r="D661" s="103" t="s">
        <v>137</v>
      </c>
      <c r="E661" s="103">
        <v>29030</v>
      </c>
      <c r="F661" s="103" t="s">
        <v>1051</v>
      </c>
      <c r="G661" s="104">
        <v>437</v>
      </c>
      <c r="H661" s="104">
        <v>213</v>
      </c>
      <c r="I661" s="105">
        <v>0.48741418764302102</v>
      </c>
      <c r="J661" s="104">
        <v>224</v>
      </c>
      <c r="K661" s="105">
        <v>0.51258581235697898</v>
      </c>
      <c r="L661" s="104">
        <v>3</v>
      </c>
      <c r="M661" s="104">
        <v>2</v>
      </c>
      <c r="N661" s="104">
        <v>235</v>
      </c>
      <c r="O661" s="104">
        <v>19</v>
      </c>
      <c r="P661" s="104">
        <v>0</v>
      </c>
      <c r="Q661" s="104">
        <v>167</v>
      </c>
      <c r="R661" s="104">
        <v>11</v>
      </c>
      <c r="S661" s="104">
        <f>SUM('MFP by Site_kbs'!$L661:$P661,'MFP by Site_kbs'!$R661)</f>
        <v>270</v>
      </c>
      <c r="T661" s="104">
        <v>428</v>
      </c>
      <c r="U661" s="105">
        <v>0.97940503432494297</v>
      </c>
      <c r="V661" s="104">
        <v>9</v>
      </c>
      <c r="W661" s="105">
        <v>2.0594965675057201E-2</v>
      </c>
      <c r="X661" s="104">
        <v>0</v>
      </c>
      <c r="Y661" s="104">
        <v>0</v>
      </c>
      <c r="Z661" s="104" t="s">
        <v>1869</v>
      </c>
      <c r="AA661" s="104">
        <v>0</v>
      </c>
      <c r="AB661" s="104">
        <v>0</v>
      </c>
      <c r="AC661" s="104">
        <v>0</v>
      </c>
      <c r="AD661" s="103">
        <v>0</v>
      </c>
      <c r="AE661" s="104">
        <v>0</v>
      </c>
      <c r="AF661" s="104">
        <v>0</v>
      </c>
      <c r="AG661" s="104">
        <v>131</v>
      </c>
      <c r="AH661" s="104">
        <v>149</v>
      </c>
      <c r="AI661" s="104">
        <v>157</v>
      </c>
      <c r="AJ661" s="104">
        <v>0</v>
      </c>
      <c r="AK661" s="104">
        <v>0</v>
      </c>
      <c r="AL661" s="104">
        <v>0</v>
      </c>
      <c r="AM661" s="104">
        <v>0</v>
      </c>
      <c r="AN661" s="104">
        <v>0</v>
      </c>
      <c r="AO661" s="104">
        <v>351</v>
      </c>
      <c r="AP661" s="106">
        <f>'MFP by Site_kbs'!$AO661/'MFP by Site_kbs'!$G661</f>
        <v>0.80320366132723109</v>
      </c>
      <c r="AQ661" s="104">
        <v>351</v>
      </c>
      <c r="AR661" s="107">
        <f>'MFP by Site_kbs'!$AQ661/'MFP by Site_kbs'!$G661</f>
        <v>0.80320366132723109</v>
      </c>
      <c r="AS661" s="104" t="s">
        <v>1767</v>
      </c>
      <c r="AT661" s="104" t="s">
        <v>2283</v>
      </c>
      <c r="AU661" s="115" t="s">
        <v>3247</v>
      </c>
    </row>
    <row r="662" spans="2:47" x14ac:dyDescent="0.25">
      <c r="B662" s="109" t="s">
        <v>1808</v>
      </c>
      <c r="C662" s="109">
        <v>29</v>
      </c>
      <c r="D662" s="109" t="s">
        <v>137</v>
      </c>
      <c r="E662" s="109">
        <v>29038</v>
      </c>
      <c r="F662" s="109" t="s">
        <v>1052</v>
      </c>
      <c r="G662" s="110">
        <v>448</v>
      </c>
      <c r="H662" s="110">
        <v>235</v>
      </c>
      <c r="I662" s="111">
        <v>0.52455357142857095</v>
      </c>
      <c r="J662" s="110">
        <v>213</v>
      </c>
      <c r="K662" s="111">
        <v>0.47544642857142899</v>
      </c>
      <c r="L662" s="110">
        <v>24</v>
      </c>
      <c r="M662" s="110">
        <v>2</v>
      </c>
      <c r="N662" s="110">
        <v>36</v>
      </c>
      <c r="O662" s="110">
        <v>41</v>
      </c>
      <c r="P662" s="110">
        <v>1</v>
      </c>
      <c r="Q662" s="110">
        <v>308</v>
      </c>
      <c r="R662" s="110">
        <v>36</v>
      </c>
      <c r="S662" s="110">
        <f>SUM('MFP by Site_kbs'!$L662:$P662,'MFP by Site_kbs'!$R662)</f>
        <v>140</v>
      </c>
      <c r="T662" s="110">
        <v>443</v>
      </c>
      <c r="U662" s="111">
        <v>0.98883928571428603</v>
      </c>
      <c r="V662" s="110">
        <v>5</v>
      </c>
      <c r="W662" s="111">
        <v>1.11607142857143E-2</v>
      </c>
      <c r="X662" s="110">
        <v>0</v>
      </c>
      <c r="Y662" s="110">
        <v>0</v>
      </c>
      <c r="Z662" s="110" t="s">
        <v>1869</v>
      </c>
      <c r="AA662" s="110">
        <v>0</v>
      </c>
      <c r="AB662" s="110">
        <v>0</v>
      </c>
      <c r="AC662" s="110">
        <v>0</v>
      </c>
      <c r="AD662" s="109">
        <v>0</v>
      </c>
      <c r="AE662" s="110">
        <v>0</v>
      </c>
      <c r="AF662" s="110">
        <v>116</v>
      </c>
      <c r="AG662" s="110">
        <v>107</v>
      </c>
      <c r="AH662" s="110">
        <v>116</v>
      </c>
      <c r="AI662" s="110">
        <v>109</v>
      </c>
      <c r="AJ662" s="110">
        <v>0</v>
      </c>
      <c r="AK662" s="110">
        <v>0</v>
      </c>
      <c r="AL662" s="110">
        <v>0</v>
      </c>
      <c r="AM662" s="110">
        <v>0</v>
      </c>
      <c r="AN662" s="110">
        <v>0</v>
      </c>
      <c r="AO662" s="110">
        <v>287</v>
      </c>
      <c r="AP662" s="112">
        <f>'MFP by Site_kbs'!$AO662/'MFP by Site_kbs'!$G662</f>
        <v>0.640625</v>
      </c>
      <c r="AQ662" s="110">
        <v>287</v>
      </c>
      <c r="AR662" s="113">
        <f>'MFP by Site_kbs'!$AQ662/'MFP by Site_kbs'!$G662</f>
        <v>0.640625</v>
      </c>
      <c r="AS662" s="110" t="s">
        <v>1767</v>
      </c>
      <c r="AT662" s="110" t="s">
        <v>2283</v>
      </c>
      <c r="AU662" s="114" t="s">
        <v>3247</v>
      </c>
    </row>
    <row r="663" spans="2:47" ht="30" x14ac:dyDescent="0.25">
      <c r="B663" s="103" t="s">
        <v>1808</v>
      </c>
      <c r="C663" s="103">
        <v>29</v>
      </c>
      <c r="D663" s="103" t="s">
        <v>137</v>
      </c>
      <c r="E663" s="103">
        <v>29039</v>
      </c>
      <c r="F663" s="103" t="s">
        <v>1053</v>
      </c>
      <c r="G663" s="104">
        <v>458</v>
      </c>
      <c r="H663" s="104">
        <v>222</v>
      </c>
      <c r="I663" s="105">
        <v>0.48471615720523997</v>
      </c>
      <c r="J663" s="104">
        <v>236</v>
      </c>
      <c r="K663" s="105">
        <v>0.51528384279476003</v>
      </c>
      <c r="L663" s="104">
        <v>6</v>
      </c>
      <c r="M663" s="104">
        <v>6</v>
      </c>
      <c r="N663" s="104">
        <v>67</v>
      </c>
      <c r="O663" s="104">
        <v>18</v>
      </c>
      <c r="P663" s="104">
        <v>0</v>
      </c>
      <c r="Q663" s="104">
        <v>329</v>
      </c>
      <c r="R663" s="104">
        <v>32</v>
      </c>
      <c r="S663" s="104">
        <f>SUM('MFP by Site_kbs'!$L663:$P663,'MFP by Site_kbs'!$R663)</f>
        <v>129</v>
      </c>
      <c r="T663" s="104">
        <v>458</v>
      </c>
      <c r="U663" s="105">
        <v>1</v>
      </c>
      <c r="V663" s="104">
        <v>0</v>
      </c>
      <c r="W663" s="105">
        <v>0</v>
      </c>
      <c r="X663" s="104">
        <v>0</v>
      </c>
      <c r="Y663" s="104">
        <v>1</v>
      </c>
      <c r="Z663" s="104" t="s">
        <v>1869</v>
      </c>
      <c r="AA663" s="104">
        <v>53</v>
      </c>
      <c r="AB663" s="104">
        <v>53</v>
      </c>
      <c r="AC663" s="104">
        <v>52</v>
      </c>
      <c r="AD663" s="103">
        <v>52</v>
      </c>
      <c r="AE663" s="104">
        <v>52</v>
      </c>
      <c r="AF663" s="104">
        <v>52</v>
      </c>
      <c r="AG663" s="104">
        <v>52</v>
      </c>
      <c r="AH663" s="104">
        <v>48</v>
      </c>
      <c r="AI663" s="104">
        <v>43</v>
      </c>
      <c r="AJ663" s="104">
        <v>0</v>
      </c>
      <c r="AK663" s="104">
        <v>0</v>
      </c>
      <c r="AL663" s="104">
        <v>0</v>
      </c>
      <c r="AM663" s="104">
        <v>0</v>
      </c>
      <c r="AN663" s="104">
        <v>0</v>
      </c>
      <c r="AO663" s="104">
        <v>175</v>
      </c>
      <c r="AP663" s="106">
        <f>'MFP by Site_kbs'!$AO663/'MFP by Site_kbs'!$G663</f>
        <v>0.38209606986899564</v>
      </c>
      <c r="AQ663" s="104">
        <v>175</v>
      </c>
      <c r="AR663" s="107">
        <f>'MFP by Site_kbs'!$AQ663/'MFP by Site_kbs'!$G663</f>
        <v>0.38209606986899564</v>
      </c>
      <c r="AS663" s="104" t="s">
        <v>1767</v>
      </c>
      <c r="AT663" s="104" t="s">
        <v>2283</v>
      </c>
      <c r="AU663" s="115" t="s">
        <v>3247</v>
      </c>
    </row>
    <row r="664" spans="2:47" x14ac:dyDescent="0.25">
      <c r="B664" s="109" t="s">
        <v>1808</v>
      </c>
      <c r="C664" s="109">
        <v>29</v>
      </c>
      <c r="D664" s="109" t="s">
        <v>137</v>
      </c>
      <c r="E664" s="109">
        <v>29040</v>
      </c>
      <c r="F664" s="109" t="s">
        <v>1054</v>
      </c>
      <c r="G664" s="110">
        <v>490</v>
      </c>
      <c r="H664" s="110">
        <v>216</v>
      </c>
      <c r="I664" s="111">
        <v>0.44081632653061198</v>
      </c>
      <c r="J664" s="110">
        <v>274</v>
      </c>
      <c r="K664" s="111">
        <v>0.55918367346938802</v>
      </c>
      <c r="L664" s="110">
        <v>16</v>
      </c>
      <c r="M664" s="110">
        <v>2</v>
      </c>
      <c r="N664" s="110">
        <v>48</v>
      </c>
      <c r="O664" s="110">
        <v>13</v>
      </c>
      <c r="P664" s="110">
        <v>0</v>
      </c>
      <c r="Q664" s="110">
        <v>394</v>
      </c>
      <c r="R664" s="110">
        <v>17</v>
      </c>
      <c r="S664" s="110">
        <f>SUM('MFP by Site_kbs'!$L664:$P664,'MFP by Site_kbs'!$R664)</f>
        <v>96</v>
      </c>
      <c r="T664" s="110">
        <v>490</v>
      </c>
      <c r="U664" s="111">
        <v>1</v>
      </c>
      <c r="V664" s="110">
        <v>0</v>
      </c>
      <c r="W664" s="111">
        <v>0</v>
      </c>
      <c r="X664" s="110">
        <v>0</v>
      </c>
      <c r="Y664" s="110">
        <v>0</v>
      </c>
      <c r="Z664" s="110" t="s">
        <v>1869</v>
      </c>
      <c r="AA664" s="110">
        <v>8</v>
      </c>
      <c r="AB664" s="110">
        <v>14</v>
      </c>
      <c r="AC664" s="110">
        <v>14</v>
      </c>
      <c r="AD664" s="109">
        <v>29</v>
      </c>
      <c r="AE664" s="110">
        <v>45</v>
      </c>
      <c r="AF664" s="110">
        <v>38</v>
      </c>
      <c r="AG664" s="110">
        <v>49</v>
      </c>
      <c r="AH664" s="110">
        <v>48</v>
      </c>
      <c r="AI664" s="110">
        <v>55</v>
      </c>
      <c r="AJ664" s="110">
        <v>60</v>
      </c>
      <c r="AK664" s="110">
        <v>8</v>
      </c>
      <c r="AL664" s="110">
        <v>44</v>
      </c>
      <c r="AM664" s="110">
        <v>45</v>
      </c>
      <c r="AN664" s="110">
        <v>33</v>
      </c>
      <c r="AO664" s="110">
        <v>177</v>
      </c>
      <c r="AP664" s="112">
        <f>'MFP by Site_kbs'!$AO664/'MFP by Site_kbs'!$G664</f>
        <v>0.36122448979591837</v>
      </c>
      <c r="AQ664" s="110">
        <v>177</v>
      </c>
      <c r="AR664" s="113">
        <f>'MFP by Site_kbs'!$AQ664/'MFP by Site_kbs'!$G664</f>
        <v>0.36122448979591837</v>
      </c>
      <c r="AS664" s="110" t="s">
        <v>1767</v>
      </c>
      <c r="AT664" s="110" t="s">
        <v>2283</v>
      </c>
      <c r="AU664" s="114" t="s">
        <v>3247</v>
      </c>
    </row>
    <row r="665" spans="2:47" x14ac:dyDescent="0.25">
      <c r="B665" s="103" t="s">
        <v>1808</v>
      </c>
      <c r="C665" s="103">
        <v>29</v>
      </c>
      <c r="D665" s="103" t="s">
        <v>137</v>
      </c>
      <c r="E665" s="103">
        <v>29700</v>
      </c>
      <c r="F665" s="103" t="s">
        <v>1055</v>
      </c>
      <c r="G665" s="104">
        <v>90</v>
      </c>
      <c r="H665" s="104">
        <v>22</v>
      </c>
      <c r="I665" s="105">
        <v>0.24444444444444399</v>
      </c>
      <c r="J665" s="104">
        <v>68</v>
      </c>
      <c r="K665" s="105">
        <v>0.75555555555555598</v>
      </c>
      <c r="L665" s="104">
        <v>0</v>
      </c>
      <c r="M665" s="104">
        <v>1</v>
      </c>
      <c r="N665" s="104">
        <v>26</v>
      </c>
      <c r="O665" s="104">
        <v>5</v>
      </c>
      <c r="P665" s="104">
        <v>1</v>
      </c>
      <c r="Q665" s="104">
        <v>53</v>
      </c>
      <c r="R665" s="104">
        <v>4</v>
      </c>
      <c r="S665" s="104">
        <f>SUM('MFP by Site_kbs'!$L665:$P665,'MFP by Site_kbs'!$R665)</f>
        <v>37</v>
      </c>
      <c r="T665" s="104">
        <v>90</v>
      </c>
      <c r="U665" s="105">
        <v>1</v>
      </c>
      <c r="V665" s="104">
        <v>0</v>
      </c>
      <c r="W665" s="105">
        <v>0</v>
      </c>
      <c r="X665" s="104">
        <v>20</v>
      </c>
      <c r="Y665" s="104">
        <v>70</v>
      </c>
      <c r="Z665" s="104" t="s">
        <v>1869</v>
      </c>
      <c r="AA665" s="104">
        <v>0</v>
      </c>
      <c r="AB665" s="104">
        <v>0</v>
      </c>
      <c r="AC665" s="104">
        <v>0</v>
      </c>
      <c r="AD665" s="103">
        <v>0</v>
      </c>
      <c r="AE665" s="104">
        <v>0</v>
      </c>
      <c r="AF665" s="104">
        <v>0</v>
      </c>
      <c r="AG665" s="104">
        <v>0</v>
      </c>
      <c r="AH665" s="104">
        <v>0</v>
      </c>
      <c r="AI665" s="104">
        <v>0</v>
      </c>
      <c r="AJ665" s="104">
        <v>0</v>
      </c>
      <c r="AK665" s="104">
        <v>0</v>
      </c>
      <c r="AL665" s="104">
        <v>0</v>
      </c>
      <c r="AM665" s="104">
        <v>0</v>
      </c>
      <c r="AN665" s="104">
        <v>0</v>
      </c>
      <c r="AO665" s="104">
        <v>36</v>
      </c>
      <c r="AP665" s="106">
        <f>'MFP by Site_kbs'!$AO665/'MFP by Site_kbs'!$G665</f>
        <v>0.4</v>
      </c>
      <c r="AQ665" s="104">
        <v>36</v>
      </c>
      <c r="AR665" s="107">
        <f>'MFP by Site_kbs'!$AQ665/'MFP by Site_kbs'!$G665</f>
        <v>0.4</v>
      </c>
      <c r="AS665" s="104" t="s">
        <v>1767</v>
      </c>
      <c r="AT665" s="104" t="s">
        <v>2283</v>
      </c>
      <c r="AU665" s="115" t="s">
        <v>3247</v>
      </c>
    </row>
    <row r="666" spans="2:47" x14ac:dyDescent="0.25">
      <c r="B666" s="109" t="s">
        <v>1808</v>
      </c>
      <c r="C666" s="109">
        <v>30</v>
      </c>
      <c r="D666" s="109" t="s">
        <v>139</v>
      </c>
      <c r="E666" s="109">
        <v>30001</v>
      </c>
      <c r="F666" s="109" t="s">
        <v>1056</v>
      </c>
      <c r="G666" s="110">
        <v>117</v>
      </c>
      <c r="H666" s="110">
        <v>55</v>
      </c>
      <c r="I666" s="111">
        <v>0.47008547008547003</v>
      </c>
      <c r="J666" s="110">
        <v>62</v>
      </c>
      <c r="K666" s="111">
        <v>0.52991452991453003</v>
      </c>
      <c r="L666" s="110">
        <v>3</v>
      </c>
      <c r="M666" s="110">
        <v>0</v>
      </c>
      <c r="N666" s="110">
        <v>0</v>
      </c>
      <c r="O666" s="110">
        <v>0</v>
      </c>
      <c r="P666" s="110">
        <v>0</v>
      </c>
      <c r="Q666" s="110">
        <v>113</v>
      </c>
      <c r="R666" s="110">
        <v>1</v>
      </c>
      <c r="S666" s="110">
        <f>SUM('MFP by Site_kbs'!$L666:$P666,'MFP by Site_kbs'!$R666)</f>
        <v>4</v>
      </c>
      <c r="T666" s="110">
        <v>117</v>
      </c>
      <c r="U666" s="111">
        <v>1</v>
      </c>
      <c r="V666" s="110">
        <v>0</v>
      </c>
      <c r="W666" s="111">
        <v>0</v>
      </c>
      <c r="X666" s="110">
        <v>0</v>
      </c>
      <c r="Y666" s="110">
        <v>2</v>
      </c>
      <c r="Z666" s="110" t="s">
        <v>1869</v>
      </c>
      <c r="AA666" s="110">
        <v>19</v>
      </c>
      <c r="AB666" s="110">
        <v>20</v>
      </c>
      <c r="AC666" s="110">
        <v>18</v>
      </c>
      <c r="AD666" s="109">
        <v>25</v>
      </c>
      <c r="AE666" s="110">
        <v>9</v>
      </c>
      <c r="AF666" s="110">
        <v>14</v>
      </c>
      <c r="AG666" s="110">
        <v>3</v>
      </c>
      <c r="AH666" s="110">
        <v>7</v>
      </c>
      <c r="AI666" s="110">
        <v>0</v>
      </c>
      <c r="AJ666" s="110">
        <v>0</v>
      </c>
      <c r="AK666" s="110">
        <v>0</v>
      </c>
      <c r="AL666" s="110">
        <v>0</v>
      </c>
      <c r="AM666" s="110">
        <v>0</v>
      </c>
      <c r="AN666" s="110">
        <v>0</v>
      </c>
      <c r="AO666" s="110">
        <v>58</v>
      </c>
      <c r="AP666" s="112">
        <f>'MFP by Site_kbs'!$AO666/'MFP by Site_kbs'!$G666</f>
        <v>0.49572649572649574</v>
      </c>
      <c r="AQ666" s="110">
        <v>58</v>
      </c>
      <c r="AR666" s="113">
        <f>'MFP by Site_kbs'!$AQ666/'MFP by Site_kbs'!$G666</f>
        <v>0.49572649572649574</v>
      </c>
      <c r="AS666" s="110" t="s">
        <v>1767</v>
      </c>
      <c r="AT666" s="110" t="s">
        <v>2149</v>
      </c>
      <c r="AU666" s="114" t="s">
        <v>3247</v>
      </c>
    </row>
    <row r="667" spans="2:47" x14ac:dyDescent="0.25">
      <c r="B667" s="103" t="s">
        <v>1808</v>
      </c>
      <c r="C667" s="103">
        <v>30</v>
      </c>
      <c r="D667" s="103" t="s">
        <v>139</v>
      </c>
      <c r="E667" s="103">
        <v>30002</v>
      </c>
      <c r="F667" s="103" t="s">
        <v>1057</v>
      </c>
      <c r="G667" s="104">
        <v>314</v>
      </c>
      <c r="H667" s="104">
        <v>144</v>
      </c>
      <c r="I667" s="105">
        <v>0.45859872611465002</v>
      </c>
      <c r="J667" s="104">
        <v>170</v>
      </c>
      <c r="K667" s="105">
        <v>0.54140127388534998</v>
      </c>
      <c r="L667" s="104">
        <v>7</v>
      </c>
      <c r="M667" s="104">
        <v>0</v>
      </c>
      <c r="N667" s="104">
        <v>57</v>
      </c>
      <c r="O667" s="104">
        <v>1</v>
      </c>
      <c r="P667" s="104">
        <v>0</v>
      </c>
      <c r="Q667" s="104">
        <v>241</v>
      </c>
      <c r="R667" s="104">
        <v>8</v>
      </c>
      <c r="S667" s="104">
        <f>SUM('MFP by Site_kbs'!$L667:$P667,'MFP by Site_kbs'!$R667)</f>
        <v>73</v>
      </c>
      <c r="T667" s="104">
        <v>314</v>
      </c>
      <c r="U667" s="105">
        <v>1</v>
      </c>
      <c r="V667" s="104">
        <v>0</v>
      </c>
      <c r="W667" s="105">
        <v>0</v>
      </c>
      <c r="X667" s="104">
        <v>0</v>
      </c>
      <c r="Y667" s="104">
        <v>0</v>
      </c>
      <c r="Z667" s="104" t="s">
        <v>1869</v>
      </c>
      <c r="AA667" s="104">
        <v>0</v>
      </c>
      <c r="AB667" s="104">
        <v>0</v>
      </c>
      <c r="AC667" s="104">
        <v>0</v>
      </c>
      <c r="AD667" s="103">
        <v>105</v>
      </c>
      <c r="AE667" s="104">
        <v>110</v>
      </c>
      <c r="AF667" s="104">
        <v>99</v>
      </c>
      <c r="AG667" s="104">
        <v>0</v>
      </c>
      <c r="AH667" s="104">
        <v>0</v>
      </c>
      <c r="AI667" s="104">
        <v>0</v>
      </c>
      <c r="AJ667" s="104">
        <v>0</v>
      </c>
      <c r="AK667" s="104">
        <v>0</v>
      </c>
      <c r="AL667" s="104">
        <v>0</v>
      </c>
      <c r="AM667" s="104">
        <v>0</v>
      </c>
      <c r="AN667" s="104">
        <v>0</v>
      </c>
      <c r="AO667" s="104">
        <v>217</v>
      </c>
      <c r="AP667" s="106">
        <f>'MFP by Site_kbs'!$AO667/'MFP by Site_kbs'!$G667</f>
        <v>0.69108280254777066</v>
      </c>
      <c r="AQ667" s="104">
        <v>217</v>
      </c>
      <c r="AR667" s="107">
        <f>'MFP by Site_kbs'!$AQ667/'MFP by Site_kbs'!$G667</f>
        <v>0.69108280254777066</v>
      </c>
      <c r="AS667" s="104" t="s">
        <v>1767</v>
      </c>
      <c r="AT667" s="104" t="s">
        <v>2149</v>
      </c>
      <c r="AU667" s="115" t="s">
        <v>3247</v>
      </c>
    </row>
    <row r="668" spans="2:47" x14ac:dyDescent="0.25">
      <c r="B668" s="109" t="s">
        <v>1808</v>
      </c>
      <c r="C668" s="109">
        <v>30</v>
      </c>
      <c r="D668" s="109" t="s">
        <v>139</v>
      </c>
      <c r="E668" s="109">
        <v>30003</v>
      </c>
      <c r="F668" s="109" t="s">
        <v>1058</v>
      </c>
      <c r="G668" s="110">
        <v>308</v>
      </c>
      <c r="H668" s="110">
        <v>146</v>
      </c>
      <c r="I668" s="111">
        <v>0.47402597402597402</v>
      </c>
      <c r="J668" s="110">
        <v>162</v>
      </c>
      <c r="K668" s="111">
        <v>0.52597402597402598</v>
      </c>
      <c r="L668" s="110">
        <v>5</v>
      </c>
      <c r="M668" s="110">
        <v>2</v>
      </c>
      <c r="N668" s="110">
        <v>44</v>
      </c>
      <c r="O668" s="110">
        <v>3</v>
      </c>
      <c r="P668" s="110">
        <v>0</v>
      </c>
      <c r="Q668" s="110">
        <v>244</v>
      </c>
      <c r="R668" s="110">
        <v>10</v>
      </c>
      <c r="S668" s="110">
        <f>SUM('MFP by Site_kbs'!$L668:$P668,'MFP by Site_kbs'!$R668)</f>
        <v>64</v>
      </c>
      <c r="T668" s="110">
        <v>308</v>
      </c>
      <c r="U668" s="111">
        <v>1</v>
      </c>
      <c r="V668" s="110">
        <v>0</v>
      </c>
      <c r="W668" s="111">
        <v>0</v>
      </c>
      <c r="X668" s="110">
        <v>0</v>
      </c>
      <c r="Y668" s="110">
        <v>5</v>
      </c>
      <c r="Z668" s="110" t="s">
        <v>1869</v>
      </c>
      <c r="AA668" s="110">
        <v>97</v>
      </c>
      <c r="AB668" s="110">
        <v>101</v>
      </c>
      <c r="AC668" s="110">
        <v>105</v>
      </c>
      <c r="AD668" s="109">
        <v>0</v>
      </c>
      <c r="AE668" s="110">
        <v>0</v>
      </c>
      <c r="AF668" s="110">
        <v>0</v>
      </c>
      <c r="AG668" s="110">
        <v>0</v>
      </c>
      <c r="AH668" s="110">
        <v>0</v>
      </c>
      <c r="AI668" s="110">
        <v>0</v>
      </c>
      <c r="AJ668" s="110">
        <v>0</v>
      </c>
      <c r="AK668" s="110">
        <v>0</v>
      </c>
      <c r="AL668" s="110">
        <v>0</v>
      </c>
      <c r="AM668" s="110">
        <v>0</v>
      </c>
      <c r="AN668" s="110">
        <v>0</v>
      </c>
      <c r="AO668" s="110">
        <v>220</v>
      </c>
      <c r="AP668" s="112">
        <f>'MFP by Site_kbs'!$AO668/'MFP by Site_kbs'!$G668</f>
        <v>0.7142857142857143</v>
      </c>
      <c r="AQ668" s="110">
        <v>220</v>
      </c>
      <c r="AR668" s="113">
        <f>'MFP by Site_kbs'!$AQ668/'MFP by Site_kbs'!$G668</f>
        <v>0.7142857142857143</v>
      </c>
      <c r="AS668" s="110" t="s">
        <v>1767</v>
      </c>
      <c r="AT668" s="110" t="s">
        <v>2149</v>
      </c>
      <c r="AU668" s="114" t="s">
        <v>3247</v>
      </c>
    </row>
    <row r="669" spans="2:47" x14ac:dyDescent="0.25">
      <c r="B669" s="103" t="s">
        <v>1808</v>
      </c>
      <c r="C669" s="103">
        <v>30</v>
      </c>
      <c r="D669" s="103" t="s">
        <v>139</v>
      </c>
      <c r="E669" s="103">
        <v>30004</v>
      </c>
      <c r="F669" s="103" t="s">
        <v>1059</v>
      </c>
      <c r="G669" s="104">
        <v>509</v>
      </c>
      <c r="H669" s="104">
        <v>253</v>
      </c>
      <c r="I669" s="105">
        <v>0.49705304518664001</v>
      </c>
      <c r="J669" s="104">
        <v>256</v>
      </c>
      <c r="K669" s="105">
        <v>0.50294695481335905</v>
      </c>
      <c r="L669" s="104">
        <v>4</v>
      </c>
      <c r="M669" s="104">
        <v>0</v>
      </c>
      <c r="N669" s="104">
        <v>76</v>
      </c>
      <c r="O669" s="104">
        <v>6</v>
      </c>
      <c r="P669" s="104">
        <v>0</v>
      </c>
      <c r="Q669" s="104">
        <v>422</v>
      </c>
      <c r="R669" s="104">
        <v>1</v>
      </c>
      <c r="S669" s="104">
        <f>SUM('MFP by Site_kbs'!$L669:$P669,'MFP by Site_kbs'!$R669)</f>
        <v>87</v>
      </c>
      <c r="T669" s="104">
        <v>507</v>
      </c>
      <c r="U669" s="105">
        <v>0.99607072691552101</v>
      </c>
      <c r="V669" s="104">
        <v>2</v>
      </c>
      <c r="W669" s="105">
        <v>3.9292730844793702E-3</v>
      </c>
      <c r="X669" s="104">
        <v>0</v>
      </c>
      <c r="Y669" s="104">
        <v>0</v>
      </c>
      <c r="Z669" s="104" t="s">
        <v>1869</v>
      </c>
      <c r="AA669" s="104">
        <v>0</v>
      </c>
      <c r="AB669" s="104">
        <v>0</v>
      </c>
      <c r="AC669" s="104">
        <v>0</v>
      </c>
      <c r="AD669" s="103">
        <v>0</v>
      </c>
      <c r="AE669" s="104">
        <v>0</v>
      </c>
      <c r="AF669" s="104">
        <v>0</v>
      </c>
      <c r="AG669" s="104">
        <v>0</v>
      </c>
      <c r="AH669" s="104">
        <v>0</v>
      </c>
      <c r="AI669" s="104">
        <v>0</v>
      </c>
      <c r="AJ669" s="104">
        <v>144</v>
      </c>
      <c r="AK669" s="104">
        <v>0</v>
      </c>
      <c r="AL669" s="104">
        <v>121</v>
      </c>
      <c r="AM669" s="104">
        <v>142</v>
      </c>
      <c r="AN669" s="104">
        <v>102</v>
      </c>
      <c r="AO669" s="104">
        <v>266</v>
      </c>
      <c r="AP669" s="106">
        <f>'MFP by Site_kbs'!$AO669/'MFP by Site_kbs'!$G669</f>
        <v>0.52259332023575633</v>
      </c>
      <c r="AQ669" s="104">
        <v>267</v>
      </c>
      <c r="AR669" s="107">
        <f>'MFP by Site_kbs'!$AQ669/'MFP by Site_kbs'!$G669</f>
        <v>0.5245579567779961</v>
      </c>
      <c r="AS669" s="104" t="s">
        <v>1767</v>
      </c>
      <c r="AT669" s="104" t="s">
        <v>2149</v>
      </c>
      <c r="AU669" s="115" t="s">
        <v>3247</v>
      </c>
    </row>
    <row r="670" spans="2:47" x14ac:dyDescent="0.25">
      <c r="B670" s="109" t="s">
        <v>1808</v>
      </c>
      <c r="C670" s="109">
        <v>30</v>
      </c>
      <c r="D670" s="109" t="s">
        <v>139</v>
      </c>
      <c r="E670" s="109">
        <v>30005</v>
      </c>
      <c r="F670" s="109" t="s">
        <v>1060</v>
      </c>
      <c r="G670" s="110">
        <v>332</v>
      </c>
      <c r="H670" s="110">
        <v>166</v>
      </c>
      <c r="I670" s="111">
        <v>0.5</v>
      </c>
      <c r="J670" s="110">
        <v>166</v>
      </c>
      <c r="K670" s="111">
        <v>0.5</v>
      </c>
      <c r="L670" s="110">
        <v>9</v>
      </c>
      <c r="M670" s="110">
        <v>1</v>
      </c>
      <c r="N670" s="110">
        <v>57</v>
      </c>
      <c r="O670" s="110">
        <v>1</v>
      </c>
      <c r="P670" s="110">
        <v>0</v>
      </c>
      <c r="Q670" s="110">
        <v>260</v>
      </c>
      <c r="R670" s="110">
        <v>4</v>
      </c>
      <c r="S670" s="110">
        <f>SUM('MFP by Site_kbs'!$L670:$P670,'MFP by Site_kbs'!$R670)</f>
        <v>72</v>
      </c>
      <c r="T670" s="110">
        <v>330</v>
      </c>
      <c r="U670" s="111">
        <v>0.99397590361445798</v>
      </c>
      <c r="V670" s="110">
        <v>2</v>
      </c>
      <c r="W670" s="111">
        <v>6.0240963855421699E-3</v>
      </c>
      <c r="X670" s="110">
        <v>0</v>
      </c>
      <c r="Y670" s="110">
        <v>0</v>
      </c>
      <c r="Z670" s="110" t="s">
        <v>1869</v>
      </c>
      <c r="AA670" s="110">
        <v>0</v>
      </c>
      <c r="AB670" s="110">
        <v>0</v>
      </c>
      <c r="AC670" s="110">
        <v>0</v>
      </c>
      <c r="AD670" s="109">
        <v>0</v>
      </c>
      <c r="AE670" s="110">
        <v>0</v>
      </c>
      <c r="AF670" s="110">
        <v>0</v>
      </c>
      <c r="AG670" s="110">
        <v>114</v>
      </c>
      <c r="AH670" s="110">
        <v>103</v>
      </c>
      <c r="AI670" s="110">
        <v>115</v>
      </c>
      <c r="AJ670" s="110">
        <v>0</v>
      </c>
      <c r="AK670" s="110">
        <v>0</v>
      </c>
      <c r="AL670" s="110">
        <v>0</v>
      </c>
      <c r="AM670" s="110">
        <v>0</v>
      </c>
      <c r="AN670" s="110">
        <v>0</v>
      </c>
      <c r="AO670" s="110">
        <v>204</v>
      </c>
      <c r="AP670" s="112">
        <f>'MFP by Site_kbs'!$AO670/'MFP by Site_kbs'!$G670</f>
        <v>0.61445783132530118</v>
      </c>
      <c r="AQ670" s="110">
        <v>205</v>
      </c>
      <c r="AR670" s="113">
        <f>'MFP by Site_kbs'!$AQ670/'MFP by Site_kbs'!$G670</f>
        <v>0.61746987951807231</v>
      </c>
      <c r="AS670" s="110" t="s">
        <v>1767</v>
      </c>
      <c r="AT670" s="110" t="s">
        <v>2149</v>
      </c>
      <c r="AU670" s="114" t="s">
        <v>3247</v>
      </c>
    </row>
    <row r="671" spans="2:47" x14ac:dyDescent="0.25">
      <c r="B671" s="103" t="s">
        <v>1808</v>
      </c>
      <c r="C671" s="103">
        <v>30</v>
      </c>
      <c r="D671" s="103" t="s">
        <v>139</v>
      </c>
      <c r="E671" s="103">
        <v>30006</v>
      </c>
      <c r="F671" s="103" t="s">
        <v>1061</v>
      </c>
      <c r="G671" s="104">
        <v>216</v>
      </c>
      <c r="H671" s="104">
        <v>106</v>
      </c>
      <c r="I671" s="105">
        <v>0.49074074074074098</v>
      </c>
      <c r="J671" s="104">
        <v>110</v>
      </c>
      <c r="K671" s="105">
        <v>0.50925925925925897</v>
      </c>
      <c r="L671" s="104">
        <v>1</v>
      </c>
      <c r="M671" s="104">
        <v>0</v>
      </c>
      <c r="N671" s="104">
        <v>9</v>
      </c>
      <c r="O671" s="104">
        <v>0</v>
      </c>
      <c r="P671" s="104">
        <v>0</v>
      </c>
      <c r="Q671" s="104">
        <v>206</v>
      </c>
      <c r="R671" s="104">
        <v>0</v>
      </c>
      <c r="S671" s="104">
        <f>SUM('MFP by Site_kbs'!$L671:$P671,'MFP by Site_kbs'!$R671)</f>
        <v>10</v>
      </c>
      <c r="T671" s="104">
        <v>216</v>
      </c>
      <c r="U671" s="105">
        <v>1</v>
      </c>
      <c r="V671" s="104">
        <v>0</v>
      </c>
      <c r="W671" s="105">
        <v>0</v>
      </c>
      <c r="X671" s="104">
        <v>0</v>
      </c>
      <c r="Y671" s="104">
        <v>0</v>
      </c>
      <c r="Z671" s="104" t="s">
        <v>1869</v>
      </c>
      <c r="AA671" s="104">
        <v>0</v>
      </c>
      <c r="AB671" s="104">
        <v>0</v>
      </c>
      <c r="AC671" s="104">
        <v>0</v>
      </c>
      <c r="AD671" s="103">
        <v>0</v>
      </c>
      <c r="AE671" s="104">
        <v>0</v>
      </c>
      <c r="AF671" s="104">
        <v>0</v>
      </c>
      <c r="AG671" s="104">
        <v>0</v>
      </c>
      <c r="AH671" s="104">
        <v>0</v>
      </c>
      <c r="AI671" s="104">
        <v>0</v>
      </c>
      <c r="AJ671" s="104">
        <v>62</v>
      </c>
      <c r="AK671" s="104">
        <v>0</v>
      </c>
      <c r="AL671" s="104">
        <v>61</v>
      </c>
      <c r="AM671" s="104">
        <v>52</v>
      </c>
      <c r="AN671" s="104">
        <v>41</v>
      </c>
      <c r="AO671" s="104">
        <v>125</v>
      </c>
      <c r="AP671" s="106">
        <f>'MFP by Site_kbs'!$AO671/'MFP by Site_kbs'!$G671</f>
        <v>0.57870370370370372</v>
      </c>
      <c r="AQ671" s="104">
        <v>125</v>
      </c>
      <c r="AR671" s="107">
        <f>'MFP by Site_kbs'!$AQ671/'MFP by Site_kbs'!$G671</f>
        <v>0.57870370370370372</v>
      </c>
      <c r="AS671" s="104" t="s">
        <v>1767</v>
      </c>
      <c r="AT671" s="104" t="s">
        <v>2149</v>
      </c>
      <c r="AU671" s="115" t="s">
        <v>3247</v>
      </c>
    </row>
    <row r="672" spans="2:47" x14ac:dyDescent="0.25">
      <c r="B672" s="109" t="s">
        <v>1808</v>
      </c>
      <c r="C672" s="109">
        <v>30</v>
      </c>
      <c r="D672" s="109" t="s">
        <v>139</v>
      </c>
      <c r="E672" s="109">
        <v>30007</v>
      </c>
      <c r="F672" s="109" t="s">
        <v>1062</v>
      </c>
      <c r="G672" s="110">
        <v>147</v>
      </c>
      <c r="H672" s="110">
        <v>74</v>
      </c>
      <c r="I672" s="111">
        <v>0.50340136054421802</v>
      </c>
      <c r="J672" s="110">
        <v>73</v>
      </c>
      <c r="K672" s="111">
        <v>0.49659863945578198</v>
      </c>
      <c r="L672" s="110">
        <v>0</v>
      </c>
      <c r="M672" s="110">
        <v>0</v>
      </c>
      <c r="N672" s="110">
        <v>1</v>
      </c>
      <c r="O672" s="110">
        <v>1</v>
      </c>
      <c r="P672" s="110">
        <v>0</v>
      </c>
      <c r="Q672" s="110">
        <v>144</v>
      </c>
      <c r="R672" s="110">
        <v>1</v>
      </c>
      <c r="S672" s="110">
        <f>SUM('MFP by Site_kbs'!$L672:$P672,'MFP by Site_kbs'!$R672)</f>
        <v>3</v>
      </c>
      <c r="T672" s="110">
        <v>147</v>
      </c>
      <c r="U672" s="111">
        <v>1</v>
      </c>
      <c r="V672" s="110">
        <v>0</v>
      </c>
      <c r="W672" s="111">
        <v>0</v>
      </c>
      <c r="X672" s="110">
        <v>0</v>
      </c>
      <c r="Y672" s="110">
        <v>1</v>
      </c>
      <c r="Z672" s="110" t="s">
        <v>1869</v>
      </c>
      <c r="AA672" s="110">
        <v>14</v>
      </c>
      <c r="AB672" s="110">
        <v>19</v>
      </c>
      <c r="AC672" s="110">
        <v>17</v>
      </c>
      <c r="AD672" s="109">
        <v>16</v>
      </c>
      <c r="AE672" s="110">
        <v>22</v>
      </c>
      <c r="AF672" s="110">
        <v>14</v>
      </c>
      <c r="AG672" s="110">
        <v>18</v>
      </c>
      <c r="AH672" s="110">
        <v>14</v>
      </c>
      <c r="AI672" s="110">
        <v>12</v>
      </c>
      <c r="AJ672" s="110">
        <v>0</v>
      </c>
      <c r="AK672" s="110">
        <v>0</v>
      </c>
      <c r="AL672" s="110">
        <v>0</v>
      </c>
      <c r="AM672" s="110">
        <v>0</v>
      </c>
      <c r="AN672" s="110">
        <v>0</v>
      </c>
      <c r="AO672" s="110">
        <v>96</v>
      </c>
      <c r="AP672" s="112">
        <f>'MFP by Site_kbs'!$AO672/'MFP by Site_kbs'!$G672</f>
        <v>0.65306122448979587</v>
      </c>
      <c r="AQ672" s="110">
        <v>96</v>
      </c>
      <c r="AR672" s="113">
        <f>'MFP by Site_kbs'!$AQ672/'MFP by Site_kbs'!$G672</f>
        <v>0.65306122448979587</v>
      </c>
      <c r="AS672" s="110" t="s">
        <v>1767</v>
      </c>
      <c r="AT672" s="110" t="s">
        <v>2149</v>
      </c>
      <c r="AU672" s="114" t="s">
        <v>3247</v>
      </c>
    </row>
    <row r="673" spans="2:47" x14ac:dyDescent="0.25">
      <c r="B673" s="103" t="s">
        <v>1808</v>
      </c>
      <c r="C673" s="103">
        <v>30</v>
      </c>
      <c r="D673" s="103" t="s">
        <v>139</v>
      </c>
      <c r="E673" s="103">
        <v>30008</v>
      </c>
      <c r="F673" s="103" t="s">
        <v>1063</v>
      </c>
      <c r="G673" s="104">
        <v>346</v>
      </c>
      <c r="H673" s="104">
        <v>160</v>
      </c>
      <c r="I673" s="105">
        <v>0.46242774566473999</v>
      </c>
      <c r="J673" s="104">
        <v>186</v>
      </c>
      <c r="K673" s="105">
        <v>0.53757225433526001</v>
      </c>
      <c r="L673" s="104">
        <v>5</v>
      </c>
      <c r="M673" s="104">
        <v>0</v>
      </c>
      <c r="N673" s="104">
        <v>10</v>
      </c>
      <c r="O673" s="104">
        <v>2</v>
      </c>
      <c r="P673" s="104">
        <v>0</v>
      </c>
      <c r="Q673" s="104">
        <v>329</v>
      </c>
      <c r="R673" s="104">
        <v>0</v>
      </c>
      <c r="S673" s="104">
        <f>SUM('MFP by Site_kbs'!$L673:$P673,'MFP by Site_kbs'!$R673)</f>
        <v>17</v>
      </c>
      <c r="T673" s="104">
        <v>346</v>
      </c>
      <c r="U673" s="105">
        <v>1</v>
      </c>
      <c r="V673" s="104">
        <v>0</v>
      </c>
      <c r="W673" s="105">
        <v>0</v>
      </c>
      <c r="X673" s="104">
        <v>0</v>
      </c>
      <c r="Y673" s="104">
        <v>5</v>
      </c>
      <c r="Z673" s="104" t="s">
        <v>1869</v>
      </c>
      <c r="AA673" s="104">
        <v>55</v>
      </c>
      <c r="AB673" s="104">
        <v>63</v>
      </c>
      <c r="AC673" s="104">
        <v>63</v>
      </c>
      <c r="AD673" s="103">
        <v>51</v>
      </c>
      <c r="AE673" s="104">
        <v>51</v>
      </c>
      <c r="AF673" s="104">
        <v>58</v>
      </c>
      <c r="AG673" s="104">
        <v>0</v>
      </c>
      <c r="AH673" s="104">
        <v>0</v>
      </c>
      <c r="AI673" s="104">
        <v>0</v>
      </c>
      <c r="AJ673" s="104">
        <v>0</v>
      </c>
      <c r="AK673" s="104">
        <v>0</v>
      </c>
      <c r="AL673" s="104">
        <v>0</v>
      </c>
      <c r="AM673" s="104">
        <v>0</v>
      </c>
      <c r="AN673" s="104">
        <v>0</v>
      </c>
      <c r="AO673" s="104">
        <v>245</v>
      </c>
      <c r="AP673" s="106">
        <f>'MFP by Site_kbs'!$AO673/'MFP by Site_kbs'!$G673</f>
        <v>0.70809248554913296</v>
      </c>
      <c r="AQ673" s="104">
        <v>245</v>
      </c>
      <c r="AR673" s="107">
        <f>'MFP by Site_kbs'!$AQ673/'MFP by Site_kbs'!$G673</f>
        <v>0.70809248554913296</v>
      </c>
      <c r="AS673" s="104" t="s">
        <v>1767</v>
      </c>
      <c r="AT673" s="104" t="s">
        <v>2149</v>
      </c>
      <c r="AU673" s="115" t="s">
        <v>3247</v>
      </c>
    </row>
    <row r="674" spans="2:47" x14ac:dyDescent="0.25">
      <c r="B674" s="109" t="s">
        <v>1808</v>
      </c>
      <c r="C674" s="109">
        <v>30</v>
      </c>
      <c r="D674" s="109" t="s">
        <v>139</v>
      </c>
      <c r="E674" s="109">
        <v>30010</v>
      </c>
      <c r="F674" s="109" t="s">
        <v>1064</v>
      </c>
      <c r="G674" s="110">
        <v>179</v>
      </c>
      <c r="H674" s="110">
        <v>83</v>
      </c>
      <c r="I674" s="111">
        <v>0.463687150837989</v>
      </c>
      <c r="J674" s="110">
        <v>96</v>
      </c>
      <c r="K674" s="111">
        <v>0.53631284916201105</v>
      </c>
      <c r="L674" s="110">
        <v>5</v>
      </c>
      <c r="M674" s="110">
        <v>0</v>
      </c>
      <c r="N674" s="110">
        <v>5</v>
      </c>
      <c r="O674" s="110">
        <v>0</v>
      </c>
      <c r="P674" s="110">
        <v>0</v>
      </c>
      <c r="Q674" s="110">
        <v>167</v>
      </c>
      <c r="R674" s="110">
        <v>2</v>
      </c>
      <c r="S674" s="110">
        <f>SUM('MFP by Site_kbs'!$L674:$P674,'MFP by Site_kbs'!$R674)</f>
        <v>12</v>
      </c>
      <c r="T674" s="110">
        <v>179</v>
      </c>
      <c r="U674" s="111">
        <v>1</v>
      </c>
      <c r="V674" s="110">
        <v>0</v>
      </c>
      <c r="W674" s="111">
        <v>0</v>
      </c>
      <c r="X674" s="110">
        <v>0</v>
      </c>
      <c r="Y674" s="110">
        <v>0</v>
      </c>
      <c r="Z674" s="110" t="s">
        <v>1869</v>
      </c>
      <c r="AA674" s="110">
        <v>0</v>
      </c>
      <c r="AB674" s="110">
        <v>0</v>
      </c>
      <c r="AC674" s="110">
        <v>0</v>
      </c>
      <c r="AD674" s="109">
        <v>0</v>
      </c>
      <c r="AE674" s="110">
        <v>0</v>
      </c>
      <c r="AF674" s="110">
        <v>0</v>
      </c>
      <c r="AG674" s="110">
        <v>58</v>
      </c>
      <c r="AH674" s="110">
        <v>61</v>
      </c>
      <c r="AI674" s="110">
        <v>60</v>
      </c>
      <c r="AJ674" s="110">
        <v>0</v>
      </c>
      <c r="AK674" s="110">
        <v>0</v>
      </c>
      <c r="AL674" s="110">
        <v>0</v>
      </c>
      <c r="AM674" s="110">
        <v>0</v>
      </c>
      <c r="AN674" s="110">
        <v>0</v>
      </c>
      <c r="AO674" s="110">
        <v>120</v>
      </c>
      <c r="AP674" s="112">
        <f>'MFP by Site_kbs'!$AO674/'MFP by Site_kbs'!$G674</f>
        <v>0.67039106145251393</v>
      </c>
      <c r="AQ674" s="110">
        <v>120</v>
      </c>
      <c r="AR674" s="113">
        <f>'MFP by Site_kbs'!$AQ674/'MFP by Site_kbs'!$G674</f>
        <v>0.67039106145251393</v>
      </c>
      <c r="AS674" s="110" t="s">
        <v>1767</v>
      </c>
      <c r="AT674" s="110" t="s">
        <v>2149</v>
      </c>
      <c r="AU674" s="114" t="s">
        <v>3247</v>
      </c>
    </row>
    <row r="675" spans="2:47" x14ac:dyDescent="0.25">
      <c r="B675" s="103" t="s">
        <v>1808</v>
      </c>
      <c r="C675" s="103">
        <v>31</v>
      </c>
      <c r="D675" s="103" t="s">
        <v>141</v>
      </c>
      <c r="E675" s="103">
        <v>31003</v>
      </c>
      <c r="F675" s="103" t="s">
        <v>1065</v>
      </c>
      <c r="G675" s="104">
        <v>297</v>
      </c>
      <c r="H675" s="104">
        <v>143</v>
      </c>
      <c r="I675" s="105">
        <v>0.48148148148148101</v>
      </c>
      <c r="J675" s="104">
        <v>154</v>
      </c>
      <c r="K675" s="105">
        <v>0.51851851851851805</v>
      </c>
      <c r="L675" s="104">
        <v>1</v>
      </c>
      <c r="M675" s="104">
        <v>0</v>
      </c>
      <c r="N675" s="104">
        <v>26</v>
      </c>
      <c r="O675" s="104">
        <v>12</v>
      </c>
      <c r="P675" s="104">
        <v>0</v>
      </c>
      <c r="Q675" s="104">
        <v>258</v>
      </c>
      <c r="R675" s="104">
        <v>0</v>
      </c>
      <c r="S675" s="104">
        <f>SUM('MFP by Site_kbs'!$L675:$P675,'MFP by Site_kbs'!$R675)</f>
        <v>39</v>
      </c>
      <c r="T675" s="104">
        <v>296</v>
      </c>
      <c r="U675" s="105">
        <v>0.99663299663299698</v>
      </c>
      <c r="V675" s="104">
        <v>1</v>
      </c>
      <c r="W675" s="105">
        <v>3.3670033670033699E-3</v>
      </c>
      <c r="X675" s="104">
        <v>0</v>
      </c>
      <c r="Y675" s="104">
        <v>0</v>
      </c>
      <c r="Z675" s="104" t="s">
        <v>1869</v>
      </c>
      <c r="AA675" s="104">
        <v>0</v>
      </c>
      <c r="AB675" s="104">
        <v>0</v>
      </c>
      <c r="AC675" s="104">
        <v>0</v>
      </c>
      <c r="AD675" s="103">
        <v>0</v>
      </c>
      <c r="AE675" s="104">
        <v>0</v>
      </c>
      <c r="AF675" s="104">
        <v>0</v>
      </c>
      <c r="AG675" s="104">
        <v>0</v>
      </c>
      <c r="AH675" s="104">
        <v>54</v>
      </c>
      <c r="AI675" s="104">
        <v>44</v>
      </c>
      <c r="AJ675" s="104">
        <v>53</v>
      </c>
      <c r="AK675" s="104">
        <v>0</v>
      </c>
      <c r="AL675" s="104">
        <v>48</v>
      </c>
      <c r="AM675" s="104">
        <v>47</v>
      </c>
      <c r="AN675" s="104">
        <v>51</v>
      </c>
      <c r="AO675" s="104">
        <v>108</v>
      </c>
      <c r="AP675" s="106">
        <f>'MFP by Site_kbs'!$AO675/'MFP by Site_kbs'!$G675</f>
        <v>0.36363636363636365</v>
      </c>
      <c r="AQ675" s="104">
        <v>108</v>
      </c>
      <c r="AR675" s="107">
        <f>'MFP by Site_kbs'!$AQ675/'MFP by Site_kbs'!$G675</f>
        <v>0.36363636363636365</v>
      </c>
      <c r="AS675" s="104" t="s">
        <v>1767</v>
      </c>
      <c r="AT675" s="104" t="s">
        <v>1801</v>
      </c>
      <c r="AU675" s="115" t="s">
        <v>3247</v>
      </c>
    </row>
    <row r="676" spans="2:47" x14ac:dyDescent="0.25">
      <c r="B676" s="109" t="s">
        <v>1808</v>
      </c>
      <c r="C676" s="109">
        <v>31</v>
      </c>
      <c r="D676" s="109" t="s">
        <v>141</v>
      </c>
      <c r="E676" s="109">
        <v>31004</v>
      </c>
      <c r="F676" s="109" t="s">
        <v>1066</v>
      </c>
      <c r="G676" s="110">
        <v>565</v>
      </c>
      <c r="H676" s="110">
        <v>278</v>
      </c>
      <c r="I676" s="111">
        <v>0.49203539823008902</v>
      </c>
      <c r="J676" s="110">
        <v>287</v>
      </c>
      <c r="K676" s="111">
        <v>0.50796460176991198</v>
      </c>
      <c r="L676" s="110">
        <v>1</v>
      </c>
      <c r="M676" s="110">
        <v>22</v>
      </c>
      <c r="N676" s="110">
        <v>336</v>
      </c>
      <c r="O676" s="110">
        <v>28</v>
      </c>
      <c r="P676" s="110">
        <v>0</v>
      </c>
      <c r="Q676" s="110">
        <v>168</v>
      </c>
      <c r="R676" s="110">
        <v>10</v>
      </c>
      <c r="S676" s="110">
        <f>SUM('MFP by Site_kbs'!$L676:$P676,'MFP by Site_kbs'!$R676)</f>
        <v>397</v>
      </c>
      <c r="T676" s="110">
        <v>543</v>
      </c>
      <c r="U676" s="111">
        <v>0.96106194690265501</v>
      </c>
      <c r="V676" s="110">
        <v>22</v>
      </c>
      <c r="W676" s="111">
        <v>3.8938053097345098E-2</v>
      </c>
      <c r="X676" s="110">
        <v>0</v>
      </c>
      <c r="Y676" s="110">
        <v>0</v>
      </c>
      <c r="Z676" s="110" t="s">
        <v>1869</v>
      </c>
      <c r="AA676" s="110">
        <v>0</v>
      </c>
      <c r="AB676" s="110">
        <v>0</v>
      </c>
      <c r="AC676" s="110">
        <v>0</v>
      </c>
      <c r="AD676" s="109">
        <v>192</v>
      </c>
      <c r="AE676" s="110">
        <v>175</v>
      </c>
      <c r="AF676" s="110">
        <v>198</v>
      </c>
      <c r="AG676" s="110">
        <v>0</v>
      </c>
      <c r="AH676" s="110">
        <v>0</v>
      </c>
      <c r="AI676" s="110">
        <v>0</v>
      </c>
      <c r="AJ676" s="110">
        <v>0</v>
      </c>
      <c r="AK676" s="110">
        <v>0</v>
      </c>
      <c r="AL676" s="110">
        <v>0</v>
      </c>
      <c r="AM676" s="110">
        <v>0</v>
      </c>
      <c r="AN676" s="110">
        <v>0</v>
      </c>
      <c r="AO676" s="110">
        <v>419</v>
      </c>
      <c r="AP676" s="112">
        <f>'MFP by Site_kbs'!$AO676/'MFP by Site_kbs'!$G676</f>
        <v>0.74159292035398228</v>
      </c>
      <c r="AQ676" s="110">
        <v>419</v>
      </c>
      <c r="AR676" s="113">
        <f>'MFP by Site_kbs'!$AQ676/'MFP by Site_kbs'!$G676</f>
        <v>0.74159292035398228</v>
      </c>
      <c r="AS676" s="110" t="s">
        <v>1767</v>
      </c>
      <c r="AT676" s="110" t="s">
        <v>1801</v>
      </c>
      <c r="AU676" s="114" t="s">
        <v>3246</v>
      </c>
    </row>
    <row r="677" spans="2:47" x14ac:dyDescent="0.25">
      <c r="B677" s="103" t="s">
        <v>1808</v>
      </c>
      <c r="C677" s="103">
        <v>31</v>
      </c>
      <c r="D677" s="103" t="s">
        <v>141</v>
      </c>
      <c r="E677" s="103">
        <v>31005</v>
      </c>
      <c r="F677" s="103" t="s">
        <v>1067</v>
      </c>
      <c r="G677" s="104">
        <v>125</v>
      </c>
      <c r="H677" s="104">
        <v>62</v>
      </c>
      <c r="I677" s="105">
        <v>0.496</v>
      </c>
      <c r="J677" s="104">
        <v>63</v>
      </c>
      <c r="K677" s="105">
        <v>0.504</v>
      </c>
      <c r="L677" s="104">
        <v>2</v>
      </c>
      <c r="M677" s="104">
        <v>0</v>
      </c>
      <c r="N677" s="104">
        <v>39</v>
      </c>
      <c r="O677" s="104">
        <v>9</v>
      </c>
      <c r="P677" s="104">
        <v>0</v>
      </c>
      <c r="Q677" s="104">
        <v>75</v>
      </c>
      <c r="R677" s="104">
        <v>0</v>
      </c>
      <c r="S677" s="104">
        <f>SUM('MFP by Site_kbs'!$L677:$P677,'MFP by Site_kbs'!$R677)</f>
        <v>50</v>
      </c>
      <c r="T677" s="104">
        <v>123</v>
      </c>
      <c r="U677" s="105">
        <v>0.98399999999999999</v>
      </c>
      <c r="V677" s="104">
        <v>2</v>
      </c>
      <c r="W677" s="105">
        <v>1.6E-2</v>
      </c>
      <c r="X677" s="104">
        <v>0</v>
      </c>
      <c r="Y677" s="104">
        <v>1</v>
      </c>
      <c r="Z677" s="104" t="s">
        <v>1869</v>
      </c>
      <c r="AA677" s="104">
        <v>21</v>
      </c>
      <c r="AB677" s="104">
        <v>19</v>
      </c>
      <c r="AC677" s="104">
        <v>22</v>
      </c>
      <c r="AD677" s="103">
        <v>18</v>
      </c>
      <c r="AE677" s="104">
        <v>26</v>
      </c>
      <c r="AF677" s="104">
        <v>18</v>
      </c>
      <c r="AG677" s="104">
        <v>0</v>
      </c>
      <c r="AH677" s="104">
        <v>0</v>
      </c>
      <c r="AI677" s="104">
        <v>0</v>
      </c>
      <c r="AJ677" s="104">
        <v>0</v>
      </c>
      <c r="AK677" s="104">
        <v>0</v>
      </c>
      <c r="AL677" s="104">
        <v>0</v>
      </c>
      <c r="AM677" s="104">
        <v>0</v>
      </c>
      <c r="AN677" s="104">
        <v>0</v>
      </c>
      <c r="AO677" s="104">
        <v>104</v>
      </c>
      <c r="AP677" s="106">
        <f>'MFP by Site_kbs'!$AO677/'MFP by Site_kbs'!$G677</f>
        <v>0.83199999999999996</v>
      </c>
      <c r="AQ677" s="104">
        <v>104</v>
      </c>
      <c r="AR677" s="107">
        <f>'MFP by Site_kbs'!$AQ677/'MFP by Site_kbs'!$G677</f>
        <v>0.83199999999999996</v>
      </c>
      <c r="AS677" s="104" t="s">
        <v>1767</v>
      </c>
      <c r="AT677" s="104" t="s">
        <v>1801</v>
      </c>
      <c r="AU677" s="115" t="s">
        <v>3246</v>
      </c>
    </row>
    <row r="678" spans="2:47" x14ac:dyDescent="0.25">
      <c r="B678" s="109" t="s">
        <v>1808</v>
      </c>
      <c r="C678" s="109">
        <v>31</v>
      </c>
      <c r="D678" s="109" t="s">
        <v>141</v>
      </c>
      <c r="E678" s="109">
        <v>31006</v>
      </c>
      <c r="F678" s="109" t="s">
        <v>1068</v>
      </c>
      <c r="G678" s="110">
        <v>565</v>
      </c>
      <c r="H678" s="110">
        <v>263</v>
      </c>
      <c r="I678" s="111">
        <v>0.46548672566371702</v>
      </c>
      <c r="J678" s="110">
        <v>302</v>
      </c>
      <c r="K678" s="111">
        <v>0.53451327433628304</v>
      </c>
      <c r="L678" s="110">
        <v>1</v>
      </c>
      <c r="M678" s="110">
        <v>19</v>
      </c>
      <c r="N678" s="110">
        <v>318</v>
      </c>
      <c r="O678" s="110">
        <v>48</v>
      </c>
      <c r="P678" s="110">
        <v>0</v>
      </c>
      <c r="Q678" s="110">
        <v>174</v>
      </c>
      <c r="R678" s="110">
        <v>5</v>
      </c>
      <c r="S678" s="110">
        <f>SUM('MFP by Site_kbs'!$L678:$P678,'MFP by Site_kbs'!$R678)</f>
        <v>391</v>
      </c>
      <c r="T678" s="110">
        <v>533</v>
      </c>
      <c r="U678" s="111">
        <v>0.94336283185840697</v>
      </c>
      <c r="V678" s="110">
        <v>32</v>
      </c>
      <c r="W678" s="111">
        <v>5.6637168141592899E-2</v>
      </c>
      <c r="X678" s="110">
        <v>0</v>
      </c>
      <c r="Y678" s="110">
        <v>0</v>
      </c>
      <c r="Z678" s="110" t="s">
        <v>1869</v>
      </c>
      <c r="AA678" s="110">
        <v>177</v>
      </c>
      <c r="AB678" s="110">
        <v>190</v>
      </c>
      <c r="AC678" s="110">
        <v>198</v>
      </c>
      <c r="AD678" s="109">
        <v>0</v>
      </c>
      <c r="AE678" s="110">
        <v>0</v>
      </c>
      <c r="AF678" s="110">
        <v>0</v>
      </c>
      <c r="AG678" s="110">
        <v>0</v>
      </c>
      <c r="AH678" s="110">
        <v>0</v>
      </c>
      <c r="AI678" s="110">
        <v>0</v>
      </c>
      <c r="AJ678" s="110">
        <v>0</v>
      </c>
      <c r="AK678" s="110">
        <v>0</v>
      </c>
      <c r="AL678" s="110">
        <v>0</v>
      </c>
      <c r="AM678" s="110">
        <v>0</v>
      </c>
      <c r="AN678" s="110">
        <v>0</v>
      </c>
      <c r="AO678" s="110">
        <v>417</v>
      </c>
      <c r="AP678" s="112">
        <f>'MFP by Site_kbs'!$AO678/'MFP by Site_kbs'!$G678</f>
        <v>0.73805309734513269</v>
      </c>
      <c r="AQ678" s="110">
        <v>417</v>
      </c>
      <c r="AR678" s="113">
        <f>'MFP by Site_kbs'!$AQ678/'MFP by Site_kbs'!$G678</f>
        <v>0.73805309734513269</v>
      </c>
      <c r="AS678" s="110" t="s">
        <v>1767</v>
      </c>
      <c r="AT678" s="110" t="s">
        <v>1801</v>
      </c>
      <c r="AU678" s="114" t="s">
        <v>3246</v>
      </c>
    </row>
    <row r="679" spans="2:47" x14ac:dyDescent="0.25">
      <c r="B679" s="103" t="s">
        <v>1808</v>
      </c>
      <c r="C679" s="103">
        <v>31</v>
      </c>
      <c r="D679" s="103" t="s">
        <v>141</v>
      </c>
      <c r="E679" s="103">
        <v>31008</v>
      </c>
      <c r="F679" s="103" t="s">
        <v>1069</v>
      </c>
      <c r="G679" s="104">
        <v>289</v>
      </c>
      <c r="H679" s="104">
        <v>138</v>
      </c>
      <c r="I679" s="105">
        <v>0.47750865051903102</v>
      </c>
      <c r="J679" s="104">
        <v>151</v>
      </c>
      <c r="K679" s="105">
        <v>0.52249134948096898</v>
      </c>
      <c r="L679" s="104">
        <v>0</v>
      </c>
      <c r="M679" s="104">
        <v>2</v>
      </c>
      <c r="N679" s="104">
        <v>186</v>
      </c>
      <c r="O679" s="104">
        <v>20</v>
      </c>
      <c r="P679" s="104">
        <v>1</v>
      </c>
      <c r="Q679" s="104">
        <v>79</v>
      </c>
      <c r="R679" s="104">
        <v>1</v>
      </c>
      <c r="S679" s="104">
        <f>SUM('MFP by Site_kbs'!$L679:$P679,'MFP by Site_kbs'!$R679)</f>
        <v>210</v>
      </c>
      <c r="T679" s="104">
        <v>276</v>
      </c>
      <c r="U679" s="105">
        <v>0.95501730103806204</v>
      </c>
      <c r="V679" s="104">
        <v>13</v>
      </c>
      <c r="W679" s="105">
        <v>4.4982698961937698E-2</v>
      </c>
      <c r="X679" s="104">
        <v>0</v>
      </c>
      <c r="Y679" s="104">
        <v>0</v>
      </c>
      <c r="Z679" s="104" t="s">
        <v>1869</v>
      </c>
      <c r="AA679" s="104">
        <v>109</v>
      </c>
      <c r="AB679" s="104">
        <v>93</v>
      </c>
      <c r="AC679" s="104">
        <v>87</v>
      </c>
      <c r="AD679" s="103">
        <v>0</v>
      </c>
      <c r="AE679" s="104">
        <v>0</v>
      </c>
      <c r="AF679" s="104">
        <v>0</v>
      </c>
      <c r="AG679" s="104">
        <v>0</v>
      </c>
      <c r="AH679" s="104">
        <v>0</v>
      </c>
      <c r="AI679" s="104">
        <v>0</v>
      </c>
      <c r="AJ679" s="104">
        <v>0</v>
      </c>
      <c r="AK679" s="104">
        <v>0</v>
      </c>
      <c r="AL679" s="104">
        <v>0</v>
      </c>
      <c r="AM679" s="104">
        <v>0</v>
      </c>
      <c r="AN679" s="104">
        <v>0</v>
      </c>
      <c r="AO679" s="104">
        <v>238</v>
      </c>
      <c r="AP679" s="106">
        <f>'MFP by Site_kbs'!$AO679/'MFP by Site_kbs'!$G679</f>
        <v>0.82352941176470584</v>
      </c>
      <c r="AQ679" s="104">
        <v>238</v>
      </c>
      <c r="AR679" s="107">
        <f>'MFP by Site_kbs'!$AQ679/'MFP by Site_kbs'!$G679</f>
        <v>0.82352941176470584</v>
      </c>
      <c r="AS679" s="104" t="s">
        <v>1767</v>
      </c>
      <c r="AT679" s="104" t="s">
        <v>1801</v>
      </c>
      <c r="AU679" s="115" t="s">
        <v>3246</v>
      </c>
    </row>
    <row r="680" spans="2:47" x14ac:dyDescent="0.25">
      <c r="B680" s="109" t="s">
        <v>1808</v>
      </c>
      <c r="C680" s="109">
        <v>31</v>
      </c>
      <c r="D680" s="109" t="s">
        <v>141</v>
      </c>
      <c r="E680" s="109">
        <v>31009</v>
      </c>
      <c r="F680" s="109" t="s">
        <v>1070</v>
      </c>
      <c r="G680" s="110">
        <v>324</v>
      </c>
      <c r="H680" s="110">
        <v>152</v>
      </c>
      <c r="I680" s="111">
        <v>0.469135802469136</v>
      </c>
      <c r="J680" s="110">
        <v>172</v>
      </c>
      <c r="K680" s="111">
        <v>0.530864197530864</v>
      </c>
      <c r="L680" s="110">
        <v>0</v>
      </c>
      <c r="M680" s="110">
        <v>5</v>
      </c>
      <c r="N680" s="110">
        <v>186</v>
      </c>
      <c r="O680" s="110">
        <v>12</v>
      </c>
      <c r="P680" s="110">
        <v>1</v>
      </c>
      <c r="Q680" s="110">
        <v>119</v>
      </c>
      <c r="R680" s="110">
        <v>1</v>
      </c>
      <c r="S680" s="110">
        <f>SUM('MFP by Site_kbs'!$L680:$P680,'MFP by Site_kbs'!$R680)</f>
        <v>205</v>
      </c>
      <c r="T680" s="110">
        <v>322</v>
      </c>
      <c r="U680" s="111">
        <v>0.99382716049382702</v>
      </c>
      <c r="V680" s="110">
        <v>2</v>
      </c>
      <c r="W680" s="111">
        <v>6.17283950617284E-3</v>
      </c>
      <c r="X680" s="110">
        <v>0</v>
      </c>
      <c r="Y680" s="110">
        <v>0</v>
      </c>
      <c r="Z680" s="110" t="s">
        <v>1869</v>
      </c>
      <c r="AA680" s="110">
        <v>0</v>
      </c>
      <c r="AB680" s="110">
        <v>0</v>
      </c>
      <c r="AC680" s="110">
        <v>0</v>
      </c>
      <c r="AD680" s="109">
        <v>0</v>
      </c>
      <c r="AE680" s="110">
        <v>0</v>
      </c>
      <c r="AF680" s="110">
        <v>0</v>
      </c>
      <c r="AG680" s="110">
        <v>324</v>
      </c>
      <c r="AH680" s="110">
        <v>0</v>
      </c>
      <c r="AI680" s="110">
        <v>0</v>
      </c>
      <c r="AJ680" s="110">
        <v>0</v>
      </c>
      <c r="AK680" s="110">
        <v>0</v>
      </c>
      <c r="AL680" s="110">
        <v>0</v>
      </c>
      <c r="AM680" s="110">
        <v>0</v>
      </c>
      <c r="AN680" s="110">
        <v>0</v>
      </c>
      <c r="AO680" s="110">
        <v>259</v>
      </c>
      <c r="AP680" s="112">
        <f>'MFP by Site_kbs'!$AO680/'MFP by Site_kbs'!$G680</f>
        <v>0.79938271604938271</v>
      </c>
      <c r="AQ680" s="110">
        <v>259</v>
      </c>
      <c r="AR680" s="113">
        <f>'MFP by Site_kbs'!$AQ680/'MFP by Site_kbs'!$G680</f>
        <v>0.79938271604938271</v>
      </c>
      <c r="AS680" s="110" t="s">
        <v>1767</v>
      </c>
      <c r="AT680" s="110" t="s">
        <v>1801</v>
      </c>
      <c r="AU680" s="114" t="s">
        <v>3246</v>
      </c>
    </row>
    <row r="681" spans="2:47" x14ac:dyDescent="0.25">
      <c r="B681" s="103" t="s">
        <v>1808</v>
      </c>
      <c r="C681" s="103">
        <v>31</v>
      </c>
      <c r="D681" s="103" t="s">
        <v>141</v>
      </c>
      <c r="E681" s="103">
        <v>31011</v>
      </c>
      <c r="F681" s="103" t="s">
        <v>1071</v>
      </c>
      <c r="G681" s="104">
        <v>394</v>
      </c>
      <c r="H681" s="104">
        <v>198</v>
      </c>
      <c r="I681" s="105">
        <v>0.50253807106599002</v>
      </c>
      <c r="J681" s="104">
        <v>196</v>
      </c>
      <c r="K681" s="105">
        <v>0.49746192893400998</v>
      </c>
      <c r="L681" s="104">
        <v>0</v>
      </c>
      <c r="M681" s="104">
        <v>10</v>
      </c>
      <c r="N681" s="104">
        <v>81</v>
      </c>
      <c r="O681" s="104">
        <v>4</v>
      </c>
      <c r="P681" s="104">
        <v>0</v>
      </c>
      <c r="Q681" s="104">
        <v>298</v>
      </c>
      <c r="R681" s="104">
        <v>1</v>
      </c>
      <c r="S681" s="104">
        <f>SUM('MFP by Site_kbs'!$L681:$P681,'MFP by Site_kbs'!$R681)</f>
        <v>96</v>
      </c>
      <c r="T681" s="104">
        <v>394</v>
      </c>
      <c r="U681" s="105">
        <v>1</v>
      </c>
      <c r="V681" s="104">
        <v>0</v>
      </c>
      <c r="W681" s="105">
        <v>0</v>
      </c>
      <c r="X681" s="104">
        <v>0</v>
      </c>
      <c r="Y681" s="104">
        <v>0</v>
      </c>
      <c r="Z681" s="104" t="s">
        <v>1869</v>
      </c>
      <c r="AA681" s="104">
        <v>50</v>
      </c>
      <c r="AB681" s="104">
        <v>54</v>
      </c>
      <c r="AC681" s="104">
        <v>52</v>
      </c>
      <c r="AD681" s="103">
        <v>34</v>
      </c>
      <c r="AE681" s="104">
        <v>56</v>
      </c>
      <c r="AF681" s="104">
        <v>34</v>
      </c>
      <c r="AG681" s="104">
        <v>34</v>
      </c>
      <c r="AH681" s="104">
        <v>33</v>
      </c>
      <c r="AI681" s="104">
        <v>47</v>
      </c>
      <c r="AJ681" s="104">
        <v>0</v>
      </c>
      <c r="AK681" s="104">
        <v>0</v>
      </c>
      <c r="AL681" s="104">
        <v>0</v>
      </c>
      <c r="AM681" s="104">
        <v>0</v>
      </c>
      <c r="AN681" s="104">
        <v>0</v>
      </c>
      <c r="AO681" s="104">
        <v>22</v>
      </c>
      <c r="AP681" s="106">
        <f>'MFP by Site_kbs'!$AO681/'MFP by Site_kbs'!$G681</f>
        <v>5.5837563451776651E-2</v>
      </c>
      <c r="AQ681" s="104">
        <v>22</v>
      </c>
      <c r="AR681" s="107">
        <f>'MFP by Site_kbs'!$AQ681/'MFP by Site_kbs'!$G681</f>
        <v>5.5837563451776651E-2</v>
      </c>
      <c r="AS681" s="104" t="s">
        <v>1767</v>
      </c>
      <c r="AT681" s="104" t="s">
        <v>1801</v>
      </c>
      <c r="AU681" s="115" t="s">
        <v>3247</v>
      </c>
    </row>
    <row r="682" spans="2:47" x14ac:dyDescent="0.25">
      <c r="B682" s="109" t="s">
        <v>1808</v>
      </c>
      <c r="C682" s="109">
        <v>31</v>
      </c>
      <c r="D682" s="109" t="s">
        <v>141</v>
      </c>
      <c r="E682" s="109">
        <v>31012</v>
      </c>
      <c r="F682" s="109" t="s">
        <v>1072</v>
      </c>
      <c r="G682" s="110">
        <v>313</v>
      </c>
      <c r="H682" s="110">
        <v>151</v>
      </c>
      <c r="I682" s="111">
        <v>0.48242811501597399</v>
      </c>
      <c r="J682" s="110">
        <v>162</v>
      </c>
      <c r="K682" s="111">
        <v>0.51757188498402595</v>
      </c>
      <c r="L682" s="110">
        <v>0</v>
      </c>
      <c r="M682" s="110">
        <v>5</v>
      </c>
      <c r="N682" s="110">
        <v>194</v>
      </c>
      <c r="O682" s="110">
        <v>20</v>
      </c>
      <c r="P682" s="110">
        <v>0</v>
      </c>
      <c r="Q682" s="110">
        <v>92</v>
      </c>
      <c r="R682" s="110">
        <v>2</v>
      </c>
      <c r="S682" s="110">
        <f>SUM('MFP by Site_kbs'!$L682:$P682,'MFP by Site_kbs'!$R682)</f>
        <v>221</v>
      </c>
      <c r="T682" s="110">
        <v>300</v>
      </c>
      <c r="U682" s="111">
        <v>0.95846645367412098</v>
      </c>
      <c r="V682" s="110">
        <v>13</v>
      </c>
      <c r="W682" s="111">
        <v>4.1533546325878599E-2</v>
      </c>
      <c r="X682" s="110">
        <v>0</v>
      </c>
      <c r="Y682" s="110">
        <v>0</v>
      </c>
      <c r="Z682" s="110" t="s">
        <v>1869</v>
      </c>
      <c r="AA682" s="110">
        <v>0</v>
      </c>
      <c r="AB682" s="110">
        <v>0</v>
      </c>
      <c r="AC682" s="110">
        <v>0</v>
      </c>
      <c r="AD682" s="109">
        <v>96</v>
      </c>
      <c r="AE682" s="110">
        <v>104</v>
      </c>
      <c r="AF682" s="110">
        <v>113</v>
      </c>
      <c r="AG682" s="110">
        <v>0</v>
      </c>
      <c r="AH682" s="110">
        <v>0</v>
      </c>
      <c r="AI682" s="110">
        <v>0</v>
      </c>
      <c r="AJ682" s="110">
        <v>0</v>
      </c>
      <c r="AK682" s="110">
        <v>0</v>
      </c>
      <c r="AL682" s="110">
        <v>0</v>
      </c>
      <c r="AM682" s="110">
        <v>0</v>
      </c>
      <c r="AN682" s="110">
        <v>0</v>
      </c>
      <c r="AO682" s="110">
        <v>245</v>
      </c>
      <c r="AP682" s="112">
        <f>'MFP by Site_kbs'!$AO682/'MFP by Site_kbs'!$G682</f>
        <v>0.78274760383386577</v>
      </c>
      <c r="AQ682" s="110">
        <v>245</v>
      </c>
      <c r="AR682" s="113">
        <f>'MFP by Site_kbs'!$AQ682/'MFP by Site_kbs'!$G682</f>
        <v>0.78274760383386577</v>
      </c>
      <c r="AS682" s="110" t="s">
        <v>1767</v>
      </c>
      <c r="AT682" s="110" t="s">
        <v>1801</v>
      </c>
      <c r="AU682" s="114" t="s">
        <v>3246</v>
      </c>
    </row>
    <row r="683" spans="2:47" x14ac:dyDescent="0.25">
      <c r="B683" s="103" t="s">
        <v>1808</v>
      </c>
      <c r="C683" s="103">
        <v>31</v>
      </c>
      <c r="D683" s="103" t="s">
        <v>141</v>
      </c>
      <c r="E683" s="103">
        <v>31013</v>
      </c>
      <c r="F683" s="103" t="s">
        <v>1073</v>
      </c>
      <c r="G683" s="104">
        <v>1294</v>
      </c>
      <c r="H683" s="104">
        <v>661</v>
      </c>
      <c r="I683" s="105">
        <v>0.510819165378671</v>
      </c>
      <c r="J683" s="104">
        <v>633</v>
      </c>
      <c r="K683" s="105">
        <v>0.489180834621329</v>
      </c>
      <c r="L683" s="104">
        <v>3</v>
      </c>
      <c r="M683" s="104">
        <v>7</v>
      </c>
      <c r="N683" s="104">
        <v>649</v>
      </c>
      <c r="O683" s="104">
        <v>44</v>
      </c>
      <c r="P683" s="104">
        <v>0</v>
      </c>
      <c r="Q683" s="104">
        <v>581</v>
      </c>
      <c r="R683" s="104">
        <v>10</v>
      </c>
      <c r="S683" s="104">
        <f>SUM('MFP by Site_kbs'!$L683:$P683,'MFP by Site_kbs'!$R683)</f>
        <v>713</v>
      </c>
      <c r="T683" s="104">
        <v>1285</v>
      </c>
      <c r="U683" s="105">
        <v>0.99304482225656898</v>
      </c>
      <c r="V683" s="104">
        <v>9</v>
      </c>
      <c r="W683" s="105">
        <v>6.9551777434312201E-3</v>
      </c>
      <c r="X683" s="104">
        <v>0</v>
      </c>
      <c r="Y683" s="104">
        <v>0</v>
      </c>
      <c r="Z683" s="104" t="s">
        <v>1869</v>
      </c>
      <c r="AA683" s="104">
        <v>0</v>
      </c>
      <c r="AB683" s="104">
        <v>0</v>
      </c>
      <c r="AC683" s="104">
        <v>0</v>
      </c>
      <c r="AD683" s="103">
        <v>0</v>
      </c>
      <c r="AE683" s="104">
        <v>0</v>
      </c>
      <c r="AF683" s="104">
        <v>0</v>
      </c>
      <c r="AG683" s="104">
        <v>0</v>
      </c>
      <c r="AH683" s="104">
        <v>0</v>
      </c>
      <c r="AI683" s="104">
        <v>0</v>
      </c>
      <c r="AJ683" s="104">
        <v>312</v>
      </c>
      <c r="AK683" s="104">
        <v>29</v>
      </c>
      <c r="AL683" s="104">
        <v>345</v>
      </c>
      <c r="AM683" s="104">
        <v>317</v>
      </c>
      <c r="AN683" s="104">
        <v>291</v>
      </c>
      <c r="AO683" s="104">
        <v>687</v>
      </c>
      <c r="AP683" s="106">
        <f>'MFP by Site_kbs'!$AO683/'MFP by Site_kbs'!$G683</f>
        <v>0.53091190108191655</v>
      </c>
      <c r="AQ683" s="104">
        <v>687</v>
      </c>
      <c r="AR683" s="107">
        <f>'MFP by Site_kbs'!$AQ683/'MFP by Site_kbs'!$G683</f>
        <v>0.53091190108191655</v>
      </c>
      <c r="AS683" s="104" t="s">
        <v>1767</v>
      </c>
      <c r="AT683" s="104" t="s">
        <v>1801</v>
      </c>
      <c r="AU683" s="115" t="s">
        <v>3246</v>
      </c>
    </row>
    <row r="684" spans="2:47" x14ac:dyDescent="0.25">
      <c r="B684" s="109" t="s">
        <v>1808</v>
      </c>
      <c r="C684" s="109">
        <v>31</v>
      </c>
      <c r="D684" s="109" t="s">
        <v>141</v>
      </c>
      <c r="E684" s="109">
        <v>31014</v>
      </c>
      <c r="F684" s="109" t="s">
        <v>1074</v>
      </c>
      <c r="G684" s="110">
        <v>550</v>
      </c>
      <c r="H684" s="110">
        <v>283</v>
      </c>
      <c r="I684" s="111">
        <v>0.51454545454545497</v>
      </c>
      <c r="J684" s="110">
        <v>267</v>
      </c>
      <c r="K684" s="111">
        <v>0.48545454545454497</v>
      </c>
      <c r="L684" s="110">
        <v>5</v>
      </c>
      <c r="M684" s="110">
        <v>0</v>
      </c>
      <c r="N684" s="110">
        <v>243</v>
      </c>
      <c r="O684" s="110">
        <v>59</v>
      </c>
      <c r="P684" s="110">
        <v>0</v>
      </c>
      <c r="Q684" s="110">
        <v>235</v>
      </c>
      <c r="R684" s="110">
        <v>8</v>
      </c>
      <c r="S684" s="110">
        <f>SUM('MFP by Site_kbs'!$L684:$P684,'MFP by Site_kbs'!$R684)</f>
        <v>315</v>
      </c>
      <c r="T684" s="110">
        <v>520</v>
      </c>
      <c r="U684" s="111">
        <v>0.94545454545454499</v>
      </c>
      <c r="V684" s="110">
        <v>30</v>
      </c>
      <c r="W684" s="111">
        <v>5.4545454545454501E-2</v>
      </c>
      <c r="X684" s="110">
        <v>0</v>
      </c>
      <c r="Y684" s="110">
        <v>0</v>
      </c>
      <c r="Z684" s="110" t="s">
        <v>1869</v>
      </c>
      <c r="AA684" s="110">
        <v>46</v>
      </c>
      <c r="AB684" s="110">
        <v>45</v>
      </c>
      <c r="AC684" s="110">
        <v>45</v>
      </c>
      <c r="AD684" s="109">
        <v>38</v>
      </c>
      <c r="AE684" s="110">
        <v>46</v>
      </c>
      <c r="AF684" s="110">
        <v>45</v>
      </c>
      <c r="AG684" s="110">
        <v>41</v>
      </c>
      <c r="AH684" s="110">
        <v>43</v>
      </c>
      <c r="AI684" s="110">
        <v>46</v>
      </c>
      <c r="AJ684" s="110">
        <v>39</v>
      </c>
      <c r="AK684" s="110">
        <v>0</v>
      </c>
      <c r="AL684" s="110">
        <v>44</v>
      </c>
      <c r="AM684" s="110">
        <v>43</v>
      </c>
      <c r="AN684" s="110">
        <v>29</v>
      </c>
      <c r="AO684" s="110">
        <v>415</v>
      </c>
      <c r="AP684" s="112">
        <f>'MFP by Site_kbs'!$AO684/'MFP by Site_kbs'!$G684</f>
        <v>0.75454545454545452</v>
      </c>
      <c r="AQ684" s="110">
        <v>415</v>
      </c>
      <c r="AR684" s="113">
        <f>'MFP by Site_kbs'!$AQ684/'MFP by Site_kbs'!$G684</f>
        <v>0.75454545454545452</v>
      </c>
      <c r="AS684" s="110" t="s">
        <v>1767</v>
      </c>
      <c r="AT684" s="110" t="s">
        <v>1801</v>
      </c>
      <c r="AU684" s="114" t="s">
        <v>3246</v>
      </c>
    </row>
    <row r="685" spans="2:47" x14ac:dyDescent="0.25">
      <c r="B685" s="103" t="s">
        <v>1808</v>
      </c>
      <c r="C685" s="103">
        <v>31</v>
      </c>
      <c r="D685" s="103" t="s">
        <v>141</v>
      </c>
      <c r="E685" s="103">
        <v>31018</v>
      </c>
      <c r="F685" s="103" t="s">
        <v>1075</v>
      </c>
      <c r="G685" s="104">
        <v>630</v>
      </c>
      <c r="H685" s="104">
        <v>316</v>
      </c>
      <c r="I685" s="105">
        <v>0.50158730158730203</v>
      </c>
      <c r="J685" s="104">
        <v>314</v>
      </c>
      <c r="K685" s="105">
        <v>0.49841269841269797</v>
      </c>
      <c r="L685" s="104">
        <v>0</v>
      </c>
      <c r="M685" s="104">
        <v>8</v>
      </c>
      <c r="N685" s="104">
        <v>362</v>
      </c>
      <c r="O685" s="104">
        <v>30</v>
      </c>
      <c r="P685" s="104">
        <v>0</v>
      </c>
      <c r="Q685" s="104">
        <v>226</v>
      </c>
      <c r="R685" s="104">
        <v>4</v>
      </c>
      <c r="S685" s="104">
        <f>SUM('MFP by Site_kbs'!$L685:$P685,'MFP by Site_kbs'!$R685)</f>
        <v>404</v>
      </c>
      <c r="T685" s="104">
        <v>619</v>
      </c>
      <c r="U685" s="105">
        <v>0.98253968253968205</v>
      </c>
      <c r="V685" s="104">
        <v>11</v>
      </c>
      <c r="W685" s="105">
        <v>1.7460317460317499E-2</v>
      </c>
      <c r="X685" s="104">
        <v>0</v>
      </c>
      <c r="Y685" s="104">
        <v>0</v>
      </c>
      <c r="Z685" s="104" t="s">
        <v>1869</v>
      </c>
      <c r="AA685" s="104">
        <v>0</v>
      </c>
      <c r="AB685" s="104">
        <v>0</v>
      </c>
      <c r="AC685" s="104">
        <v>0</v>
      </c>
      <c r="AD685" s="103">
        <v>0</v>
      </c>
      <c r="AE685" s="104">
        <v>0</v>
      </c>
      <c r="AF685" s="104">
        <v>0</v>
      </c>
      <c r="AG685" s="104">
        <v>0</v>
      </c>
      <c r="AH685" s="104">
        <v>315</v>
      </c>
      <c r="AI685" s="104">
        <v>315</v>
      </c>
      <c r="AJ685" s="104">
        <v>0</v>
      </c>
      <c r="AK685" s="104">
        <v>0</v>
      </c>
      <c r="AL685" s="104">
        <v>0</v>
      </c>
      <c r="AM685" s="104">
        <v>0</v>
      </c>
      <c r="AN685" s="104">
        <v>0</v>
      </c>
      <c r="AO685" s="104">
        <v>436</v>
      </c>
      <c r="AP685" s="106">
        <f>'MFP by Site_kbs'!$AO685/'MFP by Site_kbs'!$G685</f>
        <v>0.69206349206349205</v>
      </c>
      <c r="AQ685" s="104">
        <v>436</v>
      </c>
      <c r="AR685" s="107">
        <f>'MFP by Site_kbs'!$AQ685/'MFP by Site_kbs'!$G685</f>
        <v>0.69206349206349205</v>
      </c>
      <c r="AS685" s="104" t="s">
        <v>1767</v>
      </c>
      <c r="AT685" s="104" t="s">
        <v>1801</v>
      </c>
      <c r="AU685" s="115" t="s">
        <v>3246</v>
      </c>
    </row>
    <row r="686" spans="2:47" x14ac:dyDescent="0.25">
      <c r="B686" s="109" t="s">
        <v>1808</v>
      </c>
      <c r="C686" s="109">
        <v>31</v>
      </c>
      <c r="D686" s="109" t="s">
        <v>141</v>
      </c>
      <c r="E686" s="109">
        <v>31020</v>
      </c>
      <c r="F686" s="109" t="s">
        <v>1076</v>
      </c>
      <c r="G686" s="110">
        <v>482</v>
      </c>
      <c r="H686" s="110">
        <v>227</v>
      </c>
      <c r="I686" s="111">
        <v>0.47095435684647302</v>
      </c>
      <c r="J686" s="110">
        <v>255</v>
      </c>
      <c r="K686" s="111">
        <v>0.52904564315352698</v>
      </c>
      <c r="L686" s="110">
        <v>0</v>
      </c>
      <c r="M686" s="110">
        <v>1</v>
      </c>
      <c r="N686" s="110">
        <v>44</v>
      </c>
      <c r="O686" s="110">
        <v>19</v>
      </c>
      <c r="P686" s="110">
        <v>0</v>
      </c>
      <c r="Q686" s="110">
        <v>413</v>
      </c>
      <c r="R686" s="110">
        <v>5</v>
      </c>
      <c r="S686" s="110">
        <f>SUM('MFP by Site_kbs'!$L686:$P686,'MFP by Site_kbs'!$R686)</f>
        <v>69</v>
      </c>
      <c r="T686" s="110">
        <v>475</v>
      </c>
      <c r="U686" s="111">
        <v>0.98547717842323701</v>
      </c>
      <c r="V686" s="110">
        <v>7</v>
      </c>
      <c r="W686" s="111">
        <v>1.45228215767635E-2</v>
      </c>
      <c r="X686" s="110">
        <v>0</v>
      </c>
      <c r="Y686" s="110">
        <v>0</v>
      </c>
      <c r="Z686" s="110" t="s">
        <v>1869</v>
      </c>
      <c r="AA686" s="110">
        <v>62</v>
      </c>
      <c r="AB686" s="110">
        <v>63</v>
      </c>
      <c r="AC686" s="110">
        <v>66</v>
      </c>
      <c r="AD686" s="109">
        <v>75</v>
      </c>
      <c r="AE686" s="110">
        <v>68</v>
      </c>
      <c r="AF686" s="110">
        <v>63</v>
      </c>
      <c r="AG686" s="110">
        <v>85</v>
      </c>
      <c r="AH686" s="110">
        <v>0</v>
      </c>
      <c r="AI686" s="110">
        <v>0</v>
      </c>
      <c r="AJ686" s="110">
        <v>0</v>
      </c>
      <c r="AK686" s="110">
        <v>0</v>
      </c>
      <c r="AL686" s="110">
        <v>0</v>
      </c>
      <c r="AM686" s="110">
        <v>0</v>
      </c>
      <c r="AN686" s="110">
        <v>0</v>
      </c>
      <c r="AO686" s="110">
        <v>218</v>
      </c>
      <c r="AP686" s="112">
        <f>'MFP by Site_kbs'!$AO686/'MFP by Site_kbs'!$G686</f>
        <v>0.45228215767634855</v>
      </c>
      <c r="AQ686" s="110">
        <v>218</v>
      </c>
      <c r="AR686" s="113">
        <f>'MFP by Site_kbs'!$AQ686/'MFP by Site_kbs'!$G686</f>
        <v>0.45228215767634855</v>
      </c>
      <c r="AS686" s="110" t="s">
        <v>1767</v>
      </c>
      <c r="AT686" s="110" t="s">
        <v>1801</v>
      </c>
      <c r="AU686" s="114" t="s">
        <v>3247</v>
      </c>
    </row>
    <row r="687" spans="2:47" x14ac:dyDescent="0.25">
      <c r="B687" s="103" t="s">
        <v>1808</v>
      </c>
      <c r="C687" s="103">
        <v>31</v>
      </c>
      <c r="D687" s="103" t="s">
        <v>141</v>
      </c>
      <c r="E687" s="103">
        <v>31022</v>
      </c>
      <c r="F687" s="103" t="s">
        <v>1077</v>
      </c>
      <c r="G687" s="104">
        <v>80</v>
      </c>
      <c r="H687" s="104">
        <v>40</v>
      </c>
      <c r="I687" s="105">
        <v>0.5</v>
      </c>
      <c r="J687" s="104">
        <v>40</v>
      </c>
      <c r="K687" s="105">
        <v>0.5</v>
      </c>
      <c r="L687" s="104">
        <v>1</v>
      </c>
      <c r="M687" s="104">
        <v>0</v>
      </c>
      <c r="N687" s="104">
        <v>42</v>
      </c>
      <c r="O687" s="104">
        <v>0</v>
      </c>
      <c r="P687" s="104">
        <v>0</v>
      </c>
      <c r="Q687" s="104">
        <v>33</v>
      </c>
      <c r="R687" s="104">
        <v>4</v>
      </c>
      <c r="S687" s="104">
        <f>SUM('MFP by Site_kbs'!$L687:$P687,'MFP by Site_kbs'!$R687)</f>
        <v>47</v>
      </c>
      <c r="T687" s="104">
        <v>80</v>
      </c>
      <c r="U687" s="105">
        <v>1</v>
      </c>
      <c r="V687" s="104">
        <v>0</v>
      </c>
      <c r="W687" s="105">
        <v>0</v>
      </c>
      <c r="X687" s="104">
        <v>0</v>
      </c>
      <c r="Y687" s="104">
        <v>0</v>
      </c>
      <c r="Z687" s="104" t="s">
        <v>1869</v>
      </c>
      <c r="AA687" s="104">
        <v>0</v>
      </c>
      <c r="AB687" s="104">
        <v>0</v>
      </c>
      <c r="AC687" s="104">
        <v>0</v>
      </c>
      <c r="AD687" s="103">
        <v>0</v>
      </c>
      <c r="AE687" s="104">
        <v>0</v>
      </c>
      <c r="AF687" s="104">
        <v>0</v>
      </c>
      <c r="AG687" s="104">
        <v>9</v>
      </c>
      <c r="AH687" s="104">
        <v>10</v>
      </c>
      <c r="AI687" s="104">
        <v>19</v>
      </c>
      <c r="AJ687" s="104">
        <v>32</v>
      </c>
      <c r="AK687" s="104">
        <v>0</v>
      </c>
      <c r="AL687" s="104">
        <v>8</v>
      </c>
      <c r="AM687" s="104">
        <v>2</v>
      </c>
      <c r="AN687" s="104">
        <v>0</v>
      </c>
      <c r="AO687" s="104">
        <v>32</v>
      </c>
      <c r="AP687" s="106">
        <f>'MFP by Site_kbs'!$AO687/'MFP by Site_kbs'!$G687</f>
        <v>0.4</v>
      </c>
      <c r="AQ687" s="104">
        <v>32</v>
      </c>
      <c r="AR687" s="107">
        <f>'MFP by Site_kbs'!$AQ687/'MFP by Site_kbs'!$G687</f>
        <v>0.4</v>
      </c>
      <c r="AS687" s="104" t="s">
        <v>1767</v>
      </c>
      <c r="AT687" s="104" t="s">
        <v>1801</v>
      </c>
      <c r="AU687" s="115" t="s">
        <v>3247</v>
      </c>
    </row>
    <row r="688" spans="2:47" ht="30" x14ac:dyDescent="0.25">
      <c r="B688" s="109" t="s">
        <v>1808</v>
      </c>
      <c r="C688" s="109">
        <v>31</v>
      </c>
      <c r="D688" s="109" t="s">
        <v>141</v>
      </c>
      <c r="E688" s="109">
        <v>31023</v>
      </c>
      <c r="F688" s="109" t="s">
        <v>1078</v>
      </c>
      <c r="G688" s="110">
        <v>62</v>
      </c>
      <c r="H688" s="110">
        <v>14</v>
      </c>
      <c r="I688" s="111">
        <v>0.225806451612903</v>
      </c>
      <c r="J688" s="110">
        <v>48</v>
      </c>
      <c r="K688" s="111">
        <v>0.77419354838709697</v>
      </c>
      <c r="L688" s="110">
        <v>2</v>
      </c>
      <c r="M688" s="110">
        <v>0</v>
      </c>
      <c r="N688" s="110">
        <v>24</v>
      </c>
      <c r="O688" s="110">
        <v>4</v>
      </c>
      <c r="P688" s="110">
        <v>0</v>
      </c>
      <c r="Q688" s="110">
        <v>32</v>
      </c>
      <c r="R688" s="110">
        <v>0</v>
      </c>
      <c r="S688" s="110">
        <f>SUM('MFP by Site_kbs'!$L688:$P688,'MFP by Site_kbs'!$R688)</f>
        <v>30</v>
      </c>
      <c r="T688" s="110">
        <v>62</v>
      </c>
      <c r="U688" s="111">
        <v>1</v>
      </c>
      <c r="V688" s="110">
        <v>0</v>
      </c>
      <c r="W688" s="111">
        <v>0</v>
      </c>
      <c r="X688" s="110">
        <v>0</v>
      </c>
      <c r="Y688" s="110">
        <v>62</v>
      </c>
      <c r="Z688" s="110" t="s">
        <v>1869</v>
      </c>
      <c r="AA688" s="110">
        <v>0</v>
      </c>
      <c r="AB688" s="110">
        <v>0</v>
      </c>
      <c r="AC688" s="110">
        <v>0</v>
      </c>
      <c r="AD688" s="109">
        <v>0</v>
      </c>
      <c r="AE688" s="110">
        <v>0</v>
      </c>
      <c r="AF688" s="110">
        <v>0</v>
      </c>
      <c r="AG688" s="110">
        <v>0</v>
      </c>
      <c r="AH688" s="110">
        <v>0</v>
      </c>
      <c r="AI688" s="110">
        <v>0</v>
      </c>
      <c r="AJ688" s="110">
        <v>0</v>
      </c>
      <c r="AK688" s="110">
        <v>0</v>
      </c>
      <c r="AL688" s="110">
        <v>0</v>
      </c>
      <c r="AM688" s="110">
        <v>0</v>
      </c>
      <c r="AN688" s="110">
        <v>0</v>
      </c>
      <c r="AO688" s="110">
        <v>45</v>
      </c>
      <c r="AP688" s="112">
        <f>'MFP by Site_kbs'!$AO688/'MFP by Site_kbs'!$G688</f>
        <v>0.72580645161290325</v>
      </c>
      <c r="AQ688" s="110">
        <v>45</v>
      </c>
      <c r="AR688" s="113">
        <f>'MFP by Site_kbs'!$AQ688/'MFP by Site_kbs'!$G688</f>
        <v>0.72580645161290325</v>
      </c>
      <c r="AS688" s="110" t="s">
        <v>1767</v>
      </c>
      <c r="AT688" s="110" t="s">
        <v>1801</v>
      </c>
      <c r="AU688" s="114" t="s">
        <v>3246</v>
      </c>
    </row>
    <row r="689" spans="2:47" x14ac:dyDescent="0.25">
      <c r="B689" s="103" t="s">
        <v>1808</v>
      </c>
      <c r="C689" s="103">
        <v>31</v>
      </c>
      <c r="D689" s="103" t="s">
        <v>141</v>
      </c>
      <c r="E689" s="103">
        <v>31700</v>
      </c>
      <c r="F689" s="103" t="s">
        <v>1079</v>
      </c>
      <c r="G689" s="104">
        <v>19</v>
      </c>
      <c r="H689" s="104">
        <v>7</v>
      </c>
      <c r="I689" s="105">
        <v>0.36842105263157898</v>
      </c>
      <c r="J689" s="104">
        <v>12</v>
      </c>
      <c r="K689" s="105">
        <v>0.63157894736842102</v>
      </c>
      <c r="L689" s="104">
        <v>0</v>
      </c>
      <c r="M689" s="104">
        <v>0</v>
      </c>
      <c r="N689" s="104">
        <v>14</v>
      </c>
      <c r="O689" s="104">
        <v>0</v>
      </c>
      <c r="P689" s="104">
        <v>0</v>
      </c>
      <c r="Q689" s="104">
        <v>5</v>
      </c>
      <c r="R689" s="104">
        <v>0</v>
      </c>
      <c r="S689" s="104">
        <f>SUM('MFP by Site_kbs'!$L689:$P689,'MFP by Site_kbs'!$R689)</f>
        <v>14</v>
      </c>
      <c r="T689" s="104">
        <v>19</v>
      </c>
      <c r="U689" s="105">
        <v>1</v>
      </c>
      <c r="V689" s="104">
        <v>0</v>
      </c>
      <c r="W689" s="105">
        <v>0</v>
      </c>
      <c r="X689" s="104">
        <v>0</v>
      </c>
      <c r="Y689" s="104">
        <v>19</v>
      </c>
      <c r="Z689" s="104" t="s">
        <v>1869</v>
      </c>
      <c r="AA689" s="104">
        <v>0</v>
      </c>
      <c r="AB689" s="104">
        <v>0</v>
      </c>
      <c r="AC689" s="104">
        <v>0</v>
      </c>
      <c r="AD689" s="103">
        <v>0</v>
      </c>
      <c r="AE689" s="104">
        <v>0</v>
      </c>
      <c r="AF689" s="104">
        <v>0</v>
      </c>
      <c r="AG689" s="104">
        <v>0</v>
      </c>
      <c r="AH689" s="104">
        <v>0</v>
      </c>
      <c r="AI689" s="104">
        <v>0</v>
      </c>
      <c r="AJ689" s="104">
        <v>0</v>
      </c>
      <c r="AK689" s="104">
        <v>0</v>
      </c>
      <c r="AL689" s="104">
        <v>0</v>
      </c>
      <c r="AM689" s="104">
        <v>0</v>
      </c>
      <c r="AN689" s="104">
        <v>0</v>
      </c>
      <c r="AO689" s="104">
        <v>13</v>
      </c>
      <c r="AP689" s="106">
        <f>'MFP by Site_kbs'!$AO689/'MFP by Site_kbs'!$G689</f>
        <v>0.68421052631578949</v>
      </c>
      <c r="AQ689" s="104">
        <v>13</v>
      </c>
      <c r="AR689" s="107">
        <f>'MFP by Site_kbs'!$AQ689/'MFP by Site_kbs'!$G689</f>
        <v>0.68421052631578949</v>
      </c>
      <c r="AS689" s="104" t="s">
        <v>1767</v>
      </c>
      <c r="AT689" s="104" t="s">
        <v>1801</v>
      </c>
      <c r="AU689" s="115" t="s">
        <v>3247</v>
      </c>
    </row>
    <row r="690" spans="2:47" x14ac:dyDescent="0.25">
      <c r="B690" s="109" t="s">
        <v>1808</v>
      </c>
      <c r="C690" s="109">
        <v>32</v>
      </c>
      <c r="D690" s="109" t="s">
        <v>143</v>
      </c>
      <c r="E690" s="109">
        <v>32001</v>
      </c>
      <c r="F690" s="109" t="s">
        <v>1080</v>
      </c>
      <c r="G690" s="110">
        <v>462</v>
      </c>
      <c r="H690" s="110">
        <v>216</v>
      </c>
      <c r="I690" s="111">
        <v>0.46753246753246802</v>
      </c>
      <c r="J690" s="110">
        <v>246</v>
      </c>
      <c r="K690" s="111">
        <v>0.53246753246753198</v>
      </c>
      <c r="L690" s="110">
        <v>0</v>
      </c>
      <c r="M690" s="110">
        <v>1</v>
      </c>
      <c r="N690" s="110">
        <v>29</v>
      </c>
      <c r="O690" s="110">
        <v>42</v>
      </c>
      <c r="P690" s="110">
        <v>1</v>
      </c>
      <c r="Q690" s="110">
        <v>386</v>
      </c>
      <c r="R690" s="110">
        <v>3</v>
      </c>
      <c r="S690" s="110">
        <f>SUM('MFP by Site_kbs'!$L690:$P690,'MFP by Site_kbs'!$R690)</f>
        <v>76</v>
      </c>
      <c r="T690" s="110">
        <v>431</v>
      </c>
      <c r="U690" s="111">
        <v>0.93290043290043301</v>
      </c>
      <c r="V690" s="110">
        <v>31</v>
      </c>
      <c r="W690" s="111">
        <v>6.7099567099567103E-2</v>
      </c>
      <c r="X690" s="110">
        <v>0</v>
      </c>
      <c r="Y690" s="110">
        <v>12</v>
      </c>
      <c r="Z690" s="110" t="s">
        <v>1869</v>
      </c>
      <c r="AA690" s="110">
        <v>152</v>
      </c>
      <c r="AB690" s="110">
        <v>161</v>
      </c>
      <c r="AC690" s="110">
        <v>137</v>
      </c>
      <c r="AD690" s="109">
        <v>0</v>
      </c>
      <c r="AE690" s="110">
        <v>0</v>
      </c>
      <c r="AF690" s="110">
        <v>0</v>
      </c>
      <c r="AG690" s="110">
        <v>0</v>
      </c>
      <c r="AH690" s="110">
        <v>0</v>
      </c>
      <c r="AI690" s="110">
        <v>0</v>
      </c>
      <c r="AJ690" s="110">
        <v>0</v>
      </c>
      <c r="AK690" s="110">
        <v>0</v>
      </c>
      <c r="AL690" s="110">
        <v>0</v>
      </c>
      <c r="AM690" s="110">
        <v>0</v>
      </c>
      <c r="AN690" s="110">
        <v>0</v>
      </c>
      <c r="AO690" s="110">
        <v>321</v>
      </c>
      <c r="AP690" s="112">
        <f>'MFP by Site_kbs'!$AO690/'MFP by Site_kbs'!$G690</f>
        <v>0.69480519480519476</v>
      </c>
      <c r="AQ690" s="110">
        <v>321</v>
      </c>
      <c r="AR690" s="113">
        <f>'MFP by Site_kbs'!$AQ690/'MFP by Site_kbs'!$G690</f>
        <v>0.69480519480519476</v>
      </c>
      <c r="AS690" s="110" t="s">
        <v>1767</v>
      </c>
      <c r="AT690" s="110" t="s">
        <v>1797</v>
      </c>
      <c r="AU690" s="114" t="s">
        <v>3246</v>
      </c>
    </row>
    <row r="691" spans="2:47" x14ac:dyDescent="0.25">
      <c r="B691" s="103" t="s">
        <v>1808</v>
      </c>
      <c r="C691" s="103">
        <v>32</v>
      </c>
      <c r="D691" s="103" t="s">
        <v>143</v>
      </c>
      <c r="E691" s="103">
        <v>32002</v>
      </c>
      <c r="F691" s="103" t="s">
        <v>1081</v>
      </c>
      <c r="G691" s="104">
        <v>545</v>
      </c>
      <c r="H691" s="104">
        <v>249</v>
      </c>
      <c r="I691" s="105">
        <v>0.45688073394495399</v>
      </c>
      <c r="J691" s="104">
        <v>296</v>
      </c>
      <c r="K691" s="105">
        <v>0.54311926605504601</v>
      </c>
      <c r="L691" s="104">
        <v>1</v>
      </c>
      <c r="M691" s="104">
        <v>1</v>
      </c>
      <c r="N691" s="104">
        <v>66</v>
      </c>
      <c r="O691" s="104">
        <v>28</v>
      </c>
      <c r="P691" s="104">
        <v>0</v>
      </c>
      <c r="Q691" s="104">
        <v>449</v>
      </c>
      <c r="R691" s="104">
        <v>0</v>
      </c>
      <c r="S691" s="104">
        <f>SUM('MFP by Site_kbs'!$L691:$P691,'MFP by Site_kbs'!$R691)</f>
        <v>96</v>
      </c>
      <c r="T691" s="104">
        <v>544</v>
      </c>
      <c r="U691" s="105">
        <v>0.99816513761467895</v>
      </c>
      <c r="V691" s="104">
        <v>1</v>
      </c>
      <c r="W691" s="105">
        <v>1.8348623853210999E-3</v>
      </c>
      <c r="X691" s="104">
        <v>0</v>
      </c>
      <c r="Y691" s="104">
        <v>0</v>
      </c>
      <c r="Z691" s="104" t="s">
        <v>1869</v>
      </c>
      <c r="AA691" s="104">
        <v>0</v>
      </c>
      <c r="AB691" s="104">
        <v>0</v>
      </c>
      <c r="AC691" s="104">
        <v>0</v>
      </c>
      <c r="AD691" s="103">
        <v>0</v>
      </c>
      <c r="AE691" s="104">
        <v>0</v>
      </c>
      <c r="AF691" s="104">
        <v>0</v>
      </c>
      <c r="AG691" s="104">
        <v>0</v>
      </c>
      <c r="AH691" s="104">
        <v>0</v>
      </c>
      <c r="AI691" s="104">
        <v>0</v>
      </c>
      <c r="AJ691" s="104">
        <v>128</v>
      </c>
      <c r="AK691" s="104">
        <v>21</v>
      </c>
      <c r="AL691" s="104">
        <v>149</v>
      </c>
      <c r="AM691" s="104">
        <v>110</v>
      </c>
      <c r="AN691" s="104">
        <v>137</v>
      </c>
      <c r="AO691" s="104">
        <v>308</v>
      </c>
      <c r="AP691" s="106">
        <f>'MFP by Site_kbs'!$AO691/'MFP by Site_kbs'!$G691</f>
        <v>0.56513761467889911</v>
      </c>
      <c r="AQ691" s="104">
        <v>308</v>
      </c>
      <c r="AR691" s="107">
        <f>'MFP by Site_kbs'!$AQ691/'MFP by Site_kbs'!$G691</f>
        <v>0.56513761467889911</v>
      </c>
      <c r="AS691" s="104" t="s">
        <v>1767</v>
      </c>
      <c r="AT691" s="104" t="s">
        <v>1797</v>
      </c>
      <c r="AU691" s="115" t="s">
        <v>3246</v>
      </c>
    </row>
    <row r="692" spans="2:47" x14ac:dyDescent="0.25">
      <c r="B692" s="109" t="s">
        <v>1808</v>
      </c>
      <c r="C692" s="109">
        <v>32</v>
      </c>
      <c r="D692" s="109" t="s">
        <v>143</v>
      </c>
      <c r="E692" s="109">
        <v>32003</v>
      </c>
      <c r="F692" s="109" t="s">
        <v>1082</v>
      </c>
      <c r="G692" s="110">
        <v>552</v>
      </c>
      <c r="H692" s="110">
        <v>276</v>
      </c>
      <c r="I692" s="111">
        <v>0.5</v>
      </c>
      <c r="J692" s="110">
        <v>276</v>
      </c>
      <c r="K692" s="111">
        <v>0.5</v>
      </c>
      <c r="L692" s="110">
        <v>6</v>
      </c>
      <c r="M692" s="110">
        <v>2</v>
      </c>
      <c r="N692" s="110">
        <v>8</v>
      </c>
      <c r="O692" s="110">
        <v>15</v>
      </c>
      <c r="P692" s="110">
        <v>0</v>
      </c>
      <c r="Q692" s="110">
        <v>514</v>
      </c>
      <c r="R692" s="110">
        <v>7</v>
      </c>
      <c r="S692" s="110">
        <f>SUM('MFP by Site_kbs'!$L692:$P692,'MFP by Site_kbs'!$R692)</f>
        <v>38</v>
      </c>
      <c r="T692" s="110">
        <v>549</v>
      </c>
      <c r="U692" s="111">
        <v>0.99456521739130399</v>
      </c>
      <c r="V692" s="110">
        <v>3</v>
      </c>
      <c r="W692" s="111">
        <v>5.4347826086956503E-3</v>
      </c>
      <c r="X692" s="110">
        <v>0</v>
      </c>
      <c r="Y692" s="110">
        <v>15</v>
      </c>
      <c r="Z692" s="110" t="s">
        <v>1869</v>
      </c>
      <c r="AA692" s="110">
        <v>84</v>
      </c>
      <c r="AB692" s="110">
        <v>81</v>
      </c>
      <c r="AC692" s="110">
        <v>92</v>
      </c>
      <c r="AD692" s="109">
        <v>95</v>
      </c>
      <c r="AE692" s="110">
        <v>78</v>
      </c>
      <c r="AF692" s="110">
        <v>107</v>
      </c>
      <c r="AG692" s="110">
        <v>0</v>
      </c>
      <c r="AH692" s="110">
        <v>0</v>
      </c>
      <c r="AI692" s="110">
        <v>0</v>
      </c>
      <c r="AJ692" s="110">
        <v>0</v>
      </c>
      <c r="AK692" s="110">
        <v>0</v>
      </c>
      <c r="AL692" s="110">
        <v>0</v>
      </c>
      <c r="AM692" s="110">
        <v>0</v>
      </c>
      <c r="AN692" s="110">
        <v>0</v>
      </c>
      <c r="AO692" s="110">
        <v>333</v>
      </c>
      <c r="AP692" s="112">
        <f>'MFP by Site_kbs'!$AO692/'MFP by Site_kbs'!$G692</f>
        <v>0.60326086956521741</v>
      </c>
      <c r="AQ692" s="110">
        <v>333</v>
      </c>
      <c r="AR692" s="113">
        <f>'MFP by Site_kbs'!$AQ692/'MFP by Site_kbs'!$G692</f>
        <v>0.60326086956521741</v>
      </c>
      <c r="AS692" s="110" t="s">
        <v>1767</v>
      </c>
      <c r="AT692" s="110" t="s">
        <v>1797</v>
      </c>
      <c r="AU692" s="114" t="s">
        <v>3246</v>
      </c>
    </row>
    <row r="693" spans="2:47" x14ac:dyDescent="0.25">
      <c r="B693" s="103" t="s">
        <v>1808</v>
      </c>
      <c r="C693" s="103">
        <v>32</v>
      </c>
      <c r="D693" s="103" t="s">
        <v>143</v>
      </c>
      <c r="E693" s="103">
        <v>32004</v>
      </c>
      <c r="F693" s="103" t="s">
        <v>1083</v>
      </c>
      <c r="G693" s="104">
        <v>369</v>
      </c>
      <c r="H693" s="104">
        <v>188</v>
      </c>
      <c r="I693" s="105">
        <v>0.50948509485094895</v>
      </c>
      <c r="J693" s="104">
        <v>181</v>
      </c>
      <c r="K693" s="105">
        <v>0.49051490514905099</v>
      </c>
      <c r="L693" s="104">
        <v>0</v>
      </c>
      <c r="M693" s="104">
        <v>12</v>
      </c>
      <c r="N693" s="104">
        <v>55</v>
      </c>
      <c r="O693" s="104">
        <v>59</v>
      </c>
      <c r="P693" s="104">
        <v>0</v>
      </c>
      <c r="Q693" s="104">
        <v>239</v>
      </c>
      <c r="R693" s="104">
        <v>4</v>
      </c>
      <c r="S693" s="104">
        <f>SUM('MFP by Site_kbs'!$L693:$P693,'MFP by Site_kbs'!$R693)</f>
        <v>130</v>
      </c>
      <c r="T693" s="104">
        <v>344</v>
      </c>
      <c r="U693" s="105">
        <v>0.93224932249322501</v>
      </c>
      <c r="V693" s="104">
        <v>25</v>
      </c>
      <c r="W693" s="105">
        <v>6.7750677506775103E-2</v>
      </c>
      <c r="X693" s="104">
        <v>0</v>
      </c>
      <c r="Y693" s="104">
        <v>14</v>
      </c>
      <c r="Z693" s="104" t="s">
        <v>1869</v>
      </c>
      <c r="AA693" s="104">
        <v>52</v>
      </c>
      <c r="AB693" s="104">
        <v>67</v>
      </c>
      <c r="AC693" s="104">
        <v>59</v>
      </c>
      <c r="AD693" s="103">
        <v>66</v>
      </c>
      <c r="AE693" s="104">
        <v>59</v>
      </c>
      <c r="AF693" s="104">
        <v>52</v>
      </c>
      <c r="AG693" s="104">
        <v>0</v>
      </c>
      <c r="AH693" s="104">
        <v>0</v>
      </c>
      <c r="AI693" s="104">
        <v>0</v>
      </c>
      <c r="AJ693" s="104">
        <v>0</v>
      </c>
      <c r="AK693" s="104">
        <v>0</v>
      </c>
      <c r="AL693" s="104">
        <v>0</v>
      </c>
      <c r="AM693" s="104">
        <v>0</v>
      </c>
      <c r="AN693" s="104">
        <v>0</v>
      </c>
      <c r="AO693" s="104">
        <v>233</v>
      </c>
      <c r="AP693" s="106">
        <f>'MFP by Site_kbs'!$AO693/'MFP by Site_kbs'!$G693</f>
        <v>0.63143631436314362</v>
      </c>
      <c r="AQ693" s="104">
        <v>233</v>
      </c>
      <c r="AR693" s="107">
        <f>'MFP by Site_kbs'!$AQ693/'MFP by Site_kbs'!$G693</f>
        <v>0.63143631436314362</v>
      </c>
      <c r="AS693" s="104" t="s">
        <v>1767</v>
      </c>
      <c r="AT693" s="104" t="s">
        <v>1797</v>
      </c>
      <c r="AU693" s="115" t="s">
        <v>3246</v>
      </c>
    </row>
    <row r="694" spans="2:47" x14ac:dyDescent="0.25">
      <c r="B694" s="109" t="s">
        <v>1808</v>
      </c>
      <c r="C694" s="109">
        <v>32</v>
      </c>
      <c r="D694" s="109" t="s">
        <v>143</v>
      </c>
      <c r="E694" s="109">
        <v>32005</v>
      </c>
      <c r="F694" s="109" t="s">
        <v>1084</v>
      </c>
      <c r="G694" s="110">
        <v>1524</v>
      </c>
      <c r="H694" s="110">
        <v>755</v>
      </c>
      <c r="I694" s="111">
        <v>0.49540682414698201</v>
      </c>
      <c r="J694" s="110">
        <v>769</v>
      </c>
      <c r="K694" s="111">
        <v>0.50459317585301799</v>
      </c>
      <c r="L694" s="110">
        <v>5</v>
      </c>
      <c r="M694" s="110">
        <v>17</v>
      </c>
      <c r="N694" s="110">
        <v>158</v>
      </c>
      <c r="O694" s="110">
        <v>84</v>
      </c>
      <c r="P694" s="110">
        <v>0</v>
      </c>
      <c r="Q694" s="110">
        <v>1257</v>
      </c>
      <c r="R694" s="110">
        <v>3</v>
      </c>
      <c r="S694" s="110">
        <f>SUM('MFP by Site_kbs'!$L694:$P694,'MFP by Site_kbs'!$R694)</f>
        <v>267</v>
      </c>
      <c r="T694" s="110">
        <v>1516</v>
      </c>
      <c r="U694" s="111">
        <v>0.99475065616797897</v>
      </c>
      <c r="V694" s="110">
        <v>8</v>
      </c>
      <c r="W694" s="111">
        <v>5.2493438320209999E-3</v>
      </c>
      <c r="X694" s="110">
        <v>0</v>
      </c>
      <c r="Y694" s="110">
        <v>0</v>
      </c>
      <c r="Z694" s="110" t="s">
        <v>1869</v>
      </c>
      <c r="AA694" s="110">
        <v>0</v>
      </c>
      <c r="AB694" s="110">
        <v>0</v>
      </c>
      <c r="AC694" s="110">
        <v>0</v>
      </c>
      <c r="AD694" s="109">
        <v>0</v>
      </c>
      <c r="AE694" s="110">
        <v>0</v>
      </c>
      <c r="AF694" s="110">
        <v>0</v>
      </c>
      <c r="AG694" s="110">
        <v>0</v>
      </c>
      <c r="AH694" s="110">
        <v>0</v>
      </c>
      <c r="AI694" s="110">
        <v>0</v>
      </c>
      <c r="AJ694" s="110">
        <v>0</v>
      </c>
      <c r="AK694" s="110">
        <v>0</v>
      </c>
      <c r="AL694" s="110">
        <v>570</v>
      </c>
      <c r="AM694" s="110">
        <v>480</v>
      </c>
      <c r="AN694" s="110">
        <v>474</v>
      </c>
      <c r="AO694" s="110">
        <v>552</v>
      </c>
      <c r="AP694" s="112">
        <f>'MFP by Site_kbs'!$AO694/'MFP by Site_kbs'!$G694</f>
        <v>0.36220472440944884</v>
      </c>
      <c r="AQ694" s="110">
        <v>552</v>
      </c>
      <c r="AR694" s="113">
        <f>'MFP by Site_kbs'!$AQ694/'MFP by Site_kbs'!$G694</f>
        <v>0.36220472440944884</v>
      </c>
      <c r="AS694" s="110" t="s">
        <v>1767</v>
      </c>
      <c r="AT694" s="110" t="s">
        <v>1797</v>
      </c>
      <c r="AU694" s="114" t="s">
        <v>3246</v>
      </c>
    </row>
    <row r="695" spans="2:47" x14ac:dyDescent="0.25">
      <c r="B695" s="103" t="s">
        <v>1808</v>
      </c>
      <c r="C695" s="103">
        <v>32</v>
      </c>
      <c r="D695" s="103" t="s">
        <v>143</v>
      </c>
      <c r="E695" s="103">
        <v>32006</v>
      </c>
      <c r="F695" s="103" t="s">
        <v>1085</v>
      </c>
      <c r="G695" s="104">
        <v>772</v>
      </c>
      <c r="H695" s="104">
        <v>387</v>
      </c>
      <c r="I695" s="105">
        <v>0.50129533678756499</v>
      </c>
      <c r="J695" s="104">
        <v>385</v>
      </c>
      <c r="K695" s="105">
        <v>0.49870466321243501</v>
      </c>
      <c r="L695" s="104">
        <v>1</v>
      </c>
      <c r="M695" s="104">
        <v>8</v>
      </c>
      <c r="N695" s="104">
        <v>65</v>
      </c>
      <c r="O695" s="104">
        <v>60</v>
      </c>
      <c r="P695" s="104">
        <v>2</v>
      </c>
      <c r="Q695" s="104">
        <v>633</v>
      </c>
      <c r="R695" s="104">
        <v>3</v>
      </c>
      <c r="S695" s="104">
        <f>SUM('MFP by Site_kbs'!$L695:$P695,'MFP by Site_kbs'!$R695)</f>
        <v>139</v>
      </c>
      <c r="T695" s="104">
        <v>758</v>
      </c>
      <c r="U695" s="105">
        <v>0.98186528497409298</v>
      </c>
      <c r="V695" s="104">
        <v>14</v>
      </c>
      <c r="W695" s="105">
        <v>1.81347150259067E-2</v>
      </c>
      <c r="X695" s="104">
        <v>0</v>
      </c>
      <c r="Y695" s="104">
        <v>0</v>
      </c>
      <c r="Z695" s="104" t="s">
        <v>1869</v>
      </c>
      <c r="AA695" s="104">
        <v>0</v>
      </c>
      <c r="AB695" s="104">
        <v>0</v>
      </c>
      <c r="AC695" s="104">
        <v>0</v>
      </c>
      <c r="AD695" s="103">
        <v>0</v>
      </c>
      <c r="AE695" s="104">
        <v>0</v>
      </c>
      <c r="AF695" s="104">
        <v>0</v>
      </c>
      <c r="AG695" s="104">
        <v>232</v>
      </c>
      <c r="AH695" s="104">
        <v>263</v>
      </c>
      <c r="AI695" s="104">
        <v>277</v>
      </c>
      <c r="AJ695" s="104">
        <v>0</v>
      </c>
      <c r="AK695" s="104">
        <v>0</v>
      </c>
      <c r="AL695" s="104">
        <v>0</v>
      </c>
      <c r="AM695" s="104">
        <v>0</v>
      </c>
      <c r="AN695" s="104">
        <v>0</v>
      </c>
      <c r="AO695" s="104">
        <v>388</v>
      </c>
      <c r="AP695" s="106">
        <f>'MFP by Site_kbs'!$AO695/'MFP by Site_kbs'!$G695</f>
        <v>0.50259067357512954</v>
      </c>
      <c r="AQ695" s="104">
        <v>388</v>
      </c>
      <c r="AR695" s="107">
        <f>'MFP by Site_kbs'!$AQ695/'MFP by Site_kbs'!$G695</f>
        <v>0.50259067357512954</v>
      </c>
      <c r="AS695" s="104" t="s">
        <v>1767</v>
      </c>
      <c r="AT695" s="104" t="s">
        <v>1797</v>
      </c>
      <c r="AU695" s="115" t="s">
        <v>3246</v>
      </c>
    </row>
    <row r="696" spans="2:47" x14ac:dyDescent="0.25">
      <c r="B696" s="109" t="s">
        <v>1808</v>
      </c>
      <c r="C696" s="109">
        <v>32</v>
      </c>
      <c r="D696" s="109" t="s">
        <v>143</v>
      </c>
      <c r="E696" s="109">
        <v>32007</v>
      </c>
      <c r="F696" s="109" t="s">
        <v>1086</v>
      </c>
      <c r="G696" s="110">
        <v>576</v>
      </c>
      <c r="H696" s="110">
        <v>290</v>
      </c>
      <c r="I696" s="111">
        <v>0.50347222222222199</v>
      </c>
      <c r="J696" s="110">
        <v>286</v>
      </c>
      <c r="K696" s="111">
        <v>0.49652777777777801</v>
      </c>
      <c r="L696" s="110">
        <v>0</v>
      </c>
      <c r="M696" s="110">
        <v>3</v>
      </c>
      <c r="N696" s="110">
        <v>18</v>
      </c>
      <c r="O696" s="110">
        <v>17</v>
      </c>
      <c r="P696" s="110">
        <v>0</v>
      </c>
      <c r="Q696" s="110">
        <v>531</v>
      </c>
      <c r="R696" s="110">
        <v>7</v>
      </c>
      <c r="S696" s="110">
        <f>SUM('MFP by Site_kbs'!$L696:$P696,'MFP by Site_kbs'!$R696)</f>
        <v>45</v>
      </c>
      <c r="T696" s="110">
        <v>573</v>
      </c>
      <c r="U696" s="111">
        <v>0.99479166666666696</v>
      </c>
      <c r="V696" s="110">
        <v>3</v>
      </c>
      <c r="W696" s="111">
        <v>5.2083333333333296E-3</v>
      </c>
      <c r="X696" s="110">
        <v>0</v>
      </c>
      <c r="Y696" s="110">
        <v>5</v>
      </c>
      <c r="Z696" s="110" t="s">
        <v>1869</v>
      </c>
      <c r="AA696" s="110">
        <v>87</v>
      </c>
      <c r="AB696" s="110">
        <v>89</v>
      </c>
      <c r="AC696" s="110">
        <v>100</v>
      </c>
      <c r="AD696" s="109">
        <v>109</v>
      </c>
      <c r="AE696" s="110">
        <v>102</v>
      </c>
      <c r="AF696" s="110">
        <v>84</v>
      </c>
      <c r="AG696" s="110">
        <v>0</v>
      </c>
      <c r="AH696" s="110">
        <v>0</v>
      </c>
      <c r="AI696" s="110">
        <v>0</v>
      </c>
      <c r="AJ696" s="110">
        <v>0</v>
      </c>
      <c r="AK696" s="110">
        <v>0</v>
      </c>
      <c r="AL696" s="110">
        <v>0</v>
      </c>
      <c r="AM696" s="110">
        <v>0</v>
      </c>
      <c r="AN696" s="110">
        <v>0</v>
      </c>
      <c r="AO696" s="110">
        <v>346</v>
      </c>
      <c r="AP696" s="112">
        <f>'MFP by Site_kbs'!$AO696/'MFP by Site_kbs'!$G696</f>
        <v>0.60069444444444442</v>
      </c>
      <c r="AQ696" s="110">
        <v>346</v>
      </c>
      <c r="AR696" s="113">
        <f>'MFP by Site_kbs'!$AQ696/'MFP by Site_kbs'!$G696</f>
        <v>0.60069444444444442</v>
      </c>
      <c r="AS696" s="110" t="s">
        <v>1767</v>
      </c>
      <c r="AT696" s="110" t="s">
        <v>1797</v>
      </c>
      <c r="AU696" s="114" t="s">
        <v>3246</v>
      </c>
    </row>
    <row r="697" spans="2:47" x14ac:dyDescent="0.25">
      <c r="B697" s="103" t="s">
        <v>1808</v>
      </c>
      <c r="C697" s="103">
        <v>32</v>
      </c>
      <c r="D697" s="103" t="s">
        <v>143</v>
      </c>
      <c r="E697" s="103">
        <v>32008</v>
      </c>
      <c r="F697" s="103" t="s">
        <v>1087</v>
      </c>
      <c r="G697" s="104">
        <v>663</v>
      </c>
      <c r="H697" s="104">
        <v>324</v>
      </c>
      <c r="I697" s="105">
        <v>0.48868778280543002</v>
      </c>
      <c r="J697" s="104">
        <v>339</v>
      </c>
      <c r="K697" s="105">
        <v>0.51131221719456998</v>
      </c>
      <c r="L697" s="104">
        <v>0</v>
      </c>
      <c r="M697" s="104">
        <v>2</v>
      </c>
      <c r="N697" s="104">
        <v>23</v>
      </c>
      <c r="O697" s="104">
        <v>15</v>
      </c>
      <c r="P697" s="104">
        <v>1</v>
      </c>
      <c r="Q697" s="104">
        <v>621</v>
      </c>
      <c r="R697" s="104">
        <v>1</v>
      </c>
      <c r="S697" s="104">
        <f>SUM('MFP by Site_kbs'!$L697:$P697,'MFP by Site_kbs'!$R697)</f>
        <v>42</v>
      </c>
      <c r="T697" s="104">
        <v>661</v>
      </c>
      <c r="U697" s="105">
        <v>0.99698340874811497</v>
      </c>
      <c r="V697" s="104">
        <v>2</v>
      </c>
      <c r="W697" s="105">
        <v>3.0165912518853701E-3</v>
      </c>
      <c r="X697" s="104">
        <v>0</v>
      </c>
      <c r="Y697" s="104">
        <v>0</v>
      </c>
      <c r="Z697" s="104" t="s">
        <v>1869</v>
      </c>
      <c r="AA697" s="104">
        <v>0</v>
      </c>
      <c r="AB697" s="104">
        <v>0</v>
      </c>
      <c r="AC697" s="104">
        <v>0</v>
      </c>
      <c r="AD697" s="103">
        <v>0</v>
      </c>
      <c r="AE697" s="104">
        <v>0</v>
      </c>
      <c r="AF697" s="104">
        <v>0</v>
      </c>
      <c r="AG697" s="104">
        <v>82</v>
      </c>
      <c r="AH697" s="104">
        <v>86</v>
      </c>
      <c r="AI697" s="104">
        <v>93</v>
      </c>
      <c r="AJ697" s="104">
        <v>87</v>
      </c>
      <c r="AK697" s="104">
        <v>9</v>
      </c>
      <c r="AL697" s="104">
        <v>104</v>
      </c>
      <c r="AM697" s="104">
        <v>102</v>
      </c>
      <c r="AN697" s="104">
        <v>100</v>
      </c>
      <c r="AO697" s="104">
        <v>281</v>
      </c>
      <c r="AP697" s="106">
        <f>'MFP by Site_kbs'!$AO697/'MFP by Site_kbs'!$G697</f>
        <v>0.42383107088989441</v>
      </c>
      <c r="AQ697" s="104">
        <v>281</v>
      </c>
      <c r="AR697" s="107">
        <f>'MFP by Site_kbs'!$AQ697/'MFP by Site_kbs'!$G697</f>
        <v>0.42383107088989441</v>
      </c>
      <c r="AS697" s="104" t="s">
        <v>1767</v>
      </c>
      <c r="AT697" s="104" t="s">
        <v>1797</v>
      </c>
      <c r="AU697" s="115" t="s">
        <v>3246</v>
      </c>
    </row>
    <row r="698" spans="2:47" x14ac:dyDescent="0.25">
      <c r="B698" s="109" t="s">
        <v>1808</v>
      </c>
      <c r="C698" s="109">
        <v>32</v>
      </c>
      <c r="D698" s="109" t="s">
        <v>143</v>
      </c>
      <c r="E698" s="109">
        <v>32009</v>
      </c>
      <c r="F698" s="109" t="s">
        <v>1088</v>
      </c>
      <c r="G698" s="110">
        <v>392</v>
      </c>
      <c r="H698" s="110">
        <v>197</v>
      </c>
      <c r="I698" s="111">
        <v>0.50255102040816302</v>
      </c>
      <c r="J698" s="110">
        <v>195</v>
      </c>
      <c r="K698" s="111">
        <v>0.49744897959183698</v>
      </c>
      <c r="L698" s="110">
        <v>0</v>
      </c>
      <c r="M698" s="110">
        <v>2</v>
      </c>
      <c r="N698" s="110">
        <v>11</v>
      </c>
      <c r="O698" s="110">
        <v>5</v>
      </c>
      <c r="P698" s="110">
        <v>0</v>
      </c>
      <c r="Q698" s="110">
        <v>369</v>
      </c>
      <c r="R698" s="110">
        <v>5</v>
      </c>
      <c r="S698" s="110">
        <f>SUM('MFP by Site_kbs'!$L698:$P698,'MFP by Site_kbs'!$R698)</f>
        <v>23</v>
      </c>
      <c r="T698" s="110">
        <v>391</v>
      </c>
      <c r="U698" s="111">
        <v>0.99744897959183698</v>
      </c>
      <c r="V698" s="110">
        <v>1</v>
      </c>
      <c r="W698" s="111">
        <v>2.5510204081632699E-3</v>
      </c>
      <c r="X698" s="110">
        <v>0</v>
      </c>
      <c r="Y698" s="110">
        <v>0</v>
      </c>
      <c r="Z698" s="110" t="s">
        <v>1869</v>
      </c>
      <c r="AA698" s="110">
        <v>0</v>
      </c>
      <c r="AB698" s="110">
        <v>0</v>
      </c>
      <c r="AC698" s="110">
        <v>0</v>
      </c>
      <c r="AD698" s="109">
        <v>0</v>
      </c>
      <c r="AE698" s="110">
        <v>0</v>
      </c>
      <c r="AF698" s="110">
        <v>0</v>
      </c>
      <c r="AG698" s="110">
        <v>0</v>
      </c>
      <c r="AH698" s="110">
        <v>51</v>
      </c>
      <c r="AI698" s="110">
        <v>60</v>
      </c>
      <c r="AJ698" s="110">
        <v>72</v>
      </c>
      <c r="AK698" s="110">
        <v>0</v>
      </c>
      <c r="AL698" s="110">
        <v>86</v>
      </c>
      <c r="AM698" s="110">
        <v>68</v>
      </c>
      <c r="AN698" s="110">
        <v>55</v>
      </c>
      <c r="AO698" s="110">
        <v>134</v>
      </c>
      <c r="AP698" s="112">
        <f>'MFP by Site_kbs'!$AO698/'MFP by Site_kbs'!$G698</f>
        <v>0.34183673469387754</v>
      </c>
      <c r="AQ698" s="110">
        <v>134</v>
      </c>
      <c r="AR698" s="113">
        <f>'MFP by Site_kbs'!$AQ698/'MFP by Site_kbs'!$G698</f>
        <v>0.34183673469387754</v>
      </c>
      <c r="AS698" s="110" t="s">
        <v>1767</v>
      </c>
      <c r="AT698" s="110" t="s">
        <v>1797</v>
      </c>
      <c r="AU698" s="114" t="s">
        <v>3246</v>
      </c>
    </row>
    <row r="699" spans="2:47" x14ac:dyDescent="0.25">
      <c r="B699" s="103" t="s">
        <v>1808</v>
      </c>
      <c r="C699" s="103">
        <v>32</v>
      </c>
      <c r="D699" s="103" t="s">
        <v>143</v>
      </c>
      <c r="E699" s="103">
        <v>32010</v>
      </c>
      <c r="F699" s="103" t="s">
        <v>1089</v>
      </c>
      <c r="G699" s="104">
        <v>352</v>
      </c>
      <c r="H699" s="104">
        <v>163</v>
      </c>
      <c r="I699" s="105">
        <v>0.46306818181818199</v>
      </c>
      <c r="J699" s="104">
        <v>189</v>
      </c>
      <c r="K699" s="105">
        <v>0.53693181818181801</v>
      </c>
      <c r="L699" s="104">
        <v>0</v>
      </c>
      <c r="M699" s="104">
        <v>5</v>
      </c>
      <c r="N699" s="104">
        <v>32</v>
      </c>
      <c r="O699" s="104">
        <v>32</v>
      </c>
      <c r="P699" s="104">
        <v>0</v>
      </c>
      <c r="Q699" s="104">
        <v>282</v>
      </c>
      <c r="R699" s="104">
        <v>1</v>
      </c>
      <c r="S699" s="104">
        <f>SUM('MFP by Site_kbs'!$L699:$P699,'MFP by Site_kbs'!$R699)</f>
        <v>70</v>
      </c>
      <c r="T699" s="104">
        <v>330</v>
      </c>
      <c r="U699" s="105">
        <v>0.9375</v>
      </c>
      <c r="V699" s="104">
        <v>22</v>
      </c>
      <c r="W699" s="105">
        <v>6.25E-2</v>
      </c>
      <c r="X699" s="104">
        <v>0</v>
      </c>
      <c r="Y699" s="104">
        <v>2</v>
      </c>
      <c r="Z699" s="104" t="s">
        <v>1869</v>
      </c>
      <c r="AA699" s="104">
        <v>56</v>
      </c>
      <c r="AB699" s="104">
        <v>51</v>
      </c>
      <c r="AC699" s="104">
        <v>61</v>
      </c>
      <c r="AD699" s="103">
        <v>64</v>
      </c>
      <c r="AE699" s="104">
        <v>58</v>
      </c>
      <c r="AF699" s="104">
        <v>60</v>
      </c>
      <c r="AG699" s="104">
        <v>0</v>
      </c>
      <c r="AH699" s="104">
        <v>0</v>
      </c>
      <c r="AI699" s="104">
        <v>0</v>
      </c>
      <c r="AJ699" s="104">
        <v>0</v>
      </c>
      <c r="AK699" s="104">
        <v>0</v>
      </c>
      <c r="AL699" s="104">
        <v>0</v>
      </c>
      <c r="AM699" s="104">
        <v>0</v>
      </c>
      <c r="AN699" s="104">
        <v>0</v>
      </c>
      <c r="AO699" s="104">
        <v>207</v>
      </c>
      <c r="AP699" s="106">
        <f>'MFP by Site_kbs'!$AO699/'MFP by Site_kbs'!$G699</f>
        <v>0.58806818181818177</v>
      </c>
      <c r="AQ699" s="104">
        <v>207</v>
      </c>
      <c r="AR699" s="107">
        <f>'MFP by Site_kbs'!$AQ699/'MFP by Site_kbs'!$G699</f>
        <v>0.58806818181818177</v>
      </c>
      <c r="AS699" s="104" t="s">
        <v>1767</v>
      </c>
      <c r="AT699" s="104" t="s">
        <v>1797</v>
      </c>
      <c r="AU699" s="115" t="s">
        <v>3246</v>
      </c>
    </row>
    <row r="700" spans="2:47" x14ac:dyDescent="0.25">
      <c r="B700" s="109" t="s">
        <v>1808</v>
      </c>
      <c r="C700" s="109">
        <v>32</v>
      </c>
      <c r="D700" s="109" t="s">
        <v>143</v>
      </c>
      <c r="E700" s="109">
        <v>32011</v>
      </c>
      <c r="F700" s="109" t="s">
        <v>1090</v>
      </c>
      <c r="G700" s="110">
        <v>337</v>
      </c>
      <c r="H700" s="110">
        <v>188</v>
      </c>
      <c r="I700" s="111">
        <v>0.55786350148368002</v>
      </c>
      <c r="J700" s="110">
        <v>149</v>
      </c>
      <c r="K700" s="111">
        <v>0.44213649851631998</v>
      </c>
      <c r="L700" s="110">
        <v>3</v>
      </c>
      <c r="M700" s="110">
        <v>1</v>
      </c>
      <c r="N700" s="110">
        <v>0</v>
      </c>
      <c r="O700" s="110">
        <v>4</v>
      </c>
      <c r="P700" s="110">
        <v>0</v>
      </c>
      <c r="Q700" s="110">
        <v>326</v>
      </c>
      <c r="R700" s="110">
        <v>3</v>
      </c>
      <c r="S700" s="110">
        <f>SUM('MFP by Site_kbs'!$L700:$P700,'MFP by Site_kbs'!$R700)</f>
        <v>11</v>
      </c>
      <c r="T700" s="110">
        <v>337</v>
      </c>
      <c r="U700" s="111">
        <v>1</v>
      </c>
      <c r="V700" s="110">
        <v>0</v>
      </c>
      <c r="W700" s="111">
        <v>0</v>
      </c>
      <c r="X700" s="110">
        <v>0</v>
      </c>
      <c r="Y700" s="110">
        <v>14</v>
      </c>
      <c r="Z700" s="110" t="s">
        <v>1869</v>
      </c>
      <c r="AA700" s="110">
        <v>45</v>
      </c>
      <c r="AB700" s="110">
        <v>31</v>
      </c>
      <c r="AC700" s="110">
        <v>46</v>
      </c>
      <c r="AD700" s="109">
        <v>37</v>
      </c>
      <c r="AE700" s="110">
        <v>34</v>
      </c>
      <c r="AF700" s="110">
        <v>36</v>
      </c>
      <c r="AG700" s="110">
        <v>34</v>
      </c>
      <c r="AH700" s="110">
        <v>31</v>
      </c>
      <c r="AI700" s="110">
        <v>29</v>
      </c>
      <c r="AJ700" s="110">
        <v>0</v>
      </c>
      <c r="AK700" s="110">
        <v>0</v>
      </c>
      <c r="AL700" s="110">
        <v>0</v>
      </c>
      <c r="AM700" s="110">
        <v>0</v>
      </c>
      <c r="AN700" s="110">
        <v>0</v>
      </c>
      <c r="AO700" s="110">
        <v>224</v>
      </c>
      <c r="AP700" s="112">
        <f>'MFP by Site_kbs'!$AO700/'MFP by Site_kbs'!$G700</f>
        <v>0.66468842729970323</v>
      </c>
      <c r="AQ700" s="110">
        <v>224</v>
      </c>
      <c r="AR700" s="113">
        <f>'MFP by Site_kbs'!$AQ700/'MFP by Site_kbs'!$G700</f>
        <v>0.66468842729970323</v>
      </c>
      <c r="AS700" s="110" t="s">
        <v>1767</v>
      </c>
      <c r="AT700" s="110" t="s">
        <v>1797</v>
      </c>
      <c r="AU700" s="114" t="s">
        <v>3246</v>
      </c>
    </row>
    <row r="701" spans="2:47" x14ac:dyDescent="0.25">
      <c r="B701" s="103" t="s">
        <v>1808</v>
      </c>
      <c r="C701" s="103">
        <v>32</v>
      </c>
      <c r="D701" s="103" t="s">
        <v>143</v>
      </c>
      <c r="E701" s="103">
        <v>32012</v>
      </c>
      <c r="F701" s="103" t="s">
        <v>1091</v>
      </c>
      <c r="G701" s="104">
        <v>684</v>
      </c>
      <c r="H701" s="104">
        <v>331</v>
      </c>
      <c r="I701" s="105">
        <v>0.48391812865497102</v>
      </c>
      <c r="J701" s="104">
        <v>353</v>
      </c>
      <c r="K701" s="105">
        <v>0.51608187134502903</v>
      </c>
      <c r="L701" s="104">
        <v>0</v>
      </c>
      <c r="M701" s="104">
        <v>0</v>
      </c>
      <c r="N701" s="104">
        <v>5</v>
      </c>
      <c r="O701" s="104">
        <v>45</v>
      </c>
      <c r="P701" s="104">
        <v>0</v>
      </c>
      <c r="Q701" s="104">
        <v>627</v>
      </c>
      <c r="R701" s="104">
        <v>7</v>
      </c>
      <c r="S701" s="104">
        <f>SUM('MFP by Site_kbs'!$L701:$P701,'MFP by Site_kbs'!$R701)</f>
        <v>57</v>
      </c>
      <c r="T701" s="104">
        <v>666</v>
      </c>
      <c r="U701" s="105">
        <v>0.97368421052631604</v>
      </c>
      <c r="V701" s="104">
        <v>18</v>
      </c>
      <c r="W701" s="105">
        <v>2.6315789473684199E-2</v>
      </c>
      <c r="X701" s="104">
        <v>0</v>
      </c>
      <c r="Y701" s="104">
        <v>12</v>
      </c>
      <c r="Z701" s="104" t="s">
        <v>1869</v>
      </c>
      <c r="AA701" s="104">
        <v>43</v>
      </c>
      <c r="AB701" s="104">
        <v>60</v>
      </c>
      <c r="AC701" s="104">
        <v>45</v>
      </c>
      <c r="AD701" s="103">
        <v>47</v>
      </c>
      <c r="AE701" s="104">
        <v>59</v>
      </c>
      <c r="AF701" s="104">
        <v>58</v>
      </c>
      <c r="AG701" s="104">
        <v>67</v>
      </c>
      <c r="AH701" s="104">
        <v>50</v>
      </c>
      <c r="AI701" s="104">
        <v>60</v>
      </c>
      <c r="AJ701" s="104">
        <v>45</v>
      </c>
      <c r="AK701" s="104">
        <v>7</v>
      </c>
      <c r="AL701" s="104">
        <v>46</v>
      </c>
      <c r="AM701" s="104">
        <v>44</v>
      </c>
      <c r="AN701" s="104">
        <v>41</v>
      </c>
      <c r="AO701" s="104">
        <v>370</v>
      </c>
      <c r="AP701" s="106">
        <f>'MFP by Site_kbs'!$AO701/'MFP by Site_kbs'!$G701</f>
        <v>0.54093567251461994</v>
      </c>
      <c r="AQ701" s="104">
        <v>370</v>
      </c>
      <c r="AR701" s="107">
        <f>'MFP by Site_kbs'!$AQ701/'MFP by Site_kbs'!$G701</f>
        <v>0.54093567251461994</v>
      </c>
      <c r="AS701" s="104" t="s">
        <v>1767</v>
      </c>
      <c r="AT701" s="104" t="s">
        <v>1797</v>
      </c>
      <c r="AU701" s="115" t="s">
        <v>3246</v>
      </c>
    </row>
    <row r="702" spans="2:47" x14ac:dyDescent="0.25">
      <c r="B702" s="109" t="s">
        <v>1808</v>
      </c>
      <c r="C702" s="109">
        <v>32</v>
      </c>
      <c r="D702" s="109" t="s">
        <v>143</v>
      </c>
      <c r="E702" s="109">
        <v>32013</v>
      </c>
      <c r="F702" s="109" t="s">
        <v>1019</v>
      </c>
      <c r="G702" s="110">
        <v>666</v>
      </c>
      <c r="H702" s="110">
        <v>313</v>
      </c>
      <c r="I702" s="111">
        <v>0.46996996996996998</v>
      </c>
      <c r="J702" s="110">
        <v>353</v>
      </c>
      <c r="K702" s="111">
        <v>0.53003003003003002</v>
      </c>
      <c r="L702" s="110">
        <v>1</v>
      </c>
      <c r="M702" s="110">
        <v>1</v>
      </c>
      <c r="N702" s="110">
        <v>14</v>
      </c>
      <c r="O702" s="110">
        <v>34</v>
      </c>
      <c r="P702" s="110">
        <v>0</v>
      </c>
      <c r="Q702" s="110">
        <v>612</v>
      </c>
      <c r="R702" s="110">
        <v>4</v>
      </c>
      <c r="S702" s="110">
        <f>SUM('MFP by Site_kbs'!$L702:$P702,'MFP by Site_kbs'!$R702)</f>
        <v>54</v>
      </c>
      <c r="T702" s="110">
        <v>659</v>
      </c>
      <c r="U702" s="111">
        <v>0.989489489489489</v>
      </c>
      <c r="V702" s="110">
        <v>7</v>
      </c>
      <c r="W702" s="111">
        <v>1.0510510510510499E-2</v>
      </c>
      <c r="X702" s="110">
        <v>0</v>
      </c>
      <c r="Y702" s="110">
        <v>24</v>
      </c>
      <c r="Z702" s="110" t="s">
        <v>1869</v>
      </c>
      <c r="AA702" s="110">
        <v>98</v>
      </c>
      <c r="AB702" s="110">
        <v>100</v>
      </c>
      <c r="AC702" s="110">
        <v>102</v>
      </c>
      <c r="AD702" s="109">
        <v>112</v>
      </c>
      <c r="AE702" s="110">
        <v>107</v>
      </c>
      <c r="AF702" s="110">
        <v>123</v>
      </c>
      <c r="AG702" s="110">
        <v>0</v>
      </c>
      <c r="AH702" s="110">
        <v>0</v>
      </c>
      <c r="AI702" s="110">
        <v>0</v>
      </c>
      <c r="AJ702" s="110">
        <v>0</v>
      </c>
      <c r="AK702" s="110">
        <v>0</v>
      </c>
      <c r="AL702" s="110">
        <v>0</v>
      </c>
      <c r="AM702" s="110">
        <v>0</v>
      </c>
      <c r="AN702" s="110">
        <v>0</v>
      </c>
      <c r="AO702" s="110">
        <v>338</v>
      </c>
      <c r="AP702" s="112">
        <f>'MFP by Site_kbs'!$AO702/'MFP by Site_kbs'!$G702</f>
        <v>0.5075075075075075</v>
      </c>
      <c r="AQ702" s="110">
        <v>338</v>
      </c>
      <c r="AR702" s="113">
        <f>'MFP by Site_kbs'!$AQ702/'MFP by Site_kbs'!$G702</f>
        <v>0.5075075075075075</v>
      </c>
      <c r="AS702" s="110" t="s">
        <v>1767</v>
      </c>
      <c r="AT702" s="110" t="s">
        <v>1797</v>
      </c>
      <c r="AU702" s="114" t="s">
        <v>3246</v>
      </c>
    </row>
    <row r="703" spans="2:47" x14ac:dyDescent="0.25">
      <c r="B703" s="103" t="s">
        <v>1808</v>
      </c>
      <c r="C703" s="103">
        <v>32</v>
      </c>
      <c r="D703" s="103" t="s">
        <v>143</v>
      </c>
      <c r="E703" s="103">
        <v>32014</v>
      </c>
      <c r="F703" s="103" t="s">
        <v>1092</v>
      </c>
      <c r="G703" s="104">
        <v>1293</v>
      </c>
      <c r="H703" s="104">
        <v>651</v>
      </c>
      <c r="I703" s="105">
        <v>0.50348027842227405</v>
      </c>
      <c r="J703" s="104">
        <v>642</v>
      </c>
      <c r="K703" s="105">
        <v>0.496519721577726</v>
      </c>
      <c r="L703" s="104">
        <v>0</v>
      </c>
      <c r="M703" s="104">
        <v>5</v>
      </c>
      <c r="N703" s="104">
        <v>50</v>
      </c>
      <c r="O703" s="104">
        <v>33</v>
      </c>
      <c r="P703" s="104">
        <v>0</v>
      </c>
      <c r="Q703" s="104">
        <v>1204</v>
      </c>
      <c r="R703" s="104">
        <v>1</v>
      </c>
      <c r="S703" s="104">
        <f>SUM('MFP by Site_kbs'!$L703:$P703,'MFP by Site_kbs'!$R703)</f>
        <v>89</v>
      </c>
      <c r="T703" s="104">
        <v>1292</v>
      </c>
      <c r="U703" s="105">
        <v>0.99922660479504999</v>
      </c>
      <c r="V703" s="104">
        <v>1</v>
      </c>
      <c r="W703" s="105">
        <v>7.7339520494972903E-4</v>
      </c>
      <c r="X703" s="104">
        <v>0</v>
      </c>
      <c r="Y703" s="104">
        <v>0</v>
      </c>
      <c r="Z703" s="104" t="s">
        <v>1869</v>
      </c>
      <c r="AA703" s="104">
        <v>0</v>
      </c>
      <c r="AB703" s="104">
        <v>0</v>
      </c>
      <c r="AC703" s="104">
        <v>0</v>
      </c>
      <c r="AD703" s="103">
        <v>0</v>
      </c>
      <c r="AE703" s="104">
        <v>0</v>
      </c>
      <c r="AF703" s="104">
        <v>0</v>
      </c>
      <c r="AG703" s="104">
        <v>0</v>
      </c>
      <c r="AH703" s="104">
        <v>0</v>
      </c>
      <c r="AI703" s="104">
        <v>0</v>
      </c>
      <c r="AJ703" s="104">
        <v>307</v>
      </c>
      <c r="AK703" s="104">
        <v>5</v>
      </c>
      <c r="AL703" s="104">
        <v>344</v>
      </c>
      <c r="AM703" s="104">
        <v>330</v>
      </c>
      <c r="AN703" s="104">
        <v>307</v>
      </c>
      <c r="AO703" s="104">
        <v>407</v>
      </c>
      <c r="AP703" s="106">
        <f>'MFP by Site_kbs'!$AO703/'MFP by Site_kbs'!$G703</f>
        <v>0.31477184841453981</v>
      </c>
      <c r="AQ703" s="104">
        <v>407</v>
      </c>
      <c r="AR703" s="107">
        <f>'MFP by Site_kbs'!$AQ703/'MFP by Site_kbs'!$G703</f>
        <v>0.31477184841453981</v>
      </c>
      <c r="AS703" s="104" t="s">
        <v>1767</v>
      </c>
      <c r="AT703" s="104" t="s">
        <v>1797</v>
      </c>
      <c r="AU703" s="115" t="s">
        <v>3246</v>
      </c>
    </row>
    <row r="704" spans="2:47" x14ac:dyDescent="0.25">
      <c r="B704" s="109" t="s">
        <v>1808</v>
      </c>
      <c r="C704" s="109">
        <v>32</v>
      </c>
      <c r="D704" s="109" t="s">
        <v>143</v>
      </c>
      <c r="E704" s="109">
        <v>32015</v>
      </c>
      <c r="F704" s="109" t="s">
        <v>1093</v>
      </c>
      <c r="G704" s="110">
        <v>1057</v>
      </c>
      <c r="H704" s="110">
        <v>502</v>
      </c>
      <c r="I704" s="111">
        <v>0.47492904446546802</v>
      </c>
      <c r="J704" s="110">
        <v>555</v>
      </c>
      <c r="K704" s="111">
        <v>0.52507095553453198</v>
      </c>
      <c r="L704" s="110">
        <v>2</v>
      </c>
      <c r="M704" s="110">
        <v>12</v>
      </c>
      <c r="N704" s="110">
        <v>43</v>
      </c>
      <c r="O704" s="110">
        <v>26</v>
      </c>
      <c r="P704" s="110">
        <v>1</v>
      </c>
      <c r="Q704" s="110">
        <v>964</v>
      </c>
      <c r="R704" s="110">
        <v>9</v>
      </c>
      <c r="S704" s="110">
        <f>SUM('MFP by Site_kbs'!$L704:$P704,'MFP by Site_kbs'!$R704)</f>
        <v>93</v>
      </c>
      <c r="T704" s="110">
        <v>1055</v>
      </c>
      <c r="U704" s="111">
        <v>0.99810785241248801</v>
      </c>
      <c r="V704" s="110">
        <v>2</v>
      </c>
      <c r="W704" s="111">
        <v>1.89214758751183E-3</v>
      </c>
      <c r="X704" s="110">
        <v>0</v>
      </c>
      <c r="Y704" s="110">
        <v>0</v>
      </c>
      <c r="Z704" s="110" t="s">
        <v>1869</v>
      </c>
      <c r="AA704" s="110">
        <v>0</v>
      </c>
      <c r="AB704" s="110">
        <v>0</v>
      </c>
      <c r="AC704" s="110">
        <v>0</v>
      </c>
      <c r="AD704" s="109">
        <v>0</v>
      </c>
      <c r="AE704" s="110">
        <v>0</v>
      </c>
      <c r="AF704" s="110">
        <v>0</v>
      </c>
      <c r="AG704" s="110">
        <v>353</v>
      </c>
      <c r="AH704" s="110">
        <v>374</v>
      </c>
      <c r="AI704" s="110">
        <v>330</v>
      </c>
      <c r="AJ704" s="110">
        <v>0</v>
      </c>
      <c r="AK704" s="110">
        <v>0</v>
      </c>
      <c r="AL704" s="110">
        <v>0</v>
      </c>
      <c r="AM704" s="110">
        <v>0</v>
      </c>
      <c r="AN704" s="110">
        <v>0</v>
      </c>
      <c r="AO704" s="110">
        <v>389</v>
      </c>
      <c r="AP704" s="112">
        <f>'MFP by Site_kbs'!$AO704/'MFP by Site_kbs'!$G704</f>
        <v>0.36802270577105012</v>
      </c>
      <c r="AQ704" s="110">
        <v>389</v>
      </c>
      <c r="AR704" s="113">
        <f>'MFP by Site_kbs'!$AQ704/'MFP by Site_kbs'!$G704</f>
        <v>0.36802270577105012</v>
      </c>
      <c r="AS704" s="110" t="s">
        <v>1767</v>
      </c>
      <c r="AT704" s="110" t="s">
        <v>1797</v>
      </c>
      <c r="AU704" s="114" t="s">
        <v>3246</v>
      </c>
    </row>
    <row r="705" spans="2:47" x14ac:dyDescent="0.25">
      <c r="B705" s="103" t="s">
        <v>1808</v>
      </c>
      <c r="C705" s="103">
        <v>32</v>
      </c>
      <c r="D705" s="103" t="s">
        <v>143</v>
      </c>
      <c r="E705" s="103">
        <v>32017</v>
      </c>
      <c r="F705" s="103" t="s">
        <v>1094</v>
      </c>
      <c r="G705" s="104">
        <v>393</v>
      </c>
      <c r="H705" s="104">
        <v>197</v>
      </c>
      <c r="I705" s="105">
        <v>0.50127226463104302</v>
      </c>
      <c r="J705" s="104">
        <v>196</v>
      </c>
      <c r="K705" s="105">
        <v>0.49872773536895698</v>
      </c>
      <c r="L705" s="104">
        <v>0</v>
      </c>
      <c r="M705" s="104">
        <v>0</v>
      </c>
      <c r="N705" s="104">
        <v>4</v>
      </c>
      <c r="O705" s="104">
        <v>7</v>
      </c>
      <c r="P705" s="104">
        <v>0</v>
      </c>
      <c r="Q705" s="104">
        <v>381</v>
      </c>
      <c r="R705" s="104">
        <v>1</v>
      </c>
      <c r="S705" s="104">
        <f>SUM('MFP by Site_kbs'!$L705:$P705,'MFP by Site_kbs'!$R705)</f>
        <v>12</v>
      </c>
      <c r="T705" s="104">
        <v>389</v>
      </c>
      <c r="U705" s="105">
        <v>0.98982188295165396</v>
      </c>
      <c r="V705" s="104">
        <v>4</v>
      </c>
      <c r="W705" s="105">
        <v>1.01781170483461E-2</v>
      </c>
      <c r="X705" s="104">
        <v>0</v>
      </c>
      <c r="Y705" s="104">
        <v>3</v>
      </c>
      <c r="Z705" s="104" t="s">
        <v>1869</v>
      </c>
      <c r="AA705" s="104">
        <v>22</v>
      </c>
      <c r="AB705" s="104">
        <v>32</v>
      </c>
      <c r="AC705" s="104">
        <v>26</v>
      </c>
      <c r="AD705" s="103">
        <v>43</v>
      </c>
      <c r="AE705" s="104">
        <v>33</v>
      </c>
      <c r="AF705" s="104">
        <v>31</v>
      </c>
      <c r="AG705" s="104">
        <v>33</v>
      </c>
      <c r="AH705" s="104">
        <v>33</v>
      </c>
      <c r="AI705" s="104">
        <v>33</v>
      </c>
      <c r="AJ705" s="104">
        <v>28</v>
      </c>
      <c r="AK705" s="104">
        <v>2</v>
      </c>
      <c r="AL705" s="104">
        <v>34</v>
      </c>
      <c r="AM705" s="104">
        <v>20</v>
      </c>
      <c r="AN705" s="104">
        <v>20</v>
      </c>
      <c r="AO705" s="104">
        <v>218</v>
      </c>
      <c r="AP705" s="106">
        <f>'MFP by Site_kbs'!$AO705/'MFP by Site_kbs'!$G705</f>
        <v>0.55470737913486001</v>
      </c>
      <c r="AQ705" s="104">
        <v>218</v>
      </c>
      <c r="AR705" s="107">
        <f>'MFP by Site_kbs'!$AQ705/'MFP by Site_kbs'!$G705</f>
        <v>0.55470737913486001</v>
      </c>
      <c r="AS705" s="104" t="s">
        <v>1767</v>
      </c>
      <c r="AT705" s="104" t="s">
        <v>1797</v>
      </c>
      <c r="AU705" s="115" t="s">
        <v>3246</v>
      </c>
    </row>
    <row r="706" spans="2:47" x14ac:dyDescent="0.25">
      <c r="B706" s="109" t="s">
        <v>1808</v>
      </c>
      <c r="C706" s="109">
        <v>32</v>
      </c>
      <c r="D706" s="109" t="s">
        <v>143</v>
      </c>
      <c r="E706" s="109">
        <v>32018</v>
      </c>
      <c r="F706" s="109" t="s">
        <v>612</v>
      </c>
      <c r="G706" s="110">
        <v>366</v>
      </c>
      <c r="H706" s="110">
        <v>179</v>
      </c>
      <c r="I706" s="111">
        <v>0.489071038251366</v>
      </c>
      <c r="J706" s="110">
        <v>187</v>
      </c>
      <c r="K706" s="111">
        <v>0.510928961748634</v>
      </c>
      <c r="L706" s="110">
        <v>3</v>
      </c>
      <c r="M706" s="110">
        <v>1</v>
      </c>
      <c r="N706" s="110">
        <v>52</v>
      </c>
      <c r="O706" s="110">
        <v>41</v>
      </c>
      <c r="P706" s="110">
        <v>1</v>
      </c>
      <c r="Q706" s="110">
        <v>261</v>
      </c>
      <c r="R706" s="110">
        <v>7</v>
      </c>
      <c r="S706" s="110">
        <f>SUM('MFP by Site_kbs'!$L706:$P706,'MFP by Site_kbs'!$R706)</f>
        <v>105</v>
      </c>
      <c r="T706" s="110">
        <v>343</v>
      </c>
      <c r="U706" s="111">
        <v>0.93715846994535501</v>
      </c>
      <c r="V706" s="110">
        <v>23</v>
      </c>
      <c r="W706" s="111">
        <v>6.2841530054644795E-2</v>
      </c>
      <c r="X706" s="110">
        <v>0</v>
      </c>
      <c r="Y706" s="110">
        <v>10</v>
      </c>
      <c r="Z706" s="110" t="s">
        <v>1869</v>
      </c>
      <c r="AA706" s="110">
        <v>60</v>
      </c>
      <c r="AB706" s="110">
        <v>63</v>
      </c>
      <c r="AC706" s="110">
        <v>56</v>
      </c>
      <c r="AD706" s="109">
        <v>53</v>
      </c>
      <c r="AE706" s="110">
        <v>64</v>
      </c>
      <c r="AF706" s="110">
        <v>60</v>
      </c>
      <c r="AG706" s="110">
        <v>0</v>
      </c>
      <c r="AH706" s="110">
        <v>0</v>
      </c>
      <c r="AI706" s="110">
        <v>0</v>
      </c>
      <c r="AJ706" s="110">
        <v>0</v>
      </c>
      <c r="AK706" s="110">
        <v>0</v>
      </c>
      <c r="AL706" s="110">
        <v>0</v>
      </c>
      <c r="AM706" s="110">
        <v>0</v>
      </c>
      <c r="AN706" s="110">
        <v>0</v>
      </c>
      <c r="AO706" s="110">
        <v>238</v>
      </c>
      <c r="AP706" s="112">
        <f>'MFP by Site_kbs'!$AO706/'MFP by Site_kbs'!$G706</f>
        <v>0.65027322404371579</v>
      </c>
      <c r="AQ706" s="110">
        <v>238</v>
      </c>
      <c r="AR706" s="113">
        <f>'MFP by Site_kbs'!$AQ706/'MFP by Site_kbs'!$G706</f>
        <v>0.65027322404371579</v>
      </c>
      <c r="AS706" s="110" t="s">
        <v>1767</v>
      </c>
      <c r="AT706" s="110" t="s">
        <v>1797</v>
      </c>
      <c r="AU706" s="114" t="s">
        <v>3246</v>
      </c>
    </row>
    <row r="707" spans="2:47" x14ac:dyDescent="0.25">
      <c r="B707" s="103" t="s">
        <v>1808</v>
      </c>
      <c r="C707" s="103">
        <v>32</v>
      </c>
      <c r="D707" s="103" t="s">
        <v>143</v>
      </c>
      <c r="E707" s="103">
        <v>32019</v>
      </c>
      <c r="F707" s="103" t="s">
        <v>1095</v>
      </c>
      <c r="G707" s="104">
        <v>290</v>
      </c>
      <c r="H707" s="104">
        <v>137</v>
      </c>
      <c r="I707" s="105">
        <v>0.472413793103448</v>
      </c>
      <c r="J707" s="104">
        <v>153</v>
      </c>
      <c r="K707" s="105">
        <v>0.527586206896552</v>
      </c>
      <c r="L707" s="104">
        <v>1</v>
      </c>
      <c r="M707" s="104">
        <v>2</v>
      </c>
      <c r="N707" s="104">
        <v>24</v>
      </c>
      <c r="O707" s="104">
        <v>27</v>
      </c>
      <c r="P707" s="104">
        <v>0</v>
      </c>
      <c r="Q707" s="104">
        <v>235</v>
      </c>
      <c r="R707" s="104">
        <v>1</v>
      </c>
      <c r="S707" s="104">
        <f>SUM('MFP by Site_kbs'!$L707:$P707,'MFP by Site_kbs'!$R707)</f>
        <v>55</v>
      </c>
      <c r="T707" s="104">
        <v>274</v>
      </c>
      <c r="U707" s="105">
        <v>0.944827586206897</v>
      </c>
      <c r="V707" s="104">
        <v>16</v>
      </c>
      <c r="W707" s="105">
        <v>5.5172413793103399E-2</v>
      </c>
      <c r="X707" s="104">
        <v>0</v>
      </c>
      <c r="Y707" s="104">
        <v>11</v>
      </c>
      <c r="Z707" s="104" t="s">
        <v>1869</v>
      </c>
      <c r="AA707" s="104">
        <v>42</v>
      </c>
      <c r="AB707" s="104">
        <v>39</v>
      </c>
      <c r="AC707" s="104">
        <v>46</v>
      </c>
      <c r="AD707" s="103">
        <v>51</v>
      </c>
      <c r="AE707" s="104">
        <v>53</v>
      </c>
      <c r="AF707" s="104">
        <v>48</v>
      </c>
      <c r="AG707" s="104">
        <v>0</v>
      </c>
      <c r="AH707" s="104">
        <v>0</v>
      </c>
      <c r="AI707" s="104">
        <v>0</v>
      </c>
      <c r="AJ707" s="104">
        <v>0</v>
      </c>
      <c r="AK707" s="104">
        <v>0</v>
      </c>
      <c r="AL707" s="104">
        <v>0</v>
      </c>
      <c r="AM707" s="104">
        <v>0</v>
      </c>
      <c r="AN707" s="104">
        <v>0</v>
      </c>
      <c r="AO707" s="104">
        <v>130</v>
      </c>
      <c r="AP707" s="106">
        <f>'MFP by Site_kbs'!$AO707/'MFP by Site_kbs'!$G707</f>
        <v>0.44827586206896552</v>
      </c>
      <c r="AQ707" s="104">
        <v>130</v>
      </c>
      <c r="AR707" s="107">
        <f>'MFP by Site_kbs'!$AQ707/'MFP by Site_kbs'!$G707</f>
        <v>0.44827586206896552</v>
      </c>
      <c r="AS707" s="104" t="s">
        <v>1767</v>
      </c>
      <c r="AT707" s="104" t="s">
        <v>1797</v>
      </c>
      <c r="AU707" s="115" t="s">
        <v>3246</v>
      </c>
    </row>
    <row r="708" spans="2:47" x14ac:dyDescent="0.25">
      <c r="B708" s="109" t="s">
        <v>1808</v>
      </c>
      <c r="C708" s="109">
        <v>32</v>
      </c>
      <c r="D708" s="109" t="s">
        <v>143</v>
      </c>
      <c r="E708" s="109">
        <v>32020</v>
      </c>
      <c r="F708" s="109" t="s">
        <v>829</v>
      </c>
      <c r="G708" s="110">
        <v>320</v>
      </c>
      <c r="H708" s="110">
        <v>150</v>
      </c>
      <c r="I708" s="111">
        <v>0.46875</v>
      </c>
      <c r="J708" s="110">
        <v>170</v>
      </c>
      <c r="K708" s="111">
        <v>0.53125</v>
      </c>
      <c r="L708" s="110">
        <v>0</v>
      </c>
      <c r="M708" s="110">
        <v>4</v>
      </c>
      <c r="N708" s="110">
        <v>64</v>
      </c>
      <c r="O708" s="110">
        <v>93</v>
      </c>
      <c r="P708" s="110">
        <v>0</v>
      </c>
      <c r="Q708" s="110">
        <v>159</v>
      </c>
      <c r="R708" s="110">
        <v>0</v>
      </c>
      <c r="S708" s="110">
        <f>SUM('MFP by Site_kbs'!$L708:$P708,'MFP by Site_kbs'!$R708)</f>
        <v>161</v>
      </c>
      <c r="T708" s="110">
        <v>245</v>
      </c>
      <c r="U708" s="111">
        <v>0.765625</v>
      </c>
      <c r="V708" s="110">
        <v>75</v>
      </c>
      <c r="W708" s="111">
        <v>0.234375</v>
      </c>
      <c r="X708" s="110">
        <v>0</v>
      </c>
      <c r="Y708" s="110">
        <v>9</v>
      </c>
      <c r="Z708" s="110" t="s">
        <v>1869</v>
      </c>
      <c r="AA708" s="110">
        <v>54</v>
      </c>
      <c r="AB708" s="110">
        <v>39</v>
      </c>
      <c r="AC708" s="110">
        <v>59</v>
      </c>
      <c r="AD708" s="109">
        <v>54</v>
      </c>
      <c r="AE708" s="110">
        <v>60</v>
      </c>
      <c r="AF708" s="110">
        <v>45</v>
      </c>
      <c r="AG708" s="110">
        <v>0</v>
      </c>
      <c r="AH708" s="110">
        <v>0</v>
      </c>
      <c r="AI708" s="110">
        <v>0</v>
      </c>
      <c r="AJ708" s="110">
        <v>0</v>
      </c>
      <c r="AK708" s="110">
        <v>0</v>
      </c>
      <c r="AL708" s="110">
        <v>0</v>
      </c>
      <c r="AM708" s="110">
        <v>0</v>
      </c>
      <c r="AN708" s="110">
        <v>0</v>
      </c>
      <c r="AO708" s="110">
        <v>242</v>
      </c>
      <c r="AP708" s="112">
        <f>'MFP by Site_kbs'!$AO708/'MFP by Site_kbs'!$G708</f>
        <v>0.75624999999999998</v>
      </c>
      <c r="AQ708" s="110">
        <v>242</v>
      </c>
      <c r="AR708" s="113">
        <f>'MFP by Site_kbs'!$AQ708/'MFP by Site_kbs'!$G708</f>
        <v>0.75624999999999998</v>
      </c>
      <c r="AS708" s="110" t="s">
        <v>1767</v>
      </c>
      <c r="AT708" s="110" t="s">
        <v>1797</v>
      </c>
      <c r="AU708" s="114" t="s">
        <v>3246</v>
      </c>
    </row>
    <row r="709" spans="2:47" x14ac:dyDescent="0.25">
      <c r="B709" s="103" t="s">
        <v>1808</v>
      </c>
      <c r="C709" s="103">
        <v>32</v>
      </c>
      <c r="D709" s="103" t="s">
        <v>143</v>
      </c>
      <c r="E709" s="103">
        <v>32021</v>
      </c>
      <c r="F709" s="103" t="s">
        <v>1096</v>
      </c>
      <c r="G709" s="104">
        <v>412</v>
      </c>
      <c r="H709" s="104">
        <v>193</v>
      </c>
      <c r="I709" s="105">
        <v>0.46844660194174798</v>
      </c>
      <c r="J709" s="104">
        <v>219</v>
      </c>
      <c r="K709" s="105">
        <v>0.53155339805825197</v>
      </c>
      <c r="L709" s="104">
        <v>0</v>
      </c>
      <c r="M709" s="104">
        <v>10</v>
      </c>
      <c r="N709" s="104">
        <v>60</v>
      </c>
      <c r="O709" s="104">
        <v>67</v>
      </c>
      <c r="P709" s="104">
        <v>0</v>
      </c>
      <c r="Q709" s="104">
        <v>271</v>
      </c>
      <c r="R709" s="104">
        <v>4</v>
      </c>
      <c r="S709" s="104">
        <f>SUM('MFP by Site_kbs'!$L709:$P709,'MFP by Site_kbs'!$R709)</f>
        <v>141</v>
      </c>
      <c r="T709" s="104">
        <v>386</v>
      </c>
      <c r="U709" s="105">
        <v>0.93689320388349495</v>
      </c>
      <c r="V709" s="104">
        <v>26</v>
      </c>
      <c r="W709" s="105">
        <v>6.3106796116504896E-2</v>
      </c>
      <c r="X709" s="104">
        <v>0</v>
      </c>
      <c r="Y709" s="104">
        <v>0</v>
      </c>
      <c r="Z709" s="104" t="s">
        <v>1869</v>
      </c>
      <c r="AA709" s="104">
        <v>0</v>
      </c>
      <c r="AB709" s="104">
        <v>0</v>
      </c>
      <c r="AC709" s="104">
        <v>0</v>
      </c>
      <c r="AD709" s="103">
        <v>0</v>
      </c>
      <c r="AE709" s="104">
        <v>0</v>
      </c>
      <c r="AF709" s="104">
        <v>0</v>
      </c>
      <c r="AG709" s="104">
        <v>133</v>
      </c>
      <c r="AH709" s="104">
        <v>153</v>
      </c>
      <c r="AI709" s="104">
        <v>126</v>
      </c>
      <c r="AJ709" s="104">
        <v>0</v>
      </c>
      <c r="AK709" s="104">
        <v>0</v>
      </c>
      <c r="AL709" s="104">
        <v>0</v>
      </c>
      <c r="AM709" s="104">
        <v>0</v>
      </c>
      <c r="AN709" s="104">
        <v>0</v>
      </c>
      <c r="AO709" s="104">
        <v>229</v>
      </c>
      <c r="AP709" s="106">
        <f>'MFP by Site_kbs'!$AO709/'MFP by Site_kbs'!$G709</f>
        <v>0.55582524271844658</v>
      </c>
      <c r="AQ709" s="104">
        <v>229</v>
      </c>
      <c r="AR709" s="107">
        <f>'MFP by Site_kbs'!$AQ709/'MFP by Site_kbs'!$G709</f>
        <v>0.55582524271844658</v>
      </c>
      <c r="AS709" s="104" t="s">
        <v>1767</v>
      </c>
      <c r="AT709" s="104" t="s">
        <v>1797</v>
      </c>
      <c r="AU709" s="115" t="s">
        <v>3246</v>
      </c>
    </row>
    <row r="710" spans="2:47" x14ac:dyDescent="0.25">
      <c r="B710" s="109" t="s">
        <v>1808</v>
      </c>
      <c r="C710" s="109">
        <v>32</v>
      </c>
      <c r="D710" s="109" t="s">
        <v>143</v>
      </c>
      <c r="E710" s="109">
        <v>32022</v>
      </c>
      <c r="F710" s="109" t="s">
        <v>1097</v>
      </c>
      <c r="G710" s="110">
        <v>509</v>
      </c>
      <c r="H710" s="110">
        <v>244</v>
      </c>
      <c r="I710" s="111">
        <v>0.479371316306483</v>
      </c>
      <c r="J710" s="110">
        <v>265</v>
      </c>
      <c r="K710" s="111">
        <v>0.520628683693517</v>
      </c>
      <c r="L710" s="110">
        <v>0</v>
      </c>
      <c r="M710" s="110">
        <v>1</v>
      </c>
      <c r="N710" s="110">
        <v>69</v>
      </c>
      <c r="O710" s="110">
        <v>17</v>
      </c>
      <c r="P710" s="110">
        <v>0</v>
      </c>
      <c r="Q710" s="110">
        <v>418</v>
      </c>
      <c r="R710" s="110">
        <v>4</v>
      </c>
      <c r="S710" s="110">
        <f>SUM('MFP by Site_kbs'!$L710:$P710,'MFP by Site_kbs'!$R710)</f>
        <v>91</v>
      </c>
      <c r="T710" s="110">
        <v>503</v>
      </c>
      <c r="U710" s="111">
        <v>0.98821218074656203</v>
      </c>
      <c r="V710" s="110">
        <v>6</v>
      </c>
      <c r="W710" s="111">
        <v>1.17878192534381E-2</v>
      </c>
      <c r="X710" s="110">
        <v>0</v>
      </c>
      <c r="Y710" s="110">
        <v>11</v>
      </c>
      <c r="Z710" s="110" t="s">
        <v>1869</v>
      </c>
      <c r="AA710" s="110">
        <v>91</v>
      </c>
      <c r="AB710" s="110">
        <v>103</v>
      </c>
      <c r="AC710" s="110">
        <v>99</v>
      </c>
      <c r="AD710" s="109">
        <v>101</v>
      </c>
      <c r="AE710" s="110">
        <v>104</v>
      </c>
      <c r="AF710" s="110">
        <v>0</v>
      </c>
      <c r="AG710" s="110">
        <v>0</v>
      </c>
      <c r="AH710" s="110">
        <v>0</v>
      </c>
      <c r="AI710" s="110">
        <v>0</v>
      </c>
      <c r="AJ710" s="110">
        <v>0</v>
      </c>
      <c r="AK710" s="110">
        <v>0</v>
      </c>
      <c r="AL710" s="110">
        <v>0</v>
      </c>
      <c r="AM710" s="110">
        <v>0</v>
      </c>
      <c r="AN710" s="110">
        <v>0</v>
      </c>
      <c r="AO710" s="110">
        <v>354</v>
      </c>
      <c r="AP710" s="112">
        <f>'MFP by Site_kbs'!$AO710/'MFP by Site_kbs'!$G710</f>
        <v>0.69548133595284878</v>
      </c>
      <c r="AQ710" s="110">
        <v>354</v>
      </c>
      <c r="AR710" s="113">
        <f>'MFP by Site_kbs'!$AQ710/'MFP by Site_kbs'!$G710</f>
        <v>0.69548133595284878</v>
      </c>
      <c r="AS710" s="110" t="s">
        <v>1767</v>
      </c>
      <c r="AT710" s="110" t="s">
        <v>1797</v>
      </c>
      <c r="AU710" s="114" t="s">
        <v>3246</v>
      </c>
    </row>
    <row r="711" spans="2:47" x14ac:dyDescent="0.25">
      <c r="B711" s="103" t="s">
        <v>1808</v>
      </c>
      <c r="C711" s="103">
        <v>32</v>
      </c>
      <c r="D711" s="103" t="s">
        <v>143</v>
      </c>
      <c r="E711" s="103">
        <v>32023</v>
      </c>
      <c r="F711" s="103" t="s">
        <v>1098</v>
      </c>
      <c r="G711" s="104">
        <v>373</v>
      </c>
      <c r="H711" s="104">
        <v>168</v>
      </c>
      <c r="I711" s="105">
        <v>0.45040214477211798</v>
      </c>
      <c r="J711" s="104">
        <v>205</v>
      </c>
      <c r="K711" s="105">
        <v>0.54959785522788196</v>
      </c>
      <c r="L711" s="104">
        <v>0</v>
      </c>
      <c r="M711" s="104">
        <v>1</v>
      </c>
      <c r="N711" s="104">
        <v>51</v>
      </c>
      <c r="O711" s="104">
        <v>9</v>
      </c>
      <c r="P711" s="104">
        <v>0</v>
      </c>
      <c r="Q711" s="104">
        <v>311</v>
      </c>
      <c r="R711" s="104">
        <v>1</v>
      </c>
      <c r="S711" s="104">
        <f>SUM('MFP by Site_kbs'!$L711:$P711,'MFP by Site_kbs'!$R711)</f>
        <v>62</v>
      </c>
      <c r="T711" s="104">
        <v>372</v>
      </c>
      <c r="U711" s="105">
        <v>0.99731903485254703</v>
      </c>
      <c r="V711" s="104">
        <v>1</v>
      </c>
      <c r="W711" s="105">
        <v>2.6809651474530801E-3</v>
      </c>
      <c r="X711" s="104">
        <v>0</v>
      </c>
      <c r="Y711" s="104">
        <v>0</v>
      </c>
      <c r="Z711" s="104" t="s">
        <v>1869</v>
      </c>
      <c r="AA711" s="104">
        <v>0</v>
      </c>
      <c r="AB711" s="104">
        <v>0</v>
      </c>
      <c r="AC711" s="104">
        <v>0</v>
      </c>
      <c r="AD711" s="103">
        <v>0</v>
      </c>
      <c r="AE711" s="104">
        <v>0</v>
      </c>
      <c r="AF711" s="104">
        <v>0</v>
      </c>
      <c r="AG711" s="104">
        <v>0</v>
      </c>
      <c r="AH711" s="104">
        <v>0</v>
      </c>
      <c r="AI711" s="104">
        <v>0</v>
      </c>
      <c r="AJ711" s="104">
        <v>85</v>
      </c>
      <c r="AK711" s="104">
        <v>9</v>
      </c>
      <c r="AL711" s="104">
        <v>98</v>
      </c>
      <c r="AM711" s="104">
        <v>86</v>
      </c>
      <c r="AN711" s="104">
        <v>95</v>
      </c>
      <c r="AO711" s="104">
        <v>217</v>
      </c>
      <c r="AP711" s="106">
        <f>'MFP by Site_kbs'!$AO711/'MFP by Site_kbs'!$G711</f>
        <v>0.58176943699731909</v>
      </c>
      <c r="AQ711" s="104">
        <v>217</v>
      </c>
      <c r="AR711" s="107">
        <f>'MFP by Site_kbs'!$AQ711/'MFP by Site_kbs'!$G711</f>
        <v>0.58176943699731909</v>
      </c>
      <c r="AS711" s="104" t="s">
        <v>1767</v>
      </c>
      <c r="AT711" s="104" t="s">
        <v>1797</v>
      </c>
      <c r="AU711" s="115" t="s">
        <v>3246</v>
      </c>
    </row>
    <row r="712" spans="2:47" x14ac:dyDescent="0.25">
      <c r="B712" s="109" t="s">
        <v>1808</v>
      </c>
      <c r="C712" s="109">
        <v>32</v>
      </c>
      <c r="D712" s="109" t="s">
        <v>143</v>
      </c>
      <c r="E712" s="109">
        <v>32024</v>
      </c>
      <c r="F712" s="109" t="s">
        <v>1099</v>
      </c>
      <c r="G712" s="110">
        <v>1129</v>
      </c>
      <c r="H712" s="110">
        <v>522</v>
      </c>
      <c r="I712" s="111">
        <v>0.46235606731620899</v>
      </c>
      <c r="J712" s="110">
        <v>607</v>
      </c>
      <c r="K712" s="111">
        <v>0.53764393268379096</v>
      </c>
      <c r="L712" s="110">
        <v>0</v>
      </c>
      <c r="M712" s="110">
        <v>11</v>
      </c>
      <c r="N712" s="110">
        <v>117</v>
      </c>
      <c r="O712" s="110">
        <v>29</v>
      </c>
      <c r="P712" s="110">
        <v>1</v>
      </c>
      <c r="Q712" s="110">
        <v>968</v>
      </c>
      <c r="R712" s="110">
        <v>3</v>
      </c>
      <c r="S712" s="110">
        <f>SUM('MFP by Site_kbs'!$L712:$P712,'MFP by Site_kbs'!$R712)</f>
        <v>161</v>
      </c>
      <c r="T712" s="110">
        <v>1124</v>
      </c>
      <c r="U712" s="111">
        <v>0.99557130203720101</v>
      </c>
      <c r="V712" s="110">
        <v>5</v>
      </c>
      <c r="W712" s="111">
        <v>4.4286979627989401E-3</v>
      </c>
      <c r="X712" s="110">
        <v>0</v>
      </c>
      <c r="Y712" s="110">
        <v>0</v>
      </c>
      <c r="Z712" s="110" t="s">
        <v>1869</v>
      </c>
      <c r="AA712" s="110">
        <v>0</v>
      </c>
      <c r="AB712" s="110">
        <v>0</v>
      </c>
      <c r="AC712" s="110">
        <v>0</v>
      </c>
      <c r="AD712" s="109">
        <v>0</v>
      </c>
      <c r="AE712" s="110">
        <v>0</v>
      </c>
      <c r="AF712" s="110">
        <v>0</v>
      </c>
      <c r="AG712" s="110">
        <v>0</v>
      </c>
      <c r="AH712" s="110">
        <v>0</v>
      </c>
      <c r="AI712" s="110">
        <v>0</v>
      </c>
      <c r="AJ712" s="110">
        <v>0</v>
      </c>
      <c r="AK712" s="110">
        <v>0</v>
      </c>
      <c r="AL712" s="110">
        <v>416</v>
      </c>
      <c r="AM712" s="110">
        <v>413</v>
      </c>
      <c r="AN712" s="110">
        <v>300</v>
      </c>
      <c r="AO712" s="110">
        <v>464</v>
      </c>
      <c r="AP712" s="112">
        <f>'MFP by Site_kbs'!$AO712/'MFP by Site_kbs'!$G712</f>
        <v>0.41098317094774134</v>
      </c>
      <c r="AQ712" s="110">
        <v>464</v>
      </c>
      <c r="AR712" s="113">
        <f>'MFP by Site_kbs'!$AQ712/'MFP by Site_kbs'!$G712</f>
        <v>0.41098317094774134</v>
      </c>
      <c r="AS712" s="110" t="s">
        <v>1767</v>
      </c>
      <c r="AT712" s="110" t="s">
        <v>1797</v>
      </c>
      <c r="AU712" s="114" t="s">
        <v>3246</v>
      </c>
    </row>
    <row r="713" spans="2:47" x14ac:dyDescent="0.25">
      <c r="B713" s="103" t="s">
        <v>1808</v>
      </c>
      <c r="C713" s="103">
        <v>32</v>
      </c>
      <c r="D713" s="103" t="s">
        <v>143</v>
      </c>
      <c r="E713" s="103">
        <v>32025</v>
      </c>
      <c r="F713" s="103" t="s">
        <v>1100</v>
      </c>
      <c r="G713" s="104">
        <v>438</v>
      </c>
      <c r="H713" s="104">
        <v>206</v>
      </c>
      <c r="I713" s="105">
        <v>0.47031963470319599</v>
      </c>
      <c r="J713" s="104">
        <v>232</v>
      </c>
      <c r="K713" s="105">
        <v>0.52968036529680396</v>
      </c>
      <c r="L713" s="104">
        <v>0</v>
      </c>
      <c r="M713" s="104">
        <v>8</v>
      </c>
      <c r="N713" s="104">
        <v>44</v>
      </c>
      <c r="O713" s="104">
        <v>12</v>
      </c>
      <c r="P713" s="104">
        <v>0</v>
      </c>
      <c r="Q713" s="104">
        <v>372</v>
      </c>
      <c r="R713" s="104">
        <v>2</v>
      </c>
      <c r="S713" s="104">
        <f>SUM('MFP by Site_kbs'!$L713:$P713,'MFP by Site_kbs'!$R713)</f>
        <v>66</v>
      </c>
      <c r="T713" s="104">
        <v>436</v>
      </c>
      <c r="U713" s="105">
        <v>0.99543378995433796</v>
      </c>
      <c r="V713" s="104">
        <v>2</v>
      </c>
      <c r="W713" s="105">
        <v>4.5662100456621002E-3</v>
      </c>
      <c r="X713" s="104">
        <v>0</v>
      </c>
      <c r="Y713" s="104">
        <v>0</v>
      </c>
      <c r="Z713" s="104" t="s">
        <v>1869</v>
      </c>
      <c r="AA713" s="104">
        <v>0</v>
      </c>
      <c r="AB713" s="104">
        <v>0</v>
      </c>
      <c r="AC713" s="104">
        <v>0</v>
      </c>
      <c r="AD713" s="103">
        <v>0</v>
      </c>
      <c r="AE713" s="104">
        <v>0</v>
      </c>
      <c r="AF713" s="104">
        <v>0</v>
      </c>
      <c r="AG713" s="104">
        <v>0</v>
      </c>
      <c r="AH713" s="104">
        <v>0</v>
      </c>
      <c r="AI713" s="104">
        <v>0</v>
      </c>
      <c r="AJ713" s="104">
        <v>422</v>
      </c>
      <c r="AK713" s="104">
        <v>16</v>
      </c>
      <c r="AL713" s="104">
        <v>0</v>
      </c>
      <c r="AM713" s="104">
        <v>0</v>
      </c>
      <c r="AN713" s="104">
        <v>0</v>
      </c>
      <c r="AO713" s="104">
        <v>220</v>
      </c>
      <c r="AP713" s="106">
        <f>'MFP by Site_kbs'!$AO713/'MFP by Site_kbs'!$G713</f>
        <v>0.50228310502283102</v>
      </c>
      <c r="AQ713" s="104">
        <v>220</v>
      </c>
      <c r="AR713" s="107">
        <f>'MFP by Site_kbs'!$AQ713/'MFP by Site_kbs'!$G713</f>
        <v>0.50228310502283102</v>
      </c>
      <c r="AS713" s="104" t="s">
        <v>1767</v>
      </c>
      <c r="AT713" s="104" t="s">
        <v>1797</v>
      </c>
      <c r="AU713" s="115" t="s">
        <v>3246</v>
      </c>
    </row>
    <row r="714" spans="2:47" x14ac:dyDescent="0.25">
      <c r="B714" s="109" t="s">
        <v>1808</v>
      </c>
      <c r="C714" s="109">
        <v>32</v>
      </c>
      <c r="D714" s="109" t="s">
        <v>143</v>
      </c>
      <c r="E714" s="109">
        <v>32026</v>
      </c>
      <c r="F714" s="109" t="s">
        <v>1101</v>
      </c>
      <c r="G714" s="110">
        <v>579</v>
      </c>
      <c r="H714" s="110">
        <v>274</v>
      </c>
      <c r="I714" s="111">
        <v>0.47322970639032802</v>
      </c>
      <c r="J714" s="110">
        <v>305</v>
      </c>
      <c r="K714" s="111">
        <v>0.52677029360967198</v>
      </c>
      <c r="L714" s="110">
        <v>0</v>
      </c>
      <c r="M714" s="110">
        <v>4</v>
      </c>
      <c r="N714" s="110">
        <v>86</v>
      </c>
      <c r="O714" s="110">
        <v>45</v>
      </c>
      <c r="P714" s="110">
        <v>0</v>
      </c>
      <c r="Q714" s="110">
        <v>436</v>
      </c>
      <c r="R714" s="110">
        <v>8</v>
      </c>
      <c r="S714" s="110">
        <f>SUM('MFP by Site_kbs'!$L714:$P714,'MFP by Site_kbs'!$R714)</f>
        <v>143</v>
      </c>
      <c r="T714" s="110">
        <v>566</v>
      </c>
      <c r="U714" s="111">
        <v>0.977547495682211</v>
      </c>
      <c r="V714" s="110">
        <v>13</v>
      </c>
      <c r="W714" s="111">
        <v>2.24525043177893E-2</v>
      </c>
      <c r="X714" s="110">
        <v>0</v>
      </c>
      <c r="Y714" s="110">
        <v>18</v>
      </c>
      <c r="Z714" s="110" t="s">
        <v>1869</v>
      </c>
      <c r="AA714" s="110">
        <v>94</v>
      </c>
      <c r="AB714" s="110">
        <v>99</v>
      </c>
      <c r="AC714" s="110">
        <v>104</v>
      </c>
      <c r="AD714" s="109">
        <v>75</v>
      </c>
      <c r="AE714" s="110">
        <v>104</v>
      </c>
      <c r="AF714" s="110">
        <v>85</v>
      </c>
      <c r="AG714" s="110">
        <v>0</v>
      </c>
      <c r="AH714" s="110">
        <v>0</v>
      </c>
      <c r="AI714" s="110">
        <v>0</v>
      </c>
      <c r="AJ714" s="110">
        <v>0</v>
      </c>
      <c r="AK714" s="110">
        <v>0</v>
      </c>
      <c r="AL714" s="110">
        <v>0</v>
      </c>
      <c r="AM714" s="110">
        <v>0</v>
      </c>
      <c r="AN714" s="110">
        <v>0</v>
      </c>
      <c r="AO714" s="110">
        <v>389</v>
      </c>
      <c r="AP714" s="112">
        <f>'MFP by Site_kbs'!$AO714/'MFP by Site_kbs'!$G714</f>
        <v>0.67184801381692572</v>
      </c>
      <c r="AQ714" s="110">
        <v>389</v>
      </c>
      <c r="AR714" s="113">
        <f>'MFP by Site_kbs'!$AQ714/'MFP by Site_kbs'!$G714</f>
        <v>0.67184801381692572</v>
      </c>
      <c r="AS714" s="110" t="s">
        <v>1767</v>
      </c>
      <c r="AT714" s="110" t="s">
        <v>1797</v>
      </c>
      <c r="AU714" s="114" t="s">
        <v>3246</v>
      </c>
    </row>
    <row r="715" spans="2:47" x14ac:dyDescent="0.25">
      <c r="B715" s="103" t="s">
        <v>1808</v>
      </c>
      <c r="C715" s="103">
        <v>32</v>
      </c>
      <c r="D715" s="103" t="s">
        <v>143</v>
      </c>
      <c r="E715" s="103">
        <v>32027</v>
      </c>
      <c r="F715" s="103" t="s">
        <v>1102</v>
      </c>
      <c r="G715" s="104">
        <v>792</v>
      </c>
      <c r="H715" s="104">
        <v>366</v>
      </c>
      <c r="I715" s="105">
        <v>0.46212121212121199</v>
      </c>
      <c r="J715" s="104">
        <v>426</v>
      </c>
      <c r="K715" s="105">
        <v>0.53787878787878796</v>
      </c>
      <c r="L715" s="104">
        <v>2</v>
      </c>
      <c r="M715" s="104">
        <v>8</v>
      </c>
      <c r="N715" s="104">
        <v>106</v>
      </c>
      <c r="O715" s="104">
        <v>40</v>
      </c>
      <c r="P715" s="104">
        <v>1</v>
      </c>
      <c r="Q715" s="104">
        <v>630</v>
      </c>
      <c r="R715" s="104">
        <v>5</v>
      </c>
      <c r="S715" s="104">
        <f>SUM('MFP by Site_kbs'!$L715:$P715,'MFP by Site_kbs'!$R715)</f>
        <v>162</v>
      </c>
      <c r="T715" s="104">
        <v>783</v>
      </c>
      <c r="U715" s="105">
        <v>0.98863636363636398</v>
      </c>
      <c r="V715" s="104">
        <v>9</v>
      </c>
      <c r="W715" s="105">
        <v>1.13636363636364E-2</v>
      </c>
      <c r="X715" s="104">
        <v>0</v>
      </c>
      <c r="Y715" s="104">
        <v>0</v>
      </c>
      <c r="Z715" s="104" t="s">
        <v>1869</v>
      </c>
      <c r="AA715" s="104">
        <v>0</v>
      </c>
      <c r="AB715" s="104">
        <v>0</v>
      </c>
      <c r="AC715" s="104">
        <v>0</v>
      </c>
      <c r="AD715" s="103">
        <v>0</v>
      </c>
      <c r="AE715" s="104">
        <v>0</v>
      </c>
      <c r="AF715" s="104">
        <v>0</v>
      </c>
      <c r="AG715" s="104">
        <v>277</v>
      </c>
      <c r="AH715" s="104">
        <v>276</v>
      </c>
      <c r="AI715" s="104">
        <v>239</v>
      </c>
      <c r="AJ715" s="104">
        <v>0</v>
      </c>
      <c r="AK715" s="104">
        <v>0</v>
      </c>
      <c r="AL715" s="104">
        <v>0</v>
      </c>
      <c r="AM715" s="104">
        <v>0</v>
      </c>
      <c r="AN715" s="104">
        <v>0</v>
      </c>
      <c r="AO715" s="104">
        <v>444</v>
      </c>
      <c r="AP715" s="106">
        <f>'MFP by Site_kbs'!$AO715/'MFP by Site_kbs'!$G715</f>
        <v>0.56060606060606055</v>
      </c>
      <c r="AQ715" s="104">
        <v>444</v>
      </c>
      <c r="AR715" s="107">
        <f>'MFP by Site_kbs'!$AQ715/'MFP by Site_kbs'!$G715</f>
        <v>0.56060606060606055</v>
      </c>
      <c r="AS715" s="104" t="s">
        <v>1767</v>
      </c>
      <c r="AT715" s="104" t="s">
        <v>1797</v>
      </c>
      <c r="AU715" s="115" t="s">
        <v>3246</v>
      </c>
    </row>
    <row r="716" spans="2:47" ht="30" x14ac:dyDescent="0.25">
      <c r="B716" s="109" t="s">
        <v>1808</v>
      </c>
      <c r="C716" s="109">
        <v>32</v>
      </c>
      <c r="D716" s="109" t="s">
        <v>143</v>
      </c>
      <c r="E716" s="109">
        <v>32028</v>
      </c>
      <c r="F716" s="109" t="s">
        <v>1103</v>
      </c>
      <c r="G716" s="110">
        <v>478</v>
      </c>
      <c r="H716" s="110">
        <v>227</v>
      </c>
      <c r="I716" s="111">
        <v>0.47489539748954002</v>
      </c>
      <c r="J716" s="110">
        <v>251</v>
      </c>
      <c r="K716" s="111">
        <v>0.52510460251045998</v>
      </c>
      <c r="L716" s="110">
        <v>1</v>
      </c>
      <c r="M716" s="110">
        <v>2</v>
      </c>
      <c r="N716" s="110">
        <v>16</v>
      </c>
      <c r="O716" s="110">
        <v>11</v>
      </c>
      <c r="P716" s="110">
        <v>0</v>
      </c>
      <c r="Q716" s="110">
        <v>445</v>
      </c>
      <c r="R716" s="110">
        <v>3</v>
      </c>
      <c r="S716" s="110">
        <f>SUM('MFP by Site_kbs'!$L716:$P716,'MFP by Site_kbs'!$R716)</f>
        <v>33</v>
      </c>
      <c r="T716" s="110">
        <v>471</v>
      </c>
      <c r="U716" s="111">
        <v>0.98535564853556501</v>
      </c>
      <c r="V716" s="110">
        <v>7</v>
      </c>
      <c r="W716" s="111">
        <v>1.46443514644351E-2</v>
      </c>
      <c r="X716" s="110">
        <v>0</v>
      </c>
      <c r="Y716" s="110">
        <v>5</v>
      </c>
      <c r="Z716" s="110" t="s">
        <v>1869</v>
      </c>
      <c r="AA716" s="110">
        <v>60</v>
      </c>
      <c r="AB716" s="110">
        <v>52</v>
      </c>
      <c r="AC716" s="110">
        <v>77</v>
      </c>
      <c r="AD716" s="109">
        <v>82</v>
      </c>
      <c r="AE716" s="110">
        <v>77</v>
      </c>
      <c r="AF716" s="110">
        <v>70</v>
      </c>
      <c r="AG716" s="110">
        <v>55</v>
      </c>
      <c r="AH716" s="110">
        <v>0</v>
      </c>
      <c r="AI716" s="110">
        <v>0</v>
      </c>
      <c r="AJ716" s="110">
        <v>0</v>
      </c>
      <c r="AK716" s="110">
        <v>0</v>
      </c>
      <c r="AL716" s="110">
        <v>0</v>
      </c>
      <c r="AM716" s="110">
        <v>0</v>
      </c>
      <c r="AN716" s="110">
        <v>0</v>
      </c>
      <c r="AO716" s="110">
        <v>234</v>
      </c>
      <c r="AP716" s="112">
        <f>'MFP by Site_kbs'!$AO716/'MFP by Site_kbs'!$G716</f>
        <v>0.4895397489539749</v>
      </c>
      <c r="AQ716" s="110">
        <v>234</v>
      </c>
      <c r="AR716" s="113">
        <f>'MFP by Site_kbs'!$AQ716/'MFP by Site_kbs'!$G716</f>
        <v>0.4895397489539749</v>
      </c>
      <c r="AS716" s="110" t="s">
        <v>1767</v>
      </c>
      <c r="AT716" s="110" t="s">
        <v>1797</v>
      </c>
      <c r="AU716" s="114" t="s">
        <v>3246</v>
      </c>
    </row>
    <row r="717" spans="2:47" x14ac:dyDescent="0.25">
      <c r="B717" s="103" t="s">
        <v>1808</v>
      </c>
      <c r="C717" s="103">
        <v>32</v>
      </c>
      <c r="D717" s="103" t="s">
        <v>143</v>
      </c>
      <c r="E717" s="103">
        <v>32031</v>
      </c>
      <c r="F717" s="103" t="s">
        <v>1104</v>
      </c>
      <c r="G717" s="104">
        <v>650</v>
      </c>
      <c r="H717" s="104">
        <v>323</v>
      </c>
      <c r="I717" s="105">
        <v>0.49692307692307702</v>
      </c>
      <c r="J717" s="104">
        <v>327</v>
      </c>
      <c r="K717" s="105">
        <v>0.50307692307692298</v>
      </c>
      <c r="L717" s="104">
        <v>0</v>
      </c>
      <c r="M717" s="104">
        <v>3</v>
      </c>
      <c r="N717" s="104">
        <v>32</v>
      </c>
      <c r="O717" s="104">
        <v>22</v>
      </c>
      <c r="P717" s="104">
        <v>0</v>
      </c>
      <c r="Q717" s="104">
        <v>584</v>
      </c>
      <c r="R717" s="104">
        <v>9</v>
      </c>
      <c r="S717" s="104">
        <f>SUM('MFP by Site_kbs'!$L717:$P717,'MFP by Site_kbs'!$R717)</f>
        <v>66</v>
      </c>
      <c r="T717" s="104">
        <v>649</v>
      </c>
      <c r="U717" s="105">
        <v>0.99846153846153896</v>
      </c>
      <c r="V717" s="104">
        <v>1</v>
      </c>
      <c r="W717" s="105">
        <v>1.53846153846154E-3</v>
      </c>
      <c r="X717" s="104">
        <v>0</v>
      </c>
      <c r="Y717" s="104">
        <v>23</v>
      </c>
      <c r="Z717" s="104" t="s">
        <v>1869</v>
      </c>
      <c r="AA717" s="104">
        <v>117</v>
      </c>
      <c r="AB717" s="104">
        <v>100</v>
      </c>
      <c r="AC717" s="104">
        <v>100</v>
      </c>
      <c r="AD717" s="103">
        <v>111</v>
      </c>
      <c r="AE717" s="104">
        <v>93</v>
      </c>
      <c r="AF717" s="104">
        <v>106</v>
      </c>
      <c r="AG717" s="104">
        <v>0</v>
      </c>
      <c r="AH717" s="104">
        <v>0</v>
      </c>
      <c r="AI717" s="104">
        <v>0</v>
      </c>
      <c r="AJ717" s="104">
        <v>0</v>
      </c>
      <c r="AK717" s="104">
        <v>0</v>
      </c>
      <c r="AL717" s="104">
        <v>0</v>
      </c>
      <c r="AM717" s="104">
        <v>0</v>
      </c>
      <c r="AN717" s="104">
        <v>0</v>
      </c>
      <c r="AO717" s="104">
        <v>303</v>
      </c>
      <c r="AP717" s="106">
        <f>'MFP by Site_kbs'!$AO717/'MFP by Site_kbs'!$G717</f>
        <v>0.46615384615384614</v>
      </c>
      <c r="AQ717" s="104">
        <v>303</v>
      </c>
      <c r="AR717" s="107">
        <f>'MFP by Site_kbs'!$AQ717/'MFP by Site_kbs'!$G717</f>
        <v>0.46615384615384614</v>
      </c>
      <c r="AS717" s="104" t="s">
        <v>1767</v>
      </c>
      <c r="AT717" s="104" t="s">
        <v>1797</v>
      </c>
      <c r="AU717" s="115" t="s">
        <v>3246</v>
      </c>
    </row>
    <row r="718" spans="2:47" x14ac:dyDescent="0.25">
      <c r="B718" s="109" t="s">
        <v>1808</v>
      </c>
      <c r="C718" s="109">
        <v>32</v>
      </c>
      <c r="D718" s="109" t="s">
        <v>143</v>
      </c>
      <c r="E718" s="109">
        <v>32032</v>
      </c>
      <c r="F718" s="109" t="s">
        <v>1105</v>
      </c>
      <c r="G718" s="110">
        <v>632</v>
      </c>
      <c r="H718" s="110">
        <v>305</v>
      </c>
      <c r="I718" s="111">
        <v>0.482594936708861</v>
      </c>
      <c r="J718" s="110">
        <v>327</v>
      </c>
      <c r="K718" s="111">
        <v>0.517405063291139</v>
      </c>
      <c r="L718" s="110">
        <v>3</v>
      </c>
      <c r="M718" s="110">
        <v>0</v>
      </c>
      <c r="N718" s="110">
        <v>63</v>
      </c>
      <c r="O718" s="110">
        <v>41</v>
      </c>
      <c r="P718" s="110">
        <v>0</v>
      </c>
      <c r="Q718" s="110">
        <v>521</v>
      </c>
      <c r="R718" s="110">
        <v>4</v>
      </c>
      <c r="S718" s="110">
        <f>SUM('MFP by Site_kbs'!$L718:$P718,'MFP by Site_kbs'!$R718)</f>
        <v>111</v>
      </c>
      <c r="T718" s="110">
        <v>622</v>
      </c>
      <c r="U718" s="111">
        <v>0.984177215189873</v>
      </c>
      <c r="V718" s="110">
        <v>10</v>
      </c>
      <c r="W718" s="111">
        <v>1.5822784810126601E-2</v>
      </c>
      <c r="X718" s="110">
        <v>0</v>
      </c>
      <c r="Y718" s="110">
        <v>0</v>
      </c>
      <c r="Z718" s="110" t="s">
        <v>1869</v>
      </c>
      <c r="AA718" s="110">
        <v>0</v>
      </c>
      <c r="AB718" s="110">
        <v>0</v>
      </c>
      <c r="AC718" s="110">
        <v>0</v>
      </c>
      <c r="AD718" s="109">
        <v>0</v>
      </c>
      <c r="AE718" s="110">
        <v>0</v>
      </c>
      <c r="AF718" s="110">
        <v>177</v>
      </c>
      <c r="AG718" s="110">
        <v>167</v>
      </c>
      <c r="AH718" s="110">
        <v>151</v>
      </c>
      <c r="AI718" s="110">
        <v>137</v>
      </c>
      <c r="AJ718" s="110">
        <v>0</v>
      </c>
      <c r="AK718" s="110">
        <v>0</v>
      </c>
      <c r="AL718" s="110">
        <v>0</v>
      </c>
      <c r="AM718" s="110">
        <v>0</v>
      </c>
      <c r="AN718" s="110">
        <v>0</v>
      </c>
      <c r="AO718" s="110">
        <v>406</v>
      </c>
      <c r="AP718" s="112">
        <f>'MFP by Site_kbs'!$AO718/'MFP by Site_kbs'!$G718</f>
        <v>0.64240506329113922</v>
      </c>
      <c r="AQ718" s="110">
        <v>406</v>
      </c>
      <c r="AR718" s="113">
        <f>'MFP by Site_kbs'!$AQ718/'MFP by Site_kbs'!$G718</f>
        <v>0.64240506329113922</v>
      </c>
      <c r="AS718" s="110" t="s">
        <v>1767</v>
      </c>
      <c r="AT718" s="110" t="s">
        <v>1797</v>
      </c>
      <c r="AU718" s="114" t="s">
        <v>3246</v>
      </c>
    </row>
    <row r="719" spans="2:47" x14ac:dyDescent="0.25">
      <c r="B719" s="103" t="s">
        <v>1808</v>
      </c>
      <c r="C719" s="103">
        <v>32</v>
      </c>
      <c r="D719" s="103" t="s">
        <v>143</v>
      </c>
      <c r="E719" s="103">
        <v>32033</v>
      </c>
      <c r="F719" s="103" t="s">
        <v>1106</v>
      </c>
      <c r="G719" s="104">
        <v>385</v>
      </c>
      <c r="H719" s="104">
        <v>200</v>
      </c>
      <c r="I719" s="105">
        <v>0.51948051948051899</v>
      </c>
      <c r="J719" s="104">
        <v>185</v>
      </c>
      <c r="K719" s="105">
        <v>0.48051948051948101</v>
      </c>
      <c r="L719" s="104">
        <v>1</v>
      </c>
      <c r="M719" s="104">
        <v>9</v>
      </c>
      <c r="N719" s="104">
        <v>48</v>
      </c>
      <c r="O719" s="104">
        <v>40</v>
      </c>
      <c r="P719" s="104">
        <v>1</v>
      </c>
      <c r="Q719" s="104">
        <v>277</v>
      </c>
      <c r="R719" s="104">
        <v>9</v>
      </c>
      <c r="S719" s="104">
        <f>SUM('MFP by Site_kbs'!$L719:$P719,'MFP by Site_kbs'!$R719)</f>
        <v>108</v>
      </c>
      <c r="T719" s="104">
        <v>362</v>
      </c>
      <c r="U719" s="105">
        <v>0.94025974025974002</v>
      </c>
      <c r="V719" s="104">
        <v>23</v>
      </c>
      <c r="W719" s="105">
        <v>5.9740259740259698E-2</v>
      </c>
      <c r="X719" s="104">
        <v>0</v>
      </c>
      <c r="Y719" s="104">
        <v>1</v>
      </c>
      <c r="Z719" s="104" t="s">
        <v>1869</v>
      </c>
      <c r="AA719" s="104">
        <v>45</v>
      </c>
      <c r="AB719" s="104">
        <v>60</v>
      </c>
      <c r="AC719" s="104">
        <v>74</v>
      </c>
      <c r="AD719" s="103">
        <v>73</v>
      </c>
      <c r="AE719" s="104">
        <v>65</v>
      </c>
      <c r="AF719" s="104">
        <v>67</v>
      </c>
      <c r="AG719" s="104">
        <v>0</v>
      </c>
      <c r="AH719" s="104">
        <v>0</v>
      </c>
      <c r="AI719" s="104">
        <v>0</v>
      </c>
      <c r="AJ719" s="104">
        <v>0</v>
      </c>
      <c r="AK719" s="104">
        <v>0</v>
      </c>
      <c r="AL719" s="104">
        <v>0</v>
      </c>
      <c r="AM719" s="104">
        <v>0</v>
      </c>
      <c r="AN719" s="104">
        <v>0</v>
      </c>
      <c r="AO719" s="104">
        <v>192</v>
      </c>
      <c r="AP719" s="106">
        <f>'MFP by Site_kbs'!$AO719/'MFP by Site_kbs'!$G719</f>
        <v>0.4987012987012987</v>
      </c>
      <c r="AQ719" s="104">
        <v>192</v>
      </c>
      <c r="AR719" s="107">
        <f>'MFP by Site_kbs'!$AQ719/'MFP by Site_kbs'!$G719</f>
        <v>0.4987012987012987</v>
      </c>
      <c r="AS719" s="104" t="s">
        <v>1767</v>
      </c>
      <c r="AT719" s="104" t="s">
        <v>1797</v>
      </c>
      <c r="AU719" s="115" t="s">
        <v>3246</v>
      </c>
    </row>
    <row r="720" spans="2:47" x14ac:dyDescent="0.25">
      <c r="B720" s="109" t="s">
        <v>1808</v>
      </c>
      <c r="C720" s="109">
        <v>32</v>
      </c>
      <c r="D720" s="109" t="s">
        <v>143</v>
      </c>
      <c r="E720" s="109">
        <v>32037</v>
      </c>
      <c r="F720" s="109" t="s">
        <v>1107</v>
      </c>
      <c r="G720" s="110">
        <v>539</v>
      </c>
      <c r="H720" s="110">
        <v>262</v>
      </c>
      <c r="I720" s="111">
        <v>0.48608534322820002</v>
      </c>
      <c r="J720" s="110">
        <v>277</v>
      </c>
      <c r="K720" s="111">
        <v>0.51391465677180004</v>
      </c>
      <c r="L720" s="110">
        <v>3</v>
      </c>
      <c r="M720" s="110">
        <v>2</v>
      </c>
      <c r="N720" s="110">
        <v>32</v>
      </c>
      <c r="O720" s="110">
        <v>16</v>
      </c>
      <c r="P720" s="110">
        <v>0</v>
      </c>
      <c r="Q720" s="110">
        <v>474</v>
      </c>
      <c r="R720" s="110">
        <v>12</v>
      </c>
      <c r="S720" s="110">
        <f>SUM('MFP by Site_kbs'!$L720:$P720,'MFP by Site_kbs'!$R720)</f>
        <v>65</v>
      </c>
      <c r="T720" s="110">
        <v>536</v>
      </c>
      <c r="U720" s="111">
        <v>0.99443413729128005</v>
      </c>
      <c r="V720" s="110">
        <v>3</v>
      </c>
      <c r="W720" s="111">
        <v>5.5658627087198497E-3</v>
      </c>
      <c r="X720" s="110">
        <v>0</v>
      </c>
      <c r="Y720" s="110">
        <v>7</v>
      </c>
      <c r="Z720" s="110" t="s">
        <v>1869</v>
      </c>
      <c r="AA720" s="110">
        <v>82</v>
      </c>
      <c r="AB720" s="110">
        <v>89</v>
      </c>
      <c r="AC720" s="110">
        <v>82</v>
      </c>
      <c r="AD720" s="109">
        <v>93</v>
      </c>
      <c r="AE720" s="110">
        <v>100</v>
      </c>
      <c r="AF720" s="110">
        <v>86</v>
      </c>
      <c r="AG720" s="110">
        <v>0</v>
      </c>
      <c r="AH720" s="110">
        <v>0</v>
      </c>
      <c r="AI720" s="110">
        <v>0</v>
      </c>
      <c r="AJ720" s="110">
        <v>0</v>
      </c>
      <c r="AK720" s="110">
        <v>0</v>
      </c>
      <c r="AL720" s="110">
        <v>0</v>
      </c>
      <c r="AM720" s="110">
        <v>0</v>
      </c>
      <c r="AN720" s="110">
        <v>0</v>
      </c>
      <c r="AO720" s="110">
        <v>236</v>
      </c>
      <c r="AP720" s="112">
        <f>'MFP by Site_kbs'!$AO720/'MFP by Site_kbs'!$G720</f>
        <v>0.43784786641929502</v>
      </c>
      <c r="AQ720" s="110">
        <v>236</v>
      </c>
      <c r="AR720" s="113">
        <f>'MFP by Site_kbs'!$AQ720/'MFP by Site_kbs'!$G720</f>
        <v>0.43784786641929502</v>
      </c>
      <c r="AS720" s="110" t="s">
        <v>1767</v>
      </c>
      <c r="AT720" s="110" t="s">
        <v>1797</v>
      </c>
      <c r="AU720" s="114" t="s">
        <v>3246</v>
      </c>
    </row>
    <row r="721" spans="2:47" x14ac:dyDescent="0.25">
      <c r="B721" s="103" t="s">
        <v>1808</v>
      </c>
      <c r="C721" s="103">
        <v>32</v>
      </c>
      <c r="D721" s="103" t="s">
        <v>143</v>
      </c>
      <c r="E721" s="103">
        <v>32038</v>
      </c>
      <c r="F721" s="103" t="s">
        <v>1108</v>
      </c>
      <c r="G721" s="104">
        <v>394</v>
      </c>
      <c r="H721" s="104">
        <v>201</v>
      </c>
      <c r="I721" s="105">
        <v>0.51015228426395898</v>
      </c>
      <c r="J721" s="104">
        <v>193</v>
      </c>
      <c r="K721" s="105">
        <v>0.48984771573604102</v>
      </c>
      <c r="L721" s="104">
        <v>1</v>
      </c>
      <c r="M721" s="104">
        <v>1</v>
      </c>
      <c r="N721" s="104">
        <v>65</v>
      </c>
      <c r="O721" s="104">
        <v>11</v>
      </c>
      <c r="P721" s="104">
        <v>1</v>
      </c>
      <c r="Q721" s="104">
        <v>314</v>
      </c>
      <c r="R721" s="104">
        <v>1</v>
      </c>
      <c r="S721" s="104">
        <f>SUM('MFP by Site_kbs'!$L721:$P721,'MFP by Site_kbs'!$R721)</f>
        <v>80</v>
      </c>
      <c r="T721" s="104">
        <v>390</v>
      </c>
      <c r="U721" s="105">
        <v>0.98984771573604102</v>
      </c>
      <c r="V721" s="104">
        <v>4</v>
      </c>
      <c r="W721" s="105">
        <v>1.01522842639594E-2</v>
      </c>
      <c r="X721" s="104">
        <v>0</v>
      </c>
      <c r="Y721" s="104">
        <v>0</v>
      </c>
      <c r="Z721" s="104" t="s">
        <v>1869</v>
      </c>
      <c r="AA721" s="104">
        <v>0</v>
      </c>
      <c r="AB721" s="104">
        <v>0</v>
      </c>
      <c r="AC721" s="104">
        <v>0</v>
      </c>
      <c r="AD721" s="103">
        <v>0</v>
      </c>
      <c r="AE721" s="104">
        <v>0</v>
      </c>
      <c r="AF721" s="104">
        <v>92</v>
      </c>
      <c r="AG721" s="104">
        <v>107</v>
      </c>
      <c r="AH721" s="104">
        <v>99</v>
      </c>
      <c r="AI721" s="104">
        <v>96</v>
      </c>
      <c r="AJ721" s="104">
        <v>0</v>
      </c>
      <c r="AK721" s="104">
        <v>0</v>
      </c>
      <c r="AL721" s="104">
        <v>0</v>
      </c>
      <c r="AM721" s="104">
        <v>0</v>
      </c>
      <c r="AN721" s="104">
        <v>0</v>
      </c>
      <c r="AO721" s="104">
        <v>246</v>
      </c>
      <c r="AP721" s="106">
        <f>'MFP by Site_kbs'!$AO721/'MFP by Site_kbs'!$G721</f>
        <v>0.62436548223350252</v>
      </c>
      <c r="AQ721" s="104">
        <v>246</v>
      </c>
      <c r="AR721" s="107">
        <f>'MFP by Site_kbs'!$AQ721/'MFP by Site_kbs'!$G721</f>
        <v>0.62436548223350252</v>
      </c>
      <c r="AS721" s="104" t="s">
        <v>1767</v>
      </c>
      <c r="AT721" s="104" t="s">
        <v>1797</v>
      </c>
      <c r="AU721" s="115" t="s">
        <v>3246</v>
      </c>
    </row>
    <row r="722" spans="2:47" x14ac:dyDescent="0.25">
      <c r="B722" s="109" t="s">
        <v>1808</v>
      </c>
      <c r="C722" s="109">
        <v>32</v>
      </c>
      <c r="D722" s="109" t="s">
        <v>143</v>
      </c>
      <c r="E722" s="109">
        <v>32039</v>
      </c>
      <c r="F722" s="109" t="s">
        <v>1109</v>
      </c>
      <c r="G722" s="110">
        <v>315</v>
      </c>
      <c r="H722" s="110">
        <v>162</v>
      </c>
      <c r="I722" s="111">
        <v>0.51428571428571401</v>
      </c>
      <c r="J722" s="110">
        <v>153</v>
      </c>
      <c r="K722" s="111">
        <v>0.48571428571428599</v>
      </c>
      <c r="L722" s="110">
        <v>0</v>
      </c>
      <c r="M722" s="110">
        <v>1</v>
      </c>
      <c r="N722" s="110">
        <v>27</v>
      </c>
      <c r="O722" s="110">
        <v>20</v>
      </c>
      <c r="P722" s="110">
        <v>0</v>
      </c>
      <c r="Q722" s="110">
        <v>265</v>
      </c>
      <c r="R722" s="110">
        <v>2</v>
      </c>
      <c r="S722" s="110">
        <f>SUM('MFP by Site_kbs'!$L722:$P722,'MFP by Site_kbs'!$R722)</f>
        <v>50</v>
      </c>
      <c r="T722" s="110">
        <v>308</v>
      </c>
      <c r="U722" s="111">
        <v>0.97777777777777797</v>
      </c>
      <c r="V722" s="110">
        <v>7</v>
      </c>
      <c r="W722" s="111">
        <v>2.2222222222222199E-2</v>
      </c>
      <c r="X722" s="110">
        <v>0</v>
      </c>
      <c r="Y722" s="110">
        <v>0</v>
      </c>
      <c r="Z722" s="110" t="s">
        <v>1869</v>
      </c>
      <c r="AA722" s="110">
        <v>0</v>
      </c>
      <c r="AB722" s="110">
        <v>0</v>
      </c>
      <c r="AC722" s="110">
        <v>0</v>
      </c>
      <c r="AD722" s="109">
        <v>154</v>
      </c>
      <c r="AE722" s="110">
        <v>161</v>
      </c>
      <c r="AF722" s="110">
        <v>0</v>
      </c>
      <c r="AG722" s="110">
        <v>0</v>
      </c>
      <c r="AH722" s="110">
        <v>0</v>
      </c>
      <c r="AI722" s="110">
        <v>0</v>
      </c>
      <c r="AJ722" s="110">
        <v>0</v>
      </c>
      <c r="AK722" s="110">
        <v>0</v>
      </c>
      <c r="AL722" s="110">
        <v>0</v>
      </c>
      <c r="AM722" s="110">
        <v>0</v>
      </c>
      <c r="AN722" s="110">
        <v>0</v>
      </c>
      <c r="AO722" s="110">
        <v>203</v>
      </c>
      <c r="AP722" s="112">
        <f>'MFP by Site_kbs'!$AO722/'MFP by Site_kbs'!$G722</f>
        <v>0.64444444444444449</v>
      </c>
      <c r="AQ722" s="110">
        <v>203</v>
      </c>
      <c r="AR722" s="113">
        <f>'MFP by Site_kbs'!$AQ722/'MFP by Site_kbs'!$G722</f>
        <v>0.64444444444444449</v>
      </c>
      <c r="AS722" s="110" t="s">
        <v>1767</v>
      </c>
      <c r="AT722" s="110" t="s">
        <v>1797</v>
      </c>
      <c r="AU722" s="114" t="s">
        <v>3246</v>
      </c>
    </row>
    <row r="723" spans="2:47" x14ac:dyDescent="0.25">
      <c r="B723" s="103" t="s">
        <v>1808</v>
      </c>
      <c r="C723" s="103">
        <v>32</v>
      </c>
      <c r="D723" s="103" t="s">
        <v>143</v>
      </c>
      <c r="E723" s="103">
        <v>32040</v>
      </c>
      <c r="F723" s="103" t="s">
        <v>1110</v>
      </c>
      <c r="G723" s="104">
        <v>688</v>
      </c>
      <c r="H723" s="104">
        <v>319</v>
      </c>
      <c r="I723" s="105">
        <v>0.46366279069767402</v>
      </c>
      <c r="J723" s="104">
        <v>369</v>
      </c>
      <c r="K723" s="105">
        <v>0.53633720930232598</v>
      </c>
      <c r="L723" s="104">
        <v>1</v>
      </c>
      <c r="M723" s="104">
        <v>12</v>
      </c>
      <c r="N723" s="104">
        <v>69</v>
      </c>
      <c r="O723" s="104">
        <v>59</v>
      </c>
      <c r="P723" s="104">
        <v>2</v>
      </c>
      <c r="Q723" s="104">
        <v>536</v>
      </c>
      <c r="R723" s="104">
        <v>9</v>
      </c>
      <c r="S723" s="104">
        <f>SUM('MFP by Site_kbs'!$L723:$P723,'MFP by Site_kbs'!$R723)</f>
        <v>152</v>
      </c>
      <c r="T723" s="104">
        <v>656</v>
      </c>
      <c r="U723" s="105">
        <v>0.95348837209302295</v>
      </c>
      <c r="V723" s="104">
        <v>32</v>
      </c>
      <c r="W723" s="105">
        <v>4.6511627906976702E-2</v>
      </c>
      <c r="X723" s="104">
        <v>0</v>
      </c>
      <c r="Y723" s="104">
        <v>21</v>
      </c>
      <c r="Z723" s="104" t="s">
        <v>1869</v>
      </c>
      <c r="AA723" s="104">
        <v>94</v>
      </c>
      <c r="AB723" s="104">
        <v>113</v>
      </c>
      <c r="AC723" s="104">
        <v>124</v>
      </c>
      <c r="AD723" s="103">
        <v>102</v>
      </c>
      <c r="AE723" s="104">
        <v>118</v>
      </c>
      <c r="AF723" s="104">
        <v>116</v>
      </c>
      <c r="AG723" s="104">
        <v>0</v>
      </c>
      <c r="AH723" s="104">
        <v>0</v>
      </c>
      <c r="AI723" s="104">
        <v>0</v>
      </c>
      <c r="AJ723" s="104">
        <v>0</v>
      </c>
      <c r="AK723" s="104">
        <v>0</v>
      </c>
      <c r="AL723" s="104">
        <v>0</v>
      </c>
      <c r="AM723" s="104">
        <v>0</v>
      </c>
      <c r="AN723" s="104">
        <v>0</v>
      </c>
      <c r="AO723" s="104">
        <v>345</v>
      </c>
      <c r="AP723" s="106">
        <f>'MFP by Site_kbs'!$AO723/'MFP by Site_kbs'!$G723</f>
        <v>0.50145348837209303</v>
      </c>
      <c r="AQ723" s="104">
        <v>345</v>
      </c>
      <c r="AR723" s="107">
        <f>'MFP by Site_kbs'!$AQ723/'MFP by Site_kbs'!$G723</f>
        <v>0.50145348837209303</v>
      </c>
      <c r="AS723" s="104" t="s">
        <v>1767</v>
      </c>
      <c r="AT723" s="104" t="s">
        <v>1797</v>
      </c>
      <c r="AU723" s="115" t="s">
        <v>3246</v>
      </c>
    </row>
    <row r="724" spans="2:47" x14ac:dyDescent="0.25">
      <c r="B724" s="109" t="s">
        <v>1808</v>
      </c>
      <c r="C724" s="109">
        <v>32</v>
      </c>
      <c r="D724" s="109" t="s">
        <v>143</v>
      </c>
      <c r="E724" s="109">
        <v>32041</v>
      </c>
      <c r="F724" s="109" t="s">
        <v>1111</v>
      </c>
      <c r="G724" s="110">
        <v>555</v>
      </c>
      <c r="H724" s="110">
        <v>248</v>
      </c>
      <c r="I724" s="111">
        <v>0.446846846846847</v>
      </c>
      <c r="J724" s="110">
        <v>307</v>
      </c>
      <c r="K724" s="111">
        <v>0.55315315315315305</v>
      </c>
      <c r="L724" s="110">
        <v>0</v>
      </c>
      <c r="M724" s="110">
        <v>4</v>
      </c>
      <c r="N724" s="110">
        <v>21</v>
      </c>
      <c r="O724" s="110">
        <v>48</v>
      </c>
      <c r="P724" s="110">
        <v>0</v>
      </c>
      <c r="Q724" s="110">
        <v>479</v>
      </c>
      <c r="R724" s="110">
        <v>3</v>
      </c>
      <c r="S724" s="110">
        <f>SUM('MFP by Site_kbs'!$L724:$P724,'MFP by Site_kbs'!$R724)</f>
        <v>76</v>
      </c>
      <c r="T724" s="110">
        <v>542</v>
      </c>
      <c r="U724" s="111">
        <v>0.97657657657657704</v>
      </c>
      <c r="V724" s="110">
        <v>13</v>
      </c>
      <c r="W724" s="111">
        <v>2.3423423423423399E-2</v>
      </c>
      <c r="X724" s="110">
        <v>0</v>
      </c>
      <c r="Y724" s="110">
        <v>10</v>
      </c>
      <c r="Z724" s="110" t="s">
        <v>1869</v>
      </c>
      <c r="AA724" s="110">
        <v>71</v>
      </c>
      <c r="AB724" s="110">
        <v>97</v>
      </c>
      <c r="AC724" s="110">
        <v>73</v>
      </c>
      <c r="AD724" s="109">
        <v>104</v>
      </c>
      <c r="AE724" s="110">
        <v>102</v>
      </c>
      <c r="AF724" s="110">
        <v>98</v>
      </c>
      <c r="AG724" s="110">
        <v>0</v>
      </c>
      <c r="AH724" s="110">
        <v>0</v>
      </c>
      <c r="AI724" s="110">
        <v>0</v>
      </c>
      <c r="AJ724" s="110">
        <v>0</v>
      </c>
      <c r="AK724" s="110">
        <v>0</v>
      </c>
      <c r="AL724" s="110">
        <v>0</v>
      </c>
      <c r="AM724" s="110">
        <v>0</v>
      </c>
      <c r="AN724" s="110">
        <v>0</v>
      </c>
      <c r="AO724" s="110">
        <v>259</v>
      </c>
      <c r="AP724" s="112">
        <f>'MFP by Site_kbs'!$AO724/'MFP by Site_kbs'!$G724</f>
        <v>0.46666666666666667</v>
      </c>
      <c r="AQ724" s="110">
        <v>259</v>
      </c>
      <c r="AR724" s="113">
        <f>'MFP by Site_kbs'!$AQ724/'MFP by Site_kbs'!$G724</f>
        <v>0.46666666666666667</v>
      </c>
      <c r="AS724" s="110" t="s">
        <v>1767</v>
      </c>
      <c r="AT724" s="110" t="s">
        <v>1797</v>
      </c>
      <c r="AU724" s="114" t="s">
        <v>3246</v>
      </c>
    </row>
    <row r="725" spans="2:47" ht="30" x14ac:dyDescent="0.25">
      <c r="B725" s="103" t="s">
        <v>1808</v>
      </c>
      <c r="C725" s="103">
        <v>32</v>
      </c>
      <c r="D725" s="103" t="s">
        <v>143</v>
      </c>
      <c r="E725" s="103">
        <v>32042</v>
      </c>
      <c r="F725" s="103" t="s">
        <v>1112</v>
      </c>
      <c r="G725" s="104">
        <v>603</v>
      </c>
      <c r="H725" s="104">
        <v>303</v>
      </c>
      <c r="I725" s="105">
        <v>0.50248756218905499</v>
      </c>
      <c r="J725" s="104">
        <v>300</v>
      </c>
      <c r="K725" s="105">
        <v>0.49751243781094501</v>
      </c>
      <c r="L725" s="104">
        <v>1</v>
      </c>
      <c r="M725" s="104">
        <v>7</v>
      </c>
      <c r="N725" s="104">
        <v>68</v>
      </c>
      <c r="O725" s="104">
        <v>43</v>
      </c>
      <c r="P725" s="104">
        <v>0</v>
      </c>
      <c r="Q725" s="104">
        <v>482</v>
      </c>
      <c r="R725" s="104">
        <v>2</v>
      </c>
      <c r="S725" s="104">
        <f>SUM('MFP by Site_kbs'!$L725:$P725,'MFP by Site_kbs'!$R725)</f>
        <v>121</v>
      </c>
      <c r="T725" s="104">
        <v>594</v>
      </c>
      <c r="U725" s="105">
        <v>0.98507462686567204</v>
      </c>
      <c r="V725" s="104">
        <v>9</v>
      </c>
      <c r="W725" s="105">
        <v>1.49253731343284E-2</v>
      </c>
      <c r="X725" s="104">
        <v>0</v>
      </c>
      <c r="Y725" s="104">
        <v>0</v>
      </c>
      <c r="Z725" s="104" t="s">
        <v>1869</v>
      </c>
      <c r="AA725" s="104">
        <v>0</v>
      </c>
      <c r="AB725" s="104">
        <v>0</v>
      </c>
      <c r="AC725" s="104">
        <v>0</v>
      </c>
      <c r="AD725" s="103">
        <v>0</v>
      </c>
      <c r="AE725" s="104">
        <v>0</v>
      </c>
      <c r="AF725" s="104">
        <v>0</v>
      </c>
      <c r="AG725" s="104">
        <v>0</v>
      </c>
      <c r="AH725" s="104">
        <v>0</v>
      </c>
      <c r="AI725" s="104">
        <v>0</v>
      </c>
      <c r="AJ725" s="104">
        <v>568</v>
      </c>
      <c r="AK725" s="104">
        <v>35</v>
      </c>
      <c r="AL725" s="104">
        <v>0</v>
      </c>
      <c r="AM725" s="104">
        <v>0</v>
      </c>
      <c r="AN725" s="104">
        <v>0</v>
      </c>
      <c r="AO725" s="104">
        <v>262</v>
      </c>
      <c r="AP725" s="106">
        <f>'MFP by Site_kbs'!$AO725/'MFP by Site_kbs'!$G725</f>
        <v>0.43449419568822556</v>
      </c>
      <c r="AQ725" s="104">
        <v>262</v>
      </c>
      <c r="AR725" s="107">
        <f>'MFP by Site_kbs'!$AQ725/'MFP by Site_kbs'!$G725</f>
        <v>0.43449419568822556</v>
      </c>
      <c r="AS725" s="104" t="s">
        <v>1767</v>
      </c>
      <c r="AT725" s="104" t="s">
        <v>1797</v>
      </c>
      <c r="AU725" s="115" t="s">
        <v>3246</v>
      </c>
    </row>
    <row r="726" spans="2:47" x14ac:dyDescent="0.25">
      <c r="B726" s="109" t="s">
        <v>1808</v>
      </c>
      <c r="C726" s="109">
        <v>32</v>
      </c>
      <c r="D726" s="109" t="s">
        <v>143</v>
      </c>
      <c r="E726" s="109">
        <v>32043</v>
      </c>
      <c r="F726" s="109" t="s">
        <v>1113</v>
      </c>
      <c r="G726" s="110">
        <v>749</v>
      </c>
      <c r="H726" s="110">
        <v>354</v>
      </c>
      <c r="I726" s="111">
        <v>0.47263017356475301</v>
      </c>
      <c r="J726" s="110">
        <v>395</v>
      </c>
      <c r="K726" s="111">
        <v>0.52736982643524699</v>
      </c>
      <c r="L726" s="110">
        <v>3</v>
      </c>
      <c r="M726" s="110">
        <v>9</v>
      </c>
      <c r="N726" s="110">
        <v>48</v>
      </c>
      <c r="O726" s="110">
        <v>12</v>
      </c>
      <c r="P726" s="110">
        <v>2</v>
      </c>
      <c r="Q726" s="110">
        <v>672</v>
      </c>
      <c r="R726" s="110">
        <v>3</v>
      </c>
      <c r="S726" s="110">
        <f>SUM('MFP by Site_kbs'!$L726:$P726,'MFP by Site_kbs'!$R726)</f>
        <v>77</v>
      </c>
      <c r="T726" s="110">
        <v>747</v>
      </c>
      <c r="U726" s="111">
        <v>0.99732977303070802</v>
      </c>
      <c r="V726" s="110">
        <v>2</v>
      </c>
      <c r="W726" s="111">
        <v>2.6702269692923902E-3</v>
      </c>
      <c r="X726" s="110">
        <v>0</v>
      </c>
      <c r="Y726" s="110">
        <v>1</v>
      </c>
      <c r="Z726" s="110" t="s">
        <v>1869</v>
      </c>
      <c r="AA726" s="110">
        <v>96</v>
      </c>
      <c r="AB726" s="110">
        <v>109</v>
      </c>
      <c r="AC726" s="110">
        <v>131</v>
      </c>
      <c r="AD726" s="109">
        <v>122</v>
      </c>
      <c r="AE726" s="110">
        <v>153</v>
      </c>
      <c r="AF726" s="110">
        <v>137</v>
      </c>
      <c r="AG726" s="110">
        <v>0</v>
      </c>
      <c r="AH726" s="110">
        <v>0</v>
      </c>
      <c r="AI726" s="110">
        <v>0</v>
      </c>
      <c r="AJ726" s="110">
        <v>0</v>
      </c>
      <c r="AK726" s="110">
        <v>0</v>
      </c>
      <c r="AL726" s="110">
        <v>0</v>
      </c>
      <c r="AM726" s="110">
        <v>0</v>
      </c>
      <c r="AN726" s="110">
        <v>0</v>
      </c>
      <c r="AO726" s="110">
        <v>334</v>
      </c>
      <c r="AP726" s="112">
        <f>'MFP by Site_kbs'!$AO726/'MFP by Site_kbs'!$G726</f>
        <v>0.44592790387182912</v>
      </c>
      <c r="AQ726" s="110">
        <v>334</v>
      </c>
      <c r="AR726" s="113">
        <f>'MFP by Site_kbs'!$AQ726/'MFP by Site_kbs'!$G726</f>
        <v>0.44592790387182912</v>
      </c>
      <c r="AS726" s="110" t="s">
        <v>1767</v>
      </c>
      <c r="AT726" s="110" t="s">
        <v>1797</v>
      </c>
      <c r="AU726" s="114" t="s">
        <v>3246</v>
      </c>
    </row>
    <row r="727" spans="2:47" x14ac:dyDescent="0.25">
      <c r="B727" s="103" t="s">
        <v>1808</v>
      </c>
      <c r="C727" s="103">
        <v>32</v>
      </c>
      <c r="D727" s="103" t="s">
        <v>143</v>
      </c>
      <c r="E727" s="103">
        <v>32044</v>
      </c>
      <c r="F727" s="103" t="s">
        <v>1114</v>
      </c>
      <c r="G727" s="104">
        <v>530</v>
      </c>
      <c r="H727" s="104">
        <v>265</v>
      </c>
      <c r="I727" s="105">
        <v>0.5</v>
      </c>
      <c r="J727" s="104">
        <v>265</v>
      </c>
      <c r="K727" s="105">
        <v>0.5</v>
      </c>
      <c r="L727" s="104">
        <v>0</v>
      </c>
      <c r="M727" s="104">
        <v>3</v>
      </c>
      <c r="N727" s="104">
        <v>43</v>
      </c>
      <c r="O727" s="104">
        <v>33</v>
      </c>
      <c r="P727" s="104">
        <v>0</v>
      </c>
      <c r="Q727" s="104">
        <v>439</v>
      </c>
      <c r="R727" s="104">
        <v>12</v>
      </c>
      <c r="S727" s="104">
        <f>SUM('MFP by Site_kbs'!$L727:$P727,'MFP by Site_kbs'!$R727)</f>
        <v>91</v>
      </c>
      <c r="T727" s="104">
        <v>516</v>
      </c>
      <c r="U727" s="105">
        <v>0.97358490566037703</v>
      </c>
      <c r="V727" s="104">
        <v>14</v>
      </c>
      <c r="W727" s="105">
        <v>2.6415094339622601E-2</v>
      </c>
      <c r="X727" s="104">
        <v>0</v>
      </c>
      <c r="Y727" s="104">
        <v>14</v>
      </c>
      <c r="Z727" s="104" t="s">
        <v>1869</v>
      </c>
      <c r="AA727" s="104">
        <v>97</v>
      </c>
      <c r="AB727" s="104">
        <v>92</v>
      </c>
      <c r="AC727" s="104">
        <v>79</v>
      </c>
      <c r="AD727" s="103">
        <v>90</v>
      </c>
      <c r="AE727" s="104">
        <v>78</v>
      </c>
      <c r="AF727" s="104">
        <v>80</v>
      </c>
      <c r="AG727" s="104">
        <v>0</v>
      </c>
      <c r="AH727" s="104">
        <v>0</v>
      </c>
      <c r="AI727" s="104">
        <v>0</v>
      </c>
      <c r="AJ727" s="104">
        <v>0</v>
      </c>
      <c r="AK727" s="104">
        <v>0</v>
      </c>
      <c r="AL727" s="104">
        <v>0</v>
      </c>
      <c r="AM727" s="104">
        <v>0</v>
      </c>
      <c r="AN727" s="104">
        <v>0</v>
      </c>
      <c r="AO727" s="104">
        <v>291</v>
      </c>
      <c r="AP727" s="106">
        <f>'MFP by Site_kbs'!$AO727/'MFP by Site_kbs'!$G727</f>
        <v>0.54905660377358489</v>
      </c>
      <c r="AQ727" s="104">
        <v>291</v>
      </c>
      <c r="AR727" s="107">
        <f>'MFP by Site_kbs'!$AQ727/'MFP by Site_kbs'!$G727</f>
        <v>0.54905660377358489</v>
      </c>
      <c r="AS727" s="104" t="s">
        <v>1767</v>
      </c>
      <c r="AT727" s="104" t="s">
        <v>1797</v>
      </c>
      <c r="AU727" s="115" t="s">
        <v>3246</v>
      </c>
    </row>
    <row r="728" spans="2:47" x14ac:dyDescent="0.25">
      <c r="B728" s="109" t="s">
        <v>1808</v>
      </c>
      <c r="C728" s="109">
        <v>32</v>
      </c>
      <c r="D728" s="109" t="s">
        <v>143</v>
      </c>
      <c r="E728" s="109">
        <v>32046</v>
      </c>
      <c r="F728" s="109" t="s">
        <v>1115</v>
      </c>
      <c r="G728" s="110">
        <v>668</v>
      </c>
      <c r="H728" s="110">
        <v>332</v>
      </c>
      <c r="I728" s="111">
        <v>0.49700598802395202</v>
      </c>
      <c r="J728" s="110">
        <v>336</v>
      </c>
      <c r="K728" s="111">
        <v>0.50299401197604798</v>
      </c>
      <c r="L728" s="110">
        <v>4</v>
      </c>
      <c r="M728" s="110">
        <v>2</v>
      </c>
      <c r="N728" s="110">
        <v>57</v>
      </c>
      <c r="O728" s="110">
        <v>12</v>
      </c>
      <c r="P728" s="110">
        <v>0</v>
      </c>
      <c r="Q728" s="110">
        <v>588</v>
      </c>
      <c r="R728" s="110">
        <v>5</v>
      </c>
      <c r="S728" s="110">
        <f>SUM('MFP by Site_kbs'!$L728:$P728,'MFP by Site_kbs'!$R728)</f>
        <v>80</v>
      </c>
      <c r="T728" s="110">
        <v>666</v>
      </c>
      <c r="U728" s="111">
        <v>0.99700598802395202</v>
      </c>
      <c r="V728" s="110">
        <v>2</v>
      </c>
      <c r="W728" s="111">
        <v>2.9940119760479E-3</v>
      </c>
      <c r="X728" s="110">
        <v>0</v>
      </c>
      <c r="Y728" s="110">
        <v>0</v>
      </c>
      <c r="Z728" s="110" t="s">
        <v>1869</v>
      </c>
      <c r="AA728" s="110">
        <v>0</v>
      </c>
      <c r="AB728" s="110">
        <v>0</v>
      </c>
      <c r="AC728" s="110">
        <v>0</v>
      </c>
      <c r="AD728" s="109">
        <v>0</v>
      </c>
      <c r="AE728" s="110">
        <v>0</v>
      </c>
      <c r="AF728" s="110">
        <v>0</v>
      </c>
      <c r="AG728" s="110">
        <v>202</v>
      </c>
      <c r="AH728" s="110">
        <v>249</v>
      </c>
      <c r="AI728" s="110">
        <v>217</v>
      </c>
      <c r="AJ728" s="110">
        <v>0</v>
      </c>
      <c r="AK728" s="110">
        <v>0</v>
      </c>
      <c r="AL728" s="110">
        <v>0</v>
      </c>
      <c r="AM728" s="110">
        <v>0</v>
      </c>
      <c r="AN728" s="110">
        <v>0</v>
      </c>
      <c r="AO728" s="110">
        <v>317</v>
      </c>
      <c r="AP728" s="112">
        <f>'MFP by Site_kbs'!$AO728/'MFP by Site_kbs'!$G728</f>
        <v>0.47455089820359281</v>
      </c>
      <c r="AQ728" s="110">
        <v>317</v>
      </c>
      <c r="AR728" s="113">
        <f>'MFP by Site_kbs'!$AQ728/'MFP by Site_kbs'!$G728</f>
        <v>0.47455089820359281</v>
      </c>
      <c r="AS728" s="110" t="s">
        <v>1767</v>
      </c>
      <c r="AT728" s="110" t="s">
        <v>1797</v>
      </c>
      <c r="AU728" s="114" t="s">
        <v>3246</v>
      </c>
    </row>
    <row r="729" spans="2:47" x14ac:dyDescent="0.25">
      <c r="B729" s="103" t="s">
        <v>1808</v>
      </c>
      <c r="C729" s="103">
        <v>32</v>
      </c>
      <c r="D729" s="103" t="s">
        <v>143</v>
      </c>
      <c r="E729" s="103">
        <v>32047</v>
      </c>
      <c r="F729" s="103" t="s">
        <v>1116</v>
      </c>
      <c r="G729" s="104">
        <v>589</v>
      </c>
      <c r="H729" s="104">
        <v>273</v>
      </c>
      <c r="I729" s="105">
        <v>0.46349745331069597</v>
      </c>
      <c r="J729" s="104">
        <v>316</v>
      </c>
      <c r="K729" s="105">
        <v>0.53650254668930397</v>
      </c>
      <c r="L729" s="104">
        <v>0</v>
      </c>
      <c r="M729" s="104">
        <v>6</v>
      </c>
      <c r="N729" s="104">
        <v>70</v>
      </c>
      <c r="O729" s="104">
        <v>46</v>
      </c>
      <c r="P729" s="104">
        <v>0</v>
      </c>
      <c r="Q729" s="104">
        <v>451</v>
      </c>
      <c r="R729" s="104">
        <v>16</v>
      </c>
      <c r="S729" s="104">
        <f>SUM('MFP by Site_kbs'!$L729:$P729,'MFP by Site_kbs'!$R729)</f>
        <v>138</v>
      </c>
      <c r="T729" s="104">
        <v>570</v>
      </c>
      <c r="U729" s="105">
        <v>0.967741935483871</v>
      </c>
      <c r="V729" s="104">
        <v>19</v>
      </c>
      <c r="W729" s="105">
        <v>3.2258064516128997E-2</v>
      </c>
      <c r="X729" s="104">
        <v>0</v>
      </c>
      <c r="Y729" s="104">
        <v>13</v>
      </c>
      <c r="Z729" s="104" t="s">
        <v>1869</v>
      </c>
      <c r="AA729" s="104">
        <v>95</v>
      </c>
      <c r="AB729" s="104">
        <v>99</v>
      </c>
      <c r="AC729" s="104">
        <v>81</v>
      </c>
      <c r="AD729" s="103">
        <v>102</v>
      </c>
      <c r="AE729" s="104">
        <v>101</v>
      </c>
      <c r="AF729" s="104">
        <v>98</v>
      </c>
      <c r="AG729" s="104">
        <v>0</v>
      </c>
      <c r="AH729" s="104">
        <v>0</v>
      </c>
      <c r="AI729" s="104">
        <v>0</v>
      </c>
      <c r="AJ729" s="104">
        <v>0</v>
      </c>
      <c r="AK729" s="104">
        <v>0</v>
      </c>
      <c r="AL729" s="104">
        <v>0</v>
      </c>
      <c r="AM729" s="104">
        <v>0</v>
      </c>
      <c r="AN729" s="104">
        <v>0</v>
      </c>
      <c r="AO729" s="104">
        <v>373</v>
      </c>
      <c r="AP729" s="106">
        <f>'MFP by Site_kbs'!$AO729/'MFP by Site_kbs'!$G729</f>
        <v>0.63327674023769098</v>
      </c>
      <c r="AQ729" s="104">
        <v>373</v>
      </c>
      <c r="AR729" s="107">
        <f>'MFP by Site_kbs'!$AQ729/'MFP by Site_kbs'!$G729</f>
        <v>0.63327674023769098</v>
      </c>
      <c r="AS729" s="104" t="s">
        <v>1767</v>
      </c>
      <c r="AT729" s="104" t="s">
        <v>1797</v>
      </c>
      <c r="AU729" s="115" t="s">
        <v>3246</v>
      </c>
    </row>
    <row r="730" spans="2:47" x14ac:dyDescent="0.25">
      <c r="B730" s="109" t="s">
        <v>1808</v>
      </c>
      <c r="C730" s="109">
        <v>32</v>
      </c>
      <c r="D730" s="109" t="s">
        <v>143</v>
      </c>
      <c r="E730" s="109">
        <v>32048</v>
      </c>
      <c r="F730" s="109" t="s">
        <v>1117</v>
      </c>
      <c r="G730" s="110">
        <v>470</v>
      </c>
      <c r="H730" s="110">
        <v>219</v>
      </c>
      <c r="I730" s="111">
        <v>0.46595744680851098</v>
      </c>
      <c r="J730" s="110">
        <v>251</v>
      </c>
      <c r="K730" s="111">
        <v>0.53404255319148897</v>
      </c>
      <c r="L730" s="110">
        <v>0</v>
      </c>
      <c r="M730" s="110">
        <v>8</v>
      </c>
      <c r="N730" s="110">
        <v>51</v>
      </c>
      <c r="O730" s="110">
        <v>15</v>
      </c>
      <c r="P730" s="110">
        <v>0</v>
      </c>
      <c r="Q730" s="110">
        <v>382</v>
      </c>
      <c r="R730" s="110">
        <v>14</v>
      </c>
      <c r="S730" s="110">
        <f>SUM('MFP by Site_kbs'!$L730:$P730,'MFP by Site_kbs'!$R730)</f>
        <v>88</v>
      </c>
      <c r="T730" s="110">
        <v>465</v>
      </c>
      <c r="U730" s="111">
        <v>0.98936170212765995</v>
      </c>
      <c r="V730" s="110">
        <v>5</v>
      </c>
      <c r="W730" s="111">
        <v>1.0638297872340399E-2</v>
      </c>
      <c r="X730" s="110">
        <v>0</v>
      </c>
      <c r="Y730" s="110">
        <v>12</v>
      </c>
      <c r="Z730" s="110" t="s">
        <v>1869</v>
      </c>
      <c r="AA730" s="110">
        <v>72</v>
      </c>
      <c r="AB730" s="110">
        <v>78</v>
      </c>
      <c r="AC730" s="110">
        <v>81</v>
      </c>
      <c r="AD730" s="109">
        <v>70</v>
      </c>
      <c r="AE730" s="110">
        <v>94</v>
      </c>
      <c r="AF730" s="110">
        <v>63</v>
      </c>
      <c r="AG730" s="110">
        <v>0</v>
      </c>
      <c r="AH730" s="110">
        <v>0</v>
      </c>
      <c r="AI730" s="110">
        <v>0</v>
      </c>
      <c r="AJ730" s="110">
        <v>0</v>
      </c>
      <c r="AK730" s="110">
        <v>0</v>
      </c>
      <c r="AL730" s="110">
        <v>0</v>
      </c>
      <c r="AM730" s="110">
        <v>0</v>
      </c>
      <c r="AN730" s="110">
        <v>0</v>
      </c>
      <c r="AO730" s="110">
        <v>201</v>
      </c>
      <c r="AP730" s="112">
        <f>'MFP by Site_kbs'!$AO730/'MFP by Site_kbs'!$G730</f>
        <v>0.42765957446808511</v>
      </c>
      <c r="AQ730" s="110">
        <v>201</v>
      </c>
      <c r="AR730" s="113">
        <f>'MFP by Site_kbs'!$AQ730/'MFP by Site_kbs'!$G730</f>
        <v>0.42765957446808511</v>
      </c>
      <c r="AS730" s="110" t="s">
        <v>1767</v>
      </c>
      <c r="AT730" s="110" t="s">
        <v>1797</v>
      </c>
      <c r="AU730" s="114" t="s">
        <v>3246</v>
      </c>
    </row>
    <row r="731" spans="2:47" x14ac:dyDescent="0.25">
      <c r="B731" s="103" t="s">
        <v>1808</v>
      </c>
      <c r="C731" s="103">
        <v>32</v>
      </c>
      <c r="D731" s="103" t="s">
        <v>143</v>
      </c>
      <c r="E731" s="103">
        <v>32049</v>
      </c>
      <c r="F731" s="103" t="s">
        <v>1118</v>
      </c>
      <c r="G731" s="104">
        <v>591</v>
      </c>
      <c r="H731" s="104">
        <v>289</v>
      </c>
      <c r="I731" s="105">
        <v>0.48900169204737698</v>
      </c>
      <c r="J731" s="104">
        <v>302</v>
      </c>
      <c r="K731" s="105">
        <v>0.51099830795262302</v>
      </c>
      <c r="L731" s="104">
        <v>0</v>
      </c>
      <c r="M731" s="104">
        <v>5</v>
      </c>
      <c r="N731" s="104">
        <v>59</v>
      </c>
      <c r="O731" s="104">
        <v>15</v>
      </c>
      <c r="P731" s="104">
        <v>0</v>
      </c>
      <c r="Q731" s="104">
        <v>507</v>
      </c>
      <c r="R731" s="104">
        <v>5</v>
      </c>
      <c r="S731" s="104">
        <f>SUM('MFP by Site_kbs'!$L731:$P731,'MFP by Site_kbs'!$R731)</f>
        <v>84</v>
      </c>
      <c r="T731" s="104">
        <v>587</v>
      </c>
      <c r="U731" s="105">
        <v>0.99323181049069398</v>
      </c>
      <c r="V731" s="104">
        <v>4</v>
      </c>
      <c r="W731" s="105">
        <v>6.7681895093062603E-3</v>
      </c>
      <c r="X731" s="104">
        <v>0</v>
      </c>
      <c r="Y731" s="104">
        <v>0</v>
      </c>
      <c r="Z731" s="104" t="s">
        <v>1869</v>
      </c>
      <c r="AA731" s="104">
        <v>0</v>
      </c>
      <c r="AB731" s="104">
        <v>0</v>
      </c>
      <c r="AC731" s="104">
        <v>0</v>
      </c>
      <c r="AD731" s="103">
        <v>0</v>
      </c>
      <c r="AE731" s="104">
        <v>0</v>
      </c>
      <c r="AF731" s="104">
        <v>0</v>
      </c>
      <c r="AG731" s="104">
        <v>212</v>
      </c>
      <c r="AH731" s="104">
        <v>182</v>
      </c>
      <c r="AI731" s="104">
        <v>197</v>
      </c>
      <c r="AJ731" s="104">
        <v>0</v>
      </c>
      <c r="AK731" s="104">
        <v>0</v>
      </c>
      <c r="AL731" s="104">
        <v>0</v>
      </c>
      <c r="AM731" s="104">
        <v>0</v>
      </c>
      <c r="AN731" s="104">
        <v>0</v>
      </c>
      <c r="AO731" s="104">
        <v>268</v>
      </c>
      <c r="AP731" s="106">
        <f>'MFP by Site_kbs'!$AO731/'MFP by Site_kbs'!$G731</f>
        <v>0.45346869712351945</v>
      </c>
      <c r="AQ731" s="104">
        <v>268</v>
      </c>
      <c r="AR731" s="107">
        <f>'MFP by Site_kbs'!$AQ731/'MFP by Site_kbs'!$G731</f>
        <v>0.45346869712351945</v>
      </c>
      <c r="AS731" s="104" t="s">
        <v>1767</v>
      </c>
      <c r="AT731" s="104" t="s">
        <v>1797</v>
      </c>
      <c r="AU731" s="115" t="s">
        <v>3246</v>
      </c>
    </row>
    <row r="732" spans="2:47" x14ac:dyDescent="0.25">
      <c r="B732" s="109" t="s">
        <v>1808</v>
      </c>
      <c r="C732" s="109">
        <v>32</v>
      </c>
      <c r="D732" s="109" t="s">
        <v>143</v>
      </c>
      <c r="E732" s="109">
        <v>32700</v>
      </c>
      <c r="F732" s="109" t="s">
        <v>1119</v>
      </c>
      <c r="G732" s="110">
        <v>60</v>
      </c>
      <c r="H732" s="110">
        <v>19</v>
      </c>
      <c r="I732" s="111">
        <v>0.31666666666666698</v>
      </c>
      <c r="J732" s="110">
        <v>41</v>
      </c>
      <c r="K732" s="111">
        <v>0.68333333333333302</v>
      </c>
      <c r="L732" s="110">
        <v>0</v>
      </c>
      <c r="M732" s="110">
        <v>0</v>
      </c>
      <c r="N732" s="110">
        <v>4</v>
      </c>
      <c r="O732" s="110">
        <v>3</v>
      </c>
      <c r="P732" s="110">
        <v>0</v>
      </c>
      <c r="Q732" s="110">
        <v>53</v>
      </c>
      <c r="R732" s="110">
        <v>0</v>
      </c>
      <c r="S732" s="110">
        <f>SUM('MFP by Site_kbs'!$L732:$P732,'MFP by Site_kbs'!$R732)</f>
        <v>7</v>
      </c>
      <c r="T732" s="110">
        <v>59</v>
      </c>
      <c r="U732" s="111">
        <v>0.98333333333333295</v>
      </c>
      <c r="V732" s="110">
        <v>1</v>
      </c>
      <c r="W732" s="111">
        <v>1.6666666666666701E-2</v>
      </c>
      <c r="X732" s="110">
        <v>0</v>
      </c>
      <c r="Y732" s="110">
        <v>60</v>
      </c>
      <c r="Z732" s="110" t="s">
        <v>1869</v>
      </c>
      <c r="AA732" s="110">
        <v>0</v>
      </c>
      <c r="AB732" s="110">
        <v>0</v>
      </c>
      <c r="AC732" s="110">
        <v>0</v>
      </c>
      <c r="AD732" s="109">
        <v>0</v>
      </c>
      <c r="AE732" s="110">
        <v>0</v>
      </c>
      <c r="AF732" s="110">
        <v>0</v>
      </c>
      <c r="AG732" s="110">
        <v>0</v>
      </c>
      <c r="AH732" s="110">
        <v>0</v>
      </c>
      <c r="AI732" s="110">
        <v>0</v>
      </c>
      <c r="AJ732" s="110">
        <v>0</v>
      </c>
      <c r="AK732" s="110">
        <v>0</v>
      </c>
      <c r="AL732" s="110">
        <v>0</v>
      </c>
      <c r="AM732" s="110">
        <v>0</v>
      </c>
      <c r="AN732" s="110">
        <v>0</v>
      </c>
      <c r="AO732" s="110">
        <v>30</v>
      </c>
      <c r="AP732" s="112">
        <f>'MFP by Site_kbs'!$AO732/'MFP by Site_kbs'!$G732</f>
        <v>0.5</v>
      </c>
      <c r="AQ732" s="110">
        <v>31</v>
      </c>
      <c r="AR732" s="113">
        <f>'MFP by Site_kbs'!$AQ732/'MFP by Site_kbs'!$G732</f>
        <v>0.51666666666666672</v>
      </c>
      <c r="AS732" s="110" t="s">
        <v>1767</v>
      </c>
      <c r="AT732" s="110" t="s">
        <v>1797</v>
      </c>
      <c r="AU732" s="114" t="s">
        <v>3247</v>
      </c>
    </row>
    <row r="733" spans="2:47" x14ac:dyDescent="0.25">
      <c r="B733" s="103" t="s">
        <v>1808</v>
      </c>
      <c r="C733" s="103">
        <v>33</v>
      </c>
      <c r="D733" s="103" t="s">
        <v>145</v>
      </c>
      <c r="E733" s="103">
        <v>33001</v>
      </c>
      <c r="F733" s="103" t="s">
        <v>1120</v>
      </c>
      <c r="G733" s="104">
        <v>180</v>
      </c>
      <c r="H733" s="104">
        <v>83</v>
      </c>
      <c r="I733" s="105">
        <v>0.46111111111111103</v>
      </c>
      <c r="J733" s="104">
        <v>97</v>
      </c>
      <c r="K733" s="105">
        <v>0.53888888888888897</v>
      </c>
      <c r="L733" s="104">
        <v>2</v>
      </c>
      <c r="M733" s="104">
        <v>1</v>
      </c>
      <c r="N733" s="104">
        <v>170</v>
      </c>
      <c r="O733" s="104">
        <v>0</v>
      </c>
      <c r="P733" s="104">
        <v>0</v>
      </c>
      <c r="Q733" s="104">
        <v>7</v>
      </c>
      <c r="R733" s="104">
        <v>0</v>
      </c>
      <c r="S733" s="104">
        <f>SUM('MFP by Site_kbs'!$L733:$P733,'MFP by Site_kbs'!$R733)</f>
        <v>173</v>
      </c>
      <c r="T733" s="104">
        <v>180</v>
      </c>
      <c r="U733" s="105">
        <v>1</v>
      </c>
      <c r="V733" s="104">
        <v>0</v>
      </c>
      <c r="W733" s="105">
        <v>0</v>
      </c>
      <c r="X733" s="104">
        <v>0</v>
      </c>
      <c r="Y733" s="104">
        <v>0</v>
      </c>
      <c r="Z733" s="104" t="s">
        <v>1869</v>
      </c>
      <c r="AA733" s="104">
        <v>0</v>
      </c>
      <c r="AB733" s="104">
        <v>0</v>
      </c>
      <c r="AC733" s="104">
        <v>0</v>
      </c>
      <c r="AD733" s="103">
        <v>0</v>
      </c>
      <c r="AE733" s="104">
        <v>0</v>
      </c>
      <c r="AF733" s="104">
        <v>0</v>
      </c>
      <c r="AG733" s="104">
        <v>0</v>
      </c>
      <c r="AH733" s="104">
        <v>98</v>
      </c>
      <c r="AI733" s="104">
        <v>82</v>
      </c>
      <c r="AJ733" s="104">
        <v>0</v>
      </c>
      <c r="AK733" s="104">
        <v>0</v>
      </c>
      <c r="AL733" s="104">
        <v>0</v>
      </c>
      <c r="AM733" s="104">
        <v>0</v>
      </c>
      <c r="AN733" s="104">
        <v>0</v>
      </c>
      <c r="AO733" s="104">
        <v>168</v>
      </c>
      <c r="AP733" s="106">
        <f>'MFP by Site_kbs'!$AO733/'MFP by Site_kbs'!$G733</f>
        <v>0.93333333333333335</v>
      </c>
      <c r="AQ733" s="104">
        <v>168</v>
      </c>
      <c r="AR733" s="107">
        <f>'MFP by Site_kbs'!$AQ733/'MFP by Site_kbs'!$G733</f>
        <v>0.93333333333333335</v>
      </c>
      <c r="AS733" s="104" t="s">
        <v>1767</v>
      </c>
      <c r="AT733" s="104" t="s">
        <v>1792</v>
      </c>
      <c r="AU733" s="115" t="s">
        <v>3246</v>
      </c>
    </row>
    <row r="734" spans="2:47" x14ac:dyDescent="0.25">
      <c r="B734" s="109" t="s">
        <v>1808</v>
      </c>
      <c r="C734" s="109">
        <v>33</v>
      </c>
      <c r="D734" s="109" t="s">
        <v>145</v>
      </c>
      <c r="E734" s="109">
        <v>33002</v>
      </c>
      <c r="F734" s="109" t="s">
        <v>1121</v>
      </c>
      <c r="G734" s="110">
        <v>417</v>
      </c>
      <c r="H734" s="110">
        <v>217</v>
      </c>
      <c r="I734" s="111">
        <v>0.52038369304556398</v>
      </c>
      <c r="J734" s="110">
        <v>200</v>
      </c>
      <c r="K734" s="111">
        <v>0.47961630695443602</v>
      </c>
      <c r="L734" s="110">
        <v>0</v>
      </c>
      <c r="M734" s="110">
        <v>5</v>
      </c>
      <c r="N734" s="110">
        <v>397</v>
      </c>
      <c r="O734" s="110">
        <v>2</v>
      </c>
      <c r="P734" s="110">
        <v>0</v>
      </c>
      <c r="Q734" s="110">
        <v>11</v>
      </c>
      <c r="R734" s="110">
        <v>2</v>
      </c>
      <c r="S734" s="110">
        <f>SUM('MFP by Site_kbs'!$L734:$P734,'MFP by Site_kbs'!$R734)</f>
        <v>406</v>
      </c>
      <c r="T734" s="110">
        <v>417</v>
      </c>
      <c r="U734" s="111">
        <v>1</v>
      </c>
      <c r="V734" s="110">
        <v>0</v>
      </c>
      <c r="W734" s="111">
        <v>0</v>
      </c>
      <c r="X734" s="110">
        <v>0</v>
      </c>
      <c r="Y734" s="110">
        <v>0</v>
      </c>
      <c r="Z734" s="110" t="s">
        <v>1869</v>
      </c>
      <c r="AA734" s="110">
        <v>0</v>
      </c>
      <c r="AB734" s="110">
        <v>0</v>
      </c>
      <c r="AC734" s="110">
        <v>0</v>
      </c>
      <c r="AD734" s="109">
        <v>0</v>
      </c>
      <c r="AE734" s="110">
        <v>0</v>
      </c>
      <c r="AF734" s="110">
        <v>0</v>
      </c>
      <c r="AG734" s="110">
        <v>0</v>
      </c>
      <c r="AH734" s="110">
        <v>0</v>
      </c>
      <c r="AI734" s="110">
        <v>0</v>
      </c>
      <c r="AJ734" s="110">
        <v>105</v>
      </c>
      <c r="AK734" s="110">
        <v>2</v>
      </c>
      <c r="AL734" s="110">
        <v>115</v>
      </c>
      <c r="AM734" s="110">
        <v>108</v>
      </c>
      <c r="AN734" s="110">
        <v>87</v>
      </c>
      <c r="AO734" s="110">
        <v>386</v>
      </c>
      <c r="AP734" s="112">
        <f>'MFP by Site_kbs'!$AO734/'MFP by Site_kbs'!$G734</f>
        <v>0.92565947242206237</v>
      </c>
      <c r="AQ734" s="110">
        <v>386</v>
      </c>
      <c r="AR734" s="113">
        <f>'MFP by Site_kbs'!$AQ734/'MFP by Site_kbs'!$G734</f>
        <v>0.92565947242206237</v>
      </c>
      <c r="AS734" s="110" t="s">
        <v>1767</v>
      </c>
      <c r="AT734" s="110" t="s">
        <v>1792</v>
      </c>
      <c r="AU734" s="114" t="s">
        <v>3246</v>
      </c>
    </row>
    <row r="735" spans="2:47" x14ac:dyDescent="0.25">
      <c r="B735" s="103" t="s">
        <v>1808</v>
      </c>
      <c r="C735" s="103">
        <v>33</v>
      </c>
      <c r="D735" s="103" t="s">
        <v>145</v>
      </c>
      <c r="E735" s="103">
        <v>33003</v>
      </c>
      <c r="F735" s="103" t="s">
        <v>1122</v>
      </c>
      <c r="G735" s="104">
        <v>337</v>
      </c>
      <c r="H735" s="104">
        <v>160</v>
      </c>
      <c r="I735" s="105">
        <v>0.47477744807121702</v>
      </c>
      <c r="J735" s="104">
        <v>177</v>
      </c>
      <c r="K735" s="105">
        <v>0.52522255192878298</v>
      </c>
      <c r="L735" s="104">
        <v>0</v>
      </c>
      <c r="M735" s="104">
        <v>4</v>
      </c>
      <c r="N735" s="104">
        <v>306</v>
      </c>
      <c r="O735" s="104">
        <v>4</v>
      </c>
      <c r="P735" s="104">
        <v>0</v>
      </c>
      <c r="Q735" s="104">
        <v>19</v>
      </c>
      <c r="R735" s="104">
        <v>4</v>
      </c>
      <c r="S735" s="104">
        <f>SUM('MFP by Site_kbs'!$L735:$P735,'MFP by Site_kbs'!$R735)</f>
        <v>318</v>
      </c>
      <c r="T735" s="104">
        <v>333</v>
      </c>
      <c r="U735" s="105">
        <v>0.98813056379821995</v>
      </c>
      <c r="V735" s="104">
        <v>4</v>
      </c>
      <c r="W735" s="105">
        <v>1.18694362017804E-2</v>
      </c>
      <c r="X735" s="104">
        <v>0</v>
      </c>
      <c r="Y735" s="104">
        <v>2</v>
      </c>
      <c r="Z735" s="104" t="s">
        <v>1869</v>
      </c>
      <c r="AA735" s="104">
        <v>90</v>
      </c>
      <c r="AB735" s="104">
        <v>85</v>
      </c>
      <c r="AC735" s="104">
        <v>72</v>
      </c>
      <c r="AD735" s="103">
        <v>88</v>
      </c>
      <c r="AE735" s="104">
        <v>0</v>
      </c>
      <c r="AF735" s="104">
        <v>0</v>
      </c>
      <c r="AG735" s="104">
        <v>0</v>
      </c>
      <c r="AH735" s="104">
        <v>0</v>
      </c>
      <c r="AI735" s="104">
        <v>0</v>
      </c>
      <c r="AJ735" s="104">
        <v>0</v>
      </c>
      <c r="AK735" s="104">
        <v>0</v>
      </c>
      <c r="AL735" s="104">
        <v>0</v>
      </c>
      <c r="AM735" s="104">
        <v>0</v>
      </c>
      <c r="AN735" s="104">
        <v>0</v>
      </c>
      <c r="AO735" s="104">
        <v>236</v>
      </c>
      <c r="AP735" s="106">
        <f>'MFP by Site_kbs'!$AO735/'MFP by Site_kbs'!$G735</f>
        <v>0.70029673590504449</v>
      </c>
      <c r="AQ735" s="104">
        <v>236</v>
      </c>
      <c r="AR735" s="107">
        <f>'MFP by Site_kbs'!$AQ735/'MFP by Site_kbs'!$G735</f>
        <v>0.70029673590504449</v>
      </c>
      <c r="AS735" s="104" t="s">
        <v>1767</v>
      </c>
      <c r="AT735" s="104" t="s">
        <v>1792</v>
      </c>
      <c r="AU735" s="115" t="s">
        <v>3246</v>
      </c>
    </row>
    <row r="736" spans="2:47" x14ac:dyDescent="0.25">
      <c r="B736" s="109" t="s">
        <v>1808</v>
      </c>
      <c r="C736" s="109">
        <v>33</v>
      </c>
      <c r="D736" s="109" t="s">
        <v>145</v>
      </c>
      <c r="E736" s="109">
        <v>33007</v>
      </c>
      <c r="F736" s="109" t="s">
        <v>1123</v>
      </c>
      <c r="G736" s="110">
        <v>221</v>
      </c>
      <c r="H736" s="110">
        <v>106</v>
      </c>
      <c r="I736" s="111">
        <v>0.47963800904977399</v>
      </c>
      <c r="J736" s="110">
        <v>115</v>
      </c>
      <c r="K736" s="111">
        <v>0.52036199095022595</v>
      </c>
      <c r="L736" s="110">
        <v>0</v>
      </c>
      <c r="M736" s="110">
        <v>2</v>
      </c>
      <c r="N736" s="110">
        <v>203</v>
      </c>
      <c r="O736" s="110">
        <v>1</v>
      </c>
      <c r="P736" s="110">
        <v>0</v>
      </c>
      <c r="Q736" s="110">
        <v>14</v>
      </c>
      <c r="R736" s="110">
        <v>1</v>
      </c>
      <c r="S736" s="110">
        <f>SUM('MFP by Site_kbs'!$L736:$P736,'MFP by Site_kbs'!$R736)</f>
        <v>207</v>
      </c>
      <c r="T736" s="110">
        <v>221</v>
      </c>
      <c r="U736" s="111">
        <v>1</v>
      </c>
      <c r="V736" s="110">
        <v>0</v>
      </c>
      <c r="W736" s="111">
        <v>0</v>
      </c>
      <c r="X736" s="110">
        <v>0</v>
      </c>
      <c r="Y736" s="110">
        <v>0</v>
      </c>
      <c r="Z736" s="110" t="s">
        <v>1869</v>
      </c>
      <c r="AA736" s="110">
        <v>0</v>
      </c>
      <c r="AB736" s="110">
        <v>0</v>
      </c>
      <c r="AC736" s="110">
        <v>0</v>
      </c>
      <c r="AD736" s="109">
        <v>0</v>
      </c>
      <c r="AE736" s="110">
        <v>74</v>
      </c>
      <c r="AF736" s="110">
        <v>83</v>
      </c>
      <c r="AG736" s="110">
        <v>64</v>
      </c>
      <c r="AH736" s="110">
        <v>0</v>
      </c>
      <c r="AI736" s="110">
        <v>0</v>
      </c>
      <c r="AJ736" s="110">
        <v>0</v>
      </c>
      <c r="AK736" s="110">
        <v>0</v>
      </c>
      <c r="AL736" s="110">
        <v>0</v>
      </c>
      <c r="AM736" s="110">
        <v>0</v>
      </c>
      <c r="AN736" s="110">
        <v>0</v>
      </c>
      <c r="AO736" s="110">
        <v>173</v>
      </c>
      <c r="AP736" s="112">
        <f>'MFP by Site_kbs'!$AO736/'MFP by Site_kbs'!$G736</f>
        <v>0.78280542986425339</v>
      </c>
      <c r="AQ736" s="110">
        <v>173</v>
      </c>
      <c r="AR736" s="113">
        <f>'MFP by Site_kbs'!$AQ736/'MFP by Site_kbs'!$G736</f>
        <v>0.78280542986425339</v>
      </c>
      <c r="AS736" s="110" t="s">
        <v>1767</v>
      </c>
      <c r="AT736" s="110" t="s">
        <v>1792</v>
      </c>
      <c r="AU736" s="114" t="s">
        <v>3246</v>
      </c>
    </row>
    <row r="737" spans="2:47" x14ac:dyDescent="0.25">
      <c r="B737" s="103" t="s">
        <v>1808</v>
      </c>
      <c r="C737" s="103">
        <v>33</v>
      </c>
      <c r="D737" s="103" t="s">
        <v>145</v>
      </c>
      <c r="E737" s="103">
        <v>33010</v>
      </c>
      <c r="F737" s="103" t="s">
        <v>1124</v>
      </c>
      <c r="G737" s="104">
        <v>69</v>
      </c>
      <c r="H737" s="104">
        <v>0</v>
      </c>
      <c r="I737" s="105">
        <v>0</v>
      </c>
      <c r="J737" s="104">
        <v>69</v>
      </c>
      <c r="K737" s="105">
        <v>1</v>
      </c>
      <c r="L737" s="104">
        <v>0</v>
      </c>
      <c r="M737" s="104">
        <v>0</v>
      </c>
      <c r="N737" s="104">
        <v>57</v>
      </c>
      <c r="O737" s="104">
        <v>1</v>
      </c>
      <c r="P737" s="104">
        <v>0</v>
      </c>
      <c r="Q737" s="104">
        <v>11</v>
      </c>
      <c r="R737" s="104">
        <v>0</v>
      </c>
      <c r="S737" s="104">
        <f>SUM('MFP by Site_kbs'!$L737:$P737,'MFP by Site_kbs'!$R737)</f>
        <v>58</v>
      </c>
      <c r="T737" s="104">
        <v>69</v>
      </c>
      <c r="U737" s="105">
        <v>1</v>
      </c>
      <c r="V737" s="104">
        <v>0</v>
      </c>
      <c r="W737" s="105">
        <v>0</v>
      </c>
      <c r="X737" s="104">
        <v>0</v>
      </c>
      <c r="Y737" s="104">
        <v>0</v>
      </c>
      <c r="Z737" s="104" t="s">
        <v>1869</v>
      </c>
      <c r="AA737" s="104">
        <v>0</v>
      </c>
      <c r="AB737" s="104">
        <v>0</v>
      </c>
      <c r="AC737" s="104">
        <v>0</v>
      </c>
      <c r="AD737" s="103">
        <v>0</v>
      </c>
      <c r="AE737" s="104">
        <v>0</v>
      </c>
      <c r="AF737" s="104">
        <v>0</v>
      </c>
      <c r="AG737" s="104">
        <v>4</v>
      </c>
      <c r="AH737" s="104">
        <v>12</v>
      </c>
      <c r="AI737" s="104">
        <v>15</v>
      </c>
      <c r="AJ737" s="104">
        <v>26</v>
      </c>
      <c r="AK737" s="104">
        <v>2</v>
      </c>
      <c r="AL737" s="104">
        <v>9</v>
      </c>
      <c r="AM737" s="104">
        <v>1</v>
      </c>
      <c r="AN737" s="104">
        <v>0</v>
      </c>
      <c r="AO737" s="104">
        <v>34</v>
      </c>
      <c r="AP737" s="106">
        <f>'MFP by Site_kbs'!$AO737/'MFP by Site_kbs'!$G737</f>
        <v>0.49275362318840582</v>
      </c>
      <c r="AQ737" s="104">
        <v>34</v>
      </c>
      <c r="AR737" s="107">
        <f>'MFP by Site_kbs'!$AQ737/'MFP by Site_kbs'!$G737</f>
        <v>0.49275362318840582</v>
      </c>
      <c r="AS737" s="104" t="s">
        <v>1767</v>
      </c>
      <c r="AT737" s="104" t="s">
        <v>1792</v>
      </c>
      <c r="AU737" s="115" t="s">
        <v>3247</v>
      </c>
    </row>
    <row r="738" spans="2:47" x14ac:dyDescent="0.25">
      <c r="B738" s="109" t="s">
        <v>1808</v>
      </c>
      <c r="C738" s="109">
        <v>33</v>
      </c>
      <c r="D738" s="109" t="s">
        <v>145</v>
      </c>
      <c r="E738" s="109">
        <v>33700</v>
      </c>
      <c r="F738" s="109" t="s">
        <v>3233</v>
      </c>
      <c r="G738" s="110">
        <v>1</v>
      </c>
      <c r="H738" s="110">
        <v>0</v>
      </c>
      <c r="I738" s="111">
        <v>0</v>
      </c>
      <c r="J738" s="110">
        <v>1</v>
      </c>
      <c r="K738" s="111">
        <v>1</v>
      </c>
      <c r="L738" s="110">
        <v>0</v>
      </c>
      <c r="M738" s="110">
        <v>0</v>
      </c>
      <c r="N738" s="110">
        <v>1</v>
      </c>
      <c r="O738" s="110">
        <v>0</v>
      </c>
      <c r="P738" s="110">
        <v>0</v>
      </c>
      <c r="Q738" s="110">
        <v>0</v>
      </c>
      <c r="R738" s="110">
        <v>0</v>
      </c>
      <c r="S738" s="110">
        <f>SUM('MFP by Site_kbs'!$L738:$P738,'MFP by Site_kbs'!$R738)</f>
        <v>1</v>
      </c>
      <c r="T738" s="110">
        <v>1</v>
      </c>
      <c r="U738" s="111">
        <v>1</v>
      </c>
      <c r="V738" s="110">
        <v>0</v>
      </c>
      <c r="W738" s="111">
        <v>0</v>
      </c>
      <c r="X738" s="110">
        <v>1</v>
      </c>
      <c r="Y738" s="110">
        <v>0</v>
      </c>
      <c r="Z738" s="110" t="s">
        <v>1869</v>
      </c>
      <c r="AA738" s="110">
        <v>0</v>
      </c>
      <c r="AB738" s="110">
        <v>0</v>
      </c>
      <c r="AC738" s="110">
        <v>0</v>
      </c>
      <c r="AD738" s="109">
        <v>0</v>
      </c>
      <c r="AE738" s="110">
        <v>0</v>
      </c>
      <c r="AF738" s="110">
        <v>0</v>
      </c>
      <c r="AG738" s="110">
        <v>0</v>
      </c>
      <c r="AH738" s="110">
        <v>0</v>
      </c>
      <c r="AI738" s="110">
        <v>0</v>
      </c>
      <c r="AJ738" s="110">
        <v>0</v>
      </c>
      <c r="AK738" s="110">
        <v>0</v>
      </c>
      <c r="AL738" s="110">
        <v>0</v>
      </c>
      <c r="AM738" s="110">
        <v>0</v>
      </c>
      <c r="AN738" s="110">
        <v>0</v>
      </c>
      <c r="AO738" s="110">
        <v>0</v>
      </c>
      <c r="AP738" s="112">
        <f>'MFP by Site_kbs'!$AO738/'MFP by Site_kbs'!$G738</f>
        <v>0</v>
      </c>
      <c r="AQ738" s="110">
        <v>0</v>
      </c>
      <c r="AR738" s="113">
        <f>'MFP by Site_kbs'!$AQ738/'MFP by Site_kbs'!$G738</f>
        <v>0</v>
      </c>
      <c r="AS738" s="110" t="s">
        <v>1767</v>
      </c>
      <c r="AT738" s="110" t="s">
        <v>1792</v>
      </c>
      <c r="AU738" s="114" t="s">
        <v>3247</v>
      </c>
    </row>
    <row r="739" spans="2:47" ht="30" x14ac:dyDescent="0.25">
      <c r="B739" s="103" t="s">
        <v>1808</v>
      </c>
      <c r="C739" s="103">
        <v>34</v>
      </c>
      <c r="D739" s="103" t="s">
        <v>147</v>
      </c>
      <c r="E739" s="103">
        <v>34000</v>
      </c>
      <c r="F739" s="103" t="s">
        <v>1125</v>
      </c>
      <c r="G739" s="104">
        <v>38</v>
      </c>
      <c r="H739" s="104">
        <v>10</v>
      </c>
      <c r="I739" s="105">
        <v>0.26315789473684198</v>
      </c>
      <c r="J739" s="104">
        <v>28</v>
      </c>
      <c r="K739" s="105">
        <v>0.73684210526315796</v>
      </c>
      <c r="L739" s="104">
        <v>0</v>
      </c>
      <c r="M739" s="104">
        <v>0</v>
      </c>
      <c r="N739" s="104">
        <v>21</v>
      </c>
      <c r="O739" s="104">
        <v>1</v>
      </c>
      <c r="P739" s="104">
        <v>0</v>
      </c>
      <c r="Q739" s="104">
        <v>16</v>
      </c>
      <c r="R739" s="104">
        <v>0</v>
      </c>
      <c r="S739" s="104">
        <f>SUM('MFP by Site_kbs'!$L739:$P739,'MFP by Site_kbs'!$R739)</f>
        <v>22</v>
      </c>
      <c r="T739" s="104">
        <v>38</v>
      </c>
      <c r="U739" s="105">
        <v>1</v>
      </c>
      <c r="V739" s="104">
        <v>0</v>
      </c>
      <c r="W739" s="105">
        <v>0</v>
      </c>
      <c r="X739" s="104">
        <v>0</v>
      </c>
      <c r="Y739" s="104">
        <v>38</v>
      </c>
      <c r="Z739" s="104" t="s">
        <v>1869</v>
      </c>
      <c r="AA739" s="104">
        <v>0</v>
      </c>
      <c r="AB739" s="104">
        <v>0</v>
      </c>
      <c r="AC739" s="104">
        <v>0</v>
      </c>
      <c r="AD739" s="103">
        <v>0</v>
      </c>
      <c r="AE739" s="104">
        <v>0</v>
      </c>
      <c r="AF739" s="104">
        <v>0</v>
      </c>
      <c r="AG739" s="104">
        <v>0</v>
      </c>
      <c r="AH739" s="104">
        <v>0</v>
      </c>
      <c r="AI739" s="104">
        <v>0</v>
      </c>
      <c r="AJ739" s="104">
        <v>0</v>
      </c>
      <c r="AK739" s="104">
        <v>0</v>
      </c>
      <c r="AL739" s="104">
        <v>0</v>
      </c>
      <c r="AM739" s="104">
        <v>0</v>
      </c>
      <c r="AN739" s="104">
        <v>0</v>
      </c>
      <c r="AO739" s="104">
        <v>18</v>
      </c>
      <c r="AP739" s="106">
        <f>'MFP by Site_kbs'!$AO739/'MFP by Site_kbs'!$G739</f>
        <v>0.47368421052631576</v>
      </c>
      <c r="AQ739" s="104">
        <v>18</v>
      </c>
      <c r="AR739" s="107">
        <f>'MFP by Site_kbs'!$AQ739/'MFP by Site_kbs'!$G739</f>
        <v>0.47368421052631576</v>
      </c>
      <c r="AS739" s="104" t="s">
        <v>1767</v>
      </c>
      <c r="AT739" s="104" t="s">
        <v>1949</v>
      </c>
      <c r="AU739" s="115" t="s">
        <v>3247</v>
      </c>
    </row>
    <row r="740" spans="2:47" x14ac:dyDescent="0.25">
      <c r="B740" s="109" t="s">
        <v>1808</v>
      </c>
      <c r="C740" s="109">
        <v>34</v>
      </c>
      <c r="D740" s="109" t="s">
        <v>147</v>
      </c>
      <c r="E740" s="109">
        <v>34001</v>
      </c>
      <c r="F740" s="109" t="s">
        <v>1126</v>
      </c>
      <c r="G740" s="110">
        <v>452</v>
      </c>
      <c r="H740" s="110">
        <v>238</v>
      </c>
      <c r="I740" s="111">
        <v>0.52654867256637194</v>
      </c>
      <c r="J740" s="110">
        <v>214</v>
      </c>
      <c r="K740" s="111">
        <v>0.473451327433628</v>
      </c>
      <c r="L740" s="110">
        <v>0</v>
      </c>
      <c r="M740" s="110">
        <v>0</v>
      </c>
      <c r="N740" s="110">
        <v>426</v>
      </c>
      <c r="O740" s="110">
        <v>0</v>
      </c>
      <c r="P740" s="110">
        <v>0</v>
      </c>
      <c r="Q740" s="110">
        <v>21</v>
      </c>
      <c r="R740" s="110">
        <v>5</v>
      </c>
      <c r="S740" s="110">
        <f>SUM('MFP by Site_kbs'!$L740:$P740,'MFP by Site_kbs'!$R740)</f>
        <v>431</v>
      </c>
      <c r="T740" s="110">
        <v>452</v>
      </c>
      <c r="U740" s="111">
        <v>1</v>
      </c>
      <c r="V740" s="110">
        <v>0</v>
      </c>
      <c r="W740" s="111">
        <v>0</v>
      </c>
      <c r="X740" s="110">
        <v>0</v>
      </c>
      <c r="Y740" s="110">
        <v>3</v>
      </c>
      <c r="Z740" s="110" t="s">
        <v>1869</v>
      </c>
      <c r="AA740" s="110">
        <v>120</v>
      </c>
      <c r="AB740" s="110">
        <v>92</v>
      </c>
      <c r="AC740" s="110">
        <v>129</v>
      </c>
      <c r="AD740" s="109">
        <v>108</v>
      </c>
      <c r="AE740" s="110">
        <v>0</v>
      </c>
      <c r="AF740" s="110">
        <v>0</v>
      </c>
      <c r="AG740" s="110">
        <v>0</v>
      </c>
      <c r="AH740" s="110">
        <v>0</v>
      </c>
      <c r="AI740" s="110">
        <v>0</v>
      </c>
      <c r="AJ740" s="110">
        <v>0</v>
      </c>
      <c r="AK740" s="110">
        <v>0</v>
      </c>
      <c r="AL740" s="110">
        <v>0</v>
      </c>
      <c r="AM740" s="110">
        <v>0</v>
      </c>
      <c r="AN740" s="110">
        <v>0</v>
      </c>
      <c r="AO740" s="110">
        <v>441</v>
      </c>
      <c r="AP740" s="112">
        <f>'MFP by Site_kbs'!$AO740/'MFP by Site_kbs'!$G740</f>
        <v>0.97566371681415931</v>
      </c>
      <c r="AQ740" s="110">
        <v>441</v>
      </c>
      <c r="AR740" s="113">
        <f>'MFP by Site_kbs'!$AQ740/'MFP by Site_kbs'!$G740</f>
        <v>0.97566371681415931</v>
      </c>
      <c r="AS740" s="110" t="s">
        <v>1767</v>
      </c>
      <c r="AT740" s="110" t="s">
        <v>1949</v>
      </c>
      <c r="AU740" s="114" t="s">
        <v>3246</v>
      </c>
    </row>
    <row r="741" spans="2:47" x14ac:dyDescent="0.25">
      <c r="B741" s="103" t="s">
        <v>1808</v>
      </c>
      <c r="C741" s="103">
        <v>34</v>
      </c>
      <c r="D741" s="103" t="s">
        <v>147</v>
      </c>
      <c r="E741" s="103">
        <v>34002</v>
      </c>
      <c r="F741" s="103" t="s">
        <v>1127</v>
      </c>
      <c r="G741" s="104">
        <v>898</v>
      </c>
      <c r="H741" s="104">
        <v>456</v>
      </c>
      <c r="I741" s="105">
        <v>0.50779510022271701</v>
      </c>
      <c r="J741" s="104">
        <v>442</v>
      </c>
      <c r="K741" s="105">
        <v>0.49220489977728299</v>
      </c>
      <c r="L741" s="104">
        <v>0</v>
      </c>
      <c r="M741" s="104">
        <v>3</v>
      </c>
      <c r="N741" s="104">
        <v>810</v>
      </c>
      <c r="O741" s="104">
        <v>3</v>
      </c>
      <c r="P741" s="104">
        <v>3</v>
      </c>
      <c r="Q741" s="104">
        <v>70</v>
      </c>
      <c r="R741" s="104">
        <v>9</v>
      </c>
      <c r="S741" s="104">
        <f>SUM('MFP by Site_kbs'!$L741:$P741,'MFP by Site_kbs'!$R741)</f>
        <v>828</v>
      </c>
      <c r="T741" s="104">
        <v>897</v>
      </c>
      <c r="U741" s="105">
        <v>0.99888641425389801</v>
      </c>
      <c r="V741" s="104">
        <v>1</v>
      </c>
      <c r="W741" s="105">
        <v>1.1135857461024501E-3</v>
      </c>
      <c r="X741" s="104">
        <v>0</v>
      </c>
      <c r="Y741" s="104">
        <v>0</v>
      </c>
      <c r="Z741" s="104" t="s">
        <v>1869</v>
      </c>
      <c r="AA741" s="104">
        <v>0</v>
      </c>
      <c r="AB741" s="104">
        <v>0</v>
      </c>
      <c r="AC741" s="104">
        <v>0</v>
      </c>
      <c r="AD741" s="103">
        <v>0</v>
      </c>
      <c r="AE741" s="104">
        <v>0</v>
      </c>
      <c r="AF741" s="104">
        <v>0</v>
      </c>
      <c r="AG741" s="104">
        <v>0</v>
      </c>
      <c r="AH741" s="104">
        <v>0</v>
      </c>
      <c r="AI741" s="104">
        <v>152</v>
      </c>
      <c r="AJ741" s="104">
        <v>238</v>
      </c>
      <c r="AK741" s="104">
        <v>0</v>
      </c>
      <c r="AL741" s="104">
        <v>187</v>
      </c>
      <c r="AM741" s="104">
        <v>158</v>
      </c>
      <c r="AN741" s="104">
        <v>163</v>
      </c>
      <c r="AO741" s="104">
        <v>714</v>
      </c>
      <c r="AP741" s="106">
        <f>'MFP by Site_kbs'!$AO741/'MFP by Site_kbs'!$G741</f>
        <v>0.7951002227171492</v>
      </c>
      <c r="AQ741" s="104">
        <v>714</v>
      </c>
      <c r="AR741" s="107">
        <f>'MFP by Site_kbs'!$AQ741/'MFP by Site_kbs'!$G741</f>
        <v>0.7951002227171492</v>
      </c>
      <c r="AS741" s="104" t="s">
        <v>1767</v>
      </c>
      <c r="AT741" s="104" t="s">
        <v>1949</v>
      </c>
      <c r="AU741" s="115" t="s">
        <v>3246</v>
      </c>
    </row>
    <row r="742" spans="2:47" x14ac:dyDescent="0.25">
      <c r="B742" s="109" t="s">
        <v>1808</v>
      </c>
      <c r="C742" s="109">
        <v>34</v>
      </c>
      <c r="D742" s="109" t="s">
        <v>147</v>
      </c>
      <c r="E742" s="109">
        <v>34003</v>
      </c>
      <c r="F742" s="109" t="s">
        <v>1128</v>
      </c>
      <c r="G742" s="110">
        <v>883</v>
      </c>
      <c r="H742" s="110">
        <v>439</v>
      </c>
      <c r="I742" s="111">
        <v>0.49716874292185698</v>
      </c>
      <c r="J742" s="110">
        <v>444</v>
      </c>
      <c r="K742" s="111">
        <v>0.50283125707814302</v>
      </c>
      <c r="L742" s="110">
        <v>2</v>
      </c>
      <c r="M742" s="110">
        <v>1</v>
      </c>
      <c r="N742" s="110">
        <v>122</v>
      </c>
      <c r="O742" s="110">
        <v>10</v>
      </c>
      <c r="P742" s="110">
        <v>0</v>
      </c>
      <c r="Q742" s="110">
        <v>743</v>
      </c>
      <c r="R742" s="110">
        <v>5</v>
      </c>
      <c r="S742" s="110">
        <f>SUM('MFP by Site_kbs'!$L742:$P742,'MFP by Site_kbs'!$R742)</f>
        <v>140</v>
      </c>
      <c r="T742" s="110">
        <v>877</v>
      </c>
      <c r="U742" s="111">
        <v>0.99320498301245796</v>
      </c>
      <c r="V742" s="110">
        <v>6</v>
      </c>
      <c r="W742" s="111">
        <v>6.7950169875424698E-3</v>
      </c>
      <c r="X742" s="110">
        <v>0</v>
      </c>
      <c r="Y742" s="110">
        <v>0</v>
      </c>
      <c r="Z742" s="110" t="s">
        <v>1869</v>
      </c>
      <c r="AA742" s="110">
        <v>43</v>
      </c>
      <c r="AB742" s="110">
        <v>47</v>
      </c>
      <c r="AC742" s="110">
        <v>48</v>
      </c>
      <c r="AD742" s="109">
        <v>48</v>
      </c>
      <c r="AE742" s="110">
        <v>44</v>
      </c>
      <c r="AF742" s="110">
        <v>48</v>
      </c>
      <c r="AG742" s="110">
        <v>81</v>
      </c>
      <c r="AH742" s="110">
        <v>107</v>
      </c>
      <c r="AI742" s="110">
        <v>103</v>
      </c>
      <c r="AJ742" s="110">
        <v>98</v>
      </c>
      <c r="AK742" s="110">
        <v>0</v>
      </c>
      <c r="AL742" s="110">
        <v>80</v>
      </c>
      <c r="AM742" s="110">
        <v>78</v>
      </c>
      <c r="AN742" s="110">
        <v>58</v>
      </c>
      <c r="AO742" s="110">
        <v>602</v>
      </c>
      <c r="AP742" s="112">
        <f>'MFP by Site_kbs'!$AO742/'MFP by Site_kbs'!$G742</f>
        <v>0.68176670441676102</v>
      </c>
      <c r="AQ742" s="110">
        <v>602</v>
      </c>
      <c r="AR742" s="113">
        <f>'MFP by Site_kbs'!$AQ742/'MFP by Site_kbs'!$G742</f>
        <v>0.68176670441676102</v>
      </c>
      <c r="AS742" s="110" t="s">
        <v>1767</v>
      </c>
      <c r="AT742" s="110" t="s">
        <v>1949</v>
      </c>
      <c r="AU742" s="114" t="s">
        <v>3246</v>
      </c>
    </row>
    <row r="743" spans="2:47" x14ac:dyDescent="0.25">
      <c r="B743" s="103" t="s">
        <v>1808</v>
      </c>
      <c r="C743" s="103">
        <v>34</v>
      </c>
      <c r="D743" s="103" t="s">
        <v>147</v>
      </c>
      <c r="E743" s="103">
        <v>34004</v>
      </c>
      <c r="F743" s="103" t="s">
        <v>1129</v>
      </c>
      <c r="G743" s="104">
        <v>641</v>
      </c>
      <c r="H743" s="104">
        <v>307</v>
      </c>
      <c r="I743" s="105">
        <v>0.47893915756630301</v>
      </c>
      <c r="J743" s="104">
        <v>334</v>
      </c>
      <c r="K743" s="105">
        <v>0.52106084243369699</v>
      </c>
      <c r="L743" s="104">
        <v>0</v>
      </c>
      <c r="M743" s="104">
        <v>0</v>
      </c>
      <c r="N743" s="104">
        <v>557</v>
      </c>
      <c r="O743" s="104">
        <v>5</v>
      </c>
      <c r="P743" s="104">
        <v>2</v>
      </c>
      <c r="Q743" s="104">
        <v>68</v>
      </c>
      <c r="R743" s="104">
        <v>9</v>
      </c>
      <c r="S743" s="104">
        <f>SUM('MFP by Site_kbs'!$L743:$P743,'MFP by Site_kbs'!$R743)</f>
        <v>573</v>
      </c>
      <c r="T743" s="104">
        <v>640</v>
      </c>
      <c r="U743" s="105">
        <v>0.99843993759750405</v>
      </c>
      <c r="V743" s="104">
        <v>1</v>
      </c>
      <c r="W743" s="105">
        <v>1.5600624024960999E-3</v>
      </c>
      <c r="X743" s="104">
        <v>0</v>
      </c>
      <c r="Y743" s="104">
        <v>0</v>
      </c>
      <c r="Z743" s="104" t="s">
        <v>1869</v>
      </c>
      <c r="AA743" s="104">
        <v>0</v>
      </c>
      <c r="AB743" s="104">
        <v>0</v>
      </c>
      <c r="AC743" s="104">
        <v>0</v>
      </c>
      <c r="AD743" s="103">
        <v>0</v>
      </c>
      <c r="AE743" s="104">
        <v>162</v>
      </c>
      <c r="AF743" s="104">
        <v>184</v>
      </c>
      <c r="AG743" s="104">
        <v>151</v>
      </c>
      <c r="AH743" s="104">
        <v>144</v>
      </c>
      <c r="AI743" s="104">
        <v>0</v>
      </c>
      <c r="AJ743" s="104">
        <v>0</v>
      </c>
      <c r="AK743" s="104">
        <v>0</v>
      </c>
      <c r="AL743" s="104">
        <v>0</v>
      </c>
      <c r="AM743" s="104">
        <v>0</v>
      </c>
      <c r="AN743" s="104">
        <v>0</v>
      </c>
      <c r="AO743" s="104">
        <v>608</v>
      </c>
      <c r="AP743" s="106">
        <f>'MFP by Site_kbs'!$AO743/'MFP by Site_kbs'!$G743</f>
        <v>0.94851794071762874</v>
      </c>
      <c r="AQ743" s="104">
        <v>608</v>
      </c>
      <c r="AR743" s="107">
        <f>'MFP by Site_kbs'!$AQ743/'MFP by Site_kbs'!$G743</f>
        <v>0.94851794071762874</v>
      </c>
      <c r="AS743" s="104" t="s">
        <v>1767</v>
      </c>
      <c r="AT743" s="104" t="s">
        <v>1949</v>
      </c>
      <c r="AU743" s="115" t="s">
        <v>3246</v>
      </c>
    </row>
    <row r="744" spans="2:47" x14ac:dyDescent="0.25">
      <c r="B744" s="109" t="s">
        <v>1808</v>
      </c>
      <c r="C744" s="109">
        <v>34</v>
      </c>
      <c r="D744" s="109" t="s">
        <v>147</v>
      </c>
      <c r="E744" s="109">
        <v>34010</v>
      </c>
      <c r="F744" s="109" t="s">
        <v>1837</v>
      </c>
      <c r="G744" s="110">
        <v>351</v>
      </c>
      <c r="H744" s="110">
        <v>176</v>
      </c>
      <c r="I744" s="111">
        <v>0.50142450142450101</v>
      </c>
      <c r="J744" s="110">
        <v>175</v>
      </c>
      <c r="K744" s="111">
        <v>0.49857549857549899</v>
      </c>
      <c r="L744" s="110">
        <v>0</v>
      </c>
      <c r="M744" s="110">
        <v>2</v>
      </c>
      <c r="N744" s="110">
        <v>283</v>
      </c>
      <c r="O744" s="110">
        <v>7</v>
      </c>
      <c r="P744" s="110">
        <v>0</v>
      </c>
      <c r="Q744" s="110">
        <v>58</v>
      </c>
      <c r="R744" s="110">
        <v>1</v>
      </c>
      <c r="S744" s="110">
        <f>SUM('MFP by Site_kbs'!$L744:$P744,'MFP by Site_kbs'!$R744)</f>
        <v>293</v>
      </c>
      <c r="T744" s="110">
        <v>343</v>
      </c>
      <c r="U744" s="111">
        <v>0.97720797720797703</v>
      </c>
      <c r="V744" s="110">
        <v>8</v>
      </c>
      <c r="W744" s="111">
        <v>2.27920227920228E-2</v>
      </c>
      <c r="X744" s="110">
        <v>0</v>
      </c>
      <c r="Y744" s="110">
        <v>0</v>
      </c>
      <c r="Z744" s="110" t="s">
        <v>1869</v>
      </c>
      <c r="AA744" s="110">
        <v>32</v>
      </c>
      <c r="AB744" s="110">
        <v>30</v>
      </c>
      <c r="AC744" s="110">
        <v>35</v>
      </c>
      <c r="AD744" s="109">
        <v>40</v>
      </c>
      <c r="AE744" s="110">
        <v>39</v>
      </c>
      <c r="AF744" s="110">
        <v>42</v>
      </c>
      <c r="AG744" s="110">
        <v>40</v>
      </c>
      <c r="AH744" s="110">
        <v>51</v>
      </c>
      <c r="AI744" s="110">
        <v>42</v>
      </c>
      <c r="AJ744" s="110">
        <v>0</v>
      </c>
      <c r="AK744" s="110">
        <v>0</v>
      </c>
      <c r="AL744" s="110">
        <v>0</v>
      </c>
      <c r="AM744" s="110">
        <v>0</v>
      </c>
      <c r="AN744" s="110">
        <v>0</v>
      </c>
      <c r="AO744" s="110">
        <v>331</v>
      </c>
      <c r="AP744" s="112">
        <f>'MFP by Site_kbs'!$AO744/'MFP by Site_kbs'!$G744</f>
        <v>0.94301994301994307</v>
      </c>
      <c r="AQ744" s="110">
        <v>331</v>
      </c>
      <c r="AR744" s="113">
        <f>'MFP by Site_kbs'!$AQ744/'MFP by Site_kbs'!$G744</f>
        <v>0.94301994301994307</v>
      </c>
      <c r="AS744" s="110" t="s">
        <v>1767</v>
      </c>
      <c r="AT744" s="110" t="s">
        <v>1949</v>
      </c>
      <c r="AU744" s="114" t="s">
        <v>3246</v>
      </c>
    </row>
    <row r="745" spans="2:47" x14ac:dyDescent="0.25">
      <c r="B745" s="103" t="s">
        <v>1808</v>
      </c>
      <c r="C745" s="103">
        <v>34</v>
      </c>
      <c r="D745" s="103" t="s">
        <v>147</v>
      </c>
      <c r="E745" s="103">
        <v>34016</v>
      </c>
      <c r="F745" s="103" t="s">
        <v>615</v>
      </c>
      <c r="G745" s="104">
        <v>385</v>
      </c>
      <c r="H745" s="104">
        <v>172</v>
      </c>
      <c r="I745" s="105">
        <v>0.44675324675324701</v>
      </c>
      <c r="J745" s="104">
        <v>213</v>
      </c>
      <c r="K745" s="105">
        <v>0.55324675324675299</v>
      </c>
      <c r="L745" s="104">
        <v>0</v>
      </c>
      <c r="M745" s="104">
        <v>1</v>
      </c>
      <c r="N745" s="104">
        <v>213</v>
      </c>
      <c r="O745" s="104">
        <v>5</v>
      </c>
      <c r="P745" s="104">
        <v>1</v>
      </c>
      <c r="Q745" s="104">
        <v>162</v>
      </c>
      <c r="R745" s="104">
        <v>3</v>
      </c>
      <c r="S745" s="104">
        <f>SUM('MFP by Site_kbs'!$L745:$P745,'MFP by Site_kbs'!$R745)</f>
        <v>223</v>
      </c>
      <c r="T745" s="104">
        <v>379</v>
      </c>
      <c r="U745" s="105">
        <v>0.98441558441558397</v>
      </c>
      <c r="V745" s="104">
        <v>6</v>
      </c>
      <c r="W745" s="105">
        <v>1.55844155844156E-2</v>
      </c>
      <c r="X745" s="104">
        <v>0</v>
      </c>
      <c r="Y745" s="104">
        <v>9</v>
      </c>
      <c r="Z745" s="104" t="s">
        <v>1869</v>
      </c>
      <c r="AA745" s="104">
        <v>97</v>
      </c>
      <c r="AB745" s="104">
        <v>82</v>
      </c>
      <c r="AC745" s="104">
        <v>94</v>
      </c>
      <c r="AD745" s="103">
        <v>103</v>
      </c>
      <c r="AE745" s="104">
        <v>0</v>
      </c>
      <c r="AF745" s="104">
        <v>0</v>
      </c>
      <c r="AG745" s="104">
        <v>0</v>
      </c>
      <c r="AH745" s="104">
        <v>0</v>
      </c>
      <c r="AI745" s="104">
        <v>0</v>
      </c>
      <c r="AJ745" s="104">
        <v>0</v>
      </c>
      <c r="AK745" s="104">
        <v>0</v>
      </c>
      <c r="AL745" s="104">
        <v>0</v>
      </c>
      <c r="AM745" s="104">
        <v>0</v>
      </c>
      <c r="AN745" s="104">
        <v>0</v>
      </c>
      <c r="AO745" s="104">
        <v>331</v>
      </c>
      <c r="AP745" s="106">
        <f>'MFP by Site_kbs'!$AO745/'MFP by Site_kbs'!$G745</f>
        <v>0.85974025974025969</v>
      </c>
      <c r="AQ745" s="104">
        <v>331</v>
      </c>
      <c r="AR745" s="107">
        <f>'MFP by Site_kbs'!$AQ745/'MFP by Site_kbs'!$G745</f>
        <v>0.85974025974025969</v>
      </c>
      <c r="AS745" s="104" t="s">
        <v>1767</v>
      </c>
      <c r="AT745" s="104" t="s">
        <v>1949</v>
      </c>
      <c r="AU745" s="115" t="s">
        <v>3246</v>
      </c>
    </row>
    <row r="746" spans="2:47" x14ac:dyDescent="0.25">
      <c r="B746" s="109" t="s">
        <v>1808</v>
      </c>
      <c r="C746" s="109">
        <v>34</v>
      </c>
      <c r="D746" s="109" t="s">
        <v>147</v>
      </c>
      <c r="E746" s="109">
        <v>34023</v>
      </c>
      <c r="F746" s="109" t="s">
        <v>1130</v>
      </c>
      <c r="G746" s="110">
        <v>274</v>
      </c>
      <c r="H746" s="110">
        <v>152</v>
      </c>
      <c r="I746" s="111">
        <v>0.55474452554744502</v>
      </c>
      <c r="J746" s="110">
        <v>122</v>
      </c>
      <c r="K746" s="111">
        <v>0.44525547445255498</v>
      </c>
      <c r="L746" s="110">
        <v>0</v>
      </c>
      <c r="M746" s="110">
        <v>2</v>
      </c>
      <c r="N746" s="110">
        <v>166</v>
      </c>
      <c r="O746" s="110">
        <v>3</v>
      </c>
      <c r="P746" s="110">
        <v>3</v>
      </c>
      <c r="Q746" s="110">
        <v>94</v>
      </c>
      <c r="R746" s="110">
        <v>6</v>
      </c>
      <c r="S746" s="110">
        <f>SUM('MFP by Site_kbs'!$L746:$P746,'MFP by Site_kbs'!$R746)</f>
        <v>180</v>
      </c>
      <c r="T746" s="110">
        <v>271</v>
      </c>
      <c r="U746" s="111">
        <v>0.98905109489051102</v>
      </c>
      <c r="V746" s="110">
        <v>3</v>
      </c>
      <c r="W746" s="111">
        <v>1.09489051094891E-2</v>
      </c>
      <c r="X746" s="110">
        <v>0</v>
      </c>
      <c r="Y746" s="110">
        <v>4</v>
      </c>
      <c r="Z746" s="110" t="s">
        <v>1869</v>
      </c>
      <c r="AA746" s="110">
        <v>39</v>
      </c>
      <c r="AB746" s="110">
        <v>48</v>
      </c>
      <c r="AC746" s="110">
        <v>37</v>
      </c>
      <c r="AD746" s="109">
        <v>26</v>
      </c>
      <c r="AE746" s="110">
        <v>40</v>
      </c>
      <c r="AF746" s="110">
        <v>37</v>
      </c>
      <c r="AG746" s="110">
        <v>15</v>
      </c>
      <c r="AH746" s="110">
        <v>18</v>
      </c>
      <c r="AI746" s="110">
        <v>10</v>
      </c>
      <c r="AJ746" s="110">
        <v>0</v>
      </c>
      <c r="AK746" s="110">
        <v>0</v>
      </c>
      <c r="AL746" s="110">
        <v>0</v>
      </c>
      <c r="AM746" s="110">
        <v>0</v>
      </c>
      <c r="AN746" s="110">
        <v>0</v>
      </c>
      <c r="AO746" s="110">
        <v>148</v>
      </c>
      <c r="AP746" s="112">
        <f>'MFP by Site_kbs'!$AO746/'MFP by Site_kbs'!$G746</f>
        <v>0.54014598540145986</v>
      </c>
      <c r="AQ746" s="110">
        <v>148</v>
      </c>
      <c r="AR746" s="113">
        <f>'MFP by Site_kbs'!$AQ746/'MFP by Site_kbs'!$G746</f>
        <v>0.54014598540145986</v>
      </c>
      <c r="AS746" s="110" t="s">
        <v>1767</v>
      </c>
      <c r="AT746" s="110" t="s">
        <v>1949</v>
      </c>
      <c r="AU746" s="114" t="s">
        <v>3246</v>
      </c>
    </row>
    <row r="747" spans="2:47" ht="30" x14ac:dyDescent="0.25">
      <c r="B747" s="103" t="s">
        <v>1808</v>
      </c>
      <c r="C747" s="103">
        <v>35</v>
      </c>
      <c r="D747" s="103" t="s">
        <v>149</v>
      </c>
      <c r="E747" s="103">
        <v>35005</v>
      </c>
      <c r="F747" s="103" t="s">
        <v>1131</v>
      </c>
      <c r="G747" s="104">
        <v>249</v>
      </c>
      <c r="H747" s="104">
        <v>125</v>
      </c>
      <c r="I747" s="105">
        <v>0.50200803212851397</v>
      </c>
      <c r="J747" s="104">
        <v>124</v>
      </c>
      <c r="K747" s="105">
        <v>0.49799196787148597</v>
      </c>
      <c r="L747" s="104">
        <v>3</v>
      </c>
      <c r="M747" s="104">
        <v>2</v>
      </c>
      <c r="N747" s="104">
        <v>209</v>
      </c>
      <c r="O747" s="104">
        <v>6</v>
      </c>
      <c r="P747" s="104">
        <v>0</v>
      </c>
      <c r="Q747" s="104">
        <v>26</v>
      </c>
      <c r="R747" s="104">
        <v>3</v>
      </c>
      <c r="S747" s="104">
        <f>SUM('MFP by Site_kbs'!$L747:$P747,'MFP by Site_kbs'!$R747)</f>
        <v>223</v>
      </c>
      <c r="T747" s="104">
        <v>247</v>
      </c>
      <c r="U747" s="105">
        <v>0.99196787148594401</v>
      </c>
      <c r="V747" s="104">
        <v>2</v>
      </c>
      <c r="W747" s="105">
        <v>8.0321285140562207E-3</v>
      </c>
      <c r="X747" s="104">
        <v>0</v>
      </c>
      <c r="Y747" s="104">
        <v>0</v>
      </c>
      <c r="Z747" s="104" t="s">
        <v>1869</v>
      </c>
      <c r="AA747" s="104">
        <v>0</v>
      </c>
      <c r="AB747" s="104">
        <v>0</v>
      </c>
      <c r="AC747" s="104">
        <v>0</v>
      </c>
      <c r="AD747" s="103">
        <v>0</v>
      </c>
      <c r="AE747" s="104">
        <v>84</v>
      </c>
      <c r="AF747" s="104">
        <v>80</v>
      </c>
      <c r="AG747" s="104">
        <v>85</v>
      </c>
      <c r="AH747" s="104">
        <v>0</v>
      </c>
      <c r="AI747" s="104">
        <v>0</v>
      </c>
      <c r="AJ747" s="104">
        <v>0</v>
      </c>
      <c r="AK747" s="104">
        <v>0</v>
      </c>
      <c r="AL747" s="104">
        <v>0</v>
      </c>
      <c r="AM747" s="104">
        <v>0</v>
      </c>
      <c r="AN747" s="104">
        <v>0</v>
      </c>
      <c r="AO747" s="104">
        <v>227</v>
      </c>
      <c r="AP747" s="106">
        <f>'MFP by Site_kbs'!$AO747/'MFP by Site_kbs'!$G747</f>
        <v>0.91164658634538154</v>
      </c>
      <c r="AQ747" s="104">
        <v>227</v>
      </c>
      <c r="AR747" s="107">
        <f>'MFP by Site_kbs'!$AQ747/'MFP by Site_kbs'!$G747</f>
        <v>0.91164658634538154</v>
      </c>
      <c r="AS747" s="104" t="s">
        <v>1767</v>
      </c>
      <c r="AT747" s="104" t="s">
        <v>1770</v>
      </c>
      <c r="AU747" s="115" t="s">
        <v>3246</v>
      </c>
    </row>
    <row r="748" spans="2:47" ht="30" x14ac:dyDescent="0.25">
      <c r="B748" s="109" t="s">
        <v>1808</v>
      </c>
      <c r="C748" s="109">
        <v>35</v>
      </c>
      <c r="D748" s="109" t="s">
        <v>149</v>
      </c>
      <c r="E748" s="109">
        <v>35006</v>
      </c>
      <c r="F748" s="109" t="s">
        <v>1132</v>
      </c>
      <c r="G748" s="110">
        <v>324</v>
      </c>
      <c r="H748" s="110">
        <v>147</v>
      </c>
      <c r="I748" s="111">
        <v>0.453703703703704</v>
      </c>
      <c r="J748" s="110">
        <v>177</v>
      </c>
      <c r="K748" s="111">
        <v>0.54629629629629595</v>
      </c>
      <c r="L748" s="110">
        <v>0</v>
      </c>
      <c r="M748" s="110">
        <v>1</v>
      </c>
      <c r="N748" s="110">
        <v>199</v>
      </c>
      <c r="O748" s="110">
        <v>3</v>
      </c>
      <c r="P748" s="110">
        <v>0</v>
      </c>
      <c r="Q748" s="110">
        <v>113</v>
      </c>
      <c r="R748" s="110">
        <v>8</v>
      </c>
      <c r="S748" s="110">
        <f>SUM('MFP by Site_kbs'!$L748:$P748,'MFP by Site_kbs'!$R748)</f>
        <v>211</v>
      </c>
      <c r="T748" s="110">
        <v>322</v>
      </c>
      <c r="U748" s="111">
        <v>0.99382716049382702</v>
      </c>
      <c r="V748" s="110">
        <v>2</v>
      </c>
      <c r="W748" s="111">
        <v>6.17283950617284E-3</v>
      </c>
      <c r="X748" s="110">
        <v>0</v>
      </c>
      <c r="Y748" s="110">
        <v>3</v>
      </c>
      <c r="Z748" s="110" t="s">
        <v>1869</v>
      </c>
      <c r="AA748" s="110">
        <v>49</v>
      </c>
      <c r="AB748" s="110">
        <v>37</v>
      </c>
      <c r="AC748" s="110">
        <v>50</v>
      </c>
      <c r="AD748" s="109">
        <v>50</v>
      </c>
      <c r="AE748" s="110">
        <v>38</v>
      </c>
      <c r="AF748" s="110">
        <v>45</v>
      </c>
      <c r="AG748" s="110">
        <v>52</v>
      </c>
      <c r="AH748" s="110">
        <v>0</v>
      </c>
      <c r="AI748" s="110">
        <v>0</v>
      </c>
      <c r="AJ748" s="110">
        <v>0</v>
      </c>
      <c r="AK748" s="110">
        <v>0</v>
      </c>
      <c r="AL748" s="110">
        <v>0</v>
      </c>
      <c r="AM748" s="110">
        <v>0</v>
      </c>
      <c r="AN748" s="110">
        <v>0</v>
      </c>
      <c r="AO748" s="110">
        <v>283</v>
      </c>
      <c r="AP748" s="112">
        <f>'MFP by Site_kbs'!$AO748/'MFP by Site_kbs'!$G748</f>
        <v>0.87345679012345678</v>
      </c>
      <c r="AQ748" s="110">
        <v>283</v>
      </c>
      <c r="AR748" s="113">
        <f>'MFP by Site_kbs'!$AQ748/'MFP by Site_kbs'!$G748</f>
        <v>0.87345679012345678</v>
      </c>
      <c r="AS748" s="110" t="s">
        <v>1767</v>
      </c>
      <c r="AT748" s="110" t="s">
        <v>1770</v>
      </c>
      <c r="AU748" s="114" t="s">
        <v>3246</v>
      </c>
    </row>
    <row r="749" spans="2:47" ht="30" x14ac:dyDescent="0.25">
      <c r="B749" s="103" t="s">
        <v>1808</v>
      </c>
      <c r="C749" s="103">
        <v>35</v>
      </c>
      <c r="D749" s="103" t="s">
        <v>149</v>
      </c>
      <c r="E749" s="103">
        <v>35007</v>
      </c>
      <c r="F749" s="103" t="s">
        <v>1133</v>
      </c>
      <c r="G749" s="104">
        <v>199</v>
      </c>
      <c r="H749" s="104">
        <v>94</v>
      </c>
      <c r="I749" s="105">
        <v>0.47236180904522601</v>
      </c>
      <c r="J749" s="104">
        <v>105</v>
      </c>
      <c r="K749" s="105">
        <v>0.52763819095477404</v>
      </c>
      <c r="L749" s="104">
        <v>0</v>
      </c>
      <c r="M749" s="104">
        <v>0</v>
      </c>
      <c r="N749" s="104">
        <v>13</v>
      </c>
      <c r="O749" s="104">
        <v>4</v>
      </c>
      <c r="P749" s="104">
        <v>0</v>
      </c>
      <c r="Q749" s="104">
        <v>180</v>
      </c>
      <c r="R749" s="104">
        <v>2</v>
      </c>
      <c r="S749" s="104">
        <f>SUM('MFP by Site_kbs'!$L749:$P749,'MFP by Site_kbs'!$R749)</f>
        <v>19</v>
      </c>
      <c r="T749" s="104">
        <v>198</v>
      </c>
      <c r="U749" s="105">
        <v>0.99497487437185905</v>
      </c>
      <c r="V749" s="104">
        <v>1</v>
      </c>
      <c r="W749" s="105">
        <v>5.0251256281407001E-3</v>
      </c>
      <c r="X749" s="104">
        <v>0</v>
      </c>
      <c r="Y749" s="104">
        <v>0</v>
      </c>
      <c r="Z749" s="104" t="s">
        <v>1869</v>
      </c>
      <c r="AA749" s="104">
        <v>23</v>
      </c>
      <c r="AB749" s="104">
        <v>20</v>
      </c>
      <c r="AC749" s="104">
        <v>20</v>
      </c>
      <c r="AD749" s="103">
        <v>22</v>
      </c>
      <c r="AE749" s="104">
        <v>24</v>
      </c>
      <c r="AF749" s="104">
        <v>23</v>
      </c>
      <c r="AG749" s="104">
        <v>22</v>
      </c>
      <c r="AH749" s="104">
        <v>18</v>
      </c>
      <c r="AI749" s="104">
        <v>27</v>
      </c>
      <c r="AJ749" s="104">
        <v>0</v>
      </c>
      <c r="AK749" s="104">
        <v>0</v>
      </c>
      <c r="AL749" s="104">
        <v>0</v>
      </c>
      <c r="AM749" s="104">
        <v>0</v>
      </c>
      <c r="AN749" s="104">
        <v>0</v>
      </c>
      <c r="AO749" s="104">
        <v>151</v>
      </c>
      <c r="AP749" s="106">
        <f>'MFP by Site_kbs'!$AO749/'MFP by Site_kbs'!$G749</f>
        <v>0.75879396984924619</v>
      </c>
      <c r="AQ749" s="104">
        <v>151</v>
      </c>
      <c r="AR749" s="107">
        <f>'MFP by Site_kbs'!$AQ749/'MFP by Site_kbs'!$G749</f>
        <v>0.75879396984924619</v>
      </c>
      <c r="AS749" s="104" t="s">
        <v>1767</v>
      </c>
      <c r="AT749" s="104" t="s">
        <v>1770</v>
      </c>
      <c r="AU749" s="115" t="s">
        <v>3246</v>
      </c>
    </row>
    <row r="750" spans="2:47" ht="30" x14ac:dyDescent="0.25">
      <c r="B750" s="109" t="s">
        <v>1808</v>
      </c>
      <c r="C750" s="109">
        <v>35</v>
      </c>
      <c r="D750" s="109" t="s">
        <v>149</v>
      </c>
      <c r="E750" s="109">
        <v>35008</v>
      </c>
      <c r="F750" s="109" t="s">
        <v>1134</v>
      </c>
      <c r="G750" s="110">
        <v>283</v>
      </c>
      <c r="H750" s="110">
        <v>133</v>
      </c>
      <c r="I750" s="111">
        <v>0.46996466431095402</v>
      </c>
      <c r="J750" s="110">
        <v>150</v>
      </c>
      <c r="K750" s="111">
        <v>0.53003533568904604</v>
      </c>
      <c r="L750" s="110">
        <v>4</v>
      </c>
      <c r="M750" s="110">
        <v>1</v>
      </c>
      <c r="N750" s="110">
        <v>51</v>
      </c>
      <c r="O750" s="110">
        <v>12</v>
      </c>
      <c r="P750" s="110">
        <v>0</v>
      </c>
      <c r="Q750" s="110">
        <v>205</v>
      </c>
      <c r="R750" s="110">
        <v>10</v>
      </c>
      <c r="S750" s="110">
        <f>SUM('MFP by Site_kbs'!$L750:$P750,'MFP by Site_kbs'!$R750)</f>
        <v>78</v>
      </c>
      <c r="T750" s="110">
        <v>280</v>
      </c>
      <c r="U750" s="111">
        <v>0.98939929328621901</v>
      </c>
      <c r="V750" s="110">
        <v>3</v>
      </c>
      <c r="W750" s="111">
        <v>1.06007067137809E-2</v>
      </c>
      <c r="X750" s="110">
        <v>0</v>
      </c>
      <c r="Y750" s="110">
        <v>3</v>
      </c>
      <c r="Z750" s="110" t="s">
        <v>1869</v>
      </c>
      <c r="AA750" s="110">
        <v>30</v>
      </c>
      <c r="AB750" s="110">
        <v>40</v>
      </c>
      <c r="AC750" s="110">
        <v>26</v>
      </c>
      <c r="AD750" s="109">
        <v>32</v>
      </c>
      <c r="AE750" s="110">
        <v>33</v>
      </c>
      <c r="AF750" s="110">
        <v>37</v>
      </c>
      <c r="AG750" s="110">
        <v>23</v>
      </c>
      <c r="AH750" s="110">
        <v>34</v>
      </c>
      <c r="AI750" s="110">
        <v>25</v>
      </c>
      <c r="AJ750" s="110">
        <v>0</v>
      </c>
      <c r="AK750" s="110">
        <v>0</v>
      </c>
      <c r="AL750" s="110">
        <v>0</v>
      </c>
      <c r="AM750" s="110">
        <v>0</v>
      </c>
      <c r="AN750" s="110">
        <v>0</v>
      </c>
      <c r="AO750" s="110">
        <v>217</v>
      </c>
      <c r="AP750" s="112">
        <f>'MFP by Site_kbs'!$AO750/'MFP by Site_kbs'!$G750</f>
        <v>0.7667844522968198</v>
      </c>
      <c r="AQ750" s="110">
        <v>217</v>
      </c>
      <c r="AR750" s="113">
        <f>'MFP by Site_kbs'!$AQ750/'MFP by Site_kbs'!$G750</f>
        <v>0.7667844522968198</v>
      </c>
      <c r="AS750" s="110" t="s">
        <v>1767</v>
      </c>
      <c r="AT750" s="110" t="s">
        <v>1770</v>
      </c>
      <c r="AU750" s="114" t="s">
        <v>3246</v>
      </c>
    </row>
    <row r="751" spans="2:47" x14ac:dyDescent="0.25">
      <c r="B751" s="103" t="s">
        <v>1808</v>
      </c>
      <c r="C751" s="103">
        <v>35</v>
      </c>
      <c r="D751" s="103" t="s">
        <v>149</v>
      </c>
      <c r="E751" s="103">
        <v>35009</v>
      </c>
      <c r="F751" s="103" t="s">
        <v>1135</v>
      </c>
      <c r="G751" s="104">
        <v>1297</v>
      </c>
      <c r="H751" s="104">
        <v>682</v>
      </c>
      <c r="I751" s="105">
        <v>0.52582883577486506</v>
      </c>
      <c r="J751" s="104">
        <v>615</v>
      </c>
      <c r="K751" s="105">
        <v>0.474171164225135</v>
      </c>
      <c r="L751" s="104">
        <v>16</v>
      </c>
      <c r="M751" s="104">
        <v>9</v>
      </c>
      <c r="N751" s="104">
        <v>739</v>
      </c>
      <c r="O751" s="104">
        <v>23</v>
      </c>
      <c r="P751" s="104">
        <v>0</v>
      </c>
      <c r="Q751" s="104">
        <v>490</v>
      </c>
      <c r="R751" s="104">
        <v>20</v>
      </c>
      <c r="S751" s="104">
        <f>SUM('MFP by Site_kbs'!$L751:$P751,'MFP by Site_kbs'!$R751)</f>
        <v>807</v>
      </c>
      <c r="T751" s="104">
        <v>1287</v>
      </c>
      <c r="U751" s="105">
        <v>0.99228989976869697</v>
      </c>
      <c r="V751" s="104">
        <v>10</v>
      </c>
      <c r="W751" s="105">
        <v>7.7101002313030098E-3</v>
      </c>
      <c r="X751" s="104">
        <v>0</v>
      </c>
      <c r="Y751" s="104">
        <v>0</v>
      </c>
      <c r="Z751" s="104" t="s">
        <v>1869</v>
      </c>
      <c r="AA751" s="104">
        <v>0</v>
      </c>
      <c r="AB751" s="104">
        <v>0</v>
      </c>
      <c r="AC751" s="104">
        <v>0</v>
      </c>
      <c r="AD751" s="103">
        <v>0</v>
      </c>
      <c r="AE751" s="104">
        <v>0</v>
      </c>
      <c r="AF751" s="104">
        <v>0</v>
      </c>
      <c r="AG751" s="104">
        <v>0</v>
      </c>
      <c r="AH751" s="104">
        <v>0</v>
      </c>
      <c r="AI751" s="104">
        <v>0</v>
      </c>
      <c r="AJ751" s="104">
        <v>374</v>
      </c>
      <c r="AK751" s="104">
        <v>1</v>
      </c>
      <c r="AL751" s="104">
        <v>347</v>
      </c>
      <c r="AM751" s="104">
        <v>311</v>
      </c>
      <c r="AN751" s="104">
        <v>264</v>
      </c>
      <c r="AO751" s="104">
        <v>857</v>
      </c>
      <c r="AP751" s="106">
        <f>'MFP by Site_kbs'!$AO751/'MFP by Site_kbs'!$G751</f>
        <v>0.66075558982266769</v>
      </c>
      <c r="AQ751" s="104">
        <v>857</v>
      </c>
      <c r="AR751" s="107">
        <f>'MFP by Site_kbs'!$AQ751/'MFP by Site_kbs'!$G751</f>
        <v>0.66075558982266769</v>
      </c>
      <c r="AS751" s="104" t="s">
        <v>1767</v>
      </c>
      <c r="AT751" s="104" t="s">
        <v>1770</v>
      </c>
      <c r="AU751" s="115" t="s">
        <v>3246</v>
      </c>
    </row>
    <row r="752" spans="2:47" x14ac:dyDescent="0.25">
      <c r="B752" s="109" t="s">
        <v>1808</v>
      </c>
      <c r="C752" s="109">
        <v>35</v>
      </c>
      <c r="D752" s="109" t="s">
        <v>149</v>
      </c>
      <c r="E752" s="109">
        <v>35010</v>
      </c>
      <c r="F752" s="109" t="s">
        <v>1136</v>
      </c>
      <c r="G752" s="110">
        <v>510</v>
      </c>
      <c r="H752" s="110">
        <v>223</v>
      </c>
      <c r="I752" s="111">
        <v>0.43725490196078398</v>
      </c>
      <c r="J752" s="110">
        <v>287</v>
      </c>
      <c r="K752" s="111">
        <v>0.56274509803921602</v>
      </c>
      <c r="L752" s="110">
        <v>1</v>
      </c>
      <c r="M752" s="110">
        <v>2</v>
      </c>
      <c r="N752" s="110">
        <v>469</v>
      </c>
      <c r="O752" s="110">
        <v>5</v>
      </c>
      <c r="P752" s="110">
        <v>1</v>
      </c>
      <c r="Q752" s="110">
        <v>28</v>
      </c>
      <c r="R752" s="110">
        <v>4</v>
      </c>
      <c r="S752" s="110">
        <f>SUM('MFP by Site_kbs'!$L752:$P752,'MFP by Site_kbs'!$R752)</f>
        <v>482</v>
      </c>
      <c r="T752" s="110">
        <v>507</v>
      </c>
      <c r="U752" s="111">
        <v>0.99411764705882399</v>
      </c>
      <c r="V752" s="110">
        <v>3</v>
      </c>
      <c r="W752" s="111">
        <v>5.8823529411764696E-3</v>
      </c>
      <c r="X752" s="110">
        <v>0</v>
      </c>
      <c r="Y752" s="110">
        <v>0</v>
      </c>
      <c r="Z752" s="110" t="s">
        <v>1869</v>
      </c>
      <c r="AA752" s="110">
        <v>0</v>
      </c>
      <c r="AB752" s="110">
        <v>0</v>
      </c>
      <c r="AC752" s="110">
        <v>0</v>
      </c>
      <c r="AD752" s="109">
        <v>0</v>
      </c>
      <c r="AE752" s="110">
        <v>0</v>
      </c>
      <c r="AF752" s="110">
        <v>0</v>
      </c>
      <c r="AG752" s="110">
        <v>120</v>
      </c>
      <c r="AH752" s="110">
        <v>218</v>
      </c>
      <c r="AI752" s="110">
        <v>172</v>
      </c>
      <c r="AJ752" s="110">
        <v>0</v>
      </c>
      <c r="AK752" s="110">
        <v>0</v>
      </c>
      <c r="AL752" s="110">
        <v>0</v>
      </c>
      <c r="AM752" s="110">
        <v>0</v>
      </c>
      <c r="AN752" s="110">
        <v>0</v>
      </c>
      <c r="AO752" s="110">
        <v>382</v>
      </c>
      <c r="AP752" s="112">
        <f>'MFP by Site_kbs'!$AO752/'MFP by Site_kbs'!$G752</f>
        <v>0.74901960784313726</v>
      </c>
      <c r="AQ752" s="110">
        <v>382</v>
      </c>
      <c r="AR752" s="113">
        <f>'MFP by Site_kbs'!$AQ752/'MFP by Site_kbs'!$G752</f>
        <v>0.74901960784313726</v>
      </c>
      <c r="AS752" s="110" t="s">
        <v>1767</v>
      </c>
      <c r="AT752" s="110" t="s">
        <v>1770</v>
      </c>
      <c r="AU752" s="114" t="s">
        <v>3246</v>
      </c>
    </row>
    <row r="753" spans="2:47" ht="30" x14ac:dyDescent="0.25">
      <c r="B753" s="103" t="s">
        <v>1808</v>
      </c>
      <c r="C753" s="103">
        <v>35</v>
      </c>
      <c r="D753" s="103" t="s">
        <v>149</v>
      </c>
      <c r="E753" s="103">
        <v>35012</v>
      </c>
      <c r="F753" s="103" t="s">
        <v>1137</v>
      </c>
      <c r="G753" s="104">
        <v>691</v>
      </c>
      <c r="H753" s="104">
        <v>326</v>
      </c>
      <c r="I753" s="105">
        <v>0.47178002894356003</v>
      </c>
      <c r="J753" s="104">
        <v>365</v>
      </c>
      <c r="K753" s="105">
        <v>0.52821997105644003</v>
      </c>
      <c r="L753" s="104">
        <v>1</v>
      </c>
      <c r="M753" s="104">
        <v>0</v>
      </c>
      <c r="N753" s="104">
        <v>634</v>
      </c>
      <c r="O753" s="104">
        <v>14</v>
      </c>
      <c r="P753" s="104">
        <v>0</v>
      </c>
      <c r="Q753" s="104">
        <v>32</v>
      </c>
      <c r="R753" s="104">
        <v>10</v>
      </c>
      <c r="S753" s="104">
        <f>SUM('MFP by Site_kbs'!$L753:$P753,'MFP by Site_kbs'!$R753)</f>
        <v>659</v>
      </c>
      <c r="T753" s="104">
        <v>683</v>
      </c>
      <c r="U753" s="105">
        <v>0.98842257597684502</v>
      </c>
      <c r="V753" s="104">
        <v>8</v>
      </c>
      <c r="W753" s="105">
        <v>1.15774240231548E-2</v>
      </c>
      <c r="X753" s="104">
        <v>0</v>
      </c>
      <c r="Y753" s="104">
        <v>17</v>
      </c>
      <c r="Z753" s="104" t="s">
        <v>1869</v>
      </c>
      <c r="AA753" s="104">
        <v>118</v>
      </c>
      <c r="AB753" s="104">
        <v>97</v>
      </c>
      <c r="AC753" s="104">
        <v>116</v>
      </c>
      <c r="AD753" s="103">
        <v>114</v>
      </c>
      <c r="AE753" s="104">
        <v>111</v>
      </c>
      <c r="AF753" s="104">
        <v>118</v>
      </c>
      <c r="AG753" s="104">
        <v>0</v>
      </c>
      <c r="AH753" s="104">
        <v>0</v>
      </c>
      <c r="AI753" s="104">
        <v>0</v>
      </c>
      <c r="AJ753" s="104">
        <v>0</v>
      </c>
      <c r="AK753" s="104">
        <v>0</v>
      </c>
      <c r="AL753" s="104">
        <v>0</v>
      </c>
      <c r="AM753" s="104">
        <v>0</v>
      </c>
      <c r="AN753" s="104">
        <v>0</v>
      </c>
      <c r="AO753" s="104">
        <v>649</v>
      </c>
      <c r="AP753" s="106">
        <f>'MFP by Site_kbs'!$AO753/'MFP by Site_kbs'!$G753</f>
        <v>0.93921852387843707</v>
      </c>
      <c r="AQ753" s="104">
        <v>649</v>
      </c>
      <c r="AR753" s="107">
        <f>'MFP by Site_kbs'!$AQ753/'MFP by Site_kbs'!$G753</f>
        <v>0.93921852387843707</v>
      </c>
      <c r="AS753" s="104" t="s">
        <v>1767</v>
      </c>
      <c r="AT753" s="104" t="s">
        <v>1770</v>
      </c>
      <c r="AU753" s="115" t="s">
        <v>3246</v>
      </c>
    </row>
    <row r="754" spans="2:47" x14ac:dyDescent="0.25">
      <c r="B754" s="109" t="s">
        <v>1808</v>
      </c>
      <c r="C754" s="109">
        <v>35</v>
      </c>
      <c r="D754" s="109" t="s">
        <v>149</v>
      </c>
      <c r="E754" s="109">
        <v>35013</v>
      </c>
      <c r="F754" s="109" t="s">
        <v>1138</v>
      </c>
      <c r="G754" s="110">
        <v>294</v>
      </c>
      <c r="H754" s="110">
        <v>154</v>
      </c>
      <c r="I754" s="111">
        <v>0.52380952380952395</v>
      </c>
      <c r="J754" s="110">
        <v>140</v>
      </c>
      <c r="K754" s="111">
        <v>0.476190476190476</v>
      </c>
      <c r="L754" s="110">
        <v>7</v>
      </c>
      <c r="M754" s="110">
        <v>5</v>
      </c>
      <c r="N754" s="110">
        <v>43</v>
      </c>
      <c r="O754" s="110">
        <v>15</v>
      </c>
      <c r="P754" s="110">
        <v>0</v>
      </c>
      <c r="Q754" s="110">
        <v>209</v>
      </c>
      <c r="R754" s="110">
        <v>15</v>
      </c>
      <c r="S754" s="110">
        <f>SUM('MFP by Site_kbs'!$L754:$P754,'MFP by Site_kbs'!$R754)</f>
        <v>85</v>
      </c>
      <c r="T754" s="110">
        <v>294</v>
      </c>
      <c r="U754" s="111">
        <v>1</v>
      </c>
      <c r="V754" s="110">
        <v>0</v>
      </c>
      <c r="W754" s="111">
        <v>0</v>
      </c>
      <c r="X754" s="110">
        <v>0</v>
      </c>
      <c r="Y754" s="110">
        <v>0</v>
      </c>
      <c r="Z754" s="110" t="s">
        <v>1869</v>
      </c>
      <c r="AA754" s="110">
        <v>44</v>
      </c>
      <c r="AB754" s="110">
        <v>44</v>
      </c>
      <c r="AC754" s="110">
        <v>48</v>
      </c>
      <c r="AD754" s="109">
        <v>48</v>
      </c>
      <c r="AE754" s="110">
        <v>56</v>
      </c>
      <c r="AF754" s="110">
        <v>54</v>
      </c>
      <c r="AG754" s="110">
        <v>0</v>
      </c>
      <c r="AH754" s="110">
        <v>0</v>
      </c>
      <c r="AI754" s="110">
        <v>0</v>
      </c>
      <c r="AJ754" s="110">
        <v>0</v>
      </c>
      <c r="AK754" s="110">
        <v>0</v>
      </c>
      <c r="AL754" s="110">
        <v>0</v>
      </c>
      <c r="AM754" s="110">
        <v>0</v>
      </c>
      <c r="AN754" s="110">
        <v>0</v>
      </c>
      <c r="AO754" s="110">
        <v>59</v>
      </c>
      <c r="AP754" s="112">
        <f>'MFP by Site_kbs'!$AO754/'MFP by Site_kbs'!$G754</f>
        <v>0.20068027210884354</v>
      </c>
      <c r="AQ754" s="110">
        <v>59</v>
      </c>
      <c r="AR754" s="113">
        <f>'MFP by Site_kbs'!$AQ754/'MFP by Site_kbs'!$G754</f>
        <v>0.20068027210884354</v>
      </c>
      <c r="AS754" s="110" t="s">
        <v>1767</v>
      </c>
      <c r="AT754" s="110" t="s">
        <v>1770</v>
      </c>
      <c r="AU754" s="114" t="s">
        <v>3247</v>
      </c>
    </row>
    <row r="755" spans="2:47" x14ac:dyDescent="0.25">
      <c r="B755" s="103" t="s">
        <v>1808</v>
      </c>
      <c r="C755" s="103">
        <v>35</v>
      </c>
      <c r="D755" s="103" t="s">
        <v>149</v>
      </c>
      <c r="E755" s="103">
        <v>35014</v>
      </c>
      <c r="F755" s="103" t="s">
        <v>1139</v>
      </c>
      <c r="G755" s="104">
        <v>175</v>
      </c>
      <c r="H755" s="104">
        <v>90</v>
      </c>
      <c r="I755" s="105">
        <v>0.51428571428571401</v>
      </c>
      <c r="J755" s="104">
        <v>85</v>
      </c>
      <c r="K755" s="105">
        <v>0.48571428571428599</v>
      </c>
      <c r="L755" s="104">
        <v>4</v>
      </c>
      <c r="M755" s="104">
        <v>2</v>
      </c>
      <c r="N755" s="104">
        <v>24</v>
      </c>
      <c r="O755" s="104">
        <v>7</v>
      </c>
      <c r="P755" s="104">
        <v>0</v>
      </c>
      <c r="Q755" s="104">
        <v>133</v>
      </c>
      <c r="R755" s="104">
        <v>5</v>
      </c>
      <c r="S755" s="104">
        <f>SUM('MFP by Site_kbs'!$L755:$P755,'MFP by Site_kbs'!$R755)</f>
        <v>42</v>
      </c>
      <c r="T755" s="104">
        <v>175</v>
      </c>
      <c r="U755" s="105">
        <v>1</v>
      </c>
      <c r="V755" s="104">
        <v>0</v>
      </c>
      <c r="W755" s="105">
        <v>0</v>
      </c>
      <c r="X755" s="104">
        <v>0</v>
      </c>
      <c r="Y755" s="104">
        <v>0</v>
      </c>
      <c r="Z755" s="104" t="s">
        <v>1869</v>
      </c>
      <c r="AA755" s="104">
        <v>0</v>
      </c>
      <c r="AB755" s="104">
        <v>0</v>
      </c>
      <c r="AC755" s="104">
        <v>0</v>
      </c>
      <c r="AD755" s="103">
        <v>0</v>
      </c>
      <c r="AE755" s="104">
        <v>0</v>
      </c>
      <c r="AF755" s="104">
        <v>0</v>
      </c>
      <c r="AG755" s="104">
        <v>61</v>
      </c>
      <c r="AH755" s="104">
        <v>57</v>
      </c>
      <c r="AI755" s="104">
        <v>57</v>
      </c>
      <c r="AJ755" s="104">
        <v>0</v>
      </c>
      <c r="AK755" s="104">
        <v>0</v>
      </c>
      <c r="AL755" s="104">
        <v>0</v>
      </c>
      <c r="AM755" s="104">
        <v>0</v>
      </c>
      <c r="AN755" s="104">
        <v>0</v>
      </c>
      <c r="AO755" s="104">
        <v>37</v>
      </c>
      <c r="AP755" s="106">
        <f>'MFP by Site_kbs'!$AO755/'MFP by Site_kbs'!$G755</f>
        <v>0.21142857142857144</v>
      </c>
      <c r="AQ755" s="104">
        <v>37</v>
      </c>
      <c r="AR755" s="107">
        <f>'MFP by Site_kbs'!$AQ755/'MFP by Site_kbs'!$G755</f>
        <v>0.21142857142857144</v>
      </c>
      <c r="AS755" s="104" t="s">
        <v>1767</v>
      </c>
      <c r="AT755" s="104" t="s">
        <v>1770</v>
      </c>
      <c r="AU755" s="115" t="s">
        <v>3247</v>
      </c>
    </row>
    <row r="756" spans="2:47" ht="30" x14ac:dyDescent="0.25">
      <c r="B756" s="109" t="s">
        <v>1808</v>
      </c>
      <c r="C756" s="109">
        <v>35</v>
      </c>
      <c r="D756" s="109" t="s">
        <v>149</v>
      </c>
      <c r="E756" s="109">
        <v>35017</v>
      </c>
      <c r="F756" s="109" t="s">
        <v>1140</v>
      </c>
      <c r="G756" s="110">
        <v>406</v>
      </c>
      <c r="H756" s="110">
        <v>191</v>
      </c>
      <c r="I756" s="111">
        <v>0.47044334975369501</v>
      </c>
      <c r="J756" s="110">
        <v>215</v>
      </c>
      <c r="K756" s="111">
        <v>0.52955665024630505</v>
      </c>
      <c r="L756" s="110">
        <v>2</v>
      </c>
      <c r="M756" s="110">
        <v>0</v>
      </c>
      <c r="N756" s="110">
        <v>89</v>
      </c>
      <c r="O756" s="110">
        <v>6</v>
      </c>
      <c r="P756" s="110">
        <v>0</v>
      </c>
      <c r="Q756" s="110">
        <v>295</v>
      </c>
      <c r="R756" s="110">
        <v>14</v>
      </c>
      <c r="S756" s="110">
        <f>SUM('MFP by Site_kbs'!$L756:$P756,'MFP by Site_kbs'!$R756)</f>
        <v>111</v>
      </c>
      <c r="T756" s="110">
        <v>406</v>
      </c>
      <c r="U756" s="111">
        <v>1</v>
      </c>
      <c r="V756" s="110">
        <v>0</v>
      </c>
      <c r="W756" s="111">
        <v>0</v>
      </c>
      <c r="X756" s="110">
        <v>0</v>
      </c>
      <c r="Y756" s="110">
        <v>0</v>
      </c>
      <c r="Z756" s="110" t="s">
        <v>1869</v>
      </c>
      <c r="AA756" s="110">
        <v>36</v>
      </c>
      <c r="AB756" s="110">
        <v>51</v>
      </c>
      <c r="AC756" s="110">
        <v>32</v>
      </c>
      <c r="AD756" s="109">
        <v>41</v>
      </c>
      <c r="AE756" s="110">
        <v>51</v>
      </c>
      <c r="AF756" s="110">
        <v>47</v>
      </c>
      <c r="AG756" s="110">
        <v>58</v>
      </c>
      <c r="AH756" s="110">
        <v>50</v>
      </c>
      <c r="AI756" s="110">
        <v>40</v>
      </c>
      <c r="AJ756" s="110">
        <v>0</v>
      </c>
      <c r="AK756" s="110">
        <v>0</v>
      </c>
      <c r="AL756" s="110">
        <v>0</v>
      </c>
      <c r="AM756" s="110">
        <v>0</v>
      </c>
      <c r="AN756" s="110">
        <v>0</v>
      </c>
      <c r="AO756" s="110">
        <v>269</v>
      </c>
      <c r="AP756" s="112">
        <f>'MFP by Site_kbs'!$AO756/'MFP by Site_kbs'!$G756</f>
        <v>0.66256157635467983</v>
      </c>
      <c r="AQ756" s="110">
        <v>269</v>
      </c>
      <c r="AR756" s="113">
        <f>'MFP by Site_kbs'!$AQ756/'MFP by Site_kbs'!$G756</f>
        <v>0.66256157635467983</v>
      </c>
      <c r="AS756" s="110" t="s">
        <v>1767</v>
      </c>
      <c r="AT756" s="110" t="s">
        <v>1770</v>
      </c>
      <c r="AU756" s="114" t="s">
        <v>3246</v>
      </c>
    </row>
    <row r="757" spans="2:47" x14ac:dyDescent="0.25">
      <c r="B757" s="103" t="s">
        <v>1808</v>
      </c>
      <c r="C757" s="103">
        <v>35</v>
      </c>
      <c r="D757" s="103" t="s">
        <v>149</v>
      </c>
      <c r="E757" s="103">
        <v>35021</v>
      </c>
      <c r="F757" s="103" t="s">
        <v>1141</v>
      </c>
      <c r="G757" s="104">
        <v>446</v>
      </c>
      <c r="H757" s="104">
        <v>209</v>
      </c>
      <c r="I757" s="105">
        <v>0.46860986547085198</v>
      </c>
      <c r="J757" s="104">
        <v>237</v>
      </c>
      <c r="K757" s="105">
        <v>0.53139013452914796</v>
      </c>
      <c r="L757" s="104">
        <v>1</v>
      </c>
      <c r="M757" s="104">
        <v>5</v>
      </c>
      <c r="N757" s="104">
        <v>332</v>
      </c>
      <c r="O757" s="104">
        <v>13</v>
      </c>
      <c r="P757" s="104">
        <v>0</v>
      </c>
      <c r="Q757" s="104">
        <v>90</v>
      </c>
      <c r="R757" s="104">
        <v>5</v>
      </c>
      <c r="S757" s="104">
        <f>SUM('MFP by Site_kbs'!$L757:$P757,'MFP by Site_kbs'!$R757)</f>
        <v>356</v>
      </c>
      <c r="T757" s="104">
        <v>437</v>
      </c>
      <c r="U757" s="105">
        <v>0.97982062780269097</v>
      </c>
      <c r="V757" s="104">
        <v>9</v>
      </c>
      <c r="W757" s="105">
        <v>2.0179372197309399E-2</v>
      </c>
      <c r="X757" s="104">
        <v>0</v>
      </c>
      <c r="Y757" s="104">
        <v>13</v>
      </c>
      <c r="Z757" s="104" t="s">
        <v>1869</v>
      </c>
      <c r="AA757" s="104">
        <v>135</v>
      </c>
      <c r="AB757" s="104">
        <v>94</v>
      </c>
      <c r="AC757" s="104">
        <v>88</v>
      </c>
      <c r="AD757" s="103">
        <v>116</v>
      </c>
      <c r="AE757" s="104">
        <v>0</v>
      </c>
      <c r="AF757" s="104">
        <v>0</v>
      </c>
      <c r="AG757" s="104">
        <v>0</v>
      </c>
      <c r="AH757" s="104">
        <v>0</v>
      </c>
      <c r="AI757" s="104">
        <v>0</v>
      </c>
      <c r="AJ757" s="104">
        <v>0</v>
      </c>
      <c r="AK757" s="104">
        <v>0</v>
      </c>
      <c r="AL757" s="104">
        <v>0</v>
      </c>
      <c r="AM757" s="104">
        <v>0</v>
      </c>
      <c r="AN757" s="104">
        <v>0</v>
      </c>
      <c r="AO757" s="104">
        <v>376</v>
      </c>
      <c r="AP757" s="106">
        <f>'MFP by Site_kbs'!$AO757/'MFP by Site_kbs'!$G757</f>
        <v>0.84304932735426008</v>
      </c>
      <c r="AQ757" s="104">
        <v>376</v>
      </c>
      <c r="AR757" s="107">
        <f>'MFP by Site_kbs'!$AQ757/'MFP by Site_kbs'!$G757</f>
        <v>0.84304932735426008</v>
      </c>
      <c r="AS757" s="104" t="s">
        <v>1767</v>
      </c>
      <c r="AT757" s="104" t="s">
        <v>1770</v>
      </c>
      <c r="AU757" s="115" t="s">
        <v>3246</v>
      </c>
    </row>
    <row r="758" spans="2:47" x14ac:dyDescent="0.25">
      <c r="B758" s="109" t="s">
        <v>1808</v>
      </c>
      <c r="C758" s="109">
        <v>35</v>
      </c>
      <c r="D758" s="109" t="s">
        <v>149</v>
      </c>
      <c r="E758" s="109">
        <v>35024</v>
      </c>
      <c r="F758" s="109" t="s">
        <v>1142</v>
      </c>
      <c r="G758" s="110">
        <v>276</v>
      </c>
      <c r="H758" s="110">
        <v>137</v>
      </c>
      <c r="I758" s="111">
        <v>0.49637681159420299</v>
      </c>
      <c r="J758" s="110">
        <v>139</v>
      </c>
      <c r="K758" s="111">
        <v>0.50362318840579701</v>
      </c>
      <c r="L758" s="110">
        <v>3</v>
      </c>
      <c r="M758" s="110">
        <v>1</v>
      </c>
      <c r="N758" s="110">
        <v>187</v>
      </c>
      <c r="O758" s="110">
        <v>11</v>
      </c>
      <c r="P758" s="110">
        <v>0</v>
      </c>
      <c r="Q758" s="110">
        <v>67</v>
      </c>
      <c r="R758" s="110">
        <v>7</v>
      </c>
      <c r="S758" s="110">
        <f>SUM('MFP by Site_kbs'!$L758:$P758,'MFP by Site_kbs'!$R758)</f>
        <v>209</v>
      </c>
      <c r="T758" s="110">
        <v>276</v>
      </c>
      <c r="U758" s="111">
        <v>1</v>
      </c>
      <c r="V758" s="110">
        <v>0</v>
      </c>
      <c r="W758" s="111">
        <v>0</v>
      </c>
      <c r="X758" s="110">
        <v>0</v>
      </c>
      <c r="Y758" s="110">
        <v>0</v>
      </c>
      <c r="Z758" s="110" t="s">
        <v>1869</v>
      </c>
      <c r="AA758" s="110">
        <v>21</v>
      </c>
      <c r="AB758" s="110">
        <v>28</v>
      </c>
      <c r="AC758" s="110">
        <v>35</v>
      </c>
      <c r="AD758" s="109">
        <v>32</v>
      </c>
      <c r="AE758" s="110">
        <v>27</v>
      </c>
      <c r="AF758" s="110">
        <v>28</v>
      </c>
      <c r="AG758" s="110">
        <v>41</v>
      </c>
      <c r="AH758" s="110">
        <v>35</v>
      </c>
      <c r="AI758" s="110">
        <v>29</v>
      </c>
      <c r="AJ758" s="110">
        <v>0</v>
      </c>
      <c r="AK758" s="110">
        <v>0</v>
      </c>
      <c r="AL758" s="110">
        <v>0</v>
      </c>
      <c r="AM758" s="110">
        <v>0</v>
      </c>
      <c r="AN758" s="110">
        <v>0</v>
      </c>
      <c r="AO758" s="110">
        <v>248</v>
      </c>
      <c r="AP758" s="112">
        <f>'MFP by Site_kbs'!$AO758/'MFP by Site_kbs'!$G758</f>
        <v>0.89855072463768115</v>
      </c>
      <c r="AQ758" s="110">
        <v>248</v>
      </c>
      <c r="AR758" s="113">
        <f>'MFP by Site_kbs'!$AQ758/'MFP by Site_kbs'!$G758</f>
        <v>0.89855072463768115</v>
      </c>
      <c r="AS758" s="110" t="s">
        <v>1767</v>
      </c>
      <c r="AT758" s="110" t="s">
        <v>1770</v>
      </c>
      <c r="AU758" s="114" t="s">
        <v>3246</v>
      </c>
    </row>
    <row r="759" spans="2:47" x14ac:dyDescent="0.25">
      <c r="B759" s="103" t="s">
        <v>1808</v>
      </c>
      <c r="C759" s="103">
        <v>35</v>
      </c>
      <c r="D759" s="103" t="s">
        <v>149</v>
      </c>
      <c r="E759" s="103">
        <v>35026</v>
      </c>
      <c r="F759" s="103" t="s">
        <v>1838</v>
      </c>
      <c r="G759" s="104">
        <v>402</v>
      </c>
      <c r="H759" s="104">
        <v>186</v>
      </c>
      <c r="I759" s="105">
        <v>0.462686567164179</v>
      </c>
      <c r="J759" s="104">
        <v>216</v>
      </c>
      <c r="K759" s="105">
        <v>0.537313432835821</v>
      </c>
      <c r="L759" s="104">
        <v>0</v>
      </c>
      <c r="M759" s="104">
        <v>1</v>
      </c>
      <c r="N759" s="104">
        <v>223</v>
      </c>
      <c r="O759" s="104">
        <v>3</v>
      </c>
      <c r="P759" s="104">
        <v>0</v>
      </c>
      <c r="Q759" s="104">
        <v>161</v>
      </c>
      <c r="R759" s="104">
        <v>14</v>
      </c>
      <c r="S759" s="104">
        <f>SUM('MFP by Site_kbs'!$L759:$P759,'MFP by Site_kbs'!$R759)</f>
        <v>241</v>
      </c>
      <c r="T759" s="104">
        <v>399</v>
      </c>
      <c r="U759" s="105">
        <v>0.99253731343283602</v>
      </c>
      <c r="V759" s="104">
        <v>3</v>
      </c>
      <c r="W759" s="105">
        <v>7.4626865671641798E-3</v>
      </c>
      <c r="X759" s="104">
        <v>0</v>
      </c>
      <c r="Y759" s="104">
        <v>0</v>
      </c>
      <c r="Z759" s="104" t="s">
        <v>1869</v>
      </c>
      <c r="AA759" s="104">
        <v>0</v>
      </c>
      <c r="AB759" s="104">
        <v>0</v>
      </c>
      <c r="AC759" s="104">
        <v>0</v>
      </c>
      <c r="AD759" s="103">
        <v>0</v>
      </c>
      <c r="AE759" s="104">
        <v>0</v>
      </c>
      <c r="AF759" s="104">
        <v>0</v>
      </c>
      <c r="AG759" s="104">
        <v>0</v>
      </c>
      <c r="AH759" s="104">
        <v>63</v>
      </c>
      <c r="AI759" s="104">
        <v>50</v>
      </c>
      <c r="AJ759" s="104">
        <v>95</v>
      </c>
      <c r="AK759" s="104">
        <v>1</v>
      </c>
      <c r="AL759" s="104">
        <v>62</v>
      </c>
      <c r="AM759" s="104">
        <v>81</v>
      </c>
      <c r="AN759" s="104">
        <v>50</v>
      </c>
      <c r="AO759" s="104">
        <v>298</v>
      </c>
      <c r="AP759" s="106">
        <f>'MFP by Site_kbs'!$AO759/'MFP by Site_kbs'!$G759</f>
        <v>0.74129353233830841</v>
      </c>
      <c r="AQ759" s="104">
        <v>298</v>
      </c>
      <c r="AR759" s="107">
        <f>'MFP by Site_kbs'!$AQ759/'MFP by Site_kbs'!$G759</f>
        <v>0.74129353233830841</v>
      </c>
      <c r="AS759" s="104" t="s">
        <v>1767</v>
      </c>
      <c r="AT759" s="104" t="s">
        <v>1770</v>
      </c>
      <c r="AU759" s="115" t="s">
        <v>3246</v>
      </c>
    </row>
    <row r="760" spans="2:47" ht="30" x14ac:dyDescent="0.25">
      <c r="B760" s="109" t="s">
        <v>1808</v>
      </c>
      <c r="C760" s="109">
        <v>35</v>
      </c>
      <c r="D760" s="109" t="s">
        <v>149</v>
      </c>
      <c r="E760" s="109">
        <v>35030</v>
      </c>
      <c r="F760" s="109" t="s">
        <v>1143</v>
      </c>
      <c r="G760" s="110">
        <v>154</v>
      </c>
      <c r="H760" s="110">
        <v>62</v>
      </c>
      <c r="I760" s="111">
        <v>0.40259740259740301</v>
      </c>
      <c r="J760" s="110">
        <v>92</v>
      </c>
      <c r="K760" s="111">
        <v>0.59740259740259705</v>
      </c>
      <c r="L760" s="110">
        <v>2</v>
      </c>
      <c r="M760" s="110">
        <v>0</v>
      </c>
      <c r="N760" s="110">
        <v>139</v>
      </c>
      <c r="O760" s="110">
        <v>1</v>
      </c>
      <c r="P760" s="110">
        <v>0</v>
      </c>
      <c r="Q760" s="110">
        <v>11</v>
      </c>
      <c r="R760" s="110">
        <v>1</v>
      </c>
      <c r="S760" s="110">
        <f>SUM('MFP by Site_kbs'!$L760:$P760,'MFP by Site_kbs'!$R760)</f>
        <v>143</v>
      </c>
      <c r="T760" s="110">
        <v>154</v>
      </c>
      <c r="U760" s="111">
        <v>1</v>
      </c>
      <c r="V760" s="110">
        <v>0</v>
      </c>
      <c r="W760" s="111">
        <v>0</v>
      </c>
      <c r="X760" s="110">
        <v>0</v>
      </c>
      <c r="Y760" s="110">
        <v>0</v>
      </c>
      <c r="Z760" s="110" t="s">
        <v>1869</v>
      </c>
      <c r="AA760" s="110">
        <v>0</v>
      </c>
      <c r="AB760" s="110">
        <v>0</v>
      </c>
      <c r="AC760" s="110">
        <v>0</v>
      </c>
      <c r="AD760" s="109">
        <v>0</v>
      </c>
      <c r="AE760" s="110">
        <v>2</v>
      </c>
      <c r="AF760" s="110">
        <v>4</v>
      </c>
      <c r="AG760" s="110">
        <v>0</v>
      </c>
      <c r="AH760" s="110">
        <v>5</v>
      </c>
      <c r="AI760" s="110">
        <v>47</v>
      </c>
      <c r="AJ760" s="110">
        <v>19</v>
      </c>
      <c r="AK760" s="110">
        <v>0</v>
      </c>
      <c r="AL760" s="110">
        <v>24</v>
      </c>
      <c r="AM760" s="110">
        <v>20</v>
      </c>
      <c r="AN760" s="110">
        <v>33</v>
      </c>
      <c r="AO760" s="110">
        <v>143</v>
      </c>
      <c r="AP760" s="112">
        <f>'MFP by Site_kbs'!$AO760/'MFP by Site_kbs'!$G760</f>
        <v>0.9285714285714286</v>
      </c>
      <c r="AQ760" s="110">
        <v>143</v>
      </c>
      <c r="AR760" s="113">
        <f>'MFP by Site_kbs'!$AQ760/'MFP by Site_kbs'!$G760</f>
        <v>0.9285714285714286</v>
      </c>
      <c r="AS760" s="110" t="s">
        <v>1767</v>
      </c>
      <c r="AT760" s="110" t="s">
        <v>1770</v>
      </c>
      <c r="AU760" s="114" t="s">
        <v>3246</v>
      </c>
    </row>
    <row r="761" spans="2:47" x14ac:dyDescent="0.25">
      <c r="B761" s="103" t="s">
        <v>1808</v>
      </c>
      <c r="C761" s="103">
        <v>35</v>
      </c>
      <c r="D761" s="103" t="s">
        <v>149</v>
      </c>
      <c r="E761" s="103">
        <v>35031</v>
      </c>
      <c r="F761" s="103" t="s">
        <v>1144</v>
      </c>
      <c r="G761" s="104">
        <v>306</v>
      </c>
      <c r="H761" s="104">
        <v>170</v>
      </c>
      <c r="I761" s="105">
        <v>0.55555555555555602</v>
      </c>
      <c r="J761" s="104">
        <v>136</v>
      </c>
      <c r="K761" s="105">
        <v>0.44444444444444398</v>
      </c>
      <c r="L761" s="104">
        <v>1</v>
      </c>
      <c r="M761" s="104">
        <v>2</v>
      </c>
      <c r="N761" s="104">
        <v>146</v>
      </c>
      <c r="O761" s="104">
        <v>6</v>
      </c>
      <c r="P761" s="104">
        <v>0</v>
      </c>
      <c r="Q761" s="104">
        <v>137</v>
      </c>
      <c r="R761" s="104">
        <v>14</v>
      </c>
      <c r="S761" s="104">
        <f>SUM('MFP by Site_kbs'!$L761:$P761,'MFP by Site_kbs'!$R761)</f>
        <v>169</v>
      </c>
      <c r="T761" s="104">
        <v>306</v>
      </c>
      <c r="U761" s="105">
        <v>1</v>
      </c>
      <c r="V761" s="104">
        <v>0</v>
      </c>
      <c r="W761" s="105">
        <v>0</v>
      </c>
      <c r="X761" s="104">
        <v>0</v>
      </c>
      <c r="Y761" s="104">
        <v>0</v>
      </c>
      <c r="Z761" s="104" t="s">
        <v>1869</v>
      </c>
      <c r="AA761" s="104">
        <v>0</v>
      </c>
      <c r="AB761" s="104">
        <v>36</v>
      </c>
      <c r="AC761" s="104">
        <v>39</v>
      </c>
      <c r="AD761" s="103">
        <v>38</v>
      </c>
      <c r="AE761" s="104">
        <v>37</v>
      </c>
      <c r="AF761" s="104">
        <v>38</v>
      </c>
      <c r="AG761" s="104">
        <v>40</v>
      </c>
      <c r="AH761" s="104">
        <v>39</v>
      </c>
      <c r="AI761" s="104">
        <v>39</v>
      </c>
      <c r="AJ761" s="104">
        <v>0</v>
      </c>
      <c r="AK761" s="104">
        <v>0</v>
      </c>
      <c r="AL761" s="104">
        <v>0</v>
      </c>
      <c r="AM761" s="104">
        <v>0</v>
      </c>
      <c r="AN761" s="104">
        <v>0</v>
      </c>
      <c r="AO761" s="104">
        <v>174</v>
      </c>
      <c r="AP761" s="106">
        <f>'MFP by Site_kbs'!$AO761/'MFP by Site_kbs'!$G761</f>
        <v>0.56862745098039214</v>
      </c>
      <c r="AQ761" s="104">
        <v>174</v>
      </c>
      <c r="AR761" s="107">
        <f>'MFP by Site_kbs'!$AQ761/'MFP by Site_kbs'!$G761</f>
        <v>0.56862745098039214</v>
      </c>
      <c r="AS761" s="104" t="s">
        <v>1767</v>
      </c>
      <c r="AT761" s="104" t="s">
        <v>1770</v>
      </c>
      <c r="AU761" s="115" t="s">
        <v>3246</v>
      </c>
    </row>
    <row r="762" spans="2:47" x14ac:dyDescent="0.25">
      <c r="B762" s="109" t="s">
        <v>1808</v>
      </c>
      <c r="C762" s="109">
        <v>35</v>
      </c>
      <c r="D762" s="109" t="s">
        <v>149</v>
      </c>
      <c r="E762" s="109">
        <v>35032</v>
      </c>
      <c r="F762" s="109" t="s">
        <v>1145</v>
      </c>
      <c r="G762" s="110">
        <v>8</v>
      </c>
      <c r="H762" s="110">
        <v>1</v>
      </c>
      <c r="I762" s="111">
        <v>0.125</v>
      </c>
      <c r="J762" s="110">
        <v>7</v>
      </c>
      <c r="K762" s="111">
        <v>0.875</v>
      </c>
      <c r="L762" s="110">
        <v>0</v>
      </c>
      <c r="M762" s="110">
        <v>0</v>
      </c>
      <c r="N762" s="110">
        <v>7</v>
      </c>
      <c r="O762" s="110">
        <v>0</v>
      </c>
      <c r="P762" s="110">
        <v>0</v>
      </c>
      <c r="Q762" s="110">
        <v>1</v>
      </c>
      <c r="R762" s="110">
        <v>0</v>
      </c>
      <c r="S762" s="110">
        <f>SUM('MFP by Site_kbs'!$L762:$P762,'MFP by Site_kbs'!$R762)</f>
        <v>7</v>
      </c>
      <c r="T762" s="110">
        <v>8</v>
      </c>
      <c r="U762" s="111">
        <v>1</v>
      </c>
      <c r="V762" s="110">
        <v>0</v>
      </c>
      <c r="W762" s="111">
        <v>0</v>
      </c>
      <c r="X762" s="110">
        <v>0</v>
      </c>
      <c r="Y762" s="110">
        <v>0</v>
      </c>
      <c r="Z762" s="110" t="s">
        <v>1869</v>
      </c>
      <c r="AA762" s="110">
        <v>0</v>
      </c>
      <c r="AB762" s="110">
        <v>0</v>
      </c>
      <c r="AC762" s="110">
        <v>0</v>
      </c>
      <c r="AD762" s="109">
        <v>0</v>
      </c>
      <c r="AE762" s="110">
        <v>0</v>
      </c>
      <c r="AF762" s="110">
        <v>1</v>
      </c>
      <c r="AG762" s="110">
        <v>3</v>
      </c>
      <c r="AH762" s="110">
        <v>1</v>
      </c>
      <c r="AI762" s="110">
        <v>2</v>
      </c>
      <c r="AJ762" s="110">
        <v>0</v>
      </c>
      <c r="AK762" s="110">
        <v>0</v>
      </c>
      <c r="AL762" s="110">
        <v>1</v>
      </c>
      <c r="AM762" s="110">
        <v>0</v>
      </c>
      <c r="AN762" s="110">
        <v>0</v>
      </c>
      <c r="AO762" s="110">
        <v>8</v>
      </c>
      <c r="AP762" s="112">
        <f>'MFP by Site_kbs'!$AO762/'MFP by Site_kbs'!$G762</f>
        <v>1</v>
      </c>
      <c r="AQ762" s="110">
        <v>8</v>
      </c>
      <c r="AR762" s="113">
        <f>'MFP by Site_kbs'!$AQ762/'MFP by Site_kbs'!$G762</f>
        <v>1</v>
      </c>
      <c r="AS762" s="110" t="s">
        <v>1767</v>
      </c>
      <c r="AT762" s="110" t="s">
        <v>1770</v>
      </c>
      <c r="AU762" s="114" t="s">
        <v>3247</v>
      </c>
    </row>
    <row r="763" spans="2:47" x14ac:dyDescent="0.25">
      <c r="B763" s="103" t="s">
        <v>1808</v>
      </c>
      <c r="C763" s="103">
        <v>36</v>
      </c>
      <c r="D763" s="103" t="s">
        <v>151</v>
      </c>
      <c r="E763" s="103">
        <v>36005</v>
      </c>
      <c r="F763" s="103" t="s">
        <v>1146</v>
      </c>
      <c r="G763" s="104">
        <v>787</v>
      </c>
      <c r="H763" s="104">
        <v>404</v>
      </c>
      <c r="I763" s="105">
        <v>0.51334180432020304</v>
      </c>
      <c r="J763" s="104">
        <v>383</v>
      </c>
      <c r="K763" s="105">
        <v>0.48665819567979701</v>
      </c>
      <c r="L763" s="104">
        <v>5</v>
      </c>
      <c r="M763" s="104">
        <v>25</v>
      </c>
      <c r="N763" s="104">
        <v>348</v>
      </c>
      <c r="O763" s="104">
        <v>29</v>
      </c>
      <c r="P763" s="104">
        <v>1</v>
      </c>
      <c r="Q763" s="104">
        <v>331</v>
      </c>
      <c r="R763" s="104">
        <v>48</v>
      </c>
      <c r="S763" s="104">
        <f>SUM('MFP by Site_kbs'!$L763:$P763,'MFP by Site_kbs'!$R763)</f>
        <v>456</v>
      </c>
      <c r="T763" s="104">
        <v>754</v>
      </c>
      <c r="U763" s="105">
        <v>0.95806861499364704</v>
      </c>
      <c r="V763" s="104">
        <v>33</v>
      </c>
      <c r="W763" s="105">
        <v>4.1931385006353197E-2</v>
      </c>
      <c r="X763" s="104">
        <v>0</v>
      </c>
      <c r="Y763" s="104">
        <v>12</v>
      </c>
      <c r="Z763" s="104" t="s">
        <v>1869</v>
      </c>
      <c r="AA763" s="104">
        <v>99</v>
      </c>
      <c r="AB763" s="104">
        <v>85</v>
      </c>
      <c r="AC763" s="104">
        <v>93</v>
      </c>
      <c r="AD763" s="103">
        <v>90</v>
      </c>
      <c r="AE763" s="104">
        <v>87</v>
      </c>
      <c r="AF763" s="104">
        <v>93</v>
      </c>
      <c r="AG763" s="104">
        <v>81</v>
      </c>
      <c r="AH763" s="104">
        <v>85</v>
      </c>
      <c r="AI763" s="104">
        <v>62</v>
      </c>
      <c r="AJ763" s="104">
        <v>0</v>
      </c>
      <c r="AK763" s="104">
        <v>0</v>
      </c>
      <c r="AL763" s="104">
        <v>0</v>
      </c>
      <c r="AM763" s="104">
        <v>0</v>
      </c>
      <c r="AN763" s="104">
        <v>0</v>
      </c>
      <c r="AO763" s="104">
        <v>335</v>
      </c>
      <c r="AP763" s="106">
        <f>'MFP by Site_kbs'!$AO763/'MFP by Site_kbs'!$G763</f>
        <v>0.42566709021601018</v>
      </c>
      <c r="AQ763" s="104">
        <v>358</v>
      </c>
      <c r="AR763" s="107">
        <f>'MFP by Site_kbs'!$AQ763/'MFP by Site_kbs'!$G763</f>
        <v>0.45489199491740789</v>
      </c>
      <c r="AS763" s="104" t="s">
        <v>1767</v>
      </c>
      <c r="AT763" s="104" t="s">
        <v>1771</v>
      </c>
      <c r="AU763" s="115" t="s">
        <v>3247</v>
      </c>
    </row>
    <row r="764" spans="2:47" ht="30" x14ac:dyDescent="0.25">
      <c r="B764" s="109" t="s">
        <v>1808</v>
      </c>
      <c r="C764" s="109">
        <v>36</v>
      </c>
      <c r="D764" s="109" t="s">
        <v>151</v>
      </c>
      <c r="E764" s="109">
        <v>36011</v>
      </c>
      <c r="F764" s="109" t="s">
        <v>1147</v>
      </c>
      <c r="G764" s="110">
        <v>532</v>
      </c>
      <c r="H764" s="110">
        <v>272</v>
      </c>
      <c r="I764" s="111">
        <v>0.511278195488722</v>
      </c>
      <c r="J764" s="110">
        <v>260</v>
      </c>
      <c r="K764" s="111">
        <v>0.488721804511278</v>
      </c>
      <c r="L764" s="110">
        <v>0</v>
      </c>
      <c r="M764" s="110">
        <v>1</v>
      </c>
      <c r="N764" s="110">
        <v>513</v>
      </c>
      <c r="O764" s="110">
        <v>15</v>
      </c>
      <c r="P764" s="110">
        <v>0</v>
      </c>
      <c r="Q764" s="110">
        <v>2</v>
      </c>
      <c r="R764" s="110">
        <v>1</v>
      </c>
      <c r="S764" s="110">
        <f>SUM('MFP by Site_kbs'!$L764:$P764,'MFP by Site_kbs'!$R764)</f>
        <v>530</v>
      </c>
      <c r="T764" s="110">
        <v>519</v>
      </c>
      <c r="U764" s="111">
        <v>0.97556390977443597</v>
      </c>
      <c r="V764" s="110">
        <v>13</v>
      </c>
      <c r="W764" s="111">
        <v>2.4436090225563901E-2</v>
      </c>
      <c r="X764" s="110">
        <v>0</v>
      </c>
      <c r="Y764" s="110">
        <v>7</v>
      </c>
      <c r="Z764" s="110" t="s">
        <v>1869</v>
      </c>
      <c r="AA764" s="110">
        <v>89</v>
      </c>
      <c r="AB764" s="110">
        <v>76</v>
      </c>
      <c r="AC764" s="110">
        <v>81</v>
      </c>
      <c r="AD764" s="109">
        <v>76</v>
      </c>
      <c r="AE764" s="110">
        <v>55</v>
      </c>
      <c r="AF764" s="110">
        <v>53</v>
      </c>
      <c r="AG764" s="110">
        <v>50</v>
      </c>
      <c r="AH764" s="110">
        <v>45</v>
      </c>
      <c r="AI764" s="110">
        <v>0</v>
      </c>
      <c r="AJ764" s="110">
        <v>0</v>
      </c>
      <c r="AK764" s="110">
        <v>0</v>
      </c>
      <c r="AL764" s="110">
        <v>0</v>
      </c>
      <c r="AM764" s="110">
        <v>0</v>
      </c>
      <c r="AN764" s="110">
        <v>0</v>
      </c>
      <c r="AO764" s="110">
        <v>528</v>
      </c>
      <c r="AP764" s="112">
        <f>'MFP by Site_kbs'!$AO764/'MFP by Site_kbs'!$G764</f>
        <v>0.99248120300751874</v>
      </c>
      <c r="AQ764" s="110">
        <v>528</v>
      </c>
      <c r="AR764" s="113">
        <f>'MFP by Site_kbs'!$AQ764/'MFP by Site_kbs'!$G764</f>
        <v>0.99248120300751874</v>
      </c>
      <c r="AS764" s="110" t="s">
        <v>1767</v>
      </c>
      <c r="AT764" s="110" t="s">
        <v>1771</v>
      </c>
      <c r="AU764" s="114" t="s">
        <v>3246</v>
      </c>
    </row>
    <row r="765" spans="2:47" ht="30" x14ac:dyDescent="0.25">
      <c r="B765" s="103" t="s">
        <v>1808</v>
      </c>
      <c r="C765" s="103">
        <v>36</v>
      </c>
      <c r="D765" s="103" t="s">
        <v>151</v>
      </c>
      <c r="E765" s="103">
        <v>36013</v>
      </c>
      <c r="F765" s="103" t="s">
        <v>3234</v>
      </c>
      <c r="G765" s="104">
        <v>444</v>
      </c>
      <c r="H765" s="104">
        <v>219</v>
      </c>
      <c r="I765" s="105">
        <v>0.49324324324324298</v>
      </c>
      <c r="J765" s="104">
        <v>225</v>
      </c>
      <c r="K765" s="105">
        <v>0.50675675675675702</v>
      </c>
      <c r="L765" s="104">
        <v>1</v>
      </c>
      <c r="M765" s="104">
        <v>71</v>
      </c>
      <c r="N765" s="104">
        <v>241</v>
      </c>
      <c r="O765" s="104">
        <v>118</v>
      </c>
      <c r="P765" s="104">
        <v>0</v>
      </c>
      <c r="Q765" s="104">
        <v>6</v>
      </c>
      <c r="R765" s="104">
        <v>7</v>
      </c>
      <c r="S765" s="104">
        <f>SUM('MFP by Site_kbs'!$L765:$P765,'MFP by Site_kbs'!$R765)</f>
        <v>438</v>
      </c>
      <c r="T765" s="104">
        <v>269</v>
      </c>
      <c r="U765" s="105">
        <v>0.605855855855856</v>
      </c>
      <c r="V765" s="104">
        <v>175</v>
      </c>
      <c r="W765" s="105">
        <v>0.394144144144144</v>
      </c>
      <c r="X765" s="104">
        <v>0</v>
      </c>
      <c r="Y765" s="104">
        <v>2</v>
      </c>
      <c r="Z765" s="104" t="s">
        <v>1869</v>
      </c>
      <c r="AA765" s="104">
        <v>67</v>
      </c>
      <c r="AB765" s="104">
        <v>60</v>
      </c>
      <c r="AC765" s="104">
        <v>76</v>
      </c>
      <c r="AD765" s="103">
        <v>78</v>
      </c>
      <c r="AE765" s="104">
        <v>82</v>
      </c>
      <c r="AF765" s="104">
        <v>79</v>
      </c>
      <c r="AG765" s="104">
        <v>0</v>
      </c>
      <c r="AH765" s="104">
        <v>0</v>
      </c>
      <c r="AI765" s="104">
        <v>0</v>
      </c>
      <c r="AJ765" s="104">
        <v>0</v>
      </c>
      <c r="AK765" s="104">
        <v>0</v>
      </c>
      <c r="AL765" s="104">
        <v>0</v>
      </c>
      <c r="AM765" s="104">
        <v>0</v>
      </c>
      <c r="AN765" s="104">
        <v>0</v>
      </c>
      <c r="AO765" s="104">
        <v>315</v>
      </c>
      <c r="AP765" s="106">
        <f>'MFP by Site_kbs'!$AO765/'MFP by Site_kbs'!$G765</f>
        <v>0.70945945945945943</v>
      </c>
      <c r="AQ765" s="104">
        <v>378</v>
      </c>
      <c r="AR765" s="107">
        <f>'MFP by Site_kbs'!$AQ765/'MFP by Site_kbs'!$G765</f>
        <v>0.85135135135135132</v>
      </c>
      <c r="AS765" s="104" t="s">
        <v>1767</v>
      </c>
      <c r="AT765" s="104" t="s">
        <v>1771</v>
      </c>
      <c r="AU765" s="115" t="s">
        <v>3247</v>
      </c>
    </row>
    <row r="766" spans="2:47" x14ac:dyDescent="0.25">
      <c r="B766" s="109" t="s">
        <v>1808</v>
      </c>
      <c r="C766" s="109">
        <v>36</v>
      </c>
      <c r="D766" s="109" t="s">
        <v>151</v>
      </c>
      <c r="E766" s="109">
        <v>36035</v>
      </c>
      <c r="F766" s="109" t="s">
        <v>1148</v>
      </c>
      <c r="G766" s="110">
        <v>1001</v>
      </c>
      <c r="H766" s="110">
        <v>564</v>
      </c>
      <c r="I766" s="111">
        <v>0.56343656343656301</v>
      </c>
      <c r="J766" s="110">
        <v>437</v>
      </c>
      <c r="K766" s="111">
        <v>0.43656343656343699</v>
      </c>
      <c r="L766" s="110">
        <v>0</v>
      </c>
      <c r="M766" s="110">
        <v>2</v>
      </c>
      <c r="N766" s="110">
        <v>971</v>
      </c>
      <c r="O766" s="110">
        <v>21</v>
      </c>
      <c r="P766" s="110">
        <v>0</v>
      </c>
      <c r="Q766" s="110">
        <v>3</v>
      </c>
      <c r="R766" s="110">
        <v>4</v>
      </c>
      <c r="S766" s="110">
        <f>SUM('MFP by Site_kbs'!$L766:$P766,'MFP by Site_kbs'!$R766)</f>
        <v>998</v>
      </c>
      <c r="T766" s="110">
        <v>978</v>
      </c>
      <c r="U766" s="111">
        <v>0.97702297702297702</v>
      </c>
      <c r="V766" s="110">
        <v>23</v>
      </c>
      <c r="W766" s="111">
        <v>2.2977022977023E-2</v>
      </c>
      <c r="X766" s="110">
        <v>0</v>
      </c>
      <c r="Y766" s="110">
        <v>0</v>
      </c>
      <c r="Z766" s="110" t="s">
        <v>1869</v>
      </c>
      <c r="AA766" s="110">
        <v>0</v>
      </c>
      <c r="AB766" s="110">
        <v>0</v>
      </c>
      <c r="AC766" s="110">
        <v>0</v>
      </c>
      <c r="AD766" s="109">
        <v>0</v>
      </c>
      <c r="AE766" s="110">
        <v>0</v>
      </c>
      <c r="AF766" s="110">
        <v>0</v>
      </c>
      <c r="AG766" s="110">
        <v>0</v>
      </c>
      <c r="AH766" s="110">
        <v>0</v>
      </c>
      <c r="AI766" s="110">
        <v>0</v>
      </c>
      <c r="AJ766" s="110">
        <v>251</v>
      </c>
      <c r="AK766" s="110">
        <v>3</v>
      </c>
      <c r="AL766" s="110">
        <v>248</v>
      </c>
      <c r="AM766" s="110">
        <v>249</v>
      </c>
      <c r="AN766" s="110">
        <v>250</v>
      </c>
      <c r="AO766" s="110">
        <v>845</v>
      </c>
      <c r="AP766" s="112">
        <f>'MFP by Site_kbs'!$AO766/'MFP by Site_kbs'!$G766</f>
        <v>0.8441558441558441</v>
      </c>
      <c r="AQ766" s="110">
        <v>845</v>
      </c>
      <c r="AR766" s="113">
        <f>'MFP by Site_kbs'!$AQ766/'MFP by Site_kbs'!$G766</f>
        <v>0.8441558441558441</v>
      </c>
      <c r="AS766" s="110" t="s">
        <v>1767</v>
      </c>
      <c r="AT766" s="110" t="s">
        <v>1771</v>
      </c>
      <c r="AU766" s="114" t="s">
        <v>3246</v>
      </c>
    </row>
    <row r="767" spans="2:47" x14ac:dyDescent="0.25">
      <c r="B767" s="103" t="s">
        <v>1808</v>
      </c>
      <c r="C767" s="103">
        <v>36</v>
      </c>
      <c r="D767" s="103" t="s">
        <v>151</v>
      </c>
      <c r="E767" s="103">
        <v>36043</v>
      </c>
      <c r="F767" s="103" t="s">
        <v>1149</v>
      </c>
      <c r="G767" s="104">
        <v>932</v>
      </c>
      <c r="H767" s="104">
        <v>542</v>
      </c>
      <c r="I767" s="105">
        <v>0.58154506437768205</v>
      </c>
      <c r="J767" s="104">
        <v>390</v>
      </c>
      <c r="K767" s="105">
        <v>0.418454935622318</v>
      </c>
      <c r="L767" s="104">
        <v>2</v>
      </c>
      <c r="M767" s="104">
        <v>153</v>
      </c>
      <c r="N767" s="104">
        <v>291</v>
      </c>
      <c r="O767" s="104">
        <v>64</v>
      </c>
      <c r="P767" s="104">
        <v>0</v>
      </c>
      <c r="Q767" s="104">
        <v>369</v>
      </c>
      <c r="R767" s="104">
        <v>53</v>
      </c>
      <c r="S767" s="104">
        <f>SUM('MFP by Site_kbs'!$L767:$P767,'MFP by Site_kbs'!$R767)</f>
        <v>563</v>
      </c>
      <c r="T767" s="104">
        <v>931</v>
      </c>
      <c r="U767" s="105">
        <v>0.99892703862660903</v>
      </c>
      <c r="V767" s="104">
        <v>1</v>
      </c>
      <c r="W767" s="105">
        <v>1.0729613733905601E-3</v>
      </c>
      <c r="X767" s="104">
        <v>0</v>
      </c>
      <c r="Y767" s="104">
        <v>0</v>
      </c>
      <c r="Z767" s="104" t="s">
        <v>1869</v>
      </c>
      <c r="AA767" s="104">
        <v>0</v>
      </c>
      <c r="AB767" s="104">
        <v>0</v>
      </c>
      <c r="AC767" s="104">
        <v>0</v>
      </c>
      <c r="AD767" s="103">
        <v>0</v>
      </c>
      <c r="AE767" s="104">
        <v>0</v>
      </c>
      <c r="AF767" s="104">
        <v>0</v>
      </c>
      <c r="AG767" s="104">
        <v>0</v>
      </c>
      <c r="AH767" s="104">
        <v>0</v>
      </c>
      <c r="AI767" s="104">
        <v>0</v>
      </c>
      <c r="AJ767" s="104">
        <v>254</v>
      </c>
      <c r="AK767" s="104">
        <v>0</v>
      </c>
      <c r="AL767" s="104">
        <v>248</v>
      </c>
      <c r="AM767" s="104">
        <v>195</v>
      </c>
      <c r="AN767" s="104">
        <v>235</v>
      </c>
      <c r="AO767" s="104">
        <v>260</v>
      </c>
      <c r="AP767" s="106">
        <f>'MFP by Site_kbs'!$AO767/'MFP by Site_kbs'!$G767</f>
        <v>0.27896995708154504</v>
      </c>
      <c r="AQ767" s="104">
        <v>261</v>
      </c>
      <c r="AR767" s="107">
        <f>'MFP by Site_kbs'!$AQ767/'MFP by Site_kbs'!$G767</f>
        <v>0.28004291845493562</v>
      </c>
      <c r="AS767" s="104" t="s">
        <v>1767</v>
      </c>
      <c r="AT767" s="104" t="s">
        <v>1771</v>
      </c>
      <c r="AU767" s="115" t="s">
        <v>3247</v>
      </c>
    </row>
    <row r="768" spans="2:47" ht="30" x14ac:dyDescent="0.25">
      <c r="B768" s="109" t="s">
        <v>1808</v>
      </c>
      <c r="C768" s="109">
        <v>36</v>
      </c>
      <c r="D768" s="109" t="s">
        <v>151</v>
      </c>
      <c r="E768" s="109">
        <v>36056</v>
      </c>
      <c r="F768" s="109" t="s">
        <v>1150</v>
      </c>
      <c r="G768" s="110">
        <v>732</v>
      </c>
      <c r="H768" s="110">
        <v>362</v>
      </c>
      <c r="I768" s="111">
        <v>0.494535519125683</v>
      </c>
      <c r="J768" s="110">
        <v>370</v>
      </c>
      <c r="K768" s="111">
        <v>0.50546448087431695</v>
      </c>
      <c r="L768" s="110">
        <v>2</v>
      </c>
      <c r="M768" s="110">
        <v>12</v>
      </c>
      <c r="N768" s="110">
        <v>631</v>
      </c>
      <c r="O768" s="110">
        <v>53</v>
      </c>
      <c r="P768" s="110">
        <v>2</v>
      </c>
      <c r="Q768" s="110">
        <v>19</v>
      </c>
      <c r="R768" s="110">
        <v>13</v>
      </c>
      <c r="S768" s="110">
        <f>SUM('MFP by Site_kbs'!$L768:$P768,'MFP by Site_kbs'!$R768)</f>
        <v>713</v>
      </c>
      <c r="T768" s="110">
        <v>709</v>
      </c>
      <c r="U768" s="111">
        <v>0.96857923497267795</v>
      </c>
      <c r="V768" s="110">
        <v>23</v>
      </c>
      <c r="W768" s="111">
        <v>3.1420765027322398E-2</v>
      </c>
      <c r="X768" s="110">
        <v>0</v>
      </c>
      <c r="Y768" s="110">
        <v>7</v>
      </c>
      <c r="Z768" s="110" t="s">
        <v>1869</v>
      </c>
      <c r="AA768" s="110">
        <v>80</v>
      </c>
      <c r="AB768" s="110">
        <v>81</v>
      </c>
      <c r="AC768" s="110">
        <v>80</v>
      </c>
      <c r="AD768" s="109">
        <v>82</v>
      </c>
      <c r="AE768" s="110">
        <v>80</v>
      </c>
      <c r="AF768" s="110">
        <v>81</v>
      </c>
      <c r="AG768" s="110">
        <v>81</v>
      </c>
      <c r="AH768" s="110">
        <v>79</v>
      </c>
      <c r="AI768" s="110">
        <v>81</v>
      </c>
      <c r="AJ768" s="110">
        <v>0</v>
      </c>
      <c r="AK768" s="110">
        <v>0</v>
      </c>
      <c r="AL768" s="110">
        <v>0</v>
      </c>
      <c r="AM768" s="110">
        <v>0</v>
      </c>
      <c r="AN768" s="110">
        <v>0</v>
      </c>
      <c r="AO768" s="110">
        <v>594</v>
      </c>
      <c r="AP768" s="112">
        <f>'MFP by Site_kbs'!$AO768/'MFP by Site_kbs'!$G768</f>
        <v>0.81147540983606559</v>
      </c>
      <c r="AQ768" s="110">
        <v>594</v>
      </c>
      <c r="AR768" s="113">
        <f>'MFP by Site_kbs'!$AQ768/'MFP by Site_kbs'!$G768</f>
        <v>0.81147540983606559</v>
      </c>
      <c r="AS768" s="110" t="s">
        <v>1767</v>
      </c>
      <c r="AT768" s="110" t="s">
        <v>1771</v>
      </c>
      <c r="AU768" s="114" t="s">
        <v>3246</v>
      </c>
    </row>
    <row r="769" spans="2:47" x14ac:dyDescent="0.25">
      <c r="B769" s="103" t="s">
        <v>1808</v>
      </c>
      <c r="C769" s="103">
        <v>36</v>
      </c>
      <c r="D769" s="103" t="s">
        <v>151</v>
      </c>
      <c r="E769" s="103">
        <v>36060</v>
      </c>
      <c r="F769" s="103" t="s">
        <v>1151</v>
      </c>
      <c r="G769" s="104">
        <v>699</v>
      </c>
      <c r="H769" s="104">
        <v>364</v>
      </c>
      <c r="I769" s="105">
        <v>0.52074391988555102</v>
      </c>
      <c r="J769" s="104">
        <v>335</v>
      </c>
      <c r="K769" s="105">
        <v>0.47925608011444898</v>
      </c>
      <c r="L769" s="104">
        <v>0</v>
      </c>
      <c r="M769" s="104">
        <v>30</v>
      </c>
      <c r="N769" s="104">
        <v>239</v>
      </c>
      <c r="O769" s="104">
        <v>32</v>
      </c>
      <c r="P769" s="104">
        <v>0</v>
      </c>
      <c r="Q769" s="104">
        <v>360</v>
      </c>
      <c r="R769" s="104">
        <v>38</v>
      </c>
      <c r="S769" s="104">
        <f>SUM('MFP by Site_kbs'!$L769:$P769,'MFP by Site_kbs'!$R769)</f>
        <v>339</v>
      </c>
      <c r="T769" s="104">
        <v>678</v>
      </c>
      <c r="U769" s="105">
        <v>0.96995708154506399</v>
      </c>
      <c r="V769" s="104">
        <v>21</v>
      </c>
      <c r="W769" s="105">
        <v>3.0042918454935601E-2</v>
      </c>
      <c r="X769" s="104">
        <v>0</v>
      </c>
      <c r="Y769" s="104">
        <v>17</v>
      </c>
      <c r="Z769" s="104" t="s">
        <v>1869</v>
      </c>
      <c r="AA769" s="104">
        <v>80</v>
      </c>
      <c r="AB769" s="104">
        <v>81</v>
      </c>
      <c r="AC769" s="104">
        <v>74</v>
      </c>
      <c r="AD769" s="103">
        <v>78</v>
      </c>
      <c r="AE769" s="104">
        <v>77</v>
      </c>
      <c r="AF769" s="104">
        <v>73</v>
      </c>
      <c r="AG769" s="104">
        <v>75</v>
      </c>
      <c r="AH769" s="104">
        <v>72</v>
      </c>
      <c r="AI769" s="104">
        <v>72</v>
      </c>
      <c r="AJ769" s="104">
        <v>0</v>
      </c>
      <c r="AK769" s="104">
        <v>0</v>
      </c>
      <c r="AL769" s="104">
        <v>0</v>
      </c>
      <c r="AM769" s="104">
        <v>0</v>
      </c>
      <c r="AN769" s="104">
        <v>0</v>
      </c>
      <c r="AO769" s="104">
        <v>340</v>
      </c>
      <c r="AP769" s="106">
        <f>'MFP by Site_kbs'!$AO769/'MFP by Site_kbs'!$G769</f>
        <v>0.48640915593705292</v>
      </c>
      <c r="AQ769" s="104">
        <v>340</v>
      </c>
      <c r="AR769" s="107">
        <f>'MFP by Site_kbs'!$AQ769/'MFP by Site_kbs'!$G769</f>
        <v>0.48640915593705292</v>
      </c>
      <c r="AS769" s="104" t="s">
        <v>1767</v>
      </c>
      <c r="AT769" s="104" t="s">
        <v>1771</v>
      </c>
      <c r="AU769" s="115" t="s">
        <v>3246</v>
      </c>
    </row>
    <row r="770" spans="2:47" x14ac:dyDescent="0.25">
      <c r="B770" s="109" t="s">
        <v>1808</v>
      </c>
      <c r="C770" s="109">
        <v>36</v>
      </c>
      <c r="D770" s="109" t="s">
        <v>151</v>
      </c>
      <c r="E770" s="109">
        <v>36064</v>
      </c>
      <c r="F770" s="109" t="s">
        <v>1152</v>
      </c>
      <c r="G770" s="110">
        <v>1094</v>
      </c>
      <c r="H770" s="110">
        <v>543</v>
      </c>
      <c r="I770" s="111">
        <v>0.49679780420859998</v>
      </c>
      <c r="J770" s="110">
        <v>551</v>
      </c>
      <c r="K770" s="111">
        <v>0.50320219579140002</v>
      </c>
      <c r="L770" s="110">
        <v>4</v>
      </c>
      <c r="M770" s="110">
        <v>18</v>
      </c>
      <c r="N770" s="110">
        <v>1026</v>
      </c>
      <c r="O770" s="110">
        <v>20</v>
      </c>
      <c r="P770" s="110">
        <v>0</v>
      </c>
      <c r="Q770" s="110">
        <v>12</v>
      </c>
      <c r="R770" s="110">
        <v>14</v>
      </c>
      <c r="S770" s="110">
        <f>SUM('MFP by Site_kbs'!$L770:$P770,'MFP by Site_kbs'!$R770)</f>
        <v>1082</v>
      </c>
      <c r="T770" s="110">
        <v>1082</v>
      </c>
      <c r="U770" s="111">
        <v>0.98902104300091498</v>
      </c>
      <c r="V770" s="110">
        <v>12</v>
      </c>
      <c r="W770" s="111">
        <v>1.0978956999085099E-2</v>
      </c>
      <c r="X770" s="110">
        <v>0</v>
      </c>
      <c r="Y770" s="110">
        <v>0</v>
      </c>
      <c r="Z770" s="110" t="s">
        <v>1869</v>
      </c>
      <c r="AA770" s="110">
        <v>0</v>
      </c>
      <c r="AB770" s="110">
        <v>0</v>
      </c>
      <c r="AC770" s="110">
        <v>0</v>
      </c>
      <c r="AD770" s="109">
        <v>0</v>
      </c>
      <c r="AE770" s="110">
        <v>0</v>
      </c>
      <c r="AF770" s="110">
        <v>0</v>
      </c>
      <c r="AG770" s="110">
        <v>0</v>
      </c>
      <c r="AH770" s="110">
        <v>0</v>
      </c>
      <c r="AI770" s="110">
        <v>0</v>
      </c>
      <c r="AJ770" s="110">
        <v>285</v>
      </c>
      <c r="AK770" s="110">
        <v>0</v>
      </c>
      <c r="AL770" s="110">
        <v>277</v>
      </c>
      <c r="AM770" s="110">
        <v>269</v>
      </c>
      <c r="AN770" s="110">
        <v>263</v>
      </c>
      <c r="AO770" s="110">
        <v>914</v>
      </c>
      <c r="AP770" s="112">
        <f>'MFP by Site_kbs'!$AO770/'MFP by Site_kbs'!$G770</f>
        <v>0.8354661791590493</v>
      </c>
      <c r="AQ770" s="110">
        <v>914</v>
      </c>
      <c r="AR770" s="113">
        <f>'MFP by Site_kbs'!$AQ770/'MFP by Site_kbs'!$G770</f>
        <v>0.8354661791590493</v>
      </c>
      <c r="AS770" s="110" t="s">
        <v>1767</v>
      </c>
      <c r="AT770" s="110" t="s">
        <v>1771</v>
      </c>
      <c r="AU770" s="114" t="s">
        <v>3246</v>
      </c>
    </row>
    <row r="771" spans="2:47" x14ac:dyDescent="0.25">
      <c r="B771" s="103" t="s">
        <v>1808</v>
      </c>
      <c r="C771" s="103">
        <v>36</v>
      </c>
      <c r="D771" s="103" t="s">
        <v>151</v>
      </c>
      <c r="E771" s="103">
        <v>36079</v>
      </c>
      <c r="F771" s="103" t="s">
        <v>1153</v>
      </c>
      <c r="G771" s="104">
        <v>1732</v>
      </c>
      <c r="H771" s="104">
        <v>907</v>
      </c>
      <c r="I771" s="105">
        <v>0.52367205542725204</v>
      </c>
      <c r="J771" s="104">
        <v>825</v>
      </c>
      <c r="K771" s="105">
        <v>0.47632794457274802</v>
      </c>
      <c r="L771" s="104">
        <v>2</v>
      </c>
      <c r="M771" s="104">
        <v>61</v>
      </c>
      <c r="N771" s="104">
        <v>453</v>
      </c>
      <c r="O771" s="104">
        <v>140</v>
      </c>
      <c r="P771" s="104">
        <v>2</v>
      </c>
      <c r="Q771" s="104">
        <v>967</v>
      </c>
      <c r="R771" s="104">
        <v>107</v>
      </c>
      <c r="S771" s="104">
        <f>SUM('MFP by Site_kbs'!$L771:$P771,'MFP by Site_kbs'!$R771)</f>
        <v>765</v>
      </c>
      <c r="T771" s="104">
        <v>1707</v>
      </c>
      <c r="U771" s="105">
        <v>0.98556581986143199</v>
      </c>
      <c r="V771" s="104">
        <v>25</v>
      </c>
      <c r="W771" s="105">
        <v>1.4434180138568099E-2</v>
      </c>
      <c r="X771" s="104">
        <v>0</v>
      </c>
      <c r="Y771" s="104">
        <v>0</v>
      </c>
      <c r="Z771" s="104" t="s">
        <v>1869</v>
      </c>
      <c r="AA771" s="104">
        <v>104</v>
      </c>
      <c r="AB771" s="104">
        <v>96</v>
      </c>
      <c r="AC771" s="104">
        <v>104</v>
      </c>
      <c r="AD771" s="103">
        <v>101</v>
      </c>
      <c r="AE771" s="104">
        <v>126</v>
      </c>
      <c r="AF771" s="104">
        <v>143</v>
      </c>
      <c r="AG771" s="104">
        <v>150</v>
      </c>
      <c r="AH771" s="104">
        <v>153</v>
      </c>
      <c r="AI771" s="104">
        <v>187</v>
      </c>
      <c r="AJ771" s="104">
        <v>159</v>
      </c>
      <c r="AK771" s="104">
        <v>0</v>
      </c>
      <c r="AL771" s="104">
        <v>156</v>
      </c>
      <c r="AM771" s="104">
        <v>136</v>
      </c>
      <c r="AN771" s="104">
        <v>117</v>
      </c>
      <c r="AO771" s="104">
        <v>256</v>
      </c>
      <c r="AP771" s="106">
        <f>'MFP by Site_kbs'!$AO771/'MFP by Site_kbs'!$G771</f>
        <v>0.14780600461893764</v>
      </c>
      <c r="AQ771" s="104">
        <v>273</v>
      </c>
      <c r="AR771" s="107">
        <f>'MFP by Site_kbs'!$AQ771/'MFP by Site_kbs'!$G771</f>
        <v>0.15762124711316397</v>
      </c>
      <c r="AS771" s="104" t="s">
        <v>1767</v>
      </c>
      <c r="AT771" s="104" t="s">
        <v>1771</v>
      </c>
      <c r="AU771" s="115" t="s">
        <v>3247</v>
      </c>
    </row>
    <row r="772" spans="2:47" ht="30" x14ac:dyDescent="0.25">
      <c r="B772" s="109" t="s">
        <v>1808</v>
      </c>
      <c r="C772" s="109">
        <v>36</v>
      </c>
      <c r="D772" s="109" t="s">
        <v>151</v>
      </c>
      <c r="E772" s="109">
        <v>36088</v>
      </c>
      <c r="F772" s="109" t="s">
        <v>1154</v>
      </c>
      <c r="G772" s="110">
        <v>840</v>
      </c>
      <c r="H772" s="110">
        <v>381</v>
      </c>
      <c r="I772" s="111">
        <v>0.45357142857142901</v>
      </c>
      <c r="J772" s="110">
        <v>459</v>
      </c>
      <c r="K772" s="111">
        <v>0.54642857142857104</v>
      </c>
      <c r="L772" s="110">
        <v>0</v>
      </c>
      <c r="M772" s="110">
        <v>1</v>
      </c>
      <c r="N772" s="110">
        <v>832</v>
      </c>
      <c r="O772" s="110">
        <v>6</v>
      </c>
      <c r="P772" s="110">
        <v>0</v>
      </c>
      <c r="Q772" s="110">
        <v>1</v>
      </c>
      <c r="R772" s="110">
        <v>0</v>
      </c>
      <c r="S772" s="110">
        <f>SUM('MFP by Site_kbs'!$L772:$P772,'MFP by Site_kbs'!$R772)</f>
        <v>839</v>
      </c>
      <c r="T772" s="110">
        <v>836</v>
      </c>
      <c r="U772" s="111">
        <v>0.99523809523809503</v>
      </c>
      <c r="V772" s="110">
        <v>4</v>
      </c>
      <c r="W772" s="111">
        <v>4.7619047619047597E-3</v>
      </c>
      <c r="X772" s="110">
        <v>0</v>
      </c>
      <c r="Y772" s="110">
        <v>0</v>
      </c>
      <c r="Z772" s="110" t="s">
        <v>1869</v>
      </c>
      <c r="AA772" s="110">
        <v>0</v>
      </c>
      <c r="AB772" s="110">
        <v>0</v>
      </c>
      <c r="AC772" s="110">
        <v>0</v>
      </c>
      <c r="AD772" s="109">
        <v>0</v>
      </c>
      <c r="AE772" s="110">
        <v>0</v>
      </c>
      <c r="AF772" s="110">
        <v>0</v>
      </c>
      <c r="AG772" s="110">
        <v>0</v>
      </c>
      <c r="AH772" s="110">
        <v>0</v>
      </c>
      <c r="AI772" s="110">
        <v>0</v>
      </c>
      <c r="AJ772" s="110">
        <v>159</v>
      </c>
      <c r="AK772" s="110">
        <v>0</v>
      </c>
      <c r="AL772" s="110">
        <v>262</v>
      </c>
      <c r="AM772" s="110">
        <v>251</v>
      </c>
      <c r="AN772" s="110">
        <v>168</v>
      </c>
      <c r="AO772" s="110">
        <v>760</v>
      </c>
      <c r="AP772" s="112">
        <f>'MFP by Site_kbs'!$AO772/'MFP by Site_kbs'!$G772</f>
        <v>0.90476190476190477</v>
      </c>
      <c r="AQ772" s="110">
        <v>760</v>
      </c>
      <c r="AR772" s="113">
        <f>'MFP by Site_kbs'!$AQ772/'MFP by Site_kbs'!$G772</f>
        <v>0.90476190476190477</v>
      </c>
      <c r="AS772" s="110" t="s">
        <v>1767</v>
      </c>
      <c r="AT772" s="110" t="s">
        <v>1771</v>
      </c>
      <c r="AU772" s="114" t="s">
        <v>3246</v>
      </c>
    </row>
    <row r="773" spans="2:47" x14ac:dyDescent="0.25">
      <c r="B773" s="103" t="s">
        <v>1808</v>
      </c>
      <c r="C773" s="103">
        <v>36</v>
      </c>
      <c r="D773" s="103" t="s">
        <v>151</v>
      </c>
      <c r="E773" s="103">
        <v>36089</v>
      </c>
      <c r="F773" s="103" t="s">
        <v>1155</v>
      </c>
      <c r="G773" s="104">
        <v>269</v>
      </c>
      <c r="H773" s="104">
        <v>119</v>
      </c>
      <c r="I773" s="105">
        <v>0.44237918215613398</v>
      </c>
      <c r="J773" s="104">
        <v>150</v>
      </c>
      <c r="K773" s="105">
        <v>0.55762081784386597</v>
      </c>
      <c r="L773" s="104">
        <v>1</v>
      </c>
      <c r="M773" s="104">
        <v>1</v>
      </c>
      <c r="N773" s="104">
        <v>226</v>
      </c>
      <c r="O773" s="104">
        <v>37</v>
      </c>
      <c r="P773" s="104">
        <v>0</v>
      </c>
      <c r="Q773" s="104">
        <v>4</v>
      </c>
      <c r="R773" s="104">
        <v>0</v>
      </c>
      <c r="S773" s="104">
        <f>SUM('MFP by Site_kbs'!$L773:$P773,'MFP by Site_kbs'!$R773)</f>
        <v>265</v>
      </c>
      <c r="T773" s="104">
        <v>233</v>
      </c>
      <c r="U773" s="105">
        <v>0.86617100371747202</v>
      </c>
      <c r="V773" s="104">
        <v>36</v>
      </c>
      <c r="W773" s="105">
        <v>0.13382899628252801</v>
      </c>
      <c r="X773" s="104">
        <v>0</v>
      </c>
      <c r="Y773" s="104">
        <v>4</v>
      </c>
      <c r="Z773" s="104" t="s">
        <v>1869</v>
      </c>
      <c r="AA773" s="104">
        <v>50</v>
      </c>
      <c r="AB773" s="104">
        <v>46</v>
      </c>
      <c r="AC773" s="104">
        <v>46</v>
      </c>
      <c r="AD773" s="103">
        <v>49</v>
      </c>
      <c r="AE773" s="104">
        <v>50</v>
      </c>
      <c r="AF773" s="104">
        <v>24</v>
      </c>
      <c r="AG773" s="104">
        <v>0</v>
      </c>
      <c r="AH773" s="104">
        <v>0</v>
      </c>
      <c r="AI773" s="104">
        <v>0</v>
      </c>
      <c r="AJ773" s="104">
        <v>0</v>
      </c>
      <c r="AK773" s="104">
        <v>0</v>
      </c>
      <c r="AL773" s="104">
        <v>0</v>
      </c>
      <c r="AM773" s="104">
        <v>0</v>
      </c>
      <c r="AN773" s="104">
        <v>0</v>
      </c>
      <c r="AO773" s="104">
        <v>258</v>
      </c>
      <c r="AP773" s="106">
        <f>'MFP by Site_kbs'!$AO773/'MFP by Site_kbs'!$G773</f>
        <v>0.95910780669144979</v>
      </c>
      <c r="AQ773" s="104">
        <v>258</v>
      </c>
      <c r="AR773" s="107">
        <f>'MFP by Site_kbs'!$AQ773/'MFP by Site_kbs'!$G773</f>
        <v>0.95910780669144979</v>
      </c>
      <c r="AS773" s="104" t="s">
        <v>1767</v>
      </c>
      <c r="AT773" s="104" t="s">
        <v>1771</v>
      </c>
      <c r="AU773" s="115" t="s">
        <v>3246</v>
      </c>
    </row>
    <row r="774" spans="2:47" x14ac:dyDescent="0.25">
      <c r="B774" s="109" t="s">
        <v>1808</v>
      </c>
      <c r="C774" s="109">
        <v>36</v>
      </c>
      <c r="D774" s="109" t="s">
        <v>151</v>
      </c>
      <c r="E774" s="109">
        <v>36096</v>
      </c>
      <c r="F774" s="109" t="s">
        <v>1156</v>
      </c>
      <c r="G774" s="110">
        <v>816</v>
      </c>
      <c r="H774" s="110">
        <v>480</v>
      </c>
      <c r="I774" s="111">
        <v>0.58823529411764697</v>
      </c>
      <c r="J774" s="110">
        <v>336</v>
      </c>
      <c r="K774" s="111">
        <v>0.41176470588235298</v>
      </c>
      <c r="L774" s="110">
        <v>0</v>
      </c>
      <c r="M774" s="110">
        <v>19</v>
      </c>
      <c r="N774" s="110">
        <v>776</v>
      </c>
      <c r="O774" s="110">
        <v>18</v>
      </c>
      <c r="P774" s="110">
        <v>0</v>
      </c>
      <c r="Q774" s="110">
        <v>3</v>
      </c>
      <c r="R774" s="110">
        <v>0</v>
      </c>
      <c r="S774" s="110">
        <f>SUM('MFP by Site_kbs'!$L774:$P774,'MFP by Site_kbs'!$R774)</f>
        <v>813</v>
      </c>
      <c r="T774" s="110">
        <v>800</v>
      </c>
      <c r="U774" s="111">
        <v>0.98039215686274495</v>
      </c>
      <c r="V774" s="110">
        <v>16</v>
      </c>
      <c r="W774" s="111">
        <v>1.9607843137254902E-2</v>
      </c>
      <c r="X774" s="110">
        <v>0</v>
      </c>
      <c r="Y774" s="110">
        <v>0</v>
      </c>
      <c r="Z774" s="110" t="s">
        <v>1869</v>
      </c>
      <c r="AA774" s="110">
        <v>0</v>
      </c>
      <c r="AB774" s="110">
        <v>0</v>
      </c>
      <c r="AC774" s="110">
        <v>0</v>
      </c>
      <c r="AD774" s="109">
        <v>0</v>
      </c>
      <c r="AE774" s="110">
        <v>0</v>
      </c>
      <c r="AF774" s="110">
        <v>0</v>
      </c>
      <c r="AG774" s="110">
        <v>0</v>
      </c>
      <c r="AH774" s="110">
        <v>53</v>
      </c>
      <c r="AI774" s="110">
        <v>99</v>
      </c>
      <c r="AJ774" s="110">
        <v>178</v>
      </c>
      <c r="AK774" s="110">
        <v>0</v>
      </c>
      <c r="AL774" s="110">
        <v>164</v>
      </c>
      <c r="AM774" s="110">
        <v>149</v>
      </c>
      <c r="AN774" s="110">
        <v>173</v>
      </c>
      <c r="AO774" s="110">
        <v>715</v>
      </c>
      <c r="AP774" s="112">
        <f>'MFP by Site_kbs'!$AO774/'MFP by Site_kbs'!$G774</f>
        <v>0.87622549019607843</v>
      </c>
      <c r="AQ774" s="110">
        <v>715</v>
      </c>
      <c r="AR774" s="113">
        <f>'MFP by Site_kbs'!$AQ774/'MFP by Site_kbs'!$G774</f>
        <v>0.87622549019607843</v>
      </c>
      <c r="AS774" s="110" t="s">
        <v>1767</v>
      </c>
      <c r="AT774" s="110" t="s">
        <v>1771</v>
      </c>
      <c r="AU774" s="114" t="s">
        <v>3246</v>
      </c>
    </row>
    <row r="775" spans="2:47" x14ac:dyDescent="0.25">
      <c r="B775" s="103" t="s">
        <v>1808</v>
      </c>
      <c r="C775" s="103">
        <v>36</v>
      </c>
      <c r="D775" s="103" t="s">
        <v>151</v>
      </c>
      <c r="E775" s="103">
        <v>36132</v>
      </c>
      <c r="F775" s="103" t="s">
        <v>1157</v>
      </c>
      <c r="G775" s="104">
        <v>62</v>
      </c>
      <c r="H775" s="104">
        <v>4</v>
      </c>
      <c r="I775" s="105">
        <v>6.4516129032258104E-2</v>
      </c>
      <c r="J775" s="104">
        <v>58</v>
      </c>
      <c r="K775" s="105">
        <v>0.93548387096774199</v>
      </c>
      <c r="L775" s="104">
        <v>0</v>
      </c>
      <c r="M775" s="104">
        <v>0</v>
      </c>
      <c r="N775" s="104">
        <v>59</v>
      </c>
      <c r="O775" s="104">
        <v>0</v>
      </c>
      <c r="P775" s="104">
        <v>1</v>
      </c>
      <c r="Q775" s="104">
        <v>2</v>
      </c>
      <c r="R775" s="104">
        <v>0</v>
      </c>
      <c r="S775" s="104">
        <f>SUM('MFP by Site_kbs'!$L775:$P775,'MFP by Site_kbs'!$R775)</f>
        <v>60</v>
      </c>
      <c r="T775" s="104">
        <v>62</v>
      </c>
      <c r="U775" s="105">
        <v>1</v>
      </c>
      <c r="V775" s="104">
        <v>0</v>
      </c>
      <c r="W775" s="105">
        <v>0</v>
      </c>
      <c r="X775" s="104">
        <v>0</v>
      </c>
      <c r="Y775" s="104">
        <v>0</v>
      </c>
      <c r="Z775" s="104" t="s">
        <v>1869</v>
      </c>
      <c r="AA775" s="104">
        <v>0</v>
      </c>
      <c r="AB775" s="104">
        <v>0</v>
      </c>
      <c r="AC775" s="104">
        <v>0</v>
      </c>
      <c r="AD775" s="103">
        <v>0</v>
      </c>
      <c r="AE775" s="104">
        <v>0</v>
      </c>
      <c r="AF775" s="104">
        <v>0</v>
      </c>
      <c r="AG775" s="104">
        <v>0</v>
      </c>
      <c r="AH775" s="104">
        <v>1</v>
      </c>
      <c r="AI775" s="104">
        <v>5</v>
      </c>
      <c r="AJ775" s="104">
        <v>17</v>
      </c>
      <c r="AK775" s="104">
        <v>0</v>
      </c>
      <c r="AL775" s="104">
        <v>25</v>
      </c>
      <c r="AM775" s="104">
        <v>14</v>
      </c>
      <c r="AN775" s="104">
        <v>0</v>
      </c>
      <c r="AO775" s="104">
        <v>31</v>
      </c>
      <c r="AP775" s="106">
        <f>'MFP by Site_kbs'!$AO775/'MFP by Site_kbs'!$G775</f>
        <v>0.5</v>
      </c>
      <c r="AQ775" s="104">
        <v>31</v>
      </c>
      <c r="AR775" s="107">
        <f>'MFP by Site_kbs'!$AQ775/'MFP by Site_kbs'!$G775</f>
        <v>0.5</v>
      </c>
      <c r="AS775" s="104" t="s">
        <v>1767</v>
      </c>
      <c r="AT775" s="104" t="s">
        <v>1771</v>
      </c>
      <c r="AU775" s="115" t="s">
        <v>3247</v>
      </c>
    </row>
    <row r="776" spans="2:47" x14ac:dyDescent="0.25">
      <c r="B776" s="109" t="s">
        <v>1808</v>
      </c>
      <c r="C776" s="109">
        <v>36</v>
      </c>
      <c r="D776" s="109" t="s">
        <v>151</v>
      </c>
      <c r="E776" s="109">
        <v>36149</v>
      </c>
      <c r="F776" s="109" t="s">
        <v>1158</v>
      </c>
      <c r="G776" s="110">
        <v>327</v>
      </c>
      <c r="H776" s="110">
        <v>168</v>
      </c>
      <c r="I776" s="111">
        <v>0.51376146788990795</v>
      </c>
      <c r="J776" s="110">
        <v>159</v>
      </c>
      <c r="K776" s="111">
        <v>0.48623853211009199</v>
      </c>
      <c r="L776" s="110">
        <v>0</v>
      </c>
      <c r="M776" s="110">
        <v>0</v>
      </c>
      <c r="N776" s="110">
        <v>314</v>
      </c>
      <c r="O776" s="110">
        <v>10</v>
      </c>
      <c r="P776" s="110">
        <v>1</v>
      </c>
      <c r="Q776" s="110">
        <v>0</v>
      </c>
      <c r="R776" s="110">
        <v>2</v>
      </c>
      <c r="S776" s="110">
        <f>SUM('MFP by Site_kbs'!$L776:$P776,'MFP by Site_kbs'!$R776)</f>
        <v>327</v>
      </c>
      <c r="T776" s="110">
        <v>319</v>
      </c>
      <c r="U776" s="111">
        <v>0.97553516819571895</v>
      </c>
      <c r="V776" s="110">
        <v>8</v>
      </c>
      <c r="W776" s="111">
        <v>2.4464831804281301E-2</v>
      </c>
      <c r="X776" s="110">
        <v>0</v>
      </c>
      <c r="Y776" s="110">
        <v>3</v>
      </c>
      <c r="Z776" s="110" t="s">
        <v>1869</v>
      </c>
      <c r="AA776" s="110">
        <v>52</v>
      </c>
      <c r="AB776" s="110">
        <v>46</v>
      </c>
      <c r="AC776" s="110">
        <v>46</v>
      </c>
      <c r="AD776" s="109">
        <v>43</v>
      </c>
      <c r="AE776" s="110">
        <v>49</v>
      </c>
      <c r="AF776" s="110">
        <v>35</v>
      </c>
      <c r="AG776" s="110">
        <v>27</v>
      </c>
      <c r="AH776" s="110">
        <v>26</v>
      </c>
      <c r="AI776" s="110">
        <v>0</v>
      </c>
      <c r="AJ776" s="110">
        <v>0</v>
      </c>
      <c r="AK776" s="110">
        <v>0</v>
      </c>
      <c r="AL776" s="110">
        <v>0</v>
      </c>
      <c r="AM776" s="110">
        <v>0</v>
      </c>
      <c r="AN776" s="110">
        <v>0</v>
      </c>
      <c r="AO776" s="110">
        <v>324</v>
      </c>
      <c r="AP776" s="112">
        <f>'MFP by Site_kbs'!$AO776/'MFP by Site_kbs'!$G776</f>
        <v>0.99082568807339455</v>
      </c>
      <c r="AQ776" s="110">
        <v>324</v>
      </c>
      <c r="AR776" s="113">
        <f>'MFP by Site_kbs'!$AQ776/'MFP by Site_kbs'!$G776</f>
        <v>0.99082568807339455</v>
      </c>
      <c r="AS776" s="110" t="s">
        <v>1767</v>
      </c>
      <c r="AT776" s="110" t="s">
        <v>1771</v>
      </c>
      <c r="AU776" s="114" t="s">
        <v>3246</v>
      </c>
    </row>
    <row r="777" spans="2:47" ht="30" x14ac:dyDescent="0.25">
      <c r="B777" s="103" t="s">
        <v>1808</v>
      </c>
      <c r="C777" s="103">
        <v>36</v>
      </c>
      <c r="D777" s="103" t="s">
        <v>151</v>
      </c>
      <c r="E777" s="103">
        <v>36158</v>
      </c>
      <c r="F777" s="103" t="s">
        <v>1159</v>
      </c>
      <c r="G777" s="104">
        <v>615</v>
      </c>
      <c r="H777" s="104">
        <v>315</v>
      </c>
      <c r="I777" s="105">
        <v>0.51219512195121997</v>
      </c>
      <c r="J777" s="104">
        <v>300</v>
      </c>
      <c r="K777" s="105">
        <v>0.48780487804877998</v>
      </c>
      <c r="L777" s="104">
        <v>4</v>
      </c>
      <c r="M777" s="104">
        <v>70</v>
      </c>
      <c r="N777" s="104">
        <v>528</v>
      </c>
      <c r="O777" s="104">
        <v>1</v>
      </c>
      <c r="P777" s="104">
        <v>0</v>
      </c>
      <c r="Q777" s="104">
        <v>4</v>
      </c>
      <c r="R777" s="104">
        <v>8</v>
      </c>
      <c r="S777" s="104">
        <f>SUM('MFP by Site_kbs'!$L777:$P777,'MFP by Site_kbs'!$R777)</f>
        <v>611</v>
      </c>
      <c r="T777" s="104">
        <v>581</v>
      </c>
      <c r="U777" s="105">
        <v>0.94471544715447198</v>
      </c>
      <c r="V777" s="104">
        <v>34</v>
      </c>
      <c r="W777" s="105">
        <v>5.5284552845528502E-2</v>
      </c>
      <c r="X777" s="104">
        <v>0</v>
      </c>
      <c r="Y777" s="104">
        <v>0</v>
      </c>
      <c r="Z777" s="104" t="s">
        <v>1869</v>
      </c>
      <c r="AA777" s="104">
        <v>68</v>
      </c>
      <c r="AB777" s="104">
        <v>72</v>
      </c>
      <c r="AC777" s="104">
        <v>75</v>
      </c>
      <c r="AD777" s="103">
        <v>67</v>
      </c>
      <c r="AE777" s="104">
        <v>71</v>
      </c>
      <c r="AF777" s="104">
        <v>73</v>
      </c>
      <c r="AG777" s="104">
        <v>64</v>
      </c>
      <c r="AH777" s="104">
        <v>68</v>
      </c>
      <c r="AI777" s="104">
        <v>57</v>
      </c>
      <c r="AJ777" s="104">
        <v>0</v>
      </c>
      <c r="AK777" s="104">
        <v>0</v>
      </c>
      <c r="AL777" s="104">
        <v>0</v>
      </c>
      <c r="AM777" s="104">
        <v>0</v>
      </c>
      <c r="AN777" s="104">
        <v>0</v>
      </c>
      <c r="AO777" s="104">
        <v>478</v>
      </c>
      <c r="AP777" s="106">
        <f>'MFP by Site_kbs'!$AO777/'MFP by Site_kbs'!$G777</f>
        <v>0.77723577235772356</v>
      </c>
      <c r="AQ777" s="104">
        <v>481</v>
      </c>
      <c r="AR777" s="107">
        <f>'MFP by Site_kbs'!$AQ777/'MFP by Site_kbs'!$G777</f>
        <v>0.78211382113821137</v>
      </c>
      <c r="AS777" s="104" t="s">
        <v>1767</v>
      </c>
      <c r="AT777" s="104" t="s">
        <v>1771</v>
      </c>
      <c r="AU777" s="115" t="s">
        <v>3247</v>
      </c>
    </row>
    <row r="778" spans="2:47" ht="30" x14ac:dyDescent="0.25">
      <c r="B778" s="109" t="s">
        <v>1808</v>
      </c>
      <c r="C778" s="109">
        <v>36</v>
      </c>
      <c r="D778" s="109" t="s">
        <v>151</v>
      </c>
      <c r="E778" s="109">
        <v>36161</v>
      </c>
      <c r="F778" s="109" t="s">
        <v>1160</v>
      </c>
      <c r="G778" s="110">
        <v>776</v>
      </c>
      <c r="H778" s="110">
        <v>399</v>
      </c>
      <c r="I778" s="111">
        <v>0.51417525773195905</v>
      </c>
      <c r="J778" s="110">
        <v>377</v>
      </c>
      <c r="K778" s="111">
        <v>0.48582474226804101</v>
      </c>
      <c r="L778" s="110">
        <v>3</v>
      </c>
      <c r="M778" s="110">
        <v>6</v>
      </c>
      <c r="N778" s="110">
        <v>720</v>
      </c>
      <c r="O778" s="110">
        <v>16</v>
      </c>
      <c r="P778" s="110">
        <v>1</v>
      </c>
      <c r="Q778" s="110">
        <v>23</v>
      </c>
      <c r="R778" s="110">
        <v>7</v>
      </c>
      <c r="S778" s="110">
        <f>SUM('MFP by Site_kbs'!$L778:$P778,'MFP by Site_kbs'!$R778)</f>
        <v>753</v>
      </c>
      <c r="T778" s="110">
        <v>762</v>
      </c>
      <c r="U778" s="111">
        <v>0.981958762886598</v>
      </c>
      <c r="V778" s="110">
        <v>14</v>
      </c>
      <c r="W778" s="111">
        <v>1.8041237113402098E-2</v>
      </c>
      <c r="X778" s="110">
        <v>0</v>
      </c>
      <c r="Y778" s="110">
        <v>18</v>
      </c>
      <c r="Z778" s="110" t="s">
        <v>1869</v>
      </c>
      <c r="AA778" s="110">
        <v>83</v>
      </c>
      <c r="AB778" s="110">
        <v>84</v>
      </c>
      <c r="AC778" s="110">
        <v>84</v>
      </c>
      <c r="AD778" s="109">
        <v>83</v>
      </c>
      <c r="AE778" s="110">
        <v>81</v>
      </c>
      <c r="AF778" s="110">
        <v>87</v>
      </c>
      <c r="AG778" s="110">
        <v>87</v>
      </c>
      <c r="AH778" s="110">
        <v>85</v>
      </c>
      <c r="AI778" s="110">
        <v>84</v>
      </c>
      <c r="AJ778" s="110">
        <v>0</v>
      </c>
      <c r="AK778" s="110">
        <v>0</v>
      </c>
      <c r="AL778" s="110">
        <v>0</v>
      </c>
      <c r="AM778" s="110">
        <v>0</v>
      </c>
      <c r="AN778" s="110">
        <v>0</v>
      </c>
      <c r="AO778" s="110">
        <v>646</v>
      </c>
      <c r="AP778" s="112">
        <f>'MFP by Site_kbs'!$AO778/'MFP by Site_kbs'!$G778</f>
        <v>0.83247422680412375</v>
      </c>
      <c r="AQ778" s="110">
        <v>646</v>
      </c>
      <c r="AR778" s="113">
        <f>'MFP by Site_kbs'!$AQ778/'MFP by Site_kbs'!$G778</f>
        <v>0.83247422680412375</v>
      </c>
      <c r="AS778" s="110" t="s">
        <v>1767</v>
      </c>
      <c r="AT778" s="110" t="s">
        <v>1771</v>
      </c>
      <c r="AU778" s="114" t="s">
        <v>3246</v>
      </c>
    </row>
    <row r="779" spans="2:47" ht="30" x14ac:dyDescent="0.25">
      <c r="B779" s="103" t="s">
        <v>1808</v>
      </c>
      <c r="C779" s="103">
        <v>36</v>
      </c>
      <c r="D779" s="103" t="s">
        <v>151</v>
      </c>
      <c r="E779" s="103">
        <v>36163</v>
      </c>
      <c r="F779" s="103" t="s">
        <v>1161</v>
      </c>
      <c r="G779" s="104">
        <v>448</v>
      </c>
      <c r="H779" s="104">
        <v>232</v>
      </c>
      <c r="I779" s="105">
        <v>0.51785714285714302</v>
      </c>
      <c r="J779" s="104">
        <v>216</v>
      </c>
      <c r="K779" s="105">
        <v>0.48214285714285698</v>
      </c>
      <c r="L779" s="104">
        <v>2</v>
      </c>
      <c r="M779" s="104">
        <v>8</v>
      </c>
      <c r="N779" s="104">
        <v>371</v>
      </c>
      <c r="O779" s="104">
        <v>21</v>
      </c>
      <c r="P779" s="104">
        <v>0</v>
      </c>
      <c r="Q779" s="104">
        <v>34</v>
      </c>
      <c r="R779" s="104">
        <v>12</v>
      </c>
      <c r="S779" s="104">
        <f>SUM('MFP by Site_kbs'!$L779:$P779,'MFP by Site_kbs'!$R779)</f>
        <v>414</v>
      </c>
      <c r="T779" s="104">
        <v>443</v>
      </c>
      <c r="U779" s="105">
        <v>0.98883928571428603</v>
      </c>
      <c r="V779" s="104">
        <v>5</v>
      </c>
      <c r="W779" s="105">
        <v>1.11607142857143E-2</v>
      </c>
      <c r="X779" s="104">
        <v>0</v>
      </c>
      <c r="Y779" s="104">
        <v>0</v>
      </c>
      <c r="Z779" s="104" t="s">
        <v>1869</v>
      </c>
      <c r="AA779" s="104">
        <v>0</v>
      </c>
      <c r="AB779" s="104">
        <v>0</v>
      </c>
      <c r="AC779" s="104">
        <v>0</v>
      </c>
      <c r="AD779" s="103">
        <v>0</v>
      </c>
      <c r="AE779" s="104">
        <v>0</v>
      </c>
      <c r="AF779" s="104">
        <v>0</v>
      </c>
      <c r="AG779" s="104">
        <v>0</v>
      </c>
      <c r="AH779" s="104">
        <v>0</v>
      </c>
      <c r="AI779" s="104">
        <v>0</v>
      </c>
      <c r="AJ779" s="104">
        <v>119</v>
      </c>
      <c r="AK779" s="104">
        <v>5</v>
      </c>
      <c r="AL779" s="104">
        <v>110</v>
      </c>
      <c r="AM779" s="104">
        <v>113</v>
      </c>
      <c r="AN779" s="104">
        <v>101</v>
      </c>
      <c r="AO779" s="104">
        <v>370</v>
      </c>
      <c r="AP779" s="106">
        <f>'MFP by Site_kbs'!$AO779/'MFP by Site_kbs'!$G779</f>
        <v>0.8258928571428571</v>
      </c>
      <c r="AQ779" s="104">
        <v>370</v>
      </c>
      <c r="AR779" s="107">
        <f>'MFP by Site_kbs'!$AQ779/'MFP by Site_kbs'!$G779</f>
        <v>0.8258928571428571</v>
      </c>
      <c r="AS779" s="104" t="s">
        <v>1767</v>
      </c>
      <c r="AT779" s="104" t="s">
        <v>1771</v>
      </c>
      <c r="AU779" s="115" t="s">
        <v>3246</v>
      </c>
    </row>
    <row r="780" spans="2:47" x14ac:dyDescent="0.25">
      <c r="B780" s="109" t="s">
        <v>1808</v>
      </c>
      <c r="C780" s="109">
        <v>36</v>
      </c>
      <c r="D780" s="109" t="s">
        <v>151</v>
      </c>
      <c r="E780" s="109">
        <v>36186</v>
      </c>
      <c r="F780" s="109" t="s">
        <v>1162</v>
      </c>
      <c r="G780" s="110">
        <v>45</v>
      </c>
      <c r="H780" s="110">
        <v>11</v>
      </c>
      <c r="I780" s="111">
        <v>0.24444444444444399</v>
      </c>
      <c r="J780" s="110">
        <v>34</v>
      </c>
      <c r="K780" s="111">
        <v>0.75555555555555598</v>
      </c>
      <c r="L780" s="110">
        <v>0</v>
      </c>
      <c r="M780" s="110">
        <v>0</v>
      </c>
      <c r="N780" s="110">
        <v>43</v>
      </c>
      <c r="O780" s="110">
        <v>2</v>
      </c>
      <c r="P780" s="110">
        <v>0</v>
      </c>
      <c r="Q780" s="110">
        <v>0</v>
      </c>
      <c r="R780" s="110">
        <v>0</v>
      </c>
      <c r="S780" s="110">
        <f>SUM('MFP by Site_kbs'!$L780:$P780,'MFP by Site_kbs'!$R780)</f>
        <v>45</v>
      </c>
      <c r="T780" s="110">
        <v>44</v>
      </c>
      <c r="U780" s="111">
        <v>0.97777777777777797</v>
      </c>
      <c r="V780" s="110">
        <v>1</v>
      </c>
      <c r="W780" s="111">
        <v>2.2222222222222199E-2</v>
      </c>
      <c r="X780" s="110">
        <v>0</v>
      </c>
      <c r="Y780" s="110">
        <v>0</v>
      </c>
      <c r="Z780" s="110" t="s">
        <v>1869</v>
      </c>
      <c r="AA780" s="110">
        <v>0</v>
      </c>
      <c r="AB780" s="110">
        <v>0</v>
      </c>
      <c r="AC780" s="110">
        <v>0</v>
      </c>
      <c r="AD780" s="109">
        <v>0</v>
      </c>
      <c r="AE780" s="110">
        <v>0</v>
      </c>
      <c r="AF780" s="110">
        <v>0</v>
      </c>
      <c r="AG780" s="110">
        <v>0</v>
      </c>
      <c r="AH780" s="110">
        <v>0</v>
      </c>
      <c r="AI780" s="110">
        <v>45</v>
      </c>
      <c r="AJ780" s="110">
        <v>0</v>
      </c>
      <c r="AK780" s="110">
        <v>0</v>
      </c>
      <c r="AL780" s="110">
        <v>0</v>
      </c>
      <c r="AM780" s="110">
        <v>0</v>
      </c>
      <c r="AN780" s="110">
        <v>0</v>
      </c>
      <c r="AO780" s="110">
        <v>44</v>
      </c>
      <c r="AP780" s="112">
        <f>'MFP by Site_kbs'!$AO780/'MFP by Site_kbs'!$G780</f>
        <v>0.97777777777777775</v>
      </c>
      <c r="AQ780" s="110">
        <v>44</v>
      </c>
      <c r="AR780" s="113">
        <f>'MFP by Site_kbs'!$AQ780/'MFP by Site_kbs'!$G780</f>
        <v>0.97777777777777775</v>
      </c>
      <c r="AS780" s="110" t="s">
        <v>1767</v>
      </c>
      <c r="AT780" s="110" t="s">
        <v>1771</v>
      </c>
      <c r="AU780" s="114" t="s">
        <v>3246</v>
      </c>
    </row>
    <row r="781" spans="2:47" x14ac:dyDescent="0.25">
      <c r="B781" s="103" t="s">
        <v>1808</v>
      </c>
      <c r="C781" s="103">
        <v>36</v>
      </c>
      <c r="D781" s="103" t="s">
        <v>151</v>
      </c>
      <c r="E781" s="103">
        <v>36187</v>
      </c>
      <c r="F781" s="103" t="s">
        <v>1163</v>
      </c>
      <c r="G781" s="104">
        <v>474</v>
      </c>
      <c r="H781" s="104">
        <v>256</v>
      </c>
      <c r="I781" s="105">
        <v>0.54008438818565396</v>
      </c>
      <c r="J781" s="104">
        <v>218</v>
      </c>
      <c r="K781" s="105">
        <v>0.45991561181434598</v>
      </c>
      <c r="L781" s="104">
        <v>4</v>
      </c>
      <c r="M781" s="104">
        <v>6</v>
      </c>
      <c r="N781" s="104">
        <v>332</v>
      </c>
      <c r="O781" s="104">
        <v>74</v>
      </c>
      <c r="P781" s="104">
        <v>0</v>
      </c>
      <c r="Q781" s="104">
        <v>46</v>
      </c>
      <c r="R781" s="104">
        <v>12</v>
      </c>
      <c r="S781" s="104">
        <f>SUM('MFP by Site_kbs'!$L781:$P781,'MFP by Site_kbs'!$R781)</f>
        <v>428</v>
      </c>
      <c r="T781" s="104">
        <v>397</v>
      </c>
      <c r="U781" s="105">
        <v>0.83755274261603396</v>
      </c>
      <c r="V781" s="104">
        <v>77</v>
      </c>
      <c r="W781" s="105">
        <v>0.16244725738396601</v>
      </c>
      <c r="X781" s="104">
        <v>0</v>
      </c>
      <c r="Y781" s="104">
        <v>4</v>
      </c>
      <c r="Z781" s="104" t="s">
        <v>1869</v>
      </c>
      <c r="AA781" s="104">
        <v>51</v>
      </c>
      <c r="AB781" s="104">
        <v>52</v>
      </c>
      <c r="AC781" s="104">
        <v>53</v>
      </c>
      <c r="AD781" s="103">
        <v>77</v>
      </c>
      <c r="AE781" s="104">
        <v>74</v>
      </c>
      <c r="AF781" s="104">
        <v>50</v>
      </c>
      <c r="AG781" s="104">
        <v>56</v>
      </c>
      <c r="AH781" s="104">
        <v>32</v>
      </c>
      <c r="AI781" s="104">
        <v>25</v>
      </c>
      <c r="AJ781" s="104">
        <v>0</v>
      </c>
      <c r="AK781" s="104">
        <v>0</v>
      </c>
      <c r="AL781" s="104">
        <v>0</v>
      </c>
      <c r="AM781" s="104">
        <v>0</v>
      </c>
      <c r="AN781" s="104">
        <v>0</v>
      </c>
      <c r="AO781" s="104">
        <v>426</v>
      </c>
      <c r="AP781" s="106">
        <f>'MFP by Site_kbs'!$AO781/'MFP by Site_kbs'!$G781</f>
        <v>0.89873417721518989</v>
      </c>
      <c r="AQ781" s="104">
        <v>426</v>
      </c>
      <c r="AR781" s="107">
        <f>'MFP by Site_kbs'!$AQ781/'MFP by Site_kbs'!$G781</f>
        <v>0.89873417721518989</v>
      </c>
      <c r="AS781" s="104" t="s">
        <v>1767</v>
      </c>
      <c r="AT781" s="104" t="s">
        <v>1771</v>
      </c>
      <c r="AU781" s="115" t="s">
        <v>3246</v>
      </c>
    </row>
    <row r="782" spans="2:47" x14ac:dyDescent="0.25">
      <c r="B782" s="109" t="s">
        <v>1808</v>
      </c>
      <c r="C782" s="109">
        <v>36</v>
      </c>
      <c r="D782" s="109" t="s">
        <v>151</v>
      </c>
      <c r="E782" s="109">
        <v>36188</v>
      </c>
      <c r="F782" s="109" t="s">
        <v>1164</v>
      </c>
      <c r="G782" s="110">
        <v>331</v>
      </c>
      <c r="H782" s="110">
        <v>136</v>
      </c>
      <c r="I782" s="111">
        <v>0.410876132930514</v>
      </c>
      <c r="J782" s="110">
        <v>195</v>
      </c>
      <c r="K782" s="111">
        <v>0.58912386706948605</v>
      </c>
      <c r="L782" s="110">
        <v>1</v>
      </c>
      <c r="M782" s="110">
        <v>6</v>
      </c>
      <c r="N782" s="110">
        <v>123</v>
      </c>
      <c r="O782" s="110">
        <v>16</v>
      </c>
      <c r="P782" s="110">
        <v>0</v>
      </c>
      <c r="Q782" s="110">
        <v>169</v>
      </c>
      <c r="R782" s="110">
        <v>16</v>
      </c>
      <c r="S782" s="110">
        <f>SUM('MFP by Site_kbs'!$L782:$P782,'MFP by Site_kbs'!$R782)</f>
        <v>162</v>
      </c>
      <c r="T782" s="110">
        <v>329</v>
      </c>
      <c r="U782" s="111">
        <v>0.99395770392749305</v>
      </c>
      <c r="V782" s="110">
        <v>2</v>
      </c>
      <c r="W782" s="111">
        <v>6.0422960725075503E-3</v>
      </c>
      <c r="X782" s="110">
        <v>0</v>
      </c>
      <c r="Y782" s="110">
        <v>0</v>
      </c>
      <c r="Z782" s="110" t="s">
        <v>1869</v>
      </c>
      <c r="AA782" s="110">
        <v>98</v>
      </c>
      <c r="AB782" s="110">
        <v>76</v>
      </c>
      <c r="AC782" s="110">
        <v>75</v>
      </c>
      <c r="AD782" s="109">
        <v>82</v>
      </c>
      <c r="AE782" s="110">
        <v>0</v>
      </c>
      <c r="AF782" s="110">
        <v>0</v>
      </c>
      <c r="AG782" s="110">
        <v>0</v>
      </c>
      <c r="AH782" s="110">
        <v>0</v>
      </c>
      <c r="AI782" s="110">
        <v>0</v>
      </c>
      <c r="AJ782" s="110">
        <v>0</v>
      </c>
      <c r="AK782" s="110">
        <v>0</v>
      </c>
      <c r="AL782" s="110">
        <v>0</v>
      </c>
      <c r="AM782" s="110">
        <v>0</v>
      </c>
      <c r="AN782" s="110">
        <v>0</v>
      </c>
      <c r="AO782" s="110">
        <v>137</v>
      </c>
      <c r="AP782" s="112">
        <f>'MFP by Site_kbs'!$AO782/'MFP by Site_kbs'!$G782</f>
        <v>0.41389728096676737</v>
      </c>
      <c r="AQ782" s="110">
        <v>137</v>
      </c>
      <c r="AR782" s="113">
        <f>'MFP by Site_kbs'!$AQ782/'MFP by Site_kbs'!$G782</f>
        <v>0.41389728096676737</v>
      </c>
      <c r="AS782" s="110" t="s">
        <v>1767</v>
      </c>
      <c r="AT782" s="110" t="s">
        <v>1771</v>
      </c>
      <c r="AU782" s="114" t="s">
        <v>3246</v>
      </c>
    </row>
    <row r="783" spans="2:47" x14ac:dyDescent="0.25">
      <c r="B783" s="103" t="s">
        <v>1808</v>
      </c>
      <c r="C783" s="103">
        <v>36</v>
      </c>
      <c r="D783" s="103" t="s">
        <v>151</v>
      </c>
      <c r="E783" s="103">
        <v>36189</v>
      </c>
      <c r="F783" s="103" t="s">
        <v>1165</v>
      </c>
      <c r="G783" s="104">
        <v>205</v>
      </c>
      <c r="H783" s="104">
        <v>94</v>
      </c>
      <c r="I783" s="105">
        <v>0.45853658536585401</v>
      </c>
      <c r="J783" s="104">
        <v>111</v>
      </c>
      <c r="K783" s="105">
        <v>0.54146341463414605</v>
      </c>
      <c r="L783" s="104">
        <v>2</v>
      </c>
      <c r="M783" s="104">
        <v>0</v>
      </c>
      <c r="N783" s="104">
        <v>115</v>
      </c>
      <c r="O783" s="104">
        <v>26</v>
      </c>
      <c r="P783" s="104">
        <v>0</v>
      </c>
      <c r="Q783" s="104">
        <v>49</v>
      </c>
      <c r="R783" s="104">
        <v>13</v>
      </c>
      <c r="S783" s="104">
        <f>SUM('MFP by Site_kbs'!$L783:$P783,'MFP by Site_kbs'!$R783)</f>
        <v>156</v>
      </c>
      <c r="T783" s="104">
        <v>190</v>
      </c>
      <c r="U783" s="105">
        <v>0.92682926829268297</v>
      </c>
      <c r="V783" s="104">
        <v>15</v>
      </c>
      <c r="W783" s="105">
        <v>7.3170731707317097E-2</v>
      </c>
      <c r="X783" s="104">
        <v>0</v>
      </c>
      <c r="Y783" s="104">
        <v>4</v>
      </c>
      <c r="Z783" s="104" t="s">
        <v>1869</v>
      </c>
      <c r="AA783" s="104">
        <v>32</v>
      </c>
      <c r="AB783" s="104">
        <v>36</v>
      </c>
      <c r="AC783" s="104">
        <v>40</v>
      </c>
      <c r="AD783" s="103">
        <v>44</v>
      </c>
      <c r="AE783" s="104">
        <v>25</v>
      </c>
      <c r="AF783" s="104">
        <v>24</v>
      </c>
      <c r="AG783" s="104">
        <v>0</v>
      </c>
      <c r="AH783" s="104">
        <v>0</v>
      </c>
      <c r="AI783" s="104">
        <v>0</v>
      </c>
      <c r="AJ783" s="104">
        <v>0</v>
      </c>
      <c r="AK783" s="104">
        <v>0</v>
      </c>
      <c r="AL783" s="104">
        <v>0</v>
      </c>
      <c r="AM783" s="104">
        <v>0</v>
      </c>
      <c r="AN783" s="104">
        <v>0</v>
      </c>
      <c r="AO783" s="104">
        <v>141</v>
      </c>
      <c r="AP783" s="106">
        <f>'MFP by Site_kbs'!$AO783/'MFP by Site_kbs'!$G783</f>
        <v>0.68780487804878043</v>
      </c>
      <c r="AQ783" s="104">
        <v>141</v>
      </c>
      <c r="AR783" s="107">
        <f>'MFP by Site_kbs'!$AQ783/'MFP by Site_kbs'!$G783</f>
        <v>0.68780487804878043</v>
      </c>
      <c r="AS783" s="104" t="s">
        <v>1767</v>
      </c>
      <c r="AT783" s="104" t="s">
        <v>1771</v>
      </c>
      <c r="AU783" s="115" t="s">
        <v>3246</v>
      </c>
    </row>
    <row r="784" spans="2:47" x14ac:dyDescent="0.25">
      <c r="B784" s="109" t="s">
        <v>1808</v>
      </c>
      <c r="C784" s="109">
        <v>36</v>
      </c>
      <c r="D784" s="109" t="s">
        <v>151</v>
      </c>
      <c r="E784" s="109">
        <v>36191</v>
      </c>
      <c r="F784" s="109" t="s">
        <v>1166</v>
      </c>
      <c r="G784" s="110">
        <v>551</v>
      </c>
      <c r="H784" s="110">
        <v>261</v>
      </c>
      <c r="I784" s="111">
        <v>0.47368421052631599</v>
      </c>
      <c r="J784" s="110">
        <v>290</v>
      </c>
      <c r="K784" s="111">
        <v>0.52631578947368396</v>
      </c>
      <c r="L784" s="110">
        <v>0</v>
      </c>
      <c r="M784" s="110">
        <v>0</v>
      </c>
      <c r="N784" s="110">
        <v>456</v>
      </c>
      <c r="O784" s="110">
        <v>87</v>
      </c>
      <c r="P784" s="110">
        <v>0</v>
      </c>
      <c r="Q784" s="110">
        <v>8</v>
      </c>
      <c r="R784" s="110">
        <v>0</v>
      </c>
      <c r="S784" s="110">
        <f>SUM('MFP by Site_kbs'!$L784:$P784,'MFP by Site_kbs'!$R784)</f>
        <v>543</v>
      </c>
      <c r="T784" s="110">
        <v>463</v>
      </c>
      <c r="U784" s="111">
        <v>0.84029038112522703</v>
      </c>
      <c r="V784" s="110">
        <v>88</v>
      </c>
      <c r="W784" s="111">
        <v>0.159709618874773</v>
      </c>
      <c r="X784" s="110">
        <v>0</v>
      </c>
      <c r="Y784" s="110">
        <v>1</v>
      </c>
      <c r="Z784" s="110" t="s">
        <v>1869</v>
      </c>
      <c r="AA784" s="110">
        <v>49</v>
      </c>
      <c r="AB784" s="110">
        <v>50</v>
      </c>
      <c r="AC784" s="110">
        <v>71</v>
      </c>
      <c r="AD784" s="109">
        <v>71</v>
      </c>
      <c r="AE784" s="110">
        <v>71</v>
      </c>
      <c r="AF784" s="110">
        <v>64</v>
      </c>
      <c r="AG784" s="110">
        <v>62</v>
      </c>
      <c r="AH784" s="110">
        <v>53</v>
      </c>
      <c r="AI784" s="110">
        <v>59</v>
      </c>
      <c r="AJ784" s="110">
        <v>0</v>
      </c>
      <c r="AK784" s="110">
        <v>0</v>
      </c>
      <c r="AL784" s="110">
        <v>0</v>
      </c>
      <c r="AM784" s="110">
        <v>0</v>
      </c>
      <c r="AN784" s="110">
        <v>0</v>
      </c>
      <c r="AO784" s="110">
        <v>492</v>
      </c>
      <c r="AP784" s="112">
        <f>'MFP by Site_kbs'!$AO784/'MFP by Site_kbs'!$G784</f>
        <v>0.89292196007259528</v>
      </c>
      <c r="AQ784" s="110">
        <v>492</v>
      </c>
      <c r="AR784" s="113">
        <f>'MFP by Site_kbs'!$AQ784/'MFP by Site_kbs'!$G784</f>
        <v>0.89292196007259528</v>
      </c>
      <c r="AS784" s="110" t="s">
        <v>1767</v>
      </c>
      <c r="AT784" s="110" t="s">
        <v>1771</v>
      </c>
      <c r="AU784" s="114" t="s">
        <v>3246</v>
      </c>
    </row>
    <row r="785" spans="2:47" x14ac:dyDescent="0.25">
      <c r="B785" s="103" t="s">
        <v>1808</v>
      </c>
      <c r="C785" s="103">
        <v>36</v>
      </c>
      <c r="D785" s="103" t="s">
        <v>151</v>
      </c>
      <c r="E785" s="103">
        <v>36192</v>
      </c>
      <c r="F785" s="103" t="s">
        <v>1167</v>
      </c>
      <c r="G785" s="104">
        <v>103</v>
      </c>
      <c r="H785" s="104">
        <v>43</v>
      </c>
      <c r="I785" s="105">
        <v>0.41747572815534001</v>
      </c>
      <c r="J785" s="104">
        <v>60</v>
      </c>
      <c r="K785" s="105">
        <v>0.58252427184466005</v>
      </c>
      <c r="L785" s="104">
        <v>0</v>
      </c>
      <c r="M785" s="104">
        <v>2</v>
      </c>
      <c r="N785" s="104">
        <v>80</v>
      </c>
      <c r="O785" s="104">
        <v>19</v>
      </c>
      <c r="P785" s="104">
        <v>0</v>
      </c>
      <c r="Q785" s="104">
        <v>2</v>
      </c>
      <c r="R785" s="104">
        <v>0</v>
      </c>
      <c r="S785" s="104">
        <f>SUM('MFP by Site_kbs'!$L785:$P785,'MFP by Site_kbs'!$R785)</f>
        <v>101</v>
      </c>
      <c r="T785" s="104">
        <v>81</v>
      </c>
      <c r="U785" s="105">
        <v>0.78640776699029102</v>
      </c>
      <c r="V785" s="104">
        <v>22</v>
      </c>
      <c r="W785" s="105">
        <v>0.213592233009709</v>
      </c>
      <c r="X785" s="104">
        <v>0</v>
      </c>
      <c r="Y785" s="104">
        <v>0</v>
      </c>
      <c r="Z785" s="104" t="s">
        <v>1869</v>
      </c>
      <c r="AA785" s="104">
        <v>39</v>
      </c>
      <c r="AB785" s="104">
        <v>33</v>
      </c>
      <c r="AC785" s="104">
        <v>31</v>
      </c>
      <c r="AD785" s="103">
        <v>0</v>
      </c>
      <c r="AE785" s="104">
        <v>0</v>
      </c>
      <c r="AF785" s="104">
        <v>0</v>
      </c>
      <c r="AG785" s="104">
        <v>0</v>
      </c>
      <c r="AH785" s="104">
        <v>0</v>
      </c>
      <c r="AI785" s="104">
        <v>0</v>
      </c>
      <c r="AJ785" s="104">
        <v>0</v>
      </c>
      <c r="AK785" s="104">
        <v>0</v>
      </c>
      <c r="AL785" s="104">
        <v>0</v>
      </c>
      <c r="AM785" s="104">
        <v>0</v>
      </c>
      <c r="AN785" s="104">
        <v>0</v>
      </c>
      <c r="AO785" s="104">
        <v>100</v>
      </c>
      <c r="AP785" s="106">
        <f>'MFP by Site_kbs'!$AO785/'MFP by Site_kbs'!$G785</f>
        <v>0.970873786407767</v>
      </c>
      <c r="AQ785" s="104">
        <v>100</v>
      </c>
      <c r="AR785" s="107">
        <f>'MFP by Site_kbs'!$AQ785/'MFP by Site_kbs'!$G785</f>
        <v>0.970873786407767</v>
      </c>
      <c r="AS785" s="104" t="s">
        <v>1767</v>
      </c>
      <c r="AT785" s="104" t="s">
        <v>1771</v>
      </c>
      <c r="AU785" s="115" t="s">
        <v>3246</v>
      </c>
    </row>
    <row r="786" spans="2:47" x14ac:dyDescent="0.25">
      <c r="B786" s="109" t="s">
        <v>1808</v>
      </c>
      <c r="C786" s="109">
        <v>36</v>
      </c>
      <c r="D786" s="109" t="s">
        <v>151</v>
      </c>
      <c r="E786" s="109">
        <v>36193</v>
      </c>
      <c r="F786" s="109" t="s">
        <v>1168</v>
      </c>
      <c r="G786" s="110">
        <v>117</v>
      </c>
      <c r="H786" s="110">
        <v>55</v>
      </c>
      <c r="I786" s="111">
        <v>0.47008547008547003</v>
      </c>
      <c r="J786" s="110">
        <v>62</v>
      </c>
      <c r="K786" s="111">
        <v>0.52991452991453003</v>
      </c>
      <c r="L786" s="110">
        <v>0</v>
      </c>
      <c r="M786" s="110">
        <v>2</v>
      </c>
      <c r="N786" s="110">
        <v>54</v>
      </c>
      <c r="O786" s="110">
        <v>16</v>
      </c>
      <c r="P786" s="110">
        <v>0</v>
      </c>
      <c r="Q786" s="110">
        <v>41</v>
      </c>
      <c r="R786" s="110">
        <v>4</v>
      </c>
      <c r="S786" s="110">
        <f>SUM('MFP by Site_kbs'!$L786:$P786,'MFP by Site_kbs'!$R786)</f>
        <v>76</v>
      </c>
      <c r="T786" s="110">
        <v>106</v>
      </c>
      <c r="U786" s="111">
        <v>0.90598290598290598</v>
      </c>
      <c r="V786" s="110">
        <v>11</v>
      </c>
      <c r="W786" s="111">
        <v>9.4017094017094002E-2</v>
      </c>
      <c r="X786" s="110">
        <v>0</v>
      </c>
      <c r="Y786" s="110">
        <v>0</v>
      </c>
      <c r="Z786" s="110" t="s">
        <v>1869</v>
      </c>
      <c r="AA786" s="110">
        <v>46</v>
      </c>
      <c r="AB786" s="110">
        <v>46</v>
      </c>
      <c r="AC786" s="110">
        <v>25</v>
      </c>
      <c r="AD786" s="109">
        <v>0</v>
      </c>
      <c r="AE786" s="110">
        <v>0</v>
      </c>
      <c r="AF786" s="110">
        <v>0</v>
      </c>
      <c r="AG786" s="110">
        <v>0</v>
      </c>
      <c r="AH786" s="110">
        <v>0</v>
      </c>
      <c r="AI786" s="110">
        <v>0</v>
      </c>
      <c r="AJ786" s="110">
        <v>0</v>
      </c>
      <c r="AK786" s="110">
        <v>0</v>
      </c>
      <c r="AL786" s="110">
        <v>0</v>
      </c>
      <c r="AM786" s="110">
        <v>0</v>
      </c>
      <c r="AN786" s="110">
        <v>0</v>
      </c>
      <c r="AO786" s="110">
        <v>53</v>
      </c>
      <c r="AP786" s="112">
        <f>'MFP by Site_kbs'!$AO786/'MFP by Site_kbs'!$G786</f>
        <v>0.45299145299145299</v>
      </c>
      <c r="AQ786" s="110">
        <v>53</v>
      </c>
      <c r="AR786" s="113">
        <f>'MFP by Site_kbs'!$AQ786/'MFP by Site_kbs'!$G786</f>
        <v>0.45299145299145299</v>
      </c>
      <c r="AS786" s="110" t="s">
        <v>1767</v>
      </c>
      <c r="AT786" s="110" t="s">
        <v>1771</v>
      </c>
      <c r="AU786" s="114" t="s">
        <v>3246</v>
      </c>
    </row>
    <row r="787" spans="2:47" ht="30" x14ac:dyDescent="0.25">
      <c r="B787" s="103" t="s">
        <v>1808</v>
      </c>
      <c r="C787" s="103">
        <v>36</v>
      </c>
      <c r="D787" s="103" t="s">
        <v>151</v>
      </c>
      <c r="E787" s="103">
        <v>36194</v>
      </c>
      <c r="F787" s="103" t="s">
        <v>1839</v>
      </c>
      <c r="G787" s="104">
        <v>83</v>
      </c>
      <c r="H787" s="104">
        <v>40</v>
      </c>
      <c r="I787" s="105">
        <v>0.48192771084337299</v>
      </c>
      <c r="J787" s="104">
        <v>43</v>
      </c>
      <c r="K787" s="105">
        <v>0.51807228915662695</v>
      </c>
      <c r="L787" s="104">
        <v>0</v>
      </c>
      <c r="M787" s="104">
        <v>11</v>
      </c>
      <c r="N787" s="104">
        <v>46</v>
      </c>
      <c r="O787" s="104">
        <v>23</v>
      </c>
      <c r="P787" s="104">
        <v>1</v>
      </c>
      <c r="Q787" s="104">
        <v>2</v>
      </c>
      <c r="R787" s="104">
        <v>0</v>
      </c>
      <c r="S787" s="104">
        <f>SUM('MFP by Site_kbs'!$L787:$P787,'MFP by Site_kbs'!$R787)</f>
        <v>81</v>
      </c>
      <c r="T787" s="104">
        <v>56</v>
      </c>
      <c r="U787" s="105">
        <v>0.67469879518072295</v>
      </c>
      <c r="V787" s="104">
        <v>27</v>
      </c>
      <c r="W787" s="105">
        <v>0.32530120481927699</v>
      </c>
      <c r="X787" s="104">
        <v>0</v>
      </c>
      <c r="Y787" s="104">
        <v>0</v>
      </c>
      <c r="Z787" s="104" t="s">
        <v>1869</v>
      </c>
      <c r="AA787" s="104">
        <v>0</v>
      </c>
      <c r="AB787" s="104">
        <v>0</v>
      </c>
      <c r="AC787" s="104">
        <v>0</v>
      </c>
      <c r="AD787" s="103">
        <v>0</v>
      </c>
      <c r="AE787" s="104">
        <v>0</v>
      </c>
      <c r="AF787" s="104">
        <v>0</v>
      </c>
      <c r="AG787" s="104">
        <v>0</v>
      </c>
      <c r="AH787" s="104">
        <v>0</v>
      </c>
      <c r="AI787" s="104">
        <v>0</v>
      </c>
      <c r="AJ787" s="104">
        <v>83</v>
      </c>
      <c r="AK787" s="104">
        <v>0</v>
      </c>
      <c r="AL787" s="104">
        <v>0</v>
      </c>
      <c r="AM787" s="104">
        <v>0</v>
      </c>
      <c r="AN787" s="104">
        <v>0</v>
      </c>
      <c r="AO787" s="104">
        <v>46</v>
      </c>
      <c r="AP787" s="106">
        <f>'MFP by Site_kbs'!$AO787/'MFP by Site_kbs'!$G787</f>
        <v>0.55421686746987953</v>
      </c>
      <c r="AQ787" s="104">
        <v>67</v>
      </c>
      <c r="AR787" s="107">
        <f>'MFP by Site_kbs'!$AQ787/'MFP by Site_kbs'!$G787</f>
        <v>0.80722891566265065</v>
      </c>
      <c r="AS787" s="104" t="s">
        <v>1767</v>
      </c>
      <c r="AT787" s="104" t="s">
        <v>1771</v>
      </c>
      <c r="AU787" s="115" t="s">
        <v>3247</v>
      </c>
    </row>
    <row r="788" spans="2:47" ht="30" x14ac:dyDescent="0.25">
      <c r="B788" s="109" t="s">
        <v>1808</v>
      </c>
      <c r="C788" s="109">
        <v>36</v>
      </c>
      <c r="D788" s="109" t="s">
        <v>151</v>
      </c>
      <c r="E788" s="109">
        <v>36195</v>
      </c>
      <c r="F788" s="109" t="s">
        <v>1840</v>
      </c>
      <c r="G788" s="110">
        <v>321</v>
      </c>
      <c r="H788" s="110">
        <v>141</v>
      </c>
      <c r="I788" s="111">
        <v>0.43925233644859801</v>
      </c>
      <c r="J788" s="110">
        <v>180</v>
      </c>
      <c r="K788" s="111">
        <v>0.56074766355140204</v>
      </c>
      <c r="L788" s="110">
        <v>0</v>
      </c>
      <c r="M788" s="110">
        <v>79</v>
      </c>
      <c r="N788" s="110">
        <v>168</v>
      </c>
      <c r="O788" s="110">
        <v>69</v>
      </c>
      <c r="P788" s="110">
        <v>0</v>
      </c>
      <c r="Q788" s="110">
        <v>3</v>
      </c>
      <c r="R788" s="110">
        <v>2</v>
      </c>
      <c r="S788" s="110">
        <f>SUM('MFP by Site_kbs'!$L788:$P788,'MFP by Site_kbs'!$R788)</f>
        <v>318</v>
      </c>
      <c r="T788" s="110">
        <v>231</v>
      </c>
      <c r="U788" s="111">
        <v>0.71962616822429903</v>
      </c>
      <c r="V788" s="110">
        <v>90</v>
      </c>
      <c r="W788" s="111">
        <v>0.28037383177570102</v>
      </c>
      <c r="X788" s="110">
        <v>0</v>
      </c>
      <c r="Y788" s="110">
        <v>0</v>
      </c>
      <c r="Z788" s="110" t="s">
        <v>1869</v>
      </c>
      <c r="AA788" s="110">
        <v>0</v>
      </c>
      <c r="AB788" s="110">
        <v>0</v>
      </c>
      <c r="AC788" s="110">
        <v>0</v>
      </c>
      <c r="AD788" s="109">
        <v>0</v>
      </c>
      <c r="AE788" s="110">
        <v>0</v>
      </c>
      <c r="AF788" s="110">
        <v>0</v>
      </c>
      <c r="AG788" s="110">
        <v>107</v>
      </c>
      <c r="AH788" s="110">
        <v>113</v>
      </c>
      <c r="AI788" s="110">
        <v>101</v>
      </c>
      <c r="AJ788" s="110">
        <v>0</v>
      </c>
      <c r="AK788" s="110">
        <v>0</v>
      </c>
      <c r="AL788" s="110">
        <v>0</v>
      </c>
      <c r="AM788" s="110">
        <v>0</v>
      </c>
      <c r="AN788" s="110">
        <v>0</v>
      </c>
      <c r="AO788" s="110">
        <v>188</v>
      </c>
      <c r="AP788" s="112">
        <f>'MFP by Site_kbs'!$AO788/'MFP by Site_kbs'!$G788</f>
        <v>0.58566978193146413</v>
      </c>
      <c r="AQ788" s="110">
        <v>240</v>
      </c>
      <c r="AR788" s="113">
        <f>'MFP by Site_kbs'!$AQ788/'MFP by Site_kbs'!$G788</f>
        <v>0.74766355140186913</v>
      </c>
      <c r="AS788" s="110" t="s">
        <v>1767</v>
      </c>
      <c r="AT788" s="110" t="s">
        <v>1771</v>
      </c>
      <c r="AU788" s="114" t="s">
        <v>3247</v>
      </c>
    </row>
    <row r="789" spans="2:47" ht="30" x14ac:dyDescent="0.25">
      <c r="B789" s="103" t="s">
        <v>1808</v>
      </c>
      <c r="C789" s="103">
        <v>36</v>
      </c>
      <c r="D789" s="103" t="s">
        <v>151</v>
      </c>
      <c r="E789" s="103">
        <v>36196</v>
      </c>
      <c r="F789" s="103" t="s">
        <v>1841</v>
      </c>
      <c r="G789" s="104">
        <v>419</v>
      </c>
      <c r="H789" s="104">
        <v>223</v>
      </c>
      <c r="I789" s="105">
        <v>0.53221957040572798</v>
      </c>
      <c r="J789" s="104">
        <v>196</v>
      </c>
      <c r="K789" s="105">
        <v>0.46778042959427202</v>
      </c>
      <c r="L789" s="104">
        <v>0</v>
      </c>
      <c r="M789" s="104">
        <v>43</v>
      </c>
      <c r="N789" s="104">
        <v>290</v>
      </c>
      <c r="O789" s="104">
        <v>78</v>
      </c>
      <c r="P789" s="104">
        <v>0</v>
      </c>
      <c r="Q789" s="104">
        <v>6</v>
      </c>
      <c r="R789" s="104">
        <v>2</v>
      </c>
      <c r="S789" s="104">
        <f>SUM('MFP by Site_kbs'!$L789:$P789,'MFP by Site_kbs'!$R789)</f>
        <v>413</v>
      </c>
      <c r="T789" s="104">
        <v>311</v>
      </c>
      <c r="U789" s="105">
        <v>0.74224343675417703</v>
      </c>
      <c r="V789" s="104">
        <v>108</v>
      </c>
      <c r="W789" s="105">
        <v>0.25775656324582302</v>
      </c>
      <c r="X789" s="104">
        <v>0</v>
      </c>
      <c r="Y789" s="104">
        <v>2</v>
      </c>
      <c r="Z789" s="104" t="s">
        <v>1869</v>
      </c>
      <c r="AA789" s="104">
        <v>70</v>
      </c>
      <c r="AB789" s="104">
        <v>68</v>
      </c>
      <c r="AC789" s="104">
        <v>53</v>
      </c>
      <c r="AD789" s="103">
        <v>64</v>
      </c>
      <c r="AE789" s="104">
        <v>86</v>
      </c>
      <c r="AF789" s="104">
        <v>76</v>
      </c>
      <c r="AG789" s="104">
        <v>0</v>
      </c>
      <c r="AH789" s="104">
        <v>0</v>
      </c>
      <c r="AI789" s="104">
        <v>0</v>
      </c>
      <c r="AJ789" s="104">
        <v>0</v>
      </c>
      <c r="AK789" s="104">
        <v>0</v>
      </c>
      <c r="AL789" s="104">
        <v>0</v>
      </c>
      <c r="AM789" s="104">
        <v>0</v>
      </c>
      <c r="AN789" s="104">
        <v>0</v>
      </c>
      <c r="AO789" s="104">
        <v>344</v>
      </c>
      <c r="AP789" s="106">
        <f>'MFP by Site_kbs'!$AO789/'MFP by Site_kbs'!$G789</f>
        <v>0.82100238663484482</v>
      </c>
      <c r="AQ789" s="104">
        <v>344</v>
      </c>
      <c r="AR789" s="107">
        <f>'MFP by Site_kbs'!$AQ789/'MFP by Site_kbs'!$G789</f>
        <v>0.82100238663484482</v>
      </c>
      <c r="AS789" s="104" t="s">
        <v>1767</v>
      </c>
      <c r="AT789" s="104" t="s">
        <v>1771</v>
      </c>
      <c r="AU789" s="115" t="s">
        <v>3246</v>
      </c>
    </row>
    <row r="790" spans="2:47" x14ac:dyDescent="0.25">
      <c r="B790" s="109" t="s">
        <v>1808</v>
      </c>
      <c r="C790" s="109">
        <v>36</v>
      </c>
      <c r="D790" s="109" t="s">
        <v>151</v>
      </c>
      <c r="E790" s="109">
        <v>36700</v>
      </c>
      <c r="F790" s="109" t="s">
        <v>1169</v>
      </c>
      <c r="G790" s="110">
        <v>49</v>
      </c>
      <c r="H790" s="110">
        <v>14</v>
      </c>
      <c r="I790" s="111">
        <v>0.28571428571428598</v>
      </c>
      <c r="J790" s="110">
        <v>35</v>
      </c>
      <c r="K790" s="111">
        <v>0.71428571428571397</v>
      </c>
      <c r="L790" s="110">
        <v>0</v>
      </c>
      <c r="M790" s="110">
        <v>5</v>
      </c>
      <c r="N790" s="110">
        <v>30</v>
      </c>
      <c r="O790" s="110">
        <v>4</v>
      </c>
      <c r="P790" s="110">
        <v>0</v>
      </c>
      <c r="Q790" s="110">
        <v>9</v>
      </c>
      <c r="R790" s="110">
        <v>1</v>
      </c>
      <c r="S790" s="110">
        <f>SUM('MFP by Site_kbs'!$L790:$P790,'MFP by Site_kbs'!$R790)</f>
        <v>40</v>
      </c>
      <c r="T790" s="110">
        <v>49</v>
      </c>
      <c r="U790" s="111">
        <v>1</v>
      </c>
      <c r="V790" s="110">
        <v>0</v>
      </c>
      <c r="W790" s="111">
        <v>0</v>
      </c>
      <c r="X790" s="110">
        <v>0</v>
      </c>
      <c r="Y790" s="110">
        <v>49</v>
      </c>
      <c r="Z790" s="110" t="s">
        <v>1869</v>
      </c>
      <c r="AA790" s="110">
        <v>0</v>
      </c>
      <c r="AB790" s="110">
        <v>0</v>
      </c>
      <c r="AC790" s="110">
        <v>0</v>
      </c>
      <c r="AD790" s="109">
        <v>0</v>
      </c>
      <c r="AE790" s="110">
        <v>0</v>
      </c>
      <c r="AF790" s="110">
        <v>0</v>
      </c>
      <c r="AG790" s="110">
        <v>0</v>
      </c>
      <c r="AH790" s="110">
        <v>0</v>
      </c>
      <c r="AI790" s="110">
        <v>0</v>
      </c>
      <c r="AJ790" s="110">
        <v>0</v>
      </c>
      <c r="AK790" s="110">
        <v>0</v>
      </c>
      <c r="AL790" s="110">
        <v>0</v>
      </c>
      <c r="AM790" s="110">
        <v>0</v>
      </c>
      <c r="AN790" s="110">
        <v>0</v>
      </c>
      <c r="AO790" s="110">
        <v>22</v>
      </c>
      <c r="AP790" s="112">
        <f>'MFP by Site_kbs'!$AO790/'MFP by Site_kbs'!$G790</f>
        <v>0.44897959183673469</v>
      </c>
      <c r="AQ790" s="110">
        <v>22</v>
      </c>
      <c r="AR790" s="113">
        <f>'MFP by Site_kbs'!$AQ790/'MFP by Site_kbs'!$G790</f>
        <v>0.44897959183673469</v>
      </c>
      <c r="AS790" s="110" t="s">
        <v>1767</v>
      </c>
      <c r="AT790" s="110" t="s">
        <v>1771</v>
      </c>
      <c r="AU790" s="114" t="s">
        <v>3247</v>
      </c>
    </row>
    <row r="791" spans="2:47" ht="30" x14ac:dyDescent="0.25">
      <c r="B791" s="103" t="s">
        <v>1808</v>
      </c>
      <c r="C791" s="103">
        <v>37</v>
      </c>
      <c r="D791" s="103" t="s">
        <v>153</v>
      </c>
      <c r="E791" s="103">
        <v>37000</v>
      </c>
      <c r="F791" s="103" t="s">
        <v>887</v>
      </c>
      <c r="G791" s="104">
        <v>124</v>
      </c>
      <c r="H791" s="104">
        <v>39</v>
      </c>
      <c r="I791" s="105">
        <v>0.31451612903225801</v>
      </c>
      <c r="J791" s="104">
        <v>85</v>
      </c>
      <c r="K791" s="105">
        <v>0.68548387096774199</v>
      </c>
      <c r="L791" s="104">
        <v>0</v>
      </c>
      <c r="M791" s="104">
        <v>0</v>
      </c>
      <c r="N791" s="104">
        <v>36</v>
      </c>
      <c r="O791" s="104">
        <v>1</v>
      </c>
      <c r="P791" s="104">
        <v>0</v>
      </c>
      <c r="Q791" s="104">
        <v>84</v>
      </c>
      <c r="R791" s="104">
        <v>3</v>
      </c>
      <c r="S791" s="104">
        <f>SUM('MFP by Site_kbs'!$L791:$P791,'MFP by Site_kbs'!$R791)</f>
        <v>40</v>
      </c>
      <c r="T791" s="104">
        <v>124</v>
      </c>
      <c r="U791" s="105">
        <v>1</v>
      </c>
      <c r="V791" s="104">
        <v>0</v>
      </c>
      <c r="W791" s="105">
        <v>0</v>
      </c>
      <c r="X791" s="104">
        <v>0</v>
      </c>
      <c r="Y791" s="104">
        <v>124</v>
      </c>
      <c r="Z791" s="104" t="s">
        <v>1869</v>
      </c>
      <c r="AA791" s="104">
        <v>0</v>
      </c>
      <c r="AB791" s="104">
        <v>0</v>
      </c>
      <c r="AC791" s="104">
        <v>0</v>
      </c>
      <c r="AD791" s="103">
        <v>0</v>
      </c>
      <c r="AE791" s="104">
        <v>0</v>
      </c>
      <c r="AF791" s="104">
        <v>0</v>
      </c>
      <c r="AG791" s="104">
        <v>0</v>
      </c>
      <c r="AH791" s="104">
        <v>0</v>
      </c>
      <c r="AI791" s="104">
        <v>0</v>
      </c>
      <c r="AJ791" s="104">
        <v>0</v>
      </c>
      <c r="AK791" s="104">
        <v>0</v>
      </c>
      <c r="AL791" s="104">
        <v>0</v>
      </c>
      <c r="AM791" s="104">
        <v>0</v>
      </c>
      <c r="AN791" s="104">
        <v>0</v>
      </c>
      <c r="AO791" s="104">
        <v>57</v>
      </c>
      <c r="AP791" s="106">
        <f>'MFP by Site_kbs'!$AO791/'MFP by Site_kbs'!$G791</f>
        <v>0.45967741935483869</v>
      </c>
      <c r="AQ791" s="104">
        <v>57</v>
      </c>
      <c r="AR791" s="107">
        <f>'MFP by Site_kbs'!$AQ791/'MFP by Site_kbs'!$G791</f>
        <v>0.45967741935483869</v>
      </c>
      <c r="AS791" s="104" t="s">
        <v>1767</v>
      </c>
      <c r="AT791" s="104" t="s">
        <v>1800</v>
      </c>
      <c r="AU791" s="115" t="s">
        <v>3247</v>
      </c>
    </row>
    <row r="792" spans="2:47" x14ac:dyDescent="0.25">
      <c r="B792" s="109" t="s">
        <v>1808</v>
      </c>
      <c r="C792" s="109">
        <v>37</v>
      </c>
      <c r="D792" s="109" t="s">
        <v>153</v>
      </c>
      <c r="E792" s="109">
        <v>37003</v>
      </c>
      <c r="F792" s="109" t="s">
        <v>1170</v>
      </c>
      <c r="G792" s="110">
        <v>452</v>
      </c>
      <c r="H792" s="110">
        <v>231</v>
      </c>
      <c r="I792" s="111">
        <v>0.51106194690265505</v>
      </c>
      <c r="J792" s="110">
        <v>221</v>
      </c>
      <c r="K792" s="111">
        <v>0.488938053097345</v>
      </c>
      <c r="L792" s="110">
        <v>0</v>
      </c>
      <c r="M792" s="110">
        <v>1</v>
      </c>
      <c r="N792" s="110">
        <v>31</v>
      </c>
      <c r="O792" s="110">
        <v>6</v>
      </c>
      <c r="P792" s="110">
        <v>0</v>
      </c>
      <c r="Q792" s="110">
        <v>411</v>
      </c>
      <c r="R792" s="110">
        <v>3</v>
      </c>
      <c r="S792" s="110">
        <f>SUM('MFP by Site_kbs'!$L792:$P792,'MFP by Site_kbs'!$R792)</f>
        <v>41</v>
      </c>
      <c r="T792" s="110">
        <v>451</v>
      </c>
      <c r="U792" s="111">
        <v>0.99778761061946897</v>
      </c>
      <c r="V792" s="110">
        <v>1</v>
      </c>
      <c r="W792" s="111">
        <v>2.21238938053097E-3</v>
      </c>
      <c r="X792" s="110">
        <v>0</v>
      </c>
      <c r="Y792" s="110">
        <v>0</v>
      </c>
      <c r="Z792" s="110" t="s">
        <v>1869</v>
      </c>
      <c r="AA792" s="110">
        <v>0</v>
      </c>
      <c r="AB792" s="110">
        <v>0</v>
      </c>
      <c r="AC792" s="110">
        <v>0</v>
      </c>
      <c r="AD792" s="109">
        <v>137</v>
      </c>
      <c r="AE792" s="110">
        <v>154</v>
      </c>
      <c r="AF792" s="110">
        <v>161</v>
      </c>
      <c r="AG792" s="110">
        <v>0</v>
      </c>
      <c r="AH792" s="110">
        <v>0</v>
      </c>
      <c r="AI792" s="110">
        <v>0</v>
      </c>
      <c r="AJ792" s="110">
        <v>0</v>
      </c>
      <c r="AK792" s="110">
        <v>0</v>
      </c>
      <c r="AL792" s="110">
        <v>0</v>
      </c>
      <c r="AM792" s="110">
        <v>0</v>
      </c>
      <c r="AN792" s="110">
        <v>0</v>
      </c>
      <c r="AO792" s="110">
        <v>271</v>
      </c>
      <c r="AP792" s="112">
        <f>'MFP by Site_kbs'!$AO792/'MFP by Site_kbs'!$G792</f>
        <v>0.59955752212389379</v>
      </c>
      <c r="AQ792" s="110">
        <v>271</v>
      </c>
      <c r="AR792" s="113">
        <f>'MFP by Site_kbs'!$AQ792/'MFP by Site_kbs'!$G792</f>
        <v>0.59955752212389379</v>
      </c>
      <c r="AS792" s="110" t="s">
        <v>1767</v>
      </c>
      <c r="AT792" s="110" t="s">
        <v>1800</v>
      </c>
      <c r="AU792" s="114" t="s">
        <v>3247</v>
      </c>
    </row>
    <row r="793" spans="2:47" x14ac:dyDescent="0.25">
      <c r="B793" s="103" t="s">
        <v>1808</v>
      </c>
      <c r="C793" s="103">
        <v>37</v>
      </c>
      <c r="D793" s="103" t="s">
        <v>153</v>
      </c>
      <c r="E793" s="103">
        <v>37004</v>
      </c>
      <c r="F793" s="103" t="s">
        <v>1171</v>
      </c>
      <c r="G793" s="104">
        <v>819</v>
      </c>
      <c r="H793" s="104">
        <v>390</v>
      </c>
      <c r="I793" s="105">
        <v>0.476190476190476</v>
      </c>
      <c r="J793" s="104">
        <v>429</v>
      </c>
      <c r="K793" s="105">
        <v>0.52380952380952395</v>
      </c>
      <c r="L793" s="104">
        <v>0</v>
      </c>
      <c r="M793" s="104">
        <v>42</v>
      </c>
      <c r="N793" s="104">
        <v>52</v>
      </c>
      <c r="O793" s="104">
        <v>33</v>
      </c>
      <c r="P793" s="104">
        <v>1</v>
      </c>
      <c r="Q793" s="104">
        <v>681</v>
      </c>
      <c r="R793" s="104">
        <v>10</v>
      </c>
      <c r="S793" s="104">
        <f>SUM('MFP by Site_kbs'!$L793:$P793,'MFP by Site_kbs'!$R793)</f>
        <v>138</v>
      </c>
      <c r="T793" s="104">
        <v>805</v>
      </c>
      <c r="U793" s="105">
        <v>0.98290598290598297</v>
      </c>
      <c r="V793" s="104">
        <v>14</v>
      </c>
      <c r="W793" s="105">
        <v>1.7094017094017099E-2</v>
      </c>
      <c r="X793" s="104">
        <v>0</v>
      </c>
      <c r="Y793" s="104">
        <v>0</v>
      </c>
      <c r="Z793" s="104" t="s">
        <v>1869</v>
      </c>
      <c r="AA793" s="104">
        <v>130</v>
      </c>
      <c r="AB793" s="104">
        <v>163</v>
      </c>
      <c r="AC793" s="104">
        <v>133</v>
      </c>
      <c r="AD793" s="103">
        <v>126</v>
      </c>
      <c r="AE793" s="104">
        <v>148</v>
      </c>
      <c r="AF793" s="104">
        <v>119</v>
      </c>
      <c r="AG793" s="104">
        <v>0</v>
      </c>
      <c r="AH793" s="104">
        <v>0</v>
      </c>
      <c r="AI793" s="104">
        <v>0</v>
      </c>
      <c r="AJ793" s="104">
        <v>0</v>
      </c>
      <c r="AK793" s="104">
        <v>0</v>
      </c>
      <c r="AL793" s="104">
        <v>0</v>
      </c>
      <c r="AM793" s="104">
        <v>0</v>
      </c>
      <c r="AN793" s="104">
        <v>0</v>
      </c>
      <c r="AO793" s="104">
        <v>299</v>
      </c>
      <c r="AP793" s="106">
        <f>'MFP by Site_kbs'!$AO793/'MFP by Site_kbs'!$G793</f>
        <v>0.36507936507936506</v>
      </c>
      <c r="AQ793" s="104">
        <v>302</v>
      </c>
      <c r="AR793" s="107">
        <f>'MFP by Site_kbs'!$AQ793/'MFP by Site_kbs'!$G793</f>
        <v>0.36874236874236876</v>
      </c>
      <c r="AS793" s="104" t="s">
        <v>1767</v>
      </c>
      <c r="AT793" s="104" t="s">
        <v>1800</v>
      </c>
      <c r="AU793" s="115" t="s">
        <v>3247</v>
      </c>
    </row>
    <row r="794" spans="2:47" x14ac:dyDescent="0.25">
      <c r="B794" s="109" t="s">
        <v>1808</v>
      </c>
      <c r="C794" s="109">
        <v>37</v>
      </c>
      <c r="D794" s="109" t="s">
        <v>153</v>
      </c>
      <c r="E794" s="109">
        <v>37006</v>
      </c>
      <c r="F794" s="109" t="s">
        <v>1172</v>
      </c>
      <c r="G794" s="110">
        <v>109</v>
      </c>
      <c r="H794" s="110">
        <v>48</v>
      </c>
      <c r="I794" s="111">
        <v>0.44036697247706402</v>
      </c>
      <c r="J794" s="110">
        <v>61</v>
      </c>
      <c r="K794" s="111">
        <v>0.55963302752293598</v>
      </c>
      <c r="L794" s="110">
        <v>0</v>
      </c>
      <c r="M794" s="110">
        <v>0</v>
      </c>
      <c r="N794" s="110">
        <v>74</v>
      </c>
      <c r="O794" s="110">
        <v>5</v>
      </c>
      <c r="P794" s="110">
        <v>0</v>
      </c>
      <c r="Q794" s="110">
        <v>24</v>
      </c>
      <c r="R794" s="110">
        <v>6</v>
      </c>
      <c r="S794" s="110">
        <f>SUM('MFP by Site_kbs'!$L794:$P794,'MFP by Site_kbs'!$R794)</f>
        <v>85</v>
      </c>
      <c r="T794" s="110">
        <v>105</v>
      </c>
      <c r="U794" s="111">
        <v>0.96330275229357798</v>
      </c>
      <c r="V794" s="110">
        <v>4</v>
      </c>
      <c r="W794" s="111">
        <v>3.6697247706422E-2</v>
      </c>
      <c r="X794" s="110">
        <v>0</v>
      </c>
      <c r="Y794" s="110">
        <v>17</v>
      </c>
      <c r="Z794" s="110" t="s">
        <v>1869</v>
      </c>
      <c r="AA794" s="110">
        <v>92</v>
      </c>
      <c r="AB794" s="110">
        <v>0</v>
      </c>
      <c r="AC794" s="110">
        <v>0</v>
      </c>
      <c r="AD794" s="109">
        <v>0</v>
      </c>
      <c r="AE794" s="110">
        <v>0</v>
      </c>
      <c r="AF794" s="110">
        <v>0</v>
      </c>
      <c r="AG794" s="110">
        <v>0</v>
      </c>
      <c r="AH794" s="110">
        <v>0</v>
      </c>
      <c r="AI794" s="110">
        <v>0</v>
      </c>
      <c r="AJ794" s="110">
        <v>0</v>
      </c>
      <c r="AK794" s="110">
        <v>0</v>
      </c>
      <c r="AL794" s="110">
        <v>0</v>
      </c>
      <c r="AM794" s="110">
        <v>0</v>
      </c>
      <c r="AN794" s="110">
        <v>0</v>
      </c>
      <c r="AO794" s="110">
        <v>104</v>
      </c>
      <c r="AP794" s="112">
        <f>'MFP by Site_kbs'!$AO794/'MFP by Site_kbs'!$G794</f>
        <v>0.95412844036697253</v>
      </c>
      <c r="AQ794" s="110">
        <v>104</v>
      </c>
      <c r="AR794" s="113">
        <f>'MFP by Site_kbs'!$AQ794/'MFP by Site_kbs'!$G794</f>
        <v>0.95412844036697253</v>
      </c>
      <c r="AS794" s="110" t="s">
        <v>1767</v>
      </c>
      <c r="AT794" s="110" t="s">
        <v>1800</v>
      </c>
      <c r="AU794" s="114" t="s">
        <v>3246</v>
      </c>
    </row>
    <row r="795" spans="2:47" x14ac:dyDescent="0.25">
      <c r="B795" s="103" t="s">
        <v>1808</v>
      </c>
      <c r="C795" s="103">
        <v>37</v>
      </c>
      <c r="D795" s="103" t="s">
        <v>153</v>
      </c>
      <c r="E795" s="103">
        <v>37007</v>
      </c>
      <c r="F795" s="103" t="s">
        <v>1173</v>
      </c>
      <c r="G795" s="104">
        <v>445</v>
      </c>
      <c r="H795" s="104">
        <v>201</v>
      </c>
      <c r="I795" s="105">
        <v>0.45168539325842699</v>
      </c>
      <c r="J795" s="104">
        <v>244</v>
      </c>
      <c r="K795" s="105">
        <v>0.54831460674157295</v>
      </c>
      <c r="L795" s="104">
        <v>0</v>
      </c>
      <c r="M795" s="104">
        <v>4</v>
      </c>
      <c r="N795" s="104">
        <v>15</v>
      </c>
      <c r="O795" s="104">
        <v>8</v>
      </c>
      <c r="P795" s="104">
        <v>1</v>
      </c>
      <c r="Q795" s="104">
        <v>415</v>
      </c>
      <c r="R795" s="104">
        <v>2</v>
      </c>
      <c r="S795" s="104">
        <f>SUM('MFP by Site_kbs'!$L795:$P795,'MFP by Site_kbs'!$R795)</f>
        <v>30</v>
      </c>
      <c r="T795" s="104">
        <v>440</v>
      </c>
      <c r="U795" s="105">
        <v>0.98876404494381998</v>
      </c>
      <c r="V795" s="104">
        <v>5</v>
      </c>
      <c r="W795" s="105">
        <v>1.1235955056179799E-2</v>
      </c>
      <c r="X795" s="104">
        <v>0</v>
      </c>
      <c r="Y795" s="104">
        <v>7</v>
      </c>
      <c r="Z795" s="104" t="s">
        <v>1869</v>
      </c>
      <c r="AA795" s="104">
        <v>82</v>
      </c>
      <c r="AB795" s="104">
        <v>69</v>
      </c>
      <c r="AC795" s="104">
        <v>67</v>
      </c>
      <c r="AD795" s="103">
        <v>66</v>
      </c>
      <c r="AE795" s="104">
        <v>76</v>
      </c>
      <c r="AF795" s="104">
        <v>78</v>
      </c>
      <c r="AG795" s="104">
        <v>0</v>
      </c>
      <c r="AH795" s="104">
        <v>0</v>
      </c>
      <c r="AI795" s="104">
        <v>0</v>
      </c>
      <c r="AJ795" s="104">
        <v>0</v>
      </c>
      <c r="AK795" s="104">
        <v>0</v>
      </c>
      <c r="AL795" s="104">
        <v>0</v>
      </c>
      <c r="AM795" s="104">
        <v>0</v>
      </c>
      <c r="AN795" s="104">
        <v>0</v>
      </c>
      <c r="AO795" s="104">
        <v>207</v>
      </c>
      <c r="AP795" s="106">
        <f>'MFP by Site_kbs'!$AO795/'MFP by Site_kbs'!$G795</f>
        <v>0.46516853932584268</v>
      </c>
      <c r="AQ795" s="104">
        <v>208</v>
      </c>
      <c r="AR795" s="107">
        <f>'MFP by Site_kbs'!$AQ795/'MFP by Site_kbs'!$G795</f>
        <v>0.46741573033707867</v>
      </c>
      <c r="AS795" s="104" t="s">
        <v>1767</v>
      </c>
      <c r="AT795" s="104" t="s">
        <v>1800</v>
      </c>
      <c r="AU795" s="115" t="s">
        <v>3247</v>
      </c>
    </row>
    <row r="796" spans="2:47" x14ac:dyDescent="0.25">
      <c r="B796" s="109" t="s">
        <v>1808</v>
      </c>
      <c r="C796" s="109">
        <v>37</v>
      </c>
      <c r="D796" s="109" t="s">
        <v>153</v>
      </c>
      <c r="E796" s="109">
        <v>37008</v>
      </c>
      <c r="F796" s="109" t="s">
        <v>1174</v>
      </c>
      <c r="G796" s="110">
        <v>519</v>
      </c>
      <c r="H796" s="110">
        <v>260</v>
      </c>
      <c r="I796" s="111">
        <v>0.50096339113680199</v>
      </c>
      <c r="J796" s="110">
        <v>259</v>
      </c>
      <c r="K796" s="111">
        <v>0.49903660886319801</v>
      </c>
      <c r="L796" s="110">
        <v>1</v>
      </c>
      <c r="M796" s="110">
        <v>34</v>
      </c>
      <c r="N796" s="110">
        <v>444</v>
      </c>
      <c r="O796" s="110">
        <v>6</v>
      </c>
      <c r="P796" s="110">
        <v>0</v>
      </c>
      <c r="Q796" s="110">
        <v>28</v>
      </c>
      <c r="R796" s="110">
        <v>6</v>
      </c>
      <c r="S796" s="110">
        <f>SUM('MFP by Site_kbs'!$L796:$P796,'MFP by Site_kbs'!$R796)</f>
        <v>491</v>
      </c>
      <c r="T796" s="110">
        <v>500</v>
      </c>
      <c r="U796" s="111">
        <v>0.96339113680154098</v>
      </c>
      <c r="V796" s="110">
        <v>19</v>
      </c>
      <c r="W796" s="111">
        <v>3.6608863198458602E-2</v>
      </c>
      <c r="X796" s="110">
        <v>0</v>
      </c>
      <c r="Y796" s="110">
        <v>5</v>
      </c>
      <c r="Z796" s="110" t="s">
        <v>1869</v>
      </c>
      <c r="AA796" s="110">
        <v>77</v>
      </c>
      <c r="AB796" s="110">
        <v>82</v>
      </c>
      <c r="AC796" s="110">
        <v>87</v>
      </c>
      <c r="AD796" s="109">
        <v>77</v>
      </c>
      <c r="AE796" s="110">
        <v>102</v>
      </c>
      <c r="AF796" s="110">
        <v>89</v>
      </c>
      <c r="AG796" s="110">
        <v>0</v>
      </c>
      <c r="AH796" s="110">
        <v>0</v>
      </c>
      <c r="AI796" s="110">
        <v>0</v>
      </c>
      <c r="AJ796" s="110">
        <v>0</v>
      </c>
      <c r="AK796" s="110">
        <v>0</v>
      </c>
      <c r="AL796" s="110">
        <v>0</v>
      </c>
      <c r="AM796" s="110">
        <v>0</v>
      </c>
      <c r="AN796" s="110">
        <v>0</v>
      </c>
      <c r="AO796" s="110">
        <v>448</v>
      </c>
      <c r="AP796" s="112">
        <f>'MFP by Site_kbs'!$AO796/'MFP by Site_kbs'!$G796</f>
        <v>0.86319845857418109</v>
      </c>
      <c r="AQ796" s="110">
        <v>448</v>
      </c>
      <c r="AR796" s="113">
        <f>'MFP by Site_kbs'!$AQ796/'MFP by Site_kbs'!$G796</f>
        <v>0.86319845857418109</v>
      </c>
      <c r="AS796" s="110" t="s">
        <v>1767</v>
      </c>
      <c r="AT796" s="110" t="s">
        <v>1800</v>
      </c>
      <c r="AU796" s="114" t="s">
        <v>3246</v>
      </c>
    </row>
    <row r="797" spans="2:47" x14ac:dyDescent="0.25">
      <c r="B797" s="103" t="s">
        <v>1808</v>
      </c>
      <c r="C797" s="103">
        <v>37</v>
      </c>
      <c r="D797" s="103" t="s">
        <v>153</v>
      </c>
      <c r="E797" s="103">
        <v>37010</v>
      </c>
      <c r="F797" s="103" t="s">
        <v>768</v>
      </c>
      <c r="G797" s="104">
        <v>245</v>
      </c>
      <c r="H797" s="104">
        <v>108</v>
      </c>
      <c r="I797" s="105">
        <v>0.44081632653061198</v>
      </c>
      <c r="J797" s="104">
        <v>137</v>
      </c>
      <c r="K797" s="105">
        <v>0.55918367346938802</v>
      </c>
      <c r="L797" s="104">
        <v>0</v>
      </c>
      <c r="M797" s="104">
        <v>1</v>
      </c>
      <c r="N797" s="104">
        <v>59</v>
      </c>
      <c r="O797" s="104">
        <v>11</v>
      </c>
      <c r="P797" s="104">
        <v>1</v>
      </c>
      <c r="Q797" s="104">
        <v>171</v>
      </c>
      <c r="R797" s="104">
        <v>2</v>
      </c>
      <c r="S797" s="104">
        <f>SUM('MFP by Site_kbs'!$L797:$P797,'MFP by Site_kbs'!$R797)</f>
        <v>74</v>
      </c>
      <c r="T797" s="104">
        <v>242</v>
      </c>
      <c r="U797" s="105">
        <v>0.98775510204081596</v>
      </c>
      <c r="V797" s="104">
        <v>3</v>
      </c>
      <c r="W797" s="105">
        <v>1.2244897959183701E-2</v>
      </c>
      <c r="X797" s="104">
        <v>0</v>
      </c>
      <c r="Y797" s="104">
        <v>9</v>
      </c>
      <c r="Z797" s="104" t="s">
        <v>1869</v>
      </c>
      <c r="AA797" s="104">
        <v>40</v>
      </c>
      <c r="AB797" s="104">
        <v>43</v>
      </c>
      <c r="AC797" s="104">
        <v>38</v>
      </c>
      <c r="AD797" s="103">
        <v>28</v>
      </c>
      <c r="AE797" s="104">
        <v>39</v>
      </c>
      <c r="AF797" s="104">
        <v>48</v>
      </c>
      <c r="AG797" s="104">
        <v>0</v>
      </c>
      <c r="AH797" s="104">
        <v>0</v>
      </c>
      <c r="AI797" s="104">
        <v>0</v>
      </c>
      <c r="AJ797" s="104">
        <v>0</v>
      </c>
      <c r="AK797" s="104">
        <v>0</v>
      </c>
      <c r="AL797" s="104">
        <v>0</v>
      </c>
      <c r="AM797" s="104">
        <v>0</v>
      </c>
      <c r="AN797" s="104">
        <v>0</v>
      </c>
      <c r="AO797" s="104">
        <v>132</v>
      </c>
      <c r="AP797" s="106">
        <f>'MFP by Site_kbs'!$AO797/'MFP by Site_kbs'!$G797</f>
        <v>0.53877551020408165</v>
      </c>
      <c r="AQ797" s="104">
        <v>134</v>
      </c>
      <c r="AR797" s="107">
        <f>'MFP by Site_kbs'!$AQ797/'MFP by Site_kbs'!$G797</f>
        <v>0.54693877551020409</v>
      </c>
      <c r="AS797" s="104" t="s">
        <v>1767</v>
      </c>
      <c r="AT797" s="104" t="s">
        <v>1800</v>
      </c>
      <c r="AU797" s="115" t="s">
        <v>3247</v>
      </c>
    </row>
    <row r="798" spans="2:47" x14ac:dyDescent="0.25">
      <c r="B798" s="109" t="s">
        <v>1808</v>
      </c>
      <c r="C798" s="109">
        <v>37</v>
      </c>
      <c r="D798" s="109" t="s">
        <v>153</v>
      </c>
      <c r="E798" s="109">
        <v>37011</v>
      </c>
      <c r="F798" s="109" t="s">
        <v>1175</v>
      </c>
      <c r="G798" s="110">
        <v>518</v>
      </c>
      <c r="H798" s="110">
        <v>243</v>
      </c>
      <c r="I798" s="111">
        <v>0.46911196911196901</v>
      </c>
      <c r="J798" s="110">
        <v>275</v>
      </c>
      <c r="K798" s="111">
        <v>0.53088803088803105</v>
      </c>
      <c r="L798" s="110">
        <v>0</v>
      </c>
      <c r="M798" s="110">
        <v>7</v>
      </c>
      <c r="N798" s="110">
        <v>58</v>
      </c>
      <c r="O798" s="110">
        <v>17</v>
      </c>
      <c r="P798" s="110">
        <v>0</v>
      </c>
      <c r="Q798" s="110">
        <v>421</v>
      </c>
      <c r="R798" s="110">
        <v>15</v>
      </c>
      <c r="S798" s="110">
        <f>SUM('MFP by Site_kbs'!$L798:$P798,'MFP by Site_kbs'!$R798)</f>
        <v>97</v>
      </c>
      <c r="T798" s="110">
        <v>510</v>
      </c>
      <c r="U798" s="111">
        <v>0.98455598455598503</v>
      </c>
      <c r="V798" s="110">
        <v>8</v>
      </c>
      <c r="W798" s="111">
        <v>1.5444015444015399E-2</v>
      </c>
      <c r="X798" s="110">
        <v>0</v>
      </c>
      <c r="Y798" s="110">
        <v>0</v>
      </c>
      <c r="Z798" s="110" t="s">
        <v>1869</v>
      </c>
      <c r="AA798" s="110">
        <v>83</v>
      </c>
      <c r="AB798" s="110">
        <v>85</v>
      </c>
      <c r="AC798" s="110">
        <v>75</v>
      </c>
      <c r="AD798" s="109">
        <v>93</v>
      </c>
      <c r="AE798" s="110">
        <v>92</v>
      </c>
      <c r="AF798" s="110">
        <v>90</v>
      </c>
      <c r="AG798" s="110">
        <v>0</v>
      </c>
      <c r="AH798" s="110">
        <v>0</v>
      </c>
      <c r="AI798" s="110">
        <v>0</v>
      </c>
      <c r="AJ798" s="110">
        <v>0</v>
      </c>
      <c r="AK798" s="110">
        <v>0</v>
      </c>
      <c r="AL798" s="110">
        <v>0</v>
      </c>
      <c r="AM798" s="110">
        <v>0</v>
      </c>
      <c r="AN798" s="110">
        <v>0</v>
      </c>
      <c r="AO798" s="110">
        <v>237</v>
      </c>
      <c r="AP798" s="112">
        <f>'MFP by Site_kbs'!$AO798/'MFP by Site_kbs'!$G798</f>
        <v>0.4575289575289575</v>
      </c>
      <c r="AQ798" s="110">
        <v>237</v>
      </c>
      <c r="AR798" s="113">
        <f>'MFP by Site_kbs'!$AQ798/'MFP by Site_kbs'!$G798</f>
        <v>0.4575289575289575</v>
      </c>
      <c r="AS798" s="110" t="s">
        <v>1767</v>
      </c>
      <c r="AT798" s="110" t="s">
        <v>1800</v>
      </c>
      <c r="AU798" s="114" t="s">
        <v>3247</v>
      </c>
    </row>
    <row r="799" spans="2:47" x14ac:dyDescent="0.25">
      <c r="B799" s="103" t="s">
        <v>1808</v>
      </c>
      <c r="C799" s="103">
        <v>37</v>
      </c>
      <c r="D799" s="103" t="s">
        <v>153</v>
      </c>
      <c r="E799" s="103">
        <v>37012</v>
      </c>
      <c r="F799" s="103" t="s">
        <v>1176</v>
      </c>
      <c r="G799" s="104">
        <v>556</v>
      </c>
      <c r="H799" s="104">
        <v>279</v>
      </c>
      <c r="I799" s="105">
        <v>0.50179856115107901</v>
      </c>
      <c r="J799" s="104">
        <v>277</v>
      </c>
      <c r="K799" s="105">
        <v>0.49820143884892099</v>
      </c>
      <c r="L799" s="104">
        <v>0</v>
      </c>
      <c r="M799" s="104">
        <v>4</v>
      </c>
      <c r="N799" s="104">
        <v>321</v>
      </c>
      <c r="O799" s="104">
        <v>13</v>
      </c>
      <c r="P799" s="104">
        <v>1</v>
      </c>
      <c r="Q799" s="104">
        <v>213</v>
      </c>
      <c r="R799" s="104">
        <v>4</v>
      </c>
      <c r="S799" s="104">
        <f>SUM('MFP by Site_kbs'!$L799:$P799,'MFP by Site_kbs'!$R799)</f>
        <v>343</v>
      </c>
      <c r="T799" s="104">
        <v>549</v>
      </c>
      <c r="U799" s="105">
        <v>0.98741007194244601</v>
      </c>
      <c r="V799" s="104">
        <v>7</v>
      </c>
      <c r="W799" s="105">
        <v>1.2589928057554E-2</v>
      </c>
      <c r="X799" s="104">
        <v>0</v>
      </c>
      <c r="Y799" s="104">
        <v>12</v>
      </c>
      <c r="Z799" s="104" t="s">
        <v>1869</v>
      </c>
      <c r="AA799" s="104">
        <v>97</v>
      </c>
      <c r="AB799" s="104">
        <v>101</v>
      </c>
      <c r="AC799" s="104">
        <v>89</v>
      </c>
      <c r="AD799" s="103">
        <v>85</v>
      </c>
      <c r="AE799" s="104">
        <v>83</v>
      </c>
      <c r="AF799" s="104">
        <v>89</v>
      </c>
      <c r="AG799" s="104">
        <v>0</v>
      </c>
      <c r="AH799" s="104">
        <v>0</v>
      </c>
      <c r="AI799" s="104">
        <v>0</v>
      </c>
      <c r="AJ799" s="104">
        <v>0</v>
      </c>
      <c r="AK799" s="104">
        <v>0</v>
      </c>
      <c r="AL799" s="104">
        <v>0</v>
      </c>
      <c r="AM799" s="104">
        <v>0</v>
      </c>
      <c r="AN799" s="104">
        <v>0</v>
      </c>
      <c r="AO799" s="104">
        <v>371</v>
      </c>
      <c r="AP799" s="106">
        <f>'MFP by Site_kbs'!$AO799/'MFP by Site_kbs'!$G799</f>
        <v>0.66726618705035967</v>
      </c>
      <c r="AQ799" s="104">
        <v>371</v>
      </c>
      <c r="AR799" s="107">
        <f>'MFP by Site_kbs'!$AQ799/'MFP by Site_kbs'!$G799</f>
        <v>0.66726618705035967</v>
      </c>
      <c r="AS799" s="104" t="s">
        <v>1767</v>
      </c>
      <c r="AT799" s="104" t="s">
        <v>1800</v>
      </c>
      <c r="AU799" s="115" t="s">
        <v>3246</v>
      </c>
    </row>
    <row r="800" spans="2:47" x14ac:dyDescent="0.25">
      <c r="B800" s="109" t="s">
        <v>1808</v>
      </c>
      <c r="C800" s="109">
        <v>37</v>
      </c>
      <c r="D800" s="109" t="s">
        <v>153</v>
      </c>
      <c r="E800" s="109">
        <v>37013</v>
      </c>
      <c r="F800" s="109" t="s">
        <v>1177</v>
      </c>
      <c r="G800" s="110">
        <v>273</v>
      </c>
      <c r="H800" s="110">
        <v>132</v>
      </c>
      <c r="I800" s="111">
        <v>0.48351648351648402</v>
      </c>
      <c r="J800" s="110">
        <v>141</v>
      </c>
      <c r="K800" s="111">
        <v>0.51648351648351698</v>
      </c>
      <c r="L800" s="110">
        <v>0</v>
      </c>
      <c r="M800" s="110">
        <v>3</v>
      </c>
      <c r="N800" s="110">
        <v>31</v>
      </c>
      <c r="O800" s="110">
        <v>31</v>
      </c>
      <c r="P800" s="110">
        <v>0</v>
      </c>
      <c r="Q800" s="110">
        <v>203</v>
      </c>
      <c r="R800" s="110">
        <v>5</v>
      </c>
      <c r="S800" s="110">
        <f>SUM('MFP by Site_kbs'!$L800:$P800,'MFP by Site_kbs'!$R800)</f>
        <v>70</v>
      </c>
      <c r="T800" s="110">
        <v>251</v>
      </c>
      <c r="U800" s="111">
        <v>0.91941391941391903</v>
      </c>
      <c r="V800" s="110">
        <v>22</v>
      </c>
      <c r="W800" s="111">
        <v>8.0586080586080605E-2</v>
      </c>
      <c r="X800" s="110">
        <v>0</v>
      </c>
      <c r="Y800" s="110">
        <v>10</v>
      </c>
      <c r="Z800" s="110" t="s">
        <v>1869</v>
      </c>
      <c r="AA800" s="110">
        <v>58</v>
      </c>
      <c r="AB800" s="110">
        <v>53</v>
      </c>
      <c r="AC800" s="110">
        <v>35</v>
      </c>
      <c r="AD800" s="109">
        <v>44</v>
      </c>
      <c r="AE800" s="110">
        <v>43</v>
      </c>
      <c r="AF800" s="110">
        <v>30</v>
      </c>
      <c r="AG800" s="110">
        <v>0</v>
      </c>
      <c r="AH800" s="110">
        <v>0</v>
      </c>
      <c r="AI800" s="110">
        <v>0</v>
      </c>
      <c r="AJ800" s="110">
        <v>0</v>
      </c>
      <c r="AK800" s="110">
        <v>0</v>
      </c>
      <c r="AL800" s="110">
        <v>0</v>
      </c>
      <c r="AM800" s="110">
        <v>0</v>
      </c>
      <c r="AN800" s="110">
        <v>0</v>
      </c>
      <c r="AO800" s="110">
        <v>254</v>
      </c>
      <c r="AP800" s="112">
        <f>'MFP by Site_kbs'!$AO800/'MFP by Site_kbs'!$G800</f>
        <v>0.93040293040293043</v>
      </c>
      <c r="AQ800" s="110">
        <v>254</v>
      </c>
      <c r="AR800" s="113">
        <f>'MFP by Site_kbs'!$AQ800/'MFP by Site_kbs'!$G800</f>
        <v>0.93040293040293043</v>
      </c>
      <c r="AS800" s="110" t="s">
        <v>1767</v>
      </c>
      <c r="AT800" s="110" t="s">
        <v>1800</v>
      </c>
      <c r="AU800" s="114" t="s">
        <v>3246</v>
      </c>
    </row>
    <row r="801" spans="2:47" x14ac:dyDescent="0.25">
      <c r="B801" s="103" t="s">
        <v>1808</v>
      </c>
      <c r="C801" s="103">
        <v>37</v>
      </c>
      <c r="D801" s="103" t="s">
        <v>153</v>
      </c>
      <c r="E801" s="103">
        <v>37016</v>
      </c>
      <c r="F801" s="103" t="s">
        <v>1178</v>
      </c>
      <c r="G801" s="104">
        <v>206</v>
      </c>
      <c r="H801" s="104">
        <v>110</v>
      </c>
      <c r="I801" s="105">
        <v>0.53398058252427205</v>
      </c>
      <c r="J801" s="104">
        <v>96</v>
      </c>
      <c r="K801" s="105">
        <v>0.466019417475728</v>
      </c>
      <c r="L801" s="104">
        <v>1</v>
      </c>
      <c r="M801" s="104">
        <v>6</v>
      </c>
      <c r="N801" s="104">
        <v>130</v>
      </c>
      <c r="O801" s="104">
        <v>8</v>
      </c>
      <c r="P801" s="104">
        <v>0</v>
      </c>
      <c r="Q801" s="104">
        <v>51</v>
      </c>
      <c r="R801" s="104">
        <v>10</v>
      </c>
      <c r="S801" s="104">
        <f>SUM('MFP by Site_kbs'!$L801:$P801,'MFP by Site_kbs'!$R801)</f>
        <v>155</v>
      </c>
      <c r="T801" s="104">
        <v>200</v>
      </c>
      <c r="U801" s="105">
        <v>0.970873786407767</v>
      </c>
      <c r="V801" s="104">
        <v>6</v>
      </c>
      <c r="W801" s="105">
        <v>2.9126213592233E-2</v>
      </c>
      <c r="X801" s="104">
        <v>0</v>
      </c>
      <c r="Y801" s="104">
        <v>0</v>
      </c>
      <c r="Z801" s="104" t="s">
        <v>1869</v>
      </c>
      <c r="AA801" s="104">
        <v>37</v>
      </c>
      <c r="AB801" s="104">
        <v>29</v>
      </c>
      <c r="AC801" s="104">
        <v>31</v>
      </c>
      <c r="AD801" s="103">
        <v>41</v>
      </c>
      <c r="AE801" s="104">
        <v>32</v>
      </c>
      <c r="AF801" s="104">
        <v>36</v>
      </c>
      <c r="AG801" s="104">
        <v>0</v>
      </c>
      <c r="AH801" s="104">
        <v>0</v>
      </c>
      <c r="AI801" s="104">
        <v>0</v>
      </c>
      <c r="AJ801" s="104">
        <v>0</v>
      </c>
      <c r="AK801" s="104">
        <v>0</v>
      </c>
      <c r="AL801" s="104">
        <v>0</v>
      </c>
      <c r="AM801" s="104">
        <v>0</v>
      </c>
      <c r="AN801" s="104">
        <v>0</v>
      </c>
      <c r="AO801" s="104">
        <v>181</v>
      </c>
      <c r="AP801" s="106">
        <f>'MFP by Site_kbs'!$AO801/'MFP by Site_kbs'!$G801</f>
        <v>0.87864077669902918</v>
      </c>
      <c r="AQ801" s="104">
        <v>181</v>
      </c>
      <c r="AR801" s="107">
        <f>'MFP by Site_kbs'!$AQ801/'MFP by Site_kbs'!$G801</f>
        <v>0.87864077669902918</v>
      </c>
      <c r="AS801" s="104" t="s">
        <v>1767</v>
      </c>
      <c r="AT801" s="104" t="s">
        <v>1800</v>
      </c>
      <c r="AU801" s="115" t="s">
        <v>3246</v>
      </c>
    </row>
    <row r="802" spans="2:47" x14ac:dyDescent="0.25">
      <c r="B802" s="109" t="s">
        <v>1808</v>
      </c>
      <c r="C802" s="109">
        <v>37</v>
      </c>
      <c r="D802" s="109" t="s">
        <v>153</v>
      </c>
      <c r="E802" s="109">
        <v>37019</v>
      </c>
      <c r="F802" s="109" t="s">
        <v>1179</v>
      </c>
      <c r="G802" s="110">
        <v>1236</v>
      </c>
      <c r="H802" s="110">
        <v>656</v>
      </c>
      <c r="I802" s="111">
        <v>0.53074433656957898</v>
      </c>
      <c r="J802" s="110">
        <v>580</v>
      </c>
      <c r="K802" s="111">
        <v>0.46925566343042102</v>
      </c>
      <c r="L802" s="110">
        <v>1</v>
      </c>
      <c r="M802" s="110">
        <v>13</v>
      </c>
      <c r="N802" s="110">
        <v>817</v>
      </c>
      <c r="O802" s="110">
        <v>15</v>
      </c>
      <c r="P802" s="110">
        <v>0</v>
      </c>
      <c r="Q802" s="110">
        <v>372</v>
      </c>
      <c r="R802" s="110">
        <v>18</v>
      </c>
      <c r="S802" s="110">
        <f>SUM('MFP by Site_kbs'!$L802:$P802,'MFP by Site_kbs'!$R802)</f>
        <v>864</v>
      </c>
      <c r="T802" s="110">
        <v>1230</v>
      </c>
      <c r="U802" s="111">
        <v>0.99514563106796095</v>
      </c>
      <c r="V802" s="110">
        <v>6</v>
      </c>
      <c r="W802" s="111">
        <v>4.8543689320388302E-3</v>
      </c>
      <c r="X802" s="110">
        <v>0</v>
      </c>
      <c r="Y802" s="110">
        <v>0</v>
      </c>
      <c r="Z802" s="110" t="s">
        <v>1869</v>
      </c>
      <c r="AA802" s="110">
        <v>0</v>
      </c>
      <c r="AB802" s="110">
        <v>0</v>
      </c>
      <c r="AC802" s="110">
        <v>0</v>
      </c>
      <c r="AD802" s="109">
        <v>0</v>
      </c>
      <c r="AE802" s="110">
        <v>0</v>
      </c>
      <c r="AF802" s="110">
        <v>0</v>
      </c>
      <c r="AG802" s="110">
        <v>0</v>
      </c>
      <c r="AH802" s="110">
        <v>0</v>
      </c>
      <c r="AI802" s="110">
        <v>0</v>
      </c>
      <c r="AJ802" s="110">
        <v>326</v>
      </c>
      <c r="AK802" s="110">
        <v>1</v>
      </c>
      <c r="AL802" s="110">
        <v>308</v>
      </c>
      <c r="AM802" s="110">
        <v>297</v>
      </c>
      <c r="AN802" s="110">
        <v>304</v>
      </c>
      <c r="AO802" s="110">
        <v>781</v>
      </c>
      <c r="AP802" s="112">
        <f>'MFP by Site_kbs'!$AO802/'MFP by Site_kbs'!$G802</f>
        <v>0.6318770226537217</v>
      </c>
      <c r="AQ802" s="110">
        <v>784</v>
      </c>
      <c r="AR802" s="113">
        <f>'MFP by Site_kbs'!$AQ802/'MFP by Site_kbs'!$G802</f>
        <v>0.63430420711974111</v>
      </c>
      <c r="AS802" s="110" t="s">
        <v>1767</v>
      </c>
      <c r="AT802" s="110" t="s">
        <v>1800</v>
      </c>
      <c r="AU802" s="114" t="s">
        <v>3247</v>
      </c>
    </row>
    <row r="803" spans="2:47" x14ac:dyDescent="0.25">
      <c r="B803" s="103" t="s">
        <v>1808</v>
      </c>
      <c r="C803" s="103">
        <v>37</v>
      </c>
      <c r="D803" s="103" t="s">
        <v>153</v>
      </c>
      <c r="E803" s="103">
        <v>37020</v>
      </c>
      <c r="F803" s="103" t="s">
        <v>1180</v>
      </c>
      <c r="G803" s="104">
        <v>931</v>
      </c>
      <c r="H803" s="104">
        <v>459</v>
      </c>
      <c r="I803" s="105">
        <v>0.49301825993555298</v>
      </c>
      <c r="J803" s="104">
        <v>472</v>
      </c>
      <c r="K803" s="105">
        <v>0.50698174006444696</v>
      </c>
      <c r="L803" s="104">
        <v>0</v>
      </c>
      <c r="M803" s="104">
        <v>12</v>
      </c>
      <c r="N803" s="104">
        <v>628</v>
      </c>
      <c r="O803" s="104">
        <v>17</v>
      </c>
      <c r="P803" s="104">
        <v>0</v>
      </c>
      <c r="Q803" s="104">
        <v>267</v>
      </c>
      <c r="R803" s="104">
        <v>7</v>
      </c>
      <c r="S803" s="104">
        <f>SUM('MFP by Site_kbs'!$L803:$P803,'MFP by Site_kbs'!$R803)</f>
        <v>664</v>
      </c>
      <c r="T803" s="104">
        <v>926</v>
      </c>
      <c r="U803" s="105">
        <v>0.99462943071965604</v>
      </c>
      <c r="V803" s="104">
        <v>5</v>
      </c>
      <c r="W803" s="105">
        <v>5.37056928034372E-3</v>
      </c>
      <c r="X803" s="104">
        <v>0</v>
      </c>
      <c r="Y803" s="104">
        <v>0</v>
      </c>
      <c r="Z803" s="104" t="s">
        <v>1869</v>
      </c>
      <c r="AA803" s="104">
        <v>0</v>
      </c>
      <c r="AB803" s="104">
        <v>0</v>
      </c>
      <c r="AC803" s="104">
        <v>0</v>
      </c>
      <c r="AD803" s="103">
        <v>0</v>
      </c>
      <c r="AE803" s="104">
        <v>0</v>
      </c>
      <c r="AF803" s="104">
        <v>0</v>
      </c>
      <c r="AG803" s="104">
        <v>292</v>
      </c>
      <c r="AH803" s="104">
        <v>344</v>
      </c>
      <c r="AI803" s="104">
        <v>295</v>
      </c>
      <c r="AJ803" s="104">
        <v>0</v>
      </c>
      <c r="AK803" s="104">
        <v>0</v>
      </c>
      <c r="AL803" s="104">
        <v>0</v>
      </c>
      <c r="AM803" s="104">
        <v>0</v>
      </c>
      <c r="AN803" s="104">
        <v>0</v>
      </c>
      <c r="AO803" s="104">
        <v>662</v>
      </c>
      <c r="AP803" s="106">
        <f>'MFP by Site_kbs'!$AO803/'MFP by Site_kbs'!$G803</f>
        <v>0.71106337271750808</v>
      </c>
      <c r="AQ803" s="104">
        <v>662</v>
      </c>
      <c r="AR803" s="107">
        <f>'MFP by Site_kbs'!$AQ803/'MFP by Site_kbs'!$G803</f>
        <v>0.71106337271750808</v>
      </c>
      <c r="AS803" s="104" t="s">
        <v>1767</v>
      </c>
      <c r="AT803" s="104" t="s">
        <v>1800</v>
      </c>
      <c r="AU803" s="115" t="s">
        <v>3246</v>
      </c>
    </row>
    <row r="804" spans="2:47" x14ac:dyDescent="0.25">
      <c r="B804" s="109" t="s">
        <v>1808</v>
      </c>
      <c r="C804" s="109">
        <v>37</v>
      </c>
      <c r="D804" s="109" t="s">
        <v>153</v>
      </c>
      <c r="E804" s="109">
        <v>37022</v>
      </c>
      <c r="F804" s="109" t="s">
        <v>1181</v>
      </c>
      <c r="G804" s="110">
        <v>214</v>
      </c>
      <c r="H804" s="110">
        <v>101</v>
      </c>
      <c r="I804" s="111">
        <v>0.47196261682243001</v>
      </c>
      <c r="J804" s="110">
        <v>113</v>
      </c>
      <c r="K804" s="111">
        <v>0.52803738317756999</v>
      </c>
      <c r="L804" s="110">
        <v>0</v>
      </c>
      <c r="M804" s="110">
        <v>0</v>
      </c>
      <c r="N804" s="110">
        <v>2</v>
      </c>
      <c r="O804" s="110">
        <v>2</v>
      </c>
      <c r="P804" s="110">
        <v>0</v>
      </c>
      <c r="Q804" s="110">
        <v>206</v>
      </c>
      <c r="R804" s="110">
        <v>4</v>
      </c>
      <c r="S804" s="110">
        <f>SUM('MFP by Site_kbs'!$L804:$P804,'MFP by Site_kbs'!$R804)</f>
        <v>8</v>
      </c>
      <c r="T804" s="110">
        <v>214</v>
      </c>
      <c r="U804" s="111">
        <v>1</v>
      </c>
      <c r="V804" s="110">
        <v>0</v>
      </c>
      <c r="W804" s="111">
        <v>0</v>
      </c>
      <c r="X804" s="110">
        <v>0</v>
      </c>
      <c r="Y804" s="110">
        <v>0</v>
      </c>
      <c r="Z804" s="110" t="s">
        <v>1869</v>
      </c>
      <c r="AA804" s="110">
        <v>22</v>
      </c>
      <c r="AB804" s="110">
        <v>29</v>
      </c>
      <c r="AC804" s="110">
        <v>23</v>
      </c>
      <c r="AD804" s="109">
        <v>25</v>
      </c>
      <c r="AE804" s="110">
        <v>26</v>
      </c>
      <c r="AF804" s="110">
        <v>19</v>
      </c>
      <c r="AG804" s="110">
        <v>25</v>
      </c>
      <c r="AH804" s="110">
        <v>26</v>
      </c>
      <c r="AI804" s="110">
        <v>19</v>
      </c>
      <c r="AJ804" s="110">
        <v>0</v>
      </c>
      <c r="AK804" s="110">
        <v>0</v>
      </c>
      <c r="AL804" s="110">
        <v>0</v>
      </c>
      <c r="AM804" s="110">
        <v>0</v>
      </c>
      <c r="AN804" s="110">
        <v>0</v>
      </c>
      <c r="AO804" s="110">
        <v>131</v>
      </c>
      <c r="AP804" s="112">
        <f>'MFP by Site_kbs'!$AO804/'MFP by Site_kbs'!$G804</f>
        <v>0.61214953271028039</v>
      </c>
      <c r="AQ804" s="110">
        <v>131</v>
      </c>
      <c r="AR804" s="113">
        <f>'MFP by Site_kbs'!$AQ804/'MFP by Site_kbs'!$G804</f>
        <v>0.61214953271028039</v>
      </c>
      <c r="AS804" s="110" t="s">
        <v>1767</v>
      </c>
      <c r="AT804" s="110" t="s">
        <v>1800</v>
      </c>
      <c r="AU804" s="114" t="s">
        <v>3247</v>
      </c>
    </row>
    <row r="805" spans="2:47" x14ac:dyDescent="0.25">
      <c r="B805" s="103" t="s">
        <v>1808</v>
      </c>
      <c r="C805" s="103">
        <v>37</v>
      </c>
      <c r="D805" s="103" t="s">
        <v>153</v>
      </c>
      <c r="E805" s="103">
        <v>37027</v>
      </c>
      <c r="F805" s="103" t="s">
        <v>1182</v>
      </c>
      <c r="G805" s="104">
        <v>316</v>
      </c>
      <c r="H805" s="104">
        <v>135</v>
      </c>
      <c r="I805" s="105">
        <v>0.427215189873418</v>
      </c>
      <c r="J805" s="104">
        <v>181</v>
      </c>
      <c r="K805" s="105">
        <v>0.572784810126582</v>
      </c>
      <c r="L805" s="104">
        <v>0</v>
      </c>
      <c r="M805" s="104">
        <v>4</v>
      </c>
      <c r="N805" s="104">
        <v>121</v>
      </c>
      <c r="O805" s="104">
        <v>37</v>
      </c>
      <c r="P805" s="104">
        <v>0</v>
      </c>
      <c r="Q805" s="104">
        <v>147</v>
      </c>
      <c r="R805" s="104">
        <v>7</v>
      </c>
      <c r="S805" s="104">
        <f>SUM('MFP by Site_kbs'!$L805:$P805,'MFP by Site_kbs'!$R805)</f>
        <v>169</v>
      </c>
      <c r="T805" s="104">
        <v>298</v>
      </c>
      <c r="U805" s="105">
        <v>0.943037974683544</v>
      </c>
      <c r="V805" s="104">
        <v>18</v>
      </c>
      <c r="W805" s="105">
        <v>5.6962025316455701E-2</v>
      </c>
      <c r="X805" s="104">
        <v>0</v>
      </c>
      <c r="Y805" s="104">
        <v>0</v>
      </c>
      <c r="Z805" s="104" t="s">
        <v>1869</v>
      </c>
      <c r="AA805" s="104">
        <v>57</v>
      </c>
      <c r="AB805" s="104">
        <v>52</v>
      </c>
      <c r="AC805" s="104">
        <v>54</v>
      </c>
      <c r="AD805" s="103">
        <v>56</v>
      </c>
      <c r="AE805" s="104">
        <v>45</v>
      </c>
      <c r="AF805" s="104">
        <v>52</v>
      </c>
      <c r="AG805" s="104">
        <v>0</v>
      </c>
      <c r="AH805" s="104">
        <v>0</v>
      </c>
      <c r="AI805" s="104">
        <v>0</v>
      </c>
      <c r="AJ805" s="104">
        <v>0</v>
      </c>
      <c r="AK805" s="104">
        <v>0</v>
      </c>
      <c r="AL805" s="104">
        <v>0</v>
      </c>
      <c r="AM805" s="104">
        <v>0</v>
      </c>
      <c r="AN805" s="104">
        <v>0</v>
      </c>
      <c r="AO805" s="104">
        <v>286</v>
      </c>
      <c r="AP805" s="106">
        <f>'MFP by Site_kbs'!$AO805/'MFP by Site_kbs'!$G805</f>
        <v>0.90506329113924056</v>
      </c>
      <c r="AQ805" s="104">
        <v>286</v>
      </c>
      <c r="AR805" s="107">
        <f>'MFP by Site_kbs'!$AQ805/'MFP by Site_kbs'!$G805</f>
        <v>0.90506329113924056</v>
      </c>
      <c r="AS805" s="104" t="s">
        <v>1767</v>
      </c>
      <c r="AT805" s="104" t="s">
        <v>1800</v>
      </c>
      <c r="AU805" s="115" t="s">
        <v>3246</v>
      </c>
    </row>
    <row r="806" spans="2:47" x14ac:dyDescent="0.25">
      <c r="B806" s="109" t="s">
        <v>1808</v>
      </c>
      <c r="C806" s="109">
        <v>37</v>
      </c>
      <c r="D806" s="109" t="s">
        <v>153</v>
      </c>
      <c r="E806" s="109">
        <v>37028</v>
      </c>
      <c r="F806" s="109" t="s">
        <v>1183</v>
      </c>
      <c r="G806" s="110">
        <v>445</v>
      </c>
      <c r="H806" s="110">
        <v>236</v>
      </c>
      <c r="I806" s="111">
        <v>0.530337078651685</v>
      </c>
      <c r="J806" s="110">
        <v>209</v>
      </c>
      <c r="K806" s="111">
        <v>0.469662921348315</v>
      </c>
      <c r="L806" s="110">
        <v>0</v>
      </c>
      <c r="M806" s="110">
        <v>2</v>
      </c>
      <c r="N806" s="110">
        <v>243</v>
      </c>
      <c r="O806" s="110">
        <v>37</v>
      </c>
      <c r="P806" s="110">
        <v>0</v>
      </c>
      <c r="Q806" s="110">
        <v>154</v>
      </c>
      <c r="R806" s="110">
        <v>9</v>
      </c>
      <c r="S806" s="110">
        <f>SUM('MFP by Site_kbs'!$L806:$P806,'MFP by Site_kbs'!$R806)</f>
        <v>291</v>
      </c>
      <c r="T806" s="110">
        <v>431</v>
      </c>
      <c r="U806" s="111">
        <v>0.96853932584269697</v>
      </c>
      <c r="V806" s="110">
        <v>14</v>
      </c>
      <c r="W806" s="111">
        <v>3.14606741573034E-2</v>
      </c>
      <c r="X806" s="110">
        <v>0</v>
      </c>
      <c r="Y806" s="110">
        <v>0</v>
      </c>
      <c r="Z806" s="110" t="s">
        <v>1869</v>
      </c>
      <c r="AA806" s="110">
        <v>0</v>
      </c>
      <c r="AB806" s="110">
        <v>0</v>
      </c>
      <c r="AC806" s="110">
        <v>0</v>
      </c>
      <c r="AD806" s="109">
        <v>0</v>
      </c>
      <c r="AE806" s="110">
        <v>0</v>
      </c>
      <c r="AF806" s="110">
        <v>0</v>
      </c>
      <c r="AG806" s="110">
        <v>146</v>
      </c>
      <c r="AH806" s="110">
        <v>147</v>
      </c>
      <c r="AI806" s="110">
        <v>152</v>
      </c>
      <c r="AJ806" s="110">
        <v>0</v>
      </c>
      <c r="AK806" s="110">
        <v>0</v>
      </c>
      <c r="AL806" s="110">
        <v>0</v>
      </c>
      <c r="AM806" s="110">
        <v>0</v>
      </c>
      <c r="AN806" s="110">
        <v>0</v>
      </c>
      <c r="AO806" s="110">
        <v>413</v>
      </c>
      <c r="AP806" s="112">
        <f>'MFP by Site_kbs'!$AO806/'MFP by Site_kbs'!$G806</f>
        <v>0.92808988764044942</v>
      </c>
      <c r="AQ806" s="110">
        <v>413</v>
      </c>
      <c r="AR806" s="113">
        <f>'MFP by Site_kbs'!$AQ806/'MFP by Site_kbs'!$G806</f>
        <v>0.92808988764044942</v>
      </c>
      <c r="AS806" s="110" t="s">
        <v>1767</v>
      </c>
      <c r="AT806" s="110" t="s">
        <v>1800</v>
      </c>
      <c r="AU806" s="114" t="s">
        <v>3246</v>
      </c>
    </row>
    <row r="807" spans="2:47" x14ac:dyDescent="0.25">
      <c r="B807" s="103" t="s">
        <v>1808</v>
      </c>
      <c r="C807" s="103">
        <v>37</v>
      </c>
      <c r="D807" s="103" t="s">
        <v>153</v>
      </c>
      <c r="E807" s="103">
        <v>37029</v>
      </c>
      <c r="F807" s="103" t="s">
        <v>1184</v>
      </c>
      <c r="G807" s="104">
        <v>365</v>
      </c>
      <c r="H807" s="104">
        <v>170</v>
      </c>
      <c r="I807" s="105">
        <v>0.465753424657534</v>
      </c>
      <c r="J807" s="104">
        <v>195</v>
      </c>
      <c r="K807" s="105">
        <v>0.534246575342466</v>
      </c>
      <c r="L807" s="104">
        <v>0</v>
      </c>
      <c r="M807" s="104">
        <v>0</v>
      </c>
      <c r="N807" s="104">
        <v>356</v>
      </c>
      <c r="O807" s="104">
        <v>1</v>
      </c>
      <c r="P807" s="104">
        <v>0</v>
      </c>
      <c r="Q807" s="104">
        <v>3</v>
      </c>
      <c r="R807" s="104">
        <v>5</v>
      </c>
      <c r="S807" s="104">
        <f>SUM('MFP by Site_kbs'!$L807:$P807,'MFP by Site_kbs'!$R807)</f>
        <v>362</v>
      </c>
      <c r="T807" s="104">
        <v>364</v>
      </c>
      <c r="U807" s="105">
        <v>0.99726027397260297</v>
      </c>
      <c r="V807" s="104">
        <v>1</v>
      </c>
      <c r="W807" s="105">
        <v>2.7397260273972599E-3</v>
      </c>
      <c r="X807" s="104">
        <v>0</v>
      </c>
      <c r="Y807" s="104">
        <v>6</v>
      </c>
      <c r="Z807" s="104" t="s">
        <v>1869</v>
      </c>
      <c r="AA807" s="104">
        <v>57</v>
      </c>
      <c r="AB807" s="104">
        <v>67</v>
      </c>
      <c r="AC807" s="104">
        <v>63</v>
      </c>
      <c r="AD807" s="103">
        <v>53</v>
      </c>
      <c r="AE807" s="104">
        <v>55</v>
      </c>
      <c r="AF807" s="104">
        <v>64</v>
      </c>
      <c r="AG807" s="104">
        <v>0</v>
      </c>
      <c r="AH807" s="104">
        <v>0</v>
      </c>
      <c r="AI807" s="104">
        <v>0</v>
      </c>
      <c r="AJ807" s="104">
        <v>0</v>
      </c>
      <c r="AK807" s="104">
        <v>0</v>
      </c>
      <c r="AL807" s="104">
        <v>0</v>
      </c>
      <c r="AM807" s="104">
        <v>0</v>
      </c>
      <c r="AN807" s="104">
        <v>0</v>
      </c>
      <c r="AO807" s="104">
        <v>357</v>
      </c>
      <c r="AP807" s="106">
        <f>'MFP by Site_kbs'!$AO807/'MFP by Site_kbs'!$G807</f>
        <v>0.9780821917808219</v>
      </c>
      <c r="AQ807" s="104">
        <v>357</v>
      </c>
      <c r="AR807" s="107">
        <f>'MFP by Site_kbs'!$AQ807/'MFP by Site_kbs'!$G807</f>
        <v>0.9780821917808219</v>
      </c>
      <c r="AS807" s="104" t="s">
        <v>1767</v>
      </c>
      <c r="AT807" s="104" t="s">
        <v>1800</v>
      </c>
      <c r="AU807" s="115" t="s">
        <v>3246</v>
      </c>
    </row>
    <row r="808" spans="2:47" x14ac:dyDescent="0.25">
      <c r="B808" s="109" t="s">
        <v>1808</v>
      </c>
      <c r="C808" s="109">
        <v>37</v>
      </c>
      <c r="D808" s="109" t="s">
        <v>153</v>
      </c>
      <c r="E808" s="109">
        <v>37030</v>
      </c>
      <c r="F808" s="109" t="s">
        <v>1185</v>
      </c>
      <c r="G808" s="110">
        <v>242</v>
      </c>
      <c r="H808" s="110">
        <v>130</v>
      </c>
      <c r="I808" s="111">
        <v>0.53719008264462798</v>
      </c>
      <c r="J808" s="110">
        <v>112</v>
      </c>
      <c r="K808" s="111">
        <v>0.46280991735537202</v>
      </c>
      <c r="L808" s="110">
        <v>0</v>
      </c>
      <c r="M808" s="110">
        <v>0</v>
      </c>
      <c r="N808" s="110">
        <v>226</v>
      </c>
      <c r="O808" s="110">
        <v>7</v>
      </c>
      <c r="P808" s="110">
        <v>0</v>
      </c>
      <c r="Q808" s="110">
        <v>7</v>
      </c>
      <c r="R808" s="110">
        <v>2</v>
      </c>
      <c r="S808" s="110">
        <f>SUM('MFP by Site_kbs'!$L808:$P808,'MFP by Site_kbs'!$R808)</f>
        <v>235</v>
      </c>
      <c r="T808" s="110">
        <v>240</v>
      </c>
      <c r="U808" s="111">
        <v>0.99173553719008301</v>
      </c>
      <c r="V808" s="110">
        <v>2</v>
      </c>
      <c r="W808" s="111">
        <v>8.2644628099173608E-3</v>
      </c>
      <c r="X808" s="110">
        <v>0</v>
      </c>
      <c r="Y808" s="110">
        <v>6</v>
      </c>
      <c r="Z808" s="110" t="s">
        <v>1869</v>
      </c>
      <c r="AA808" s="110">
        <v>47</v>
      </c>
      <c r="AB808" s="110">
        <v>47</v>
      </c>
      <c r="AC808" s="110">
        <v>32</v>
      </c>
      <c r="AD808" s="109">
        <v>45</v>
      </c>
      <c r="AE808" s="110">
        <v>29</v>
      </c>
      <c r="AF808" s="110">
        <v>36</v>
      </c>
      <c r="AG808" s="110">
        <v>0</v>
      </c>
      <c r="AH808" s="110">
        <v>0</v>
      </c>
      <c r="AI808" s="110">
        <v>0</v>
      </c>
      <c r="AJ808" s="110">
        <v>0</v>
      </c>
      <c r="AK808" s="110">
        <v>0</v>
      </c>
      <c r="AL808" s="110">
        <v>0</v>
      </c>
      <c r="AM808" s="110">
        <v>0</v>
      </c>
      <c r="AN808" s="110">
        <v>0</v>
      </c>
      <c r="AO808" s="110">
        <v>239</v>
      </c>
      <c r="AP808" s="112">
        <f>'MFP by Site_kbs'!$AO808/'MFP by Site_kbs'!$G808</f>
        <v>0.98760330578512401</v>
      </c>
      <c r="AQ808" s="110">
        <v>239</v>
      </c>
      <c r="AR808" s="113">
        <f>'MFP by Site_kbs'!$AQ808/'MFP by Site_kbs'!$G808</f>
        <v>0.98760330578512401</v>
      </c>
      <c r="AS808" s="110" t="s">
        <v>1767</v>
      </c>
      <c r="AT808" s="110" t="s">
        <v>1800</v>
      </c>
      <c r="AU808" s="114" t="s">
        <v>3246</v>
      </c>
    </row>
    <row r="809" spans="2:47" x14ac:dyDescent="0.25">
      <c r="B809" s="103" t="s">
        <v>1808</v>
      </c>
      <c r="C809" s="103">
        <v>37</v>
      </c>
      <c r="D809" s="103" t="s">
        <v>153</v>
      </c>
      <c r="E809" s="103">
        <v>37031</v>
      </c>
      <c r="F809" s="103" t="s">
        <v>1186</v>
      </c>
      <c r="G809" s="104">
        <v>705</v>
      </c>
      <c r="H809" s="104">
        <v>344</v>
      </c>
      <c r="I809" s="105">
        <v>0.487943262411348</v>
      </c>
      <c r="J809" s="104">
        <v>361</v>
      </c>
      <c r="K809" s="105">
        <v>0.512056737588652</v>
      </c>
      <c r="L809" s="104">
        <v>3</v>
      </c>
      <c r="M809" s="104">
        <v>30</v>
      </c>
      <c r="N809" s="104">
        <v>91</v>
      </c>
      <c r="O809" s="104">
        <v>19</v>
      </c>
      <c r="P809" s="104">
        <v>0</v>
      </c>
      <c r="Q809" s="104">
        <v>552</v>
      </c>
      <c r="R809" s="104">
        <v>10</v>
      </c>
      <c r="S809" s="104">
        <f>SUM('MFP by Site_kbs'!$L809:$P809,'MFP by Site_kbs'!$R809)</f>
        <v>153</v>
      </c>
      <c r="T809" s="104">
        <v>696</v>
      </c>
      <c r="U809" s="105">
        <v>0.98723404255319103</v>
      </c>
      <c r="V809" s="104">
        <v>9</v>
      </c>
      <c r="W809" s="105">
        <v>1.27659574468085E-2</v>
      </c>
      <c r="X809" s="104">
        <v>0</v>
      </c>
      <c r="Y809" s="104">
        <v>4</v>
      </c>
      <c r="Z809" s="104" t="s">
        <v>1869</v>
      </c>
      <c r="AA809" s="104">
        <v>115</v>
      </c>
      <c r="AB809" s="104">
        <v>118</v>
      </c>
      <c r="AC809" s="104">
        <v>109</v>
      </c>
      <c r="AD809" s="103">
        <v>121</v>
      </c>
      <c r="AE809" s="104">
        <v>120</v>
      </c>
      <c r="AF809" s="104">
        <v>118</v>
      </c>
      <c r="AG809" s="104">
        <v>0</v>
      </c>
      <c r="AH809" s="104">
        <v>0</v>
      </c>
      <c r="AI809" s="104">
        <v>0</v>
      </c>
      <c r="AJ809" s="104">
        <v>0</v>
      </c>
      <c r="AK809" s="104">
        <v>0</v>
      </c>
      <c r="AL809" s="104">
        <v>0</v>
      </c>
      <c r="AM809" s="104">
        <v>0</v>
      </c>
      <c r="AN809" s="104">
        <v>0</v>
      </c>
      <c r="AO809" s="104">
        <v>262</v>
      </c>
      <c r="AP809" s="106">
        <f>'MFP by Site_kbs'!$AO809/'MFP by Site_kbs'!$G809</f>
        <v>0.37163120567375885</v>
      </c>
      <c r="AQ809" s="104">
        <v>268</v>
      </c>
      <c r="AR809" s="107">
        <f>'MFP by Site_kbs'!$AQ809/'MFP by Site_kbs'!$G809</f>
        <v>0.3801418439716312</v>
      </c>
      <c r="AS809" s="104" t="s">
        <v>1767</v>
      </c>
      <c r="AT809" s="104" t="s">
        <v>1800</v>
      </c>
      <c r="AU809" s="115" t="s">
        <v>3247</v>
      </c>
    </row>
    <row r="810" spans="2:47" x14ac:dyDescent="0.25">
      <c r="B810" s="109" t="s">
        <v>1808</v>
      </c>
      <c r="C810" s="109">
        <v>37</v>
      </c>
      <c r="D810" s="109" t="s">
        <v>153</v>
      </c>
      <c r="E810" s="109">
        <v>37032</v>
      </c>
      <c r="F810" s="109" t="s">
        <v>1187</v>
      </c>
      <c r="G810" s="110">
        <v>485</v>
      </c>
      <c r="H810" s="110">
        <v>230</v>
      </c>
      <c r="I810" s="111">
        <v>0.47422680412371099</v>
      </c>
      <c r="J810" s="110">
        <v>255</v>
      </c>
      <c r="K810" s="111">
        <v>0.52577319587628901</v>
      </c>
      <c r="L810" s="110">
        <v>0</v>
      </c>
      <c r="M810" s="110">
        <v>12</v>
      </c>
      <c r="N810" s="110">
        <v>68</v>
      </c>
      <c r="O810" s="110">
        <v>6</v>
      </c>
      <c r="P810" s="110">
        <v>0</v>
      </c>
      <c r="Q810" s="110">
        <v>398</v>
      </c>
      <c r="R810" s="110">
        <v>1</v>
      </c>
      <c r="S810" s="110">
        <f>SUM('MFP by Site_kbs'!$L810:$P810,'MFP by Site_kbs'!$R810)</f>
        <v>87</v>
      </c>
      <c r="T810" s="110">
        <v>484</v>
      </c>
      <c r="U810" s="111">
        <v>0.99793814432989703</v>
      </c>
      <c r="V810" s="110">
        <v>1</v>
      </c>
      <c r="W810" s="111">
        <v>2.0618556701030898E-3</v>
      </c>
      <c r="X810" s="110">
        <v>0</v>
      </c>
      <c r="Y810" s="110">
        <v>0</v>
      </c>
      <c r="Z810" s="110" t="s">
        <v>1869</v>
      </c>
      <c r="AA810" s="110">
        <v>0</v>
      </c>
      <c r="AB810" s="110">
        <v>0</v>
      </c>
      <c r="AC810" s="110">
        <v>0</v>
      </c>
      <c r="AD810" s="109">
        <v>0</v>
      </c>
      <c r="AE810" s="110">
        <v>0</v>
      </c>
      <c r="AF810" s="110">
        <v>0</v>
      </c>
      <c r="AG810" s="110">
        <v>0</v>
      </c>
      <c r="AH810" s="110">
        <v>0</v>
      </c>
      <c r="AI810" s="110">
        <v>0</v>
      </c>
      <c r="AJ810" s="110">
        <v>126</v>
      </c>
      <c r="AK810" s="110">
        <v>0</v>
      </c>
      <c r="AL810" s="110">
        <v>127</v>
      </c>
      <c r="AM810" s="110">
        <v>116</v>
      </c>
      <c r="AN810" s="110">
        <v>116</v>
      </c>
      <c r="AO810" s="110">
        <v>131</v>
      </c>
      <c r="AP810" s="112">
        <f>'MFP by Site_kbs'!$AO810/'MFP by Site_kbs'!$G810</f>
        <v>0.27010309278350514</v>
      </c>
      <c r="AQ810" s="110">
        <v>132</v>
      </c>
      <c r="AR810" s="113">
        <f>'MFP by Site_kbs'!$AQ810/'MFP by Site_kbs'!$G810</f>
        <v>0.27216494845360822</v>
      </c>
      <c r="AS810" s="110" t="s">
        <v>1767</v>
      </c>
      <c r="AT810" s="110" t="s">
        <v>1800</v>
      </c>
      <c r="AU810" s="114" t="s">
        <v>3247</v>
      </c>
    </row>
    <row r="811" spans="2:47" x14ac:dyDescent="0.25">
      <c r="B811" s="103" t="s">
        <v>1808</v>
      </c>
      <c r="C811" s="103">
        <v>37</v>
      </c>
      <c r="D811" s="103" t="s">
        <v>153</v>
      </c>
      <c r="E811" s="103">
        <v>37033</v>
      </c>
      <c r="F811" s="103" t="s">
        <v>1188</v>
      </c>
      <c r="G811" s="104">
        <v>418</v>
      </c>
      <c r="H811" s="104">
        <v>211</v>
      </c>
      <c r="I811" s="105">
        <v>0.504784688995215</v>
      </c>
      <c r="J811" s="104">
        <v>207</v>
      </c>
      <c r="K811" s="105">
        <v>0.495215311004785</v>
      </c>
      <c r="L811" s="104">
        <v>2</v>
      </c>
      <c r="M811" s="104">
        <v>5</v>
      </c>
      <c r="N811" s="104">
        <v>154</v>
      </c>
      <c r="O811" s="104">
        <v>7</v>
      </c>
      <c r="P811" s="104">
        <v>0</v>
      </c>
      <c r="Q811" s="104">
        <v>246</v>
      </c>
      <c r="R811" s="104">
        <v>4</v>
      </c>
      <c r="S811" s="104">
        <f>SUM('MFP by Site_kbs'!$L811:$P811,'MFP by Site_kbs'!$R811)</f>
        <v>172</v>
      </c>
      <c r="T811" s="104">
        <v>416</v>
      </c>
      <c r="U811" s="105">
        <v>0.995215311004785</v>
      </c>
      <c r="V811" s="104">
        <v>2</v>
      </c>
      <c r="W811" s="105">
        <v>4.78468899521531E-3</v>
      </c>
      <c r="X811" s="104">
        <v>0</v>
      </c>
      <c r="Y811" s="104">
        <v>0</v>
      </c>
      <c r="Z811" s="104" t="s">
        <v>1869</v>
      </c>
      <c r="AA811" s="104">
        <v>0</v>
      </c>
      <c r="AB811" s="104">
        <v>0</v>
      </c>
      <c r="AC811" s="104">
        <v>0</v>
      </c>
      <c r="AD811" s="103">
        <v>137</v>
      </c>
      <c r="AE811" s="104">
        <v>156</v>
      </c>
      <c r="AF811" s="104">
        <v>125</v>
      </c>
      <c r="AG811" s="104">
        <v>0</v>
      </c>
      <c r="AH811" s="104">
        <v>0</v>
      </c>
      <c r="AI811" s="104">
        <v>0</v>
      </c>
      <c r="AJ811" s="104">
        <v>0</v>
      </c>
      <c r="AK811" s="104">
        <v>0</v>
      </c>
      <c r="AL811" s="104">
        <v>0</v>
      </c>
      <c r="AM811" s="104">
        <v>0</v>
      </c>
      <c r="AN811" s="104">
        <v>0</v>
      </c>
      <c r="AO811" s="104">
        <v>283</v>
      </c>
      <c r="AP811" s="106">
        <f>'MFP by Site_kbs'!$AO811/'MFP by Site_kbs'!$G811</f>
        <v>0.67703349282296654</v>
      </c>
      <c r="AQ811" s="104">
        <v>283</v>
      </c>
      <c r="AR811" s="107">
        <f>'MFP by Site_kbs'!$AQ811/'MFP by Site_kbs'!$G811</f>
        <v>0.67703349282296654</v>
      </c>
      <c r="AS811" s="104" t="s">
        <v>1767</v>
      </c>
      <c r="AT811" s="104" t="s">
        <v>1800</v>
      </c>
      <c r="AU811" s="115" t="s">
        <v>3247</v>
      </c>
    </row>
    <row r="812" spans="2:47" x14ac:dyDescent="0.25">
      <c r="B812" s="109" t="s">
        <v>1808</v>
      </c>
      <c r="C812" s="109">
        <v>37</v>
      </c>
      <c r="D812" s="109" t="s">
        <v>153</v>
      </c>
      <c r="E812" s="109">
        <v>37035</v>
      </c>
      <c r="F812" s="109" t="s">
        <v>1189</v>
      </c>
      <c r="G812" s="110">
        <v>238</v>
      </c>
      <c r="H812" s="110">
        <v>123</v>
      </c>
      <c r="I812" s="111">
        <v>0.51680672268907601</v>
      </c>
      <c r="J812" s="110">
        <v>115</v>
      </c>
      <c r="K812" s="111">
        <v>0.48319327731092399</v>
      </c>
      <c r="L812" s="110">
        <v>0</v>
      </c>
      <c r="M812" s="110">
        <v>0</v>
      </c>
      <c r="N812" s="110">
        <v>236</v>
      </c>
      <c r="O812" s="110">
        <v>0</v>
      </c>
      <c r="P812" s="110">
        <v>0</v>
      </c>
      <c r="Q812" s="110">
        <v>1</v>
      </c>
      <c r="R812" s="110">
        <v>1</v>
      </c>
      <c r="S812" s="110">
        <f>SUM('MFP by Site_kbs'!$L812:$P812,'MFP by Site_kbs'!$R812)</f>
        <v>237</v>
      </c>
      <c r="T812" s="110">
        <v>238</v>
      </c>
      <c r="U812" s="111">
        <v>1</v>
      </c>
      <c r="V812" s="110">
        <v>0</v>
      </c>
      <c r="W812" s="111">
        <v>0</v>
      </c>
      <c r="X812" s="110">
        <v>0</v>
      </c>
      <c r="Y812" s="110">
        <v>4</v>
      </c>
      <c r="Z812" s="110" t="s">
        <v>1869</v>
      </c>
      <c r="AA812" s="110">
        <v>42</v>
      </c>
      <c r="AB812" s="110">
        <v>40</v>
      </c>
      <c r="AC812" s="110">
        <v>37</v>
      </c>
      <c r="AD812" s="109">
        <v>44</v>
      </c>
      <c r="AE812" s="110">
        <v>29</v>
      </c>
      <c r="AF812" s="110">
        <v>42</v>
      </c>
      <c r="AG812" s="110">
        <v>0</v>
      </c>
      <c r="AH812" s="110">
        <v>0</v>
      </c>
      <c r="AI812" s="110">
        <v>0</v>
      </c>
      <c r="AJ812" s="110">
        <v>0</v>
      </c>
      <c r="AK812" s="110">
        <v>0</v>
      </c>
      <c r="AL812" s="110">
        <v>0</v>
      </c>
      <c r="AM812" s="110">
        <v>0</v>
      </c>
      <c r="AN812" s="110">
        <v>0</v>
      </c>
      <c r="AO812" s="110">
        <v>236</v>
      </c>
      <c r="AP812" s="112">
        <f>'MFP by Site_kbs'!$AO812/'MFP by Site_kbs'!$G812</f>
        <v>0.99159663865546221</v>
      </c>
      <c r="AQ812" s="110">
        <v>236</v>
      </c>
      <c r="AR812" s="113">
        <f>'MFP by Site_kbs'!$AQ812/'MFP by Site_kbs'!$G812</f>
        <v>0.99159663865546221</v>
      </c>
      <c r="AS812" s="110" t="s">
        <v>1767</v>
      </c>
      <c r="AT812" s="110" t="s">
        <v>1800</v>
      </c>
      <c r="AU812" s="114" t="s">
        <v>3246</v>
      </c>
    </row>
    <row r="813" spans="2:47" x14ac:dyDescent="0.25">
      <c r="B813" s="103" t="s">
        <v>1808</v>
      </c>
      <c r="C813" s="103">
        <v>37</v>
      </c>
      <c r="D813" s="103" t="s">
        <v>153</v>
      </c>
      <c r="E813" s="103">
        <v>37036</v>
      </c>
      <c r="F813" s="103" t="s">
        <v>1190</v>
      </c>
      <c r="G813" s="104">
        <v>2177</v>
      </c>
      <c r="H813" s="104">
        <v>1085</v>
      </c>
      <c r="I813" s="105">
        <v>0.49839228295819898</v>
      </c>
      <c r="J813" s="104">
        <v>1092</v>
      </c>
      <c r="K813" s="105">
        <v>0.50160771704180096</v>
      </c>
      <c r="L813" s="104">
        <v>2</v>
      </c>
      <c r="M813" s="104">
        <v>31</v>
      </c>
      <c r="N813" s="104">
        <v>487</v>
      </c>
      <c r="O813" s="104">
        <v>80</v>
      </c>
      <c r="P813" s="104">
        <v>1</v>
      </c>
      <c r="Q813" s="104">
        <v>1559</v>
      </c>
      <c r="R813" s="104">
        <v>17</v>
      </c>
      <c r="S813" s="104">
        <f>SUM('MFP by Site_kbs'!$L813:$P813,'MFP by Site_kbs'!$R813)</f>
        <v>618</v>
      </c>
      <c r="T813" s="104">
        <v>2150</v>
      </c>
      <c r="U813" s="105">
        <v>0.987597611391824</v>
      </c>
      <c r="V813" s="104">
        <v>27</v>
      </c>
      <c r="W813" s="105">
        <v>1.24023886081764E-2</v>
      </c>
      <c r="X813" s="104">
        <v>0</v>
      </c>
      <c r="Y813" s="104">
        <v>0</v>
      </c>
      <c r="Z813" s="104" t="s">
        <v>1869</v>
      </c>
      <c r="AA813" s="104">
        <v>0</v>
      </c>
      <c r="AB813" s="104">
        <v>0</v>
      </c>
      <c r="AC813" s="104">
        <v>0</v>
      </c>
      <c r="AD813" s="103">
        <v>0</v>
      </c>
      <c r="AE813" s="104">
        <v>0</v>
      </c>
      <c r="AF813" s="104">
        <v>0</v>
      </c>
      <c r="AG813" s="104">
        <v>0</v>
      </c>
      <c r="AH813" s="104">
        <v>0</v>
      </c>
      <c r="AI813" s="104">
        <v>0</v>
      </c>
      <c r="AJ813" s="104">
        <v>612</v>
      </c>
      <c r="AK813" s="104">
        <v>4</v>
      </c>
      <c r="AL813" s="104">
        <v>550</v>
      </c>
      <c r="AM813" s="104">
        <v>515</v>
      </c>
      <c r="AN813" s="104">
        <v>496</v>
      </c>
      <c r="AO813" s="104">
        <v>923</v>
      </c>
      <c r="AP813" s="106">
        <f>'MFP by Site_kbs'!$AO813/'MFP by Site_kbs'!$G813</f>
        <v>0.42397795130914101</v>
      </c>
      <c r="AQ813" s="104">
        <v>932</v>
      </c>
      <c r="AR813" s="107">
        <f>'MFP by Site_kbs'!$AQ813/'MFP by Site_kbs'!$G813</f>
        <v>0.4281120808451998</v>
      </c>
      <c r="AS813" s="104" t="s">
        <v>1767</v>
      </c>
      <c r="AT813" s="104" t="s">
        <v>1800</v>
      </c>
      <c r="AU813" s="115" t="s">
        <v>3247</v>
      </c>
    </row>
    <row r="814" spans="2:47" x14ac:dyDescent="0.25">
      <c r="B814" s="109" t="s">
        <v>1808</v>
      </c>
      <c r="C814" s="109">
        <v>37</v>
      </c>
      <c r="D814" s="109" t="s">
        <v>153</v>
      </c>
      <c r="E814" s="109">
        <v>37038</v>
      </c>
      <c r="F814" s="109" t="s">
        <v>1191</v>
      </c>
      <c r="G814" s="110">
        <v>613</v>
      </c>
      <c r="H814" s="110">
        <v>285</v>
      </c>
      <c r="I814" s="111">
        <v>0.46492659053833602</v>
      </c>
      <c r="J814" s="110">
        <v>328</v>
      </c>
      <c r="K814" s="111">
        <v>0.53507340946166404</v>
      </c>
      <c r="L814" s="110">
        <v>0</v>
      </c>
      <c r="M814" s="110">
        <v>6</v>
      </c>
      <c r="N814" s="110">
        <v>14</v>
      </c>
      <c r="O814" s="110">
        <v>7</v>
      </c>
      <c r="P814" s="110">
        <v>0</v>
      </c>
      <c r="Q814" s="110">
        <v>583</v>
      </c>
      <c r="R814" s="110">
        <v>3</v>
      </c>
      <c r="S814" s="110">
        <f>SUM('MFP by Site_kbs'!$L814:$P814,'MFP by Site_kbs'!$R814)</f>
        <v>30</v>
      </c>
      <c r="T814" s="110">
        <v>612</v>
      </c>
      <c r="U814" s="111">
        <v>0.99836867862969003</v>
      </c>
      <c r="V814" s="110">
        <v>1</v>
      </c>
      <c r="W814" s="111">
        <v>1.6313213703099501E-3</v>
      </c>
      <c r="X814" s="110">
        <v>0</v>
      </c>
      <c r="Y814" s="110">
        <v>2</v>
      </c>
      <c r="Z814" s="110" t="s">
        <v>1869</v>
      </c>
      <c r="AA814" s="110">
        <v>102</v>
      </c>
      <c r="AB814" s="110">
        <v>98</v>
      </c>
      <c r="AC814" s="110">
        <v>103</v>
      </c>
      <c r="AD814" s="109">
        <v>89</v>
      </c>
      <c r="AE814" s="110">
        <v>128</v>
      </c>
      <c r="AF814" s="110">
        <v>91</v>
      </c>
      <c r="AG814" s="110">
        <v>0</v>
      </c>
      <c r="AH814" s="110">
        <v>0</v>
      </c>
      <c r="AI814" s="110">
        <v>0</v>
      </c>
      <c r="AJ814" s="110">
        <v>0</v>
      </c>
      <c r="AK814" s="110">
        <v>0</v>
      </c>
      <c r="AL814" s="110">
        <v>0</v>
      </c>
      <c r="AM814" s="110">
        <v>0</v>
      </c>
      <c r="AN814" s="110">
        <v>0</v>
      </c>
      <c r="AO814" s="110">
        <v>398</v>
      </c>
      <c r="AP814" s="112">
        <f>'MFP by Site_kbs'!$AO814/'MFP by Site_kbs'!$G814</f>
        <v>0.64926590538336049</v>
      </c>
      <c r="AQ814" s="110">
        <v>399</v>
      </c>
      <c r="AR814" s="113">
        <f>'MFP by Site_kbs'!$AQ814/'MFP by Site_kbs'!$G814</f>
        <v>0.65089722675367045</v>
      </c>
      <c r="AS814" s="110" t="s">
        <v>1767</v>
      </c>
      <c r="AT814" s="110" t="s">
        <v>1800</v>
      </c>
      <c r="AU814" s="114" t="s">
        <v>3247</v>
      </c>
    </row>
    <row r="815" spans="2:47" x14ac:dyDescent="0.25">
      <c r="B815" s="103" t="s">
        <v>1808</v>
      </c>
      <c r="C815" s="103">
        <v>37</v>
      </c>
      <c r="D815" s="103" t="s">
        <v>153</v>
      </c>
      <c r="E815" s="103">
        <v>37039</v>
      </c>
      <c r="F815" s="103" t="s">
        <v>813</v>
      </c>
      <c r="G815" s="104">
        <v>305</v>
      </c>
      <c r="H815" s="104">
        <v>134</v>
      </c>
      <c r="I815" s="105">
        <v>0.439344262295082</v>
      </c>
      <c r="J815" s="104">
        <v>171</v>
      </c>
      <c r="K815" s="105">
        <v>0.56065573770491794</v>
      </c>
      <c r="L815" s="104">
        <v>0</v>
      </c>
      <c r="M815" s="104">
        <v>0</v>
      </c>
      <c r="N815" s="104">
        <v>5</v>
      </c>
      <c r="O815" s="104">
        <v>0</v>
      </c>
      <c r="P815" s="104">
        <v>0</v>
      </c>
      <c r="Q815" s="104">
        <v>299</v>
      </c>
      <c r="R815" s="104">
        <v>1</v>
      </c>
      <c r="S815" s="104">
        <f>SUM('MFP by Site_kbs'!$L815:$P815,'MFP by Site_kbs'!$R815)</f>
        <v>6</v>
      </c>
      <c r="T815" s="104">
        <v>305</v>
      </c>
      <c r="U815" s="105">
        <v>1</v>
      </c>
      <c r="V815" s="104">
        <v>0</v>
      </c>
      <c r="W815" s="105">
        <v>0</v>
      </c>
      <c r="X815" s="104">
        <v>0</v>
      </c>
      <c r="Y815" s="104">
        <v>0</v>
      </c>
      <c r="Z815" s="104" t="s">
        <v>1869</v>
      </c>
      <c r="AA815" s="104">
        <v>0</v>
      </c>
      <c r="AB815" s="104">
        <v>0</v>
      </c>
      <c r="AC815" s="104">
        <v>0</v>
      </c>
      <c r="AD815" s="103">
        <v>0</v>
      </c>
      <c r="AE815" s="104">
        <v>0</v>
      </c>
      <c r="AF815" s="104">
        <v>0</v>
      </c>
      <c r="AG815" s="104">
        <v>114</v>
      </c>
      <c r="AH815" s="104">
        <v>92</v>
      </c>
      <c r="AI815" s="104">
        <v>99</v>
      </c>
      <c r="AJ815" s="104">
        <v>0</v>
      </c>
      <c r="AK815" s="104">
        <v>0</v>
      </c>
      <c r="AL815" s="104">
        <v>0</v>
      </c>
      <c r="AM815" s="104">
        <v>0</v>
      </c>
      <c r="AN815" s="104">
        <v>0</v>
      </c>
      <c r="AO815" s="104">
        <v>176</v>
      </c>
      <c r="AP815" s="106">
        <f>'MFP by Site_kbs'!$AO815/'MFP by Site_kbs'!$G815</f>
        <v>0.57704918032786889</v>
      </c>
      <c r="AQ815" s="104">
        <v>176</v>
      </c>
      <c r="AR815" s="107">
        <f>'MFP by Site_kbs'!$AQ815/'MFP by Site_kbs'!$G815</f>
        <v>0.57704918032786889</v>
      </c>
      <c r="AS815" s="104" t="s">
        <v>1767</v>
      </c>
      <c r="AT815" s="104" t="s">
        <v>1800</v>
      </c>
      <c r="AU815" s="115" t="s">
        <v>3247</v>
      </c>
    </row>
    <row r="816" spans="2:47" x14ac:dyDescent="0.25">
      <c r="B816" s="109" t="s">
        <v>1808</v>
      </c>
      <c r="C816" s="109">
        <v>37</v>
      </c>
      <c r="D816" s="109" t="s">
        <v>153</v>
      </c>
      <c r="E816" s="109">
        <v>37041</v>
      </c>
      <c r="F816" s="109" t="s">
        <v>1192</v>
      </c>
      <c r="G816" s="110">
        <v>569</v>
      </c>
      <c r="H816" s="110">
        <v>264</v>
      </c>
      <c r="I816" s="111">
        <v>0.46397188049209098</v>
      </c>
      <c r="J816" s="110">
        <v>305</v>
      </c>
      <c r="K816" s="111">
        <v>0.53602811950790896</v>
      </c>
      <c r="L816" s="110">
        <v>1</v>
      </c>
      <c r="M816" s="110">
        <v>2</v>
      </c>
      <c r="N816" s="110">
        <v>22</v>
      </c>
      <c r="O816" s="110">
        <v>9</v>
      </c>
      <c r="P816" s="110">
        <v>0</v>
      </c>
      <c r="Q816" s="110">
        <v>529</v>
      </c>
      <c r="R816" s="110">
        <v>6</v>
      </c>
      <c r="S816" s="110">
        <f>SUM('MFP by Site_kbs'!$L816:$P816,'MFP by Site_kbs'!$R816)</f>
        <v>40</v>
      </c>
      <c r="T816" s="110">
        <v>569</v>
      </c>
      <c r="U816" s="111">
        <v>1</v>
      </c>
      <c r="V816" s="110">
        <v>0</v>
      </c>
      <c r="W816" s="111">
        <v>0</v>
      </c>
      <c r="X816" s="110">
        <v>0</v>
      </c>
      <c r="Y816" s="110">
        <v>0</v>
      </c>
      <c r="Z816" s="110" t="s">
        <v>1869</v>
      </c>
      <c r="AA816" s="110">
        <v>0</v>
      </c>
      <c r="AB816" s="110">
        <v>0</v>
      </c>
      <c r="AC816" s="110">
        <v>0</v>
      </c>
      <c r="AD816" s="109">
        <v>0</v>
      </c>
      <c r="AE816" s="110">
        <v>0</v>
      </c>
      <c r="AF816" s="110">
        <v>0</v>
      </c>
      <c r="AG816" s="110">
        <v>189</v>
      </c>
      <c r="AH816" s="110">
        <v>194</v>
      </c>
      <c r="AI816" s="110">
        <v>186</v>
      </c>
      <c r="AJ816" s="110">
        <v>0</v>
      </c>
      <c r="AK816" s="110">
        <v>0</v>
      </c>
      <c r="AL816" s="110">
        <v>0</v>
      </c>
      <c r="AM816" s="110">
        <v>0</v>
      </c>
      <c r="AN816" s="110">
        <v>0</v>
      </c>
      <c r="AO816" s="110">
        <v>312</v>
      </c>
      <c r="AP816" s="112">
        <f>'MFP by Site_kbs'!$AO816/'MFP by Site_kbs'!$G816</f>
        <v>0.54833040421792623</v>
      </c>
      <c r="AQ816" s="110">
        <v>312</v>
      </c>
      <c r="AR816" s="113">
        <f>'MFP by Site_kbs'!$AQ816/'MFP by Site_kbs'!$G816</f>
        <v>0.54833040421792623</v>
      </c>
      <c r="AS816" s="110" t="s">
        <v>1767</v>
      </c>
      <c r="AT816" s="110" t="s">
        <v>1800</v>
      </c>
      <c r="AU816" s="114" t="s">
        <v>3247</v>
      </c>
    </row>
    <row r="817" spans="2:47" x14ac:dyDescent="0.25">
      <c r="B817" s="103" t="s">
        <v>1808</v>
      </c>
      <c r="C817" s="103">
        <v>37</v>
      </c>
      <c r="D817" s="103" t="s">
        <v>153</v>
      </c>
      <c r="E817" s="103">
        <v>37046</v>
      </c>
      <c r="F817" s="103" t="s">
        <v>1193</v>
      </c>
      <c r="G817" s="104">
        <v>1146</v>
      </c>
      <c r="H817" s="104">
        <v>574</v>
      </c>
      <c r="I817" s="105">
        <v>0.50087260034904002</v>
      </c>
      <c r="J817" s="104">
        <v>572</v>
      </c>
      <c r="K817" s="105">
        <v>0.49912739965095998</v>
      </c>
      <c r="L817" s="104">
        <v>0</v>
      </c>
      <c r="M817" s="104">
        <v>5</v>
      </c>
      <c r="N817" s="104">
        <v>35</v>
      </c>
      <c r="O817" s="104">
        <v>12</v>
      </c>
      <c r="P817" s="104">
        <v>0</v>
      </c>
      <c r="Q817" s="104">
        <v>1088</v>
      </c>
      <c r="R817" s="104">
        <v>6</v>
      </c>
      <c r="S817" s="104">
        <f>SUM('MFP by Site_kbs'!$L817:$P817,'MFP by Site_kbs'!$R817)</f>
        <v>58</v>
      </c>
      <c r="T817" s="104">
        <v>1146</v>
      </c>
      <c r="U817" s="105">
        <v>1</v>
      </c>
      <c r="V817" s="104">
        <v>0</v>
      </c>
      <c r="W817" s="105">
        <v>0</v>
      </c>
      <c r="X817" s="104">
        <v>0</v>
      </c>
      <c r="Y817" s="104">
        <v>0</v>
      </c>
      <c r="Z817" s="104" t="s">
        <v>1869</v>
      </c>
      <c r="AA817" s="104">
        <v>0</v>
      </c>
      <c r="AB817" s="104">
        <v>0</v>
      </c>
      <c r="AC817" s="104">
        <v>0</v>
      </c>
      <c r="AD817" s="103">
        <v>0</v>
      </c>
      <c r="AE817" s="104">
        <v>0</v>
      </c>
      <c r="AF817" s="104">
        <v>0</v>
      </c>
      <c r="AG817" s="104">
        <v>0</v>
      </c>
      <c r="AH817" s="104">
        <v>0</v>
      </c>
      <c r="AI817" s="104">
        <v>0</v>
      </c>
      <c r="AJ817" s="104">
        <v>303</v>
      </c>
      <c r="AK817" s="104">
        <v>1</v>
      </c>
      <c r="AL817" s="104">
        <v>332</v>
      </c>
      <c r="AM817" s="104">
        <v>242</v>
      </c>
      <c r="AN817" s="104">
        <v>268</v>
      </c>
      <c r="AO817" s="104">
        <v>503</v>
      </c>
      <c r="AP817" s="106">
        <f>'MFP by Site_kbs'!$AO817/'MFP by Site_kbs'!$G817</f>
        <v>0.4389179755671902</v>
      </c>
      <c r="AQ817" s="104">
        <v>503</v>
      </c>
      <c r="AR817" s="107">
        <f>'MFP by Site_kbs'!$AQ817/'MFP by Site_kbs'!$G817</f>
        <v>0.4389179755671902</v>
      </c>
      <c r="AS817" s="104" t="s">
        <v>1767</v>
      </c>
      <c r="AT817" s="104" t="s">
        <v>1800</v>
      </c>
      <c r="AU817" s="115" t="s">
        <v>3247</v>
      </c>
    </row>
    <row r="818" spans="2:47" x14ac:dyDescent="0.25">
      <c r="B818" s="109" t="s">
        <v>1808</v>
      </c>
      <c r="C818" s="109">
        <v>37</v>
      </c>
      <c r="D818" s="109" t="s">
        <v>153</v>
      </c>
      <c r="E818" s="109">
        <v>37047</v>
      </c>
      <c r="F818" s="109" t="s">
        <v>1194</v>
      </c>
      <c r="G818" s="110">
        <v>429</v>
      </c>
      <c r="H818" s="110">
        <v>221</v>
      </c>
      <c r="I818" s="111">
        <v>0.51515151515151503</v>
      </c>
      <c r="J818" s="110">
        <v>208</v>
      </c>
      <c r="K818" s="111">
        <v>0.48484848484848497</v>
      </c>
      <c r="L818" s="110">
        <v>0</v>
      </c>
      <c r="M818" s="110">
        <v>6</v>
      </c>
      <c r="N818" s="110">
        <v>11</v>
      </c>
      <c r="O818" s="110">
        <v>5</v>
      </c>
      <c r="P818" s="110">
        <v>0</v>
      </c>
      <c r="Q818" s="110">
        <v>405</v>
      </c>
      <c r="R818" s="110">
        <v>2</v>
      </c>
      <c r="S818" s="110">
        <f>SUM('MFP by Site_kbs'!$L818:$P818,'MFP by Site_kbs'!$R818)</f>
        <v>24</v>
      </c>
      <c r="T818" s="110">
        <v>428</v>
      </c>
      <c r="U818" s="111">
        <v>0.99766899766899797</v>
      </c>
      <c r="V818" s="110">
        <v>1</v>
      </c>
      <c r="W818" s="111">
        <v>2.3310023310023301E-3</v>
      </c>
      <c r="X818" s="110">
        <v>0</v>
      </c>
      <c r="Y818" s="110">
        <v>0</v>
      </c>
      <c r="Z818" s="110" t="s">
        <v>1869</v>
      </c>
      <c r="AA818" s="110">
        <v>71</v>
      </c>
      <c r="AB818" s="110">
        <v>59</v>
      </c>
      <c r="AC818" s="110">
        <v>95</v>
      </c>
      <c r="AD818" s="109">
        <v>69</v>
      </c>
      <c r="AE818" s="110">
        <v>67</v>
      </c>
      <c r="AF818" s="110">
        <v>68</v>
      </c>
      <c r="AG818" s="110">
        <v>0</v>
      </c>
      <c r="AH818" s="110">
        <v>0</v>
      </c>
      <c r="AI818" s="110">
        <v>0</v>
      </c>
      <c r="AJ818" s="110">
        <v>0</v>
      </c>
      <c r="AK818" s="110">
        <v>0</v>
      </c>
      <c r="AL818" s="110">
        <v>0</v>
      </c>
      <c r="AM818" s="110">
        <v>0</v>
      </c>
      <c r="AN818" s="110">
        <v>0</v>
      </c>
      <c r="AO818" s="110">
        <v>132</v>
      </c>
      <c r="AP818" s="112">
        <f>'MFP by Site_kbs'!$AO818/'MFP by Site_kbs'!$G818</f>
        <v>0.30769230769230771</v>
      </c>
      <c r="AQ818" s="110">
        <v>133</v>
      </c>
      <c r="AR818" s="113">
        <f>'MFP by Site_kbs'!$AQ818/'MFP by Site_kbs'!$G818</f>
        <v>0.31002331002331002</v>
      </c>
      <c r="AS818" s="110" t="s">
        <v>1767</v>
      </c>
      <c r="AT818" s="110" t="s">
        <v>1800</v>
      </c>
      <c r="AU818" s="114" t="s">
        <v>3247</v>
      </c>
    </row>
    <row r="819" spans="2:47" x14ac:dyDescent="0.25">
      <c r="B819" s="103" t="s">
        <v>1808</v>
      </c>
      <c r="C819" s="103">
        <v>37</v>
      </c>
      <c r="D819" s="103" t="s">
        <v>153</v>
      </c>
      <c r="E819" s="103">
        <v>37049</v>
      </c>
      <c r="F819" s="103" t="s">
        <v>1195</v>
      </c>
      <c r="G819" s="104">
        <v>556</v>
      </c>
      <c r="H819" s="104">
        <v>286</v>
      </c>
      <c r="I819" s="105">
        <v>0.514388489208633</v>
      </c>
      <c r="J819" s="104">
        <v>270</v>
      </c>
      <c r="K819" s="105">
        <v>0.485611510791367</v>
      </c>
      <c r="L819" s="104">
        <v>0</v>
      </c>
      <c r="M819" s="104">
        <v>0</v>
      </c>
      <c r="N819" s="104">
        <v>549</v>
      </c>
      <c r="O819" s="104">
        <v>1</v>
      </c>
      <c r="P819" s="104">
        <v>0</v>
      </c>
      <c r="Q819" s="104">
        <v>6</v>
      </c>
      <c r="R819" s="104">
        <v>0</v>
      </c>
      <c r="S819" s="104">
        <f>SUM('MFP by Site_kbs'!$L819:$P819,'MFP by Site_kbs'!$R819)</f>
        <v>550</v>
      </c>
      <c r="T819" s="104">
        <v>556</v>
      </c>
      <c r="U819" s="105">
        <v>1</v>
      </c>
      <c r="V819" s="104">
        <v>0</v>
      </c>
      <c r="W819" s="105">
        <v>0</v>
      </c>
      <c r="X819" s="104">
        <v>0</v>
      </c>
      <c r="Y819" s="104">
        <v>0</v>
      </c>
      <c r="Z819" s="104" t="s">
        <v>1869</v>
      </c>
      <c r="AA819" s="104">
        <v>0</v>
      </c>
      <c r="AB819" s="104">
        <v>0</v>
      </c>
      <c r="AC819" s="104">
        <v>0</v>
      </c>
      <c r="AD819" s="103">
        <v>0</v>
      </c>
      <c r="AE819" s="104">
        <v>0</v>
      </c>
      <c r="AF819" s="104">
        <v>0</v>
      </c>
      <c r="AG819" s="104">
        <v>0</v>
      </c>
      <c r="AH819" s="104">
        <v>0</v>
      </c>
      <c r="AI819" s="104">
        <v>0</v>
      </c>
      <c r="AJ819" s="104">
        <v>144</v>
      </c>
      <c r="AK819" s="104">
        <v>0</v>
      </c>
      <c r="AL819" s="104">
        <v>152</v>
      </c>
      <c r="AM819" s="104">
        <v>129</v>
      </c>
      <c r="AN819" s="104">
        <v>131</v>
      </c>
      <c r="AO819" s="104">
        <v>529</v>
      </c>
      <c r="AP819" s="106">
        <f>'MFP by Site_kbs'!$AO819/'MFP by Site_kbs'!$G819</f>
        <v>0.95143884892086328</v>
      </c>
      <c r="AQ819" s="104">
        <v>529</v>
      </c>
      <c r="AR819" s="107">
        <f>'MFP by Site_kbs'!$AQ819/'MFP by Site_kbs'!$G819</f>
        <v>0.95143884892086328</v>
      </c>
      <c r="AS819" s="104" t="s">
        <v>1767</v>
      </c>
      <c r="AT819" s="104" t="s">
        <v>1800</v>
      </c>
      <c r="AU819" s="115" t="s">
        <v>3246</v>
      </c>
    </row>
    <row r="820" spans="2:47" x14ac:dyDescent="0.25">
      <c r="B820" s="109" t="s">
        <v>1808</v>
      </c>
      <c r="C820" s="109">
        <v>37</v>
      </c>
      <c r="D820" s="109" t="s">
        <v>153</v>
      </c>
      <c r="E820" s="109">
        <v>37050</v>
      </c>
      <c r="F820" s="109" t="s">
        <v>1196</v>
      </c>
      <c r="G820" s="110">
        <v>467</v>
      </c>
      <c r="H820" s="110">
        <v>219</v>
      </c>
      <c r="I820" s="111">
        <v>0.46895074946466803</v>
      </c>
      <c r="J820" s="110">
        <v>248</v>
      </c>
      <c r="K820" s="111">
        <v>0.53104925053533203</v>
      </c>
      <c r="L820" s="110">
        <v>1</v>
      </c>
      <c r="M820" s="110">
        <v>3</v>
      </c>
      <c r="N820" s="110">
        <v>165</v>
      </c>
      <c r="O820" s="110">
        <v>7</v>
      </c>
      <c r="P820" s="110">
        <v>0</v>
      </c>
      <c r="Q820" s="110">
        <v>274</v>
      </c>
      <c r="R820" s="110">
        <v>17</v>
      </c>
      <c r="S820" s="110">
        <f>SUM('MFP by Site_kbs'!$L820:$P820,'MFP by Site_kbs'!$R820)</f>
        <v>193</v>
      </c>
      <c r="T820" s="110">
        <v>465</v>
      </c>
      <c r="U820" s="111">
        <v>0.99571734475374696</v>
      </c>
      <c r="V820" s="110">
        <v>2</v>
      </c>
      <c r="W820" s="111">
        <v>4.2826552462526804E-3</v>
      </c>
      <c r="X820" s="110">
        <v>0</v>
      </c>
      <c r="Y820" s="110">
        <v>10</v>
      </c>
      <c r="Z820" s="110" t="s">
        <v>1869</v>
      </c>
      <c r="AA820" s="110">
        <v>168</v>
      </c>
      <c r="AB820" s="110">
        <v>149</v>
      </c>
      <c r="AC820" s="110">
        <v>140</v>
      </c>
      <c r="AD820" s="109">
        <v>0</v>
      </c>
      <c r="AE820" s="110">
        <v>0</v>
      </c>
      <c r="AF820" s="110">
        <v>0</v>
      </c>
      <c r="AG820" s="110">
        <v>0</v>
      </c>
      <c r="AH820" s="110">
        <v>0</v>
      </c>
      <c r="AI820" s="110">
        <v>0</v>
      </c>
      <c r="AJ820" s="110">
        <v>0</v>
      </c>
      <c r="AK820" s="110">
        <v>0</v>
      </c>
      <c r="AL820" s="110">
        <v>0</v>
      </c>
      <c r="AM820" s="110">
        <v>0</v>
      </c>
      <c r="AN820" s="110">
        <v>0</v>
      </c>
      <c r="AO820" s="110">
        <v>339</v>
      </c>
      <c r="AP820" s="112">
        <f>'MFP by Site_kbs'!$AO820/'MFP by Site_kbs'!$G820</f>
        <v>0.72591006423982873</v>
      </c>
      <c r="AQ820" s="110">
        <v>339</v>
      </c>
      <c r="AR820" s="113">
        <f>'MFP by Site_kbs'!$AQ820/'MFP by Site_kbs'!$G820</f>
        <v>0.72591006423982873</v>
      </c>
      <c r="AS820" s="110" t="s">
        <v>1767</v>
      </c>
      <c r="AT820" s="110" t="s">
        <v>1800</v>
      </c>
      <c r="AU820" s="114" t="s">
        <v>3247</v>
      </c>
    </row>
    <row r="821" spans="2:47" x14ac:dyDescent="0.25">
      <c r="B821" s="103" t="s">
        <v>1808</v>
      </c>
      <c r="C821" s="103">
        <v>37</v>
      </c>
      <c r="D821" s="103" t="s">
        <v>153</v>
      </c>
      <c r="E821" s="103">
        <v>37051</v>
      </c>
      <c r="F821" s="103" t="s">
        <v>1197</v>
      </c>
      <c r="G821" s="104">
        <v>711</v>
      </c>
      <c r="H821" s="104">
        <v>346</v>
      </c>
      <c r="I821" s="105">
        <v>0.48663853727144901</v>
      </c>
      <c r="J821" s="104">
        <v>365</v>
      </c>
      <c r="K821" s="105">
        <v>0.51336146272855099</v>
      </c>
      <c r="L821" s="104">
        <v>1</v>
      </c>
      <c r="M821" s="104">
        <v>14</v>
      </c>
      <c r="N821" s="104">
        <v>46</v>
      </c>
      <c r="O821" s="104">
        <v>29</v>
      </c>
      <c r="P821" s="104">
        <v>0</v>
      </c>
      <c r="Q821" s="104">
        <v>618</v>
      </c>
      <c r="R821" s="104">
        <v>3</v>
      </c>
      <c r="S821" s="104">
        <f>SUM('MFP by Site_kbs'!$L821:$P821,'MFP by Site_kbs'!$R821)</f>
        <v>93</v>
      </c>
      <c r="T821" s="104">
        <v>700</v>
      </c>
      <c r="U821" s="105">
        <v>0.98452883263009805</v>
      </c>
      <c r="V821" s="104">
        <v>11</v>
      </c>
      <c r="W821" s="105">
        <v>1.5471167369901499E-2</v>
      </c>
      <c r="X821" s="104">
        <v>0</v>
      </c>
      <c r="Y821" s="104">
        <v>0</v>
      </c>
      <c r="Z821" s="104" t="s">
        <v>1869</v>
      </c>
      <c r="AA821" s="104">
        <v>0</v>
      </c>
      <c r="AB821" s="104">
        <v>0</v>
      </c>
      <c r="AC821" s="104">
        <v>0</v>
      </c>
      <c r="AD821" s="103">
        <v>0</v>
      </c>
      <c r="AE821" s="104">
        <v>0</v>
      </c>
      <c r="AF821" s="104">
        <v>0</v>
      </c>
      <c r="AG821" s="104">
        <v>231</v>
      </c>
      <c r="AH821" s="104">
        <v>219</v>
      </c>
      <c r="AI821" s="104">
        <v>261</v>
      </c>
      <c r="AJ821" s="104">
        <v>0</v>
      </c>
      <c r="AK821" s="104">
        <v>0</v>
      </c>
      <c r="AL821" s="104">
        <v>0</v>
      </c>
      <c r="AM821" s="104">
        <v>0</v>
      </c>
      <c r="AN821" s="104">
        <v>0</v>
      </c>
      <c r="AO821" s="104">
        <v>272</v>
      </c>
      <c r="AP821" s="106">
        <f>'MFP by Site_kbs'!$AO821/'MFP by Site_kbs'!$G821</f>
        <v>0.38255977496483823</v>
      </c>
      <c r="AQ821" s="104">
        <v>277</v>
      </c>
      <c r="AR821" s="107">
        <f>'MFP by Site_kbs'!$AQ821/'MFP by Site_kbs'!$G821</f>
        <v>0.38959212376933894</v>
      </c>
      <c r="AS821" s="104" t="s">
        <v>1767</v>
      </c>
      <c r="AT821" s="104" t="s">
        <v>1800</v>
      </c>
      <c r="AU821" s="115" t="s">
        <v>3247</v>
      </c>
    </row>
    <row r="822" spans="2:47" x14ac:dyDescent="0.25">
      <c r="B822" s="109" t="s">
        <v>1808</v>
      </c>
      <c r="C822" s="109">
        <v>37</v>
      </c>
      <c r="D822" s="109" t="s">
        <v>153</v>
      </c>
      <c r="E822" s="109">
        <v>37052</v>
      </c>
      <c r="F822" s="109" t="s">
        <v>1198</v>
      </c>
      <c r="G822" s="110">
        <v>366</v>
      </c>
      <c r="H822" s="110">
        <v>178</v>
      </c>
      <c r="I822" s="111">
        <v>0.48633879781420802</v>
      </c>
      <c r="J822" s="110">
        <v>188</v>
      </c>
      <c r="K822" s="111">
        <v>0.51366120218579203</v>
      </c>
      <c r="L822" s="110">
        <v>0</v>
      </c>
      <c r="M822" s="110">
        <v>0</v>
      </c>
      <c r="N822" s="110">
        <v>298</v>
      </c>
      <c r="O822" s="110">
        <v>29</v>
      </c>
      <c r="P822" s="110">
        <v>0</v>
      </c>
      <c r="Q822" s="110">
        <v>19</v>
      </c>
      <c r="R822" s="110">
        <v>20</v>
      </c>
      <c r="S822" s="110">
        <f>SUM('MFP by Site_kbs'!$L822:$P822,'MFP by Site_kbs'!$R822)</f>
        <v>347</v>
      </c>
      <c r="T822" s="110">
        <v>350</v>
      </c>
      <c r="U822" s="111">
        <v>0.95628415300546399</v>
      </c>
      <c r="V822" s="110">
        <v>16</v>
      </c>
      <c r="W822" s="111">
        <v>4.3715846994535498E-2</v>
      </c>
      <c r="X822" s="110">
        <v>0</v>
      </c>
      <c r="Y822" s="110">
        <v>0</v>
      </c>
      <c r="Z822" s="110" t="s">
        <v>1869</v>
      </c>
      <c r="AA822" s="110">
        <v>0</v>
      </c>
      <c r="AB822" s="110">
        <v>74</v>
      </c>
      <c r="AC822" s="110">
        <v>76</v>
      </c>
      <c r="AD822" s="109">
        <v>72</v>
      </c>
      <c r="AE822" s="110">
        <v>87</v>
      </c>
      <c r="AF822" s="110">
        <v>57</v>
      </c>
      <c r="AG822" s="110">
        <v>0</v>
      </c>
      <c r="AH822" s="110">
        <v>0</v>
      </c>
      <c r="AI822" s="110">
        <v>0</v>
      </c>
      <c r="AJ822" s="110">
        <v>0</v>
      </c>
      <c r="AK822" s="110">
        <v>0</v>
      </c>
      <c r="AL822" s="110">
        <v>0</v>
      </c>
      <c r="AM822" s="110">
        <v>0</v>
      </c>
      <c r="AN822" s="110">
        <v>0</v>
      </c>
      <c r="AO822" s="110">
        <v>359</v>
      </c>
      <c r="AP822" s="112">
        <f>'MFP by Site_kbs'!$AO822/'MFP by Site_kbs'!$G822</f>
        <v>0.98087431693989069</v>
      </c>
      <c r="AQ822" s="110">
        <v>359</v>
      </c>
      <c r="AR822" s="113">
        <f>'MFP by Site_kbs'!$AQ822/'MFP by Site_kbs'!$G822</f>
        <v>0.98087431693989069</v>
      </c>
      <c r="AS822" s="110" t="s">
        <v>1767</v>
      </c>
      <c r="AT822" s="110" t="s">
        <v>1800</v>
      </c>
      <c r="AU822" s="114" t="s">
        <v>3246</v>
      </c>
    </row>
    <row r="823" spans="2:47" x14ac:dyDescent="0.25">
      <c r="B823" s="103" t="s">
        <v>1808</v>
      </c>
      <c r="C823" s="103">
        <v>37</v>
      </c>
      <c r="D823" s="103" t="s">
        <v>153</v>
      </c>
      <c r="E823" s="103">
        <v>37053</v>
      </c>
      <c r="F823" s="103" t="s">
        <v>1199</v>
      </c>
      <c r="G823" s="104">
        <v>586</v>
      </c>
      <c r="H823" s="104">
        <v>288</v>
      </c>
      <c r="I823" s="105">
        <v>0.49146757679180902</v>
      </c>
      <c r="J823" s="104">
        <v>298</v>
      </c>
      <c r="K823" s="105">
        <v>0.50853242320819103</v>
      </c>
      <c r="L823" s="104">
        <v>0</v>
      </c>
      <c r="M823" s="104">
        <v>7</v>
      </c>
      <c r="N823" s="104">
        <v>114</v>
      </c>
      <c r="O823" s="104">
        <v>15</v>
      </c>
      <c r="P823" s="104">
        <v>0</v>
      </c>
      <c r="Q823" s="104">
        <v>444</v>
      </c>
      <c r="R823" s="104">
        <v>6</v>
      </c>
      <c r="S823" s="104">
        <f>SUM('MFP by Site_kbs'!$L823:$P823,'MFP by Site_kbs'!$R823)</f>
        <v>142</v>
      </c>
      <c r="T823" s="104">
        <v>585</v>
      </c>
      <c r="U823" s="105">
        <v>0.99829351535836197</v>
      </c>
      <c r="V823" s="104">
        <v>1</v>
      </c>
      <c r="W823" s="105">
        <v>1.70648464163823E-3</v>
      </c>
      <c r="X823" s="104">
        <v>0</v>
      </c>
      <c r="Y823" s="104">
        <v>0</v>
      </c>
      <c r="Z823" s="104" t="s">
        <v>1869</v>
      </c>
      <c r="AA823" s="104">
        <v>0</v>
      </c>
      <c r="AB823" s="104">
        <v>0</v>
      </c>
      <c r="AC823" s="104">
        <v>0</v>
      </c>
      <c r="AD823" s="103">
        <v>0</v>
      </c>
      <c r="AE823" s="104">
        <v>0</v>
      </c>
      <c r="AF823" s="104">
        <v>0</v>
      </c>
      <c r="AG823" s="104">
        <v>186</v>
      </c>
      <c r="AH823" s="104">
        <v>212</v>
      </c>
      <c r="AI823" s="104">
        <v>188</v>
      </c>
      <c r="AJ823" s="104">
        <v>0</v>
      </c>
      <c r="AK823" s="104">
        <v>0</v>
      </c>
      <c r="AL823" s="104">
        <v>0</v>
      </c>
      <c r="AM823" s="104">
        <v>0</v>
      </c>
      <c r="AN823" s="104">
        <v>0</v>
      </c>
      <c r="AO823" s="104">
        <v>267</v>
      </c>
      <c r="AP823" s="106">
        <f>'MFP by Site_kbs'!$AO823/'MFP by Site_kbs'!$G823</f>
        <v>0.45563139931740615</v>
      </c>
      <c r="AQ823" s="104">
        <v>267</v>
      </c>
      <c r="AR823" s="107">
        <f>'MFP by Site_kbs'!$AQ823/'MFP by Site_kbs'!$G823</f>
        <v>0.45563139931740615</v>
      </c>
      <c r="AS823" s="104" t="s">
        <v>1767</v>
      </c>
      <c r="AT823" s="104" t="s">
        <v>1800</v>
      </c>
      <c r="AU823" s="115" t="s">
        <v>3247</v>
      </c>
    </row>
    <row r="824" spans="2:47" x14ac:dyDescent="0.25">
      <c r="B824" s="109" t="s">
        <v>1808</v>
      </c>
      <c r="C824" s="109">
        <v>37</v>
      </c>
      <c r="D824" s="109" t="s">
        <v>153</v>
      </c>
      <c r="E824" s="109">
        <v>37054</v>
      </c>
      <c r="F824" s="109" t="s">
        <v>1200</v>
      </c>
      <c r="G824" s="110">
        <v>466</v>
      </c>
      <c r="H824" s="110">
        <v>209</v>
      </c>
      <c r="I824" s="111">
        <v>0.44849785407725301</v>
      </c>
      <c r="J824" s="110">
        <v>257</v>
      </c>
      <c r="K824" s="111">
        <v>0.55150214592274704</v>
      </c>
      <c r="L824" s="110">
        <v>0</v>
      </c>
      <c r="M824" s="110">
        <v>1</v>
      </c>
      <c r="N824" s="110">
        <v>26</v>
      </c>
      <c r="O824" s="110">
        <v>9</v>
      </c>
      <c r="P824" s="110">
        <v>0</v>
      </c>
      <c r="Q824" s="110">
        <v>421</v>
      </c>
      <c r="R824" s="110">
        <v>9</v>
      </c>
      <c r="S824" s="110">
        <f>SUM('MFP by Site_kbs'!$L824:$P824,'MFP by Site_kbs'!$R824)</f>
        <v>45</v>
      </c>
      <c r="T824" s="110">
        <v>464</v>
      </c>
      <c r="U824" s="111">
        <v>0.99570815450643801</v>
      </c>
      <c r="V824" s="110">
        <v>2</v>
      </c>
      <c r="W824" s="111">
        <v>4.29184549356223E-3</v>
      </c>
      <c r="X824" s="110">
        <v>0</v>
      </c>
      <c r="Y824" s="110">
        <v>18</v>
      </c>
      <c r="Z824" s="110" t="s">
        <v>1869</v>
      </c>
      <c r="AA824" s="110">
        <v>147</v>
      </c>
      <c r="AB824" s="110">
        <v>152</v>
      </c>
      <c r="AC824" s="110">
        <v>149</v>
      </c>
      <c r="AD824" s="109">
        <v>0</v>
      </c>
      <c r="AE824" s="110">
        <v>0</v>
      </c>
      <c r="AF824" s="110">
        <v>0</v>
      </c>
      <c r="AG824" s="110">
        <v>0</v>
      </c>
      <c r="AH824" s="110">
        <v>0</v>
      </c>
      <c r="AI824" s="110">
        <v>0</v>
      </c>
      <c r="AJ824" s="110">
        <v>0</v>
      </c>
      <c r="AK824" s="110">
        <v>0</v>
      </c>
      <c r="AL824" s="110">
        <v>0</v>
      </c>
      <c r="AM824" s="110">
        <v>0</v>
      </c>
      <c r="AN824" s="110">
        <v>0</v>
      </c>
      <c r="AO824" s="110">
        <v>266</v>
      </c>
      <c r="AP824" s="112">
        <f>'MFP by Site_kbs'!$AO824/'MFP by Site_kbs'!$G824</f>
        <v>0.57081545064377681</v>
      </c>
      <c r="AQ824" s="110">
        <v>267</v>
      </c>
      <c r="AR824" s="113">
        <f>'MFP by Site_kbs'!$AQ824/'MFP by Site_kbs'!$G824</f>
        <v>0.57296137339055797</v>
      </c>
      <c r="AS824" s="110" t="s">
        <v>1767</v>
      </c>
      <c r="AT824" s="110" t="s">
        <v>1800</v>
      </c>
      <c r="AU824" s="114" t="s">
        <v>3247</v>
      </c>
    </row>
    <row r="825" spans="2:47" x14ac:dyDescent="0.25">
      <c r="B825" s="103" t="s">
        <v>1808</v>
      </c>
      <c r="C825" s="103">
        <v>37</v>
      </c>
      <c r="D825" s="103" t="s">
        <v>153</v>
      </c>
      <c r="E825" s="103">
        <v>37056</v>
      </c>
      <c r="F825" s="103" t="s">
        <v>1201</v>
      </c>
      <c r="G825" s="104">
        <v>412</v>
      </c>
      <c r="H825" s="104">
        <v>206</v>
      </c>
      <c r="I825" s="105">
        <v>0.5</v>
      </c>
      <c r="J825" s="104">
        <v>206</v>
      </c>
      <c r="K825" s="105">
        <v>0.5</v>
      </c>
      <c r="L825" s="104">
        <v>0</v>
      </c>
      <c r="M825" s="104">
        <v>0</v>
      </c>
      <c r="N825" s="104">
        <v>400</v>
      </c>
      <c r="O825" s="104">
        <v>7</v>
      </c>
      <c r="P825" s="104">
        <v>0</v>
      </c>
      <c r="Q825" s="104">
        <v>5</v>
      </c>
      <c r="R825" s="104">
        <v>0</v>
      </c>
      <c r="S825" s="104">
        <f>SUM('MFP by Site_kbs'!$L825:$P825,'MFP by Site_kbs'!$R825)</f>
        <v>407</v>
      </c>
      <c r="T825" s="104">
        <v>409</v>
      </c>
      <c r="U825" s="105">
        <v>0.99271844660194197</v>
      </c>
      <c r="V825" s="104">
        <v>3</v>
      </c>
      <c r="W825" s="105">
        <v>7.2815533980582501E-3</v>
      </c>
      <c r="X825" s="104">
        <v>0</v>
      </c>
      <c r="Y825" s="104">
        <v>0</v>
      </c>
      <c r="Z825" s="104" t="s">
        <v>1869</v>
      </c>
      <c r="AA825" s="104">
        <v>0</v>
      </c>
      <c r="AB825" s="104">
        <v>0</v>
      </c>
      <c r="AC825" s="104">
        <v>0</v>
      </c>
      <c r="AD825" s="103">
        <v>0</v>
      </c>
      <c r="AE825" s="104">
        <v>0</v>
      </c>
      <c r="AF825" s="104">
        <v>0</v>
      </c>
      <c r="AG825" s="104">
        <v>141</v>
      </c>
      <c r="AH825" s="104">
        <v>140</v>
      </c>
      <c r="AI825" s="104">
        <v>131</v>
      </c>
      <c r="AJ825" s="104">
        <v>0</v>
      </c>
      <c r="AK825" s="104">
        <v>0</v>
      </c>
      <c r="AL825" s="104">
        <v>0</v>
      </c>
      <c r="AM825" s="104">
        <v>0</v>
      </c>
      <c r="AN825" s="104">
        <v>0</v>
      </c>
      <c r="AO825" s="104">
        <v>396</v>
      </c>
      <c r="AP825" s="106">
        <f>'MFP by Site_kbs'!$AO825/'MFP by Site_kbs'!$G825</f>
        <v>0.96116504854368934</v>
      </c>
      <c r="AQ825" s="104">
        <v>396</v>
      </c>
      <c r="AR825" s="107">
        <f>'MFP by Site_kbs'!$AQ825/'MFP by Site_kbs'!$G825</f>
        <v>0.96116504854368934</v>
      </c>
      <c r="AS825" s="104" t="s">
        <v>1767</v>
      </c>
      <c r="AT825" s="104" t="s">
        <v>1800</v>
      </c>
      <c r="AU825" s="115" t="s">
        <v>3246</v>
      </c>
    </row>
    <row r="826" spans="2:47" x14ac:dyDescent="0.25">
      <c r="B826" s="109" t="s">
        <v>1808</v>
      </c>
      <c r="C826" s="109">
        <v>37</v>
      </c>
      <c r="D826" s="109" t="s">
        <v>153</v>
      </c>
      <c r="E826" s="109">
        <v>37057</v>
      </c>
      <c r="F826" s="109" t="s">
        <v>1202</v>
      </c>
      <c r="G826" s="110">
        <v>349</v>
      </c>
      <c r="H826" s="110">
        <v>165</v>
      </c>
      <c r="I826" s="111">
        <v>0.472779369627507</v>
      </c>
      <c r="J826" s="110">
        <v>184</v>
      </c>
      <c r="K826" s="111">
        <v>0.527220630372493</v>
      </c>
      <c r="L826" s="110">
        <v>0</v>
      </c>
      <c r="M826" s="110">
        <v>14</v>
      </c>
      <c r="N826" s="110">
        <v>68</v>
      </c>
      <c r="O826" s="110">
        <v>8</v>
      </c>
      <c r="P826" s="110">
        <v>0</v>
      </c>
      <c r="Q826" s="110">
        <v>257</v>
      </c>
      <c r="R826" s="110">
        <v>2</v>
      </c>
      <c r="S826" s="110">
        <f>SUM('MFP by Site_kbs'!$L826:$P826,'MFP by Site_kbs'!$R826)</f>
        <v>92</v>
      </c>
      <c r="T826" s="110">
        <v>344</v>
      </c>
      <c r="U826" s="111">
        <v>0.98567335243553</v>
      </c>
      <c r="V826" s="110">
        <v>5</v>
      </c>
      <c r="W826" s="111">
        <v>1.4326647564469899E-2</v>
      </c>
      <c r="X826" s="110">
        <v>0</v>
      </c>
      <c r="Y826" s="110">
        <v>0</v>
      </c>
      <c r="Z826" s="110" t="s">
        <v>1869</v>
      </c>
      <c r="AA826" s="110">
        <v>0</v>
      </c>
      <c r="AB826" s="110">
        <v>0</v>
      </c>
      <c r="AC826" s="110">
        <v>0</v>
      </c>
      <c r="AD826" s="109">
        <v>0</v>
      </c>
      <c r="AE826" s="110">
        <v>0</v>
      </c>
      <c r="AF826" s="110">
        <v>0</v>
      </c>
      <c r="AG826" s="110">
        <v>119</v>
      </c>
      <c r="AH826" s="110">
        <v>122</v>
      </c>
      <c r="AI826" s="110">
        <v>108</v>
      </c>
      <c r="AJ826" s="110">
        <v>0</v>
      </c>
      <c r="AK826" s="110">
        <v>0</v>
      </c>
      <c r="AL826" s="110">
        <v>0</v>
      </c>
      <c r="AM826" s="110">
        <v>0</v>
      </c>
      <c r="AN826" s="110">
        <v>0</v>
      </c>
      <c r="AO826" s="110">
        <v>116</v>
      </c>
      <c r="AP826" s="112">
        <f>'MFP by Site_kbs'!$AO826/'MFP by Site_kbs'!$G826</f>
        <v>0.33237822349570201</v>
      </c>
      <c r="AQ826" s="110">
        <v>119</v>
      </c>
      <c r="AR826" s="113">
        <f>'MFP by Site_kbs'!$AQ826/'MFP by Site_kbs'!$G826</f>
        <v>0.34097421203438394</v>
      </c>
      <c r="AS826" s="110" t="s">
        <v>1767</v>
      </c>
      <c r="AT826" s="110" t="s">
        <v>1800</v>
      </c>
      <c r="AU826" s="114" t="s">
        <v>3247</v>
      </c>
    </row>
    <row r="827" spans="2:47" x14ac:dyDescent="0.25">
      <c r="B827" s="103" t="s">
        <v>1808</v>
      </c>
      <c r="C827" s="103">
        <v>38</v>
      </c>
      <c r="D827" s="103" t="s">
        <v>155</v>
      </c>
      <c r="E827" s="103">
        <v>38001</v>
      </c>
      <c r="F827" s="103" t="s">
        <v>1203</v>
      </c>
      <c r="G827" s="104">
        <v>897</v>
      </c>
      <c r="H827" s="104">
        <v>447</v>
      </c>
      <c r="I827" s="105">
        <v>0.49832775919732403</v>
      </c>
      <c r="J827" s="104">
        <v>450</v>
      </c>
      <c r="K827" s="105">
        <v>0.50167224080267603</v>
      </c>
      <c r="L827" s="104">
        <v>6</v>
      </c>
      <c r="M827" s="104">
        <v>23</v>
      </c>
      <c r="N827" s="104">
        <v>190</v>
      </c>
      <c r="O827" s="104">
        <v>70</v>
      </c>
      <c r="P827" s="104">
        <v>4</v>
      </c>
      <c r="Q827" s="104">
        <v>575</v>
      </c>
      <c r="R827" s="104">
        <v>29</v>
      </c>
      <c r="S827" s="104">
        <f>SUM('MFP by Site_kbs'!$L827:$P827,'MFP by Site_kbs'!$R827)</f>
        <v>322</v>
      </c>
      <c r="T827" s="104">
        <v>884</v>
      </c>
      <c r="U827" s="105">
        <v>0.98550724637681197</v>
      </c>
      <c r="V827" s="104">
        <v>13</v>
      </c>
      <c r="W827" s="105">
        <v>1.4492753623188401E-2</v>
      </c>
      <c r="X827" s="104">
        <v>0</v>
      </c>
      <c r="Y827" s="104">
        <v>0</v>
      </c>
      <c r="Z827" s="104" t="s">
        <v>1869</v>
      </c>
      <c r="AA827" s="104">
        <v>0</v>
      </c>
      <c r="AB827" s="104">
        <v>0</v>
      </c>
      <c r="AC827" s="104">
        <v>0</v>
      </c>
      <c r="AD827" s="103">
        <v>0</v>
      </c>
      <c r="AE827" s="104">
        <v>0</v>
      </c>
      <c r="AF827" s="104">
        <v>0</v>
      </c>
      <c r="AG827" s="104">
        <v>0</v>
      </c>
      <c r="AH827" s="104">
        <v>0</v>
      </c>
      <c r="AI827" s="104">
        <v>0</v>
      </c>
      <c r="AJ827" s="104">
        <v>234</v>
      </c>
      <c r="AK827" s="104">
        <v>6</v>
      </c>
      <c r="AL827" s="104">
        <v>249</v>
      </c>
      <c r="AM827" s="104">
        <v>200</v>
      </c>
      <c r="AN827" s="104">
        <v>208</v>
      </c>
      <c r="AO827" s="104">
        <v>406</v>
      </c>
      <c r="AP827" s="106">
        <f>'MFP by Site_kbs'!$AO827/'MFP by Site_kbs'!$G827</f>
        <v>0.45261984392419174</v>
      </c>
      <c r="AQ827" s="104">
        <v>409</v>
      </c>
      <c r="AR827" s="107">
        <f>'MFP by Site_kbs'!$AQ827/'MFP by Site_kbs'!$G827</f>
        <v>0.45596432552954291</v>
      </c>
      <c r="AS827" s="104" t="s">
        <v>1767</v>
      </c>
      <c r="AT827" s="104" t="s">
        <v>1788</v>
      </c>
      <c r="AU827" s="115" t="s">
        <v>3247</v>
      </c>
    </row>
    <row r="828" spans="2:47" x14ac:dyDescent="0.25">
      <c r="B828" s="109" t="s">
        <v>1808</v>
      </c>
      <c r="C828" s="109">
        <v>38</v>
      </c>
      <c r="D828" s="109" t="s">
        <v>155</v>
      </c>
      <c r="E828" s="109">
        <v>38002</v>
      </c>
      <c r="F828" s="109" t="s">
        <v>1204</v>
      </c>
      <c r="G828" s="110">
        <v>777</v>
      </c>
      <c r="H828" s="110">
        <v>362</v>
      </c>
      <c r="I828" s="111">
        <v>0.46589446589446598</v>
      </c>
      <c r="J828" s="110">
        <v>415</v>
      </c>
      <c r="K828" s="111">
        <v>0.53410553410553396</v>
      </c>
      <c r="L828" s="110">
        <v>8</v>
      </c>
      <c r="M828" s="110">
        <v>30</v>
      </c>
      <c r="N828" s="110">
        <v>137</v>
      </c>
      <c r="O828" s="110">
        <v>61</v>
      </c>
      <c r="P828" s="110">
        <v>0</v>
      </c>
      <c r="Q828" s="110">
        <v>532</v>
      </c>
      <c r="R828" s="110">
        <v>9</v>
      </c>
      <c r="S828" s="110">
        <f>SUM('MFP by Site_kbs'!$L828:$P828,'MFP by Site_kbs'!$R828)</f>
        <v>245</v>
      </c>
      <c r="T828" s="110">
        <v>761</v>
      </c>
      <c r="U828" s="111">
        <v>0.97940797940797897</v>
      </c>
      <c r="V828" s="110">
        <v>16</v>
      </c>
      <c r="W828" s="111">
        <v>2.0592020592020598E-2</v>
      </c>
      <c r="X828" s="110">
        <v>0</v>
      </c>
      <c r="Y828" s="110">
        <v>0</v>
      </c>
      <c r="Z828" s="110" t="s">
        <v>1869</v>
      </c>
      <c r="AA828" s="110">
        <v>0</v>
      </c>
      <c r="AB828" s="110">
        <v>0</v>
      </c>
      <c r="AC828" s="110">
        <v>0</v>
      </c>
      <c r="AD828" s="109">
        <v>0</v>
      </c>
      <c r="AE828" s="110">
        <v>0</v>
      </c>
      <c r="AF828" s="110">
        <v>186</v>
      </c>
      <c r="AG828" s="110">
        <v>180</v>
      </c>
      <c r="AH828" s="110">
        <v>202</v>
      </c>
      <c r="AI828" s="110">
        <v>209</v>
      </c>
      <c r="AJ828" s="110">
        <v>0</v>
      </c>
      <c r="AK828" s="110">
        <v>0</v>
      </c>
      <c r="AL828" s="110">
        <v>0</v>
      </c>
      <c r="AM828" s="110">
        <v>0</v>
      </c>
      <c r="AN828" s="110">
        <v>0</v>
      </c>
      <c r="AO828" s="110">
        <v>423</v>
      </c>
      <c r="AP828" s="112">
        <f>'MFP by Site_kbs'!$AO828/'MFP by Site_kbs'!$G828</f>
        <v>0.54440154440154442</v>
      </c>
      <c r="AQ828" s="110">
        <v>428</v>
      </c>
      <c r="AR828" s="113">
        <f>'MFP by Site_kbs'!$AQ828/'MFP by Site_kbs'!$G828</f>
        <v>0.55083655083655081</v>
      </c>
      <c r="AS828" s="110" t="s">
        <v>1767</v>
      </c>
      <c r="AT828" s="110" t="s">
        <v>1788</v>
      </c>
      <c r="AU828" s="114" t="s">
        <v>3247</v>
      </c>
    </row>
    <row r="829" spans="2:47" ht="30" x14ac:dyDescent="0.25">
      <c r="B829" s="103" t="s">
        <v>1808</v>
      </c>
      <c r="C829" s="103">
        <v>38</v>
      </c>
      <c r="D829" s="103" t="s">
        <v>155</v>
      </c>
      <c r="E829" s="103">
        <v>38003</v>
      </c>
      <c r="F829" s="103" t="s">
        <v>1205</v>
      </c>
      <c r="G829" s="104">
        <v>358</v>
      </c>
      <c r="H829" s="104">
        <v>163</v>
      </c>
      <c r="I829" s="105">
        <v>0.45530726256983201</v>
      </c>
      <c r="J829" s="104">
        <v>195</v>
      </c>
      <c r="K829" s="105">
        <v>0.54469273743016799</v>
      </c>
      <c r="L829" s="104">
        <v>10</v>
      </c>
      <c r="M829" s="104">
        <v>59</v>
      </c>
      <c r="N829" s="104">
        <v>101</v>
      </c>
      <c r="O829" s="104">
        <v>16</v>
      </c>
      <c r="P829" s="104">
        <v>0</v>
      </c>
      <c r="Q829" s="104">
        <v>160</v>
      </c>
      <c r="R829" s="104">
        <v>12</v>
      </c>
      <c r="S829" s="104">
        <f>SUM('MFP by Site_kbs'!$L829:$P829,'MFP by Site_kbs'!$R829)</f>
        <v>198</v>
      </c>
      <c r="T829" s="104">
        <v>305</v>
      </c>
      <c r="U829" s="105">
        <v>0.85195530726256996</v>
      </c>
      <c r="V829" s="104">
        <v>53</v>
      </c>
      <c r="W829" s="105">
        <v>0.14804469273743001</v>
      </c>
      <c r="X829" s="104">
        <v>0</v>
      </c>
      <c r="Y829" s="104">
        <v>4</v>
      </c>
      <c r="Z829" s="104" t="s">
        <v>1869</v>
      </c>
      <c r="AA829" s="104">
        <v>53</v>
      </c>
      <c r="AB829" s="104">
        <v>45</v>
      </c>
      <c r="AC829" s="104">
        <v>54</v>
      </c>
      <c r="AD829" s="103">
        <v>47</v>
      </c>
      <c r="AE829" s="104">
        <v>50</v>
      </c>
      <c r="AF829" s="104">
        <v>55</v>
      </c>
      <c r="AG829" s="104">
        <v>50</v>
      </c>
      <c r="AH829" s="104">
        <v>0</v>
      </c>
      <c r="AI829" s="104">
        <v>0</v>
      </c>
      <c r="AJ829" s="104">
        <v>0</v>
      </c>
      <c r="AK829" s="104">
        <v>0</v>
      </c>
      <c r="AL829" s="104">
        <v>0</v>
      </c>
      <c r="AM829" s="104">
        <v>0</v>
      </c>
      <c r="AN829" s="104">
        <v>0</v>
      </c>
      <c r="AO829" s="104">
        <v>323</v>
      </c>
      <c r="AP829" s="106">
        <f>'MFP by Site_kbs'!$AO829/'MFP by Site_kbs'!$G829</f>
        <v>0.9022346368715084</v>
      </c>
      <c r="AQ829" s="104">
        <v>323</v>
      </c>
      <c r="AR829" s="107">
        <f>'MFP by Site_kbs'!$AQ829/'MFP by Site_kbs'!$G829</f>
        <v>0.9022346368715084</v>
      </c>
      <c r="AS829" s="104" t="s">
        <v>1767</v>
      </c>
      <c r="AT829" s="104" t="s">
        <v>1788</v>
      </c>
      <c r="AU829" s="115" t="s">
        <v>3246</v>
      </c>
    </row>
    <row r="830" spans="2:47" x14ac:dyDescent="0.25">
      <c r="B830" s="109" t="s">
        <v>1808</v>
      </c>
      <c r="C830" s="109">
        <v>38</v>
      </c>
      <c r="D830" s="109" t="s">
        <v>155</v>
      </c>
      <c r="E830" s="109">
        <v>38006</v>
      </c>
      <c r="F830" s="109" t="s">
        <v>1206</v>
      </c>
      <c r="G830" s="110">
        <v>188</v>
      </c>
      <c r="H830" s="110">
        <v>78</v>
      </c>
      <c r="I830" s="111">
        <v>0.41489361702127697</v>
      </c>
      <c r="J830" s="110">
        <v>110</v>
      </c>
      <c r="K830" s="111">
        <v>0.58510638297872297</v>
      </c>
      <c r="L830" s="110">
        <v>0</v>
      </c>
      <c r="M830" s="110">
        <v>0</v>
      </c>
      <c r="N830" s="110">
        <v>181</v>
      </c>
      <c r="O830" s="110">
        <v>0</v>
      </c>
      <c r="P830" s="110">
        <v>0</v>
      </c>
      <c r="Q830" s="110">
        <v>5</v>
      </c>
      <c r="R830" s="110">
        <v>2</v>
      </c>
      <c r="S830" s="110">
        <f>SUM('MFP by Site_kbs'!$L830:$P830,'MFP by Site_kbs'!$R830)</f>
        <v>183</v>
      </c>
      <c r="T830" s="110">
        <v>188</v>
      </c>
      <c r="U830" s="111">
        <v>1</v>
      </c>
      <c r="V830" s="110">
        <v>0</v>
      </c>
      <c r="W830" s="111">
        <v>0</v>
      </c>
      <c r="X830" s="110">
        <v>0</v>
      </c>
      <c r="Y830" s="110">
        <v>1</v>
      </c>
      <c r="Z830" s="110" t="s">
        <v>1869</v>
      </c>
      <c r="AA830" s="110">
        <v>13</v>
      </c>
      <c r="AB830" s="110">
        <v>18</v>
      </c>
      <c r="AC830" s="110">
        <v>15</v>
      </c>
      <c r="AD830" s="109">
        <v>16</v>
      </c>
      <c r="AE830" s="110">
        <v>11</v>
      </c>
      <c r="AF830" s="110">
        <v>14</v>
      </c>
      <c r="AG830" s="110">
        <v>13</v>
      </c>
      <c r="AH830" s="110">
        <v>16</v>
      </c>
      <c r="AI830" s="110">
        <v>18</v>
      </c>
      <c r="AJ830" s="110">
        <v>18</v>
      </c>
      <c r="AK830" s="110">
        <v>0</v>
      </c>
      <c r="AL830" s="110">
        <v>10</v>
      </c>
      <c r="AM830" s="110">
        <v>15</v>
      </c>
      <c r="AN830" s="110">
        <v>10</v>
      </c>
      <c r="AO830" s="110">
        <v>182</v>
      </c>
      <c r="AP830" s="112">
        <f>'MFP by Site_kbs'!$AO830/'MFP by Site_kbs'!$G830</f>
        <v>0.96808510638297873</v>
      </c>
      <c r="AQ830" s="110">
        <v>182</v>
      </c>
      <c r="AR830" s="113">
        <f>'MFP by Site_kbs'!$AQ830/'MFP by Site_kbs'!$G830</f>
        <v>0.96808510638297873</v>
      </c>
      <c r="AS830" s="110" t="s">
        <v>1767</v>
      </c>
      <c r="AT830" s="110" t="s">
        <v>1788</v>
      </c>
      <c r="AU830" s="114" t="s">
        <v>3246</v>
      </c>
    </row>
    <row r="831" spans="2:47" x14ac:dyDescent="0.25">
      <c r="B831" s="103" t="s">
        <v>1808</v>
      </c>
      <c r="C831" s="103">
        <v>38</v>
      </c>
      <c r="D831" s="103" t="s">
        <v>155</v>
      </c>
      <c r="E831" s="103">
        <v>38010</v>
      </c>
      <c r="F831" s="103" t="s">
        <v>1207</v>
      </c>
      <c r="G831" s="104">
        <v>1000</v>
      </c>
      <c r="H831" s="104">
        <v>465</v>
      </c>
      <c r="I831" s="105">
        <v>0.46500000000000002</v>
      </c>
      <c r="J831" s="104">
        <v>535</v>
      </c>
      <c r="K831" s="105">
        <v>0.53500000000000003</v>
      </c>
      <c r="L831" s="104">
        <v>9</v>
      </c>
      <c r="M831" s="104">
        <v>25</v>
      </c>
      <c r="N831" s="104">
        <v>154</v>
      </c>
      <c r="O831" s="104">
        <v>65</v>
      </c>
      <c r="P831" s="104">
        <v>0</v>
      </c>
      <c r="Q831" s="104">
        <v>698</v>
      </c>
      <c r="R831" s="104">
        <v>49</v>
      </c>
      <c r="S831" s="104">
        <f>SUM('MFP by Site_kbs'!$L831:$P831,'MFP by Site_kbs'!$R831)</f>
        <v>302</v>
      </c>
      <c r="T831" s="104">
        <v>959</v>
      </c>
      <c r="U831" s="105">
        <v>0.95899999999999996</v>
      </c>
      <c r="V831" s="104">
        <v>41</v>
      </c>
      <c r="W831" s="105">
        <v>4.1000000000000002E-2</v>
      </c>
      <c r="X831" s="104">
        <v>0</v>
      </c>
      <c r="Y831" s="104">
        <v>27</v>
      </c>
      <c r="Z831" s="104" t="s">
        <v>1869</v>
      </c>
      <c r="AA831" s="104">
        <v>175</v>
      </c>
      <c r="AB831" s="104">
        <v>210</v>
      </c>
      <c r="AC831" s="104">
        <v>187</v>
      </c>
      <c r="AD831" s="103">
        <v>193</v>
      </c>
      <c r="AE831" s="104">
        <v>208</v>
      </c>
      <c r="AF831" s="104">
        <v>0</v>
      </c>
      <c r="AG831" s="104">
        <v>0</v>
      </c>
      <c r="AH831" s="104">
        <v>0</v>
      </c>
      <c r="AI831" s="104">
        <v>0</v>
      </c>
      <c r="AJ831" s="104">
        <v>0</v>
      </c>
      <c r="AK831" s="104">
        <v>0</v>
      </c>
      <c r="AL831" s="104">
        <v>0</v>
      </c>
      <c r="AM831" s="104">
        <v>0</v>
      </c>
      <c r="AN831" s="104">
        <v>0</v>
      </c>
      <c r="AO831" s="104">
        <v>564</v>
      </c>
      <c r="AP831" s="106">
        <f>'MFP by Site_kbs'!$AO831/'MFP by Site_kbs'!$G831</f>
        <v>0.56399999999999995</v>
      </c>
      <c r="AQ831" s="104">
        <v>578</v>
      </c>
      <c r="AR831" s="107">
        <f>'MFP by Site_kbs'!$AQ831/'MFP by Site_kbs'!$G831</f>
        <v>0.57799999999999996</v>
      </c>
      <c r="AS831" s="104" t="s">
        <v>1767</v>
      </c>
      <c r="AT831" s="104" t="s">
        <v>1788</v>
      </c>
      <c r="AU831" s="115" t="s">
        <v>3247</v>
      </c>
    </row>
    <row r="832" spans="2:47" ht="30" x14ac:dyDescent="0.25">
      <c r="B832" s="109" t="s">
        <v>1808</v>
      </c>
      <c r="C832" s="109">
        <v>38</v>
      </c>
      <c r="D832" s="109" t="s">
        <v>155</v>
      </c>
      <c r="E832" s="109">
        <v>38012</v>
      </c>
      <c r="F832" s="109" t="s">
        <v>1208</v>
      </c>
      <c r="G832" s="110">
        <v>189</v>
      </c>
      <c r="H832" s="110">
        <v>84</v>
      </c>
      <c r="I832" s="111">
        <v>0.44444444444444398</v>
      </c>
      <c r="J832" s="110">
        <v>105</v>
      </c>
      <c r="K832" s="111">
        <v>0.55555555555555602</v>
      </c>
      <c r="L832" s="110">
        <v>5</v>
      </c>
      <c r="M832" s="110">
        <v>9</v>
      </c>
      <c r="N832" s="110">
        <v>125</v>
      </c>
      <c r="O832" s="110">
        <v>6</v>
      </c>
      <c r="P832" s="110">
        <v>0</v>
      </c>
      <c r="Q832" s="110">
        <v>34</v>
      </c>
      <c r="R832" s="110">
        <v>10</v>
      </c>
      <c r="S832" s="110">
        <f>SUM('MFP by Site_kbs'!$L832:$P832,'MFP by Site_kbs'!$R832)</f>
        <v>155</v>
      </c>
      <c r="T832" s="110">
        <v>183</v>
      </c>
      <c r="U832" s="111">
        <v>0.96825396825396803</v>
      </c>
      <c r="V832" s="110">
        <v>6</v>
      </c>
      <c r="W832" s="111">
        <v>3.1746031746031703E-2</v>
      </c>
      <c r="X832" s="110">
        <v>0</v>
      </c>
      <c r="Y832" s="110">
        <v>1</v>
      </c>
      <c r="Z832" s="110" t="s">
        <v>1869</v>
      </c>
      <c r="AA832" s="110">
        <v>28</v>
      </c>
      <c r="AB832" s="110">
        <v>22</v>
      </c>
      <c r="AC832" s="110">
        <v>23</v>
      </c>
      <c r="AD832" s="109">
        <v>33</v>
      </c>
      <c r="AE832" s="110">
        <v>26</v>
      </c>
      <c r="AF832" s="110">
        <v>36</v>
      </c>
      <c r="AG832" s="110">
        <v>20</v>
      </c>
      <c r="AH832" s="110">
        <v>0</v>
      </c>
      <c r="AI832" s="110">
        <v>0</v>
      </c>
      <c r="AJ832" s="110">
        <v>0</v>
      </c>
      <c r="AK832" s="110">
        <v>0</v>
      </c>
      <c r="AL832" s="110">
        <v>0</v>
      </c>
      <c r="AM832" s="110">
        <v>0</v>
      </c>
      <c r="AN832" s="110">
        <v>0</v>
      </c>
      <c r="AO832" s="110">
        <v>181</v>
      </c>
      <c r="AP832" s="112">
        <f>'MFP by Site_kbs'!$AO832/'MFP by Site_kbs'!$G832</f>
        <v>0.95767195767195767</v>
      </c>
      <c r="AQ832" s="110">
        <v>181</v>
      </c>
      <c r="AR832" s="113">
        <f>'MFP by Site_kbs'!$AQ832/'MFP by Site_kbs'!$G832</f>
        <v>0.95767195767195767</v>
      </c>
      <c r="AS832" s="110" t="s">
        <v>1767</v>
      </c>
      <c r="AT832" s="110" t="s">
        <v>1788</v>
      </c>
      <c r="AU832" s="114" t="s">
        <v>3246</v>
      </c>
    </row>
    <row r="833" spans="2:47" x14ac:dyDescent="0.25">
      <c r="B833" s="103" t="s">
        <v>1808</v>
      </c>
      <c r="C833" s="103">
        <v>38</v>
      </c>
      <c r="D833" s="103" t="s">
        <v>155</v>
      </c>
      <c r="E833" s="103">
        <v>38013</v>
      </c>
      <c r="F833" s="103" t="s">
        <v>1209</v>
      </c>
      <c r="G833" s="104">
        <v>441</v>
      </c>
      <c r="H833" s="104">
        <v>233</v>
      </c>
      <c r="I833" s="105">
        <v>0.52834467120181405</v>
      </c>
      <c r="J833" s="104">
        <v>208</v>
      </c>
      <c r="K833" s="105">
        <v>0.471655328798186</v>
      </c>
      <c r="L833" s="104">
        <v>19</v>
      </c>
      <c r="M833" s="104">
        <v>79</v>
      </c>
      <c r="N833" s="104">
        <v>184</v>
      </c>
      <c r="O833" s="104">
        <v>12</v>
      </c>
      <c r="P833" s="104">
        <v>2</v>
      </c>
      <c r="Q833" s="104">
        <v>140</v>
      </c>
      <c r="R833" s="104">
        <v>5</v>
      </c>
      <c r="S833" s="104">
        <f>SUM('MFP by Site_kbs'!$L833:$P833,'MFP by Site_kbs'!$R833)</f>
        <v>301</v>
      </c>
      <c r="T833" s="104">
        <v>426</v>
      </c>
      <c r="U833" s="105">
        <v>0.96598639455782298</v>
      </c>
      <c r="V833" s="104">
        <v>15</v>
      </c>
      <c r="W833" s="105">
        <v>3.4013605442176902E-2</v>
      </c>
      <c r="X833" s="104">
        <v>0</v>
      </c>
      <c r="Y833" s="104">
        <v>0</v>
      </c>
      <c r="Z833" s="104" t="s">
        <v>1869</v>
      </c>
      <c r="AA833" s="104">
        <v>0</v>
      </c>
      <c r="AB833" s="104">
        <v>0</v>
      </c>
      <c r="AC833" s="104">
        <v>0</v>
      </c>
      <c r="AD833" s="103">
        <v>0</v>
      </c>
      <c r="AE833" s="104">
        <v>0</v>
      </c>
      <c r="AF833" s="104">
        <v>0</v>
      </c>
      <c r="AG833" s="104">
        <v>0</v>
      </c>
      <c r="AH833" s="104">
        <v>95</v>
      </c>
      <c r="AI833" s="104">
        <v>72</v>
      </c>
      <c r="AJ833" s="104">
        <v>80</v>
      </c>
      <c r="AK833" s="104">
        <v>1</v>
      </c>
      <c r="AL833" s="104">
        <v>64</v>
      </c>
      <c r="AM833" s="104">
        <v>54</v>
      </c>
      <c r="AN833" s="104">
        <v>75</v>
      </c>
      <c r="AO833" s="104">
        <v>393</v>
      </c>
      <c r="AP833" s="106">
        <f>'MFP by Site_kbs'!$AO833/'MFP by Site_kbs'!$G833</f>
        <v>0.891156462585034</v>
      </c>
      <c r="AQ833" s="104">
        <v>393</v>
      </c>
      <c r="AR833" s="107">
        <f>'MFP by Site_kbs'!$AQ833/'MFP by Site_kbs'!$G833</f>
        <v>0.891156462585034</v>
      </c>
      <c r="AS833" s="104" t="s">
        <v>1767</v>
      </c>
      <c r="AT833" s="104" t="s">
        <v>1788</v>
      </c>
      <c r="AU833" s="115" t="s">
        <v>3246</v>
      </c>
    </row>
    <row r="834" spans="2:47" x14ac:dyDescent="0.25">
      <c r="B834" s="109" t="s">
        <v>1808</v>
      </c>
      <c r="C834" s="109">
        <v>39</v>
      </c>
      <c r="D834" s="109" t="s">
        <v>157</v>
      </c>
      <c r="E834" s="109">
        <v>39003</v>
      </c>
      <c r="F834" s="109" t="s">
        <v>1210</v>
      </c>
      <c r="G834" s="110">
        <v>982</v>
      </c>
      <c r="H834" s="110">
        <v>479</v>
      </c>
      <c r="I834" s="111">
        <v>0.48778004073319797</v>
      </c>
      <c r="J834" s="110">
        <v>503</v>
      </c>
      <c r="K834" s="111">
        <v>0.51221995926680197</v>
      </c>
      <c r="L834" s="110">
        <v>2</v>
      </c>
      <c r="M834" s="110">
        <v>1</v>
      </c>
      <c r="N834" s="110">
        <v>599</v>
      </c>
      <c r="O834" s="110">
        <v>26</v>
      </c>
      <c r="P834" s="110">
        <v>0</v>
      </c>
      <c r="Q834" s="110">
        <v>339</v>
      </c>
      <c r="R834" s="110">
        <v>15</v>
      </c>
      <c r="S834" s="110">
        <f>SUM('MFP by Site_kbs'!$L834:$P834,'MFP by Site_kbs'!$R834)</f>
        <v>643</v>
      </c>
      <c r="T834" s="110">
        <v>978</v>
      </c>
      <c r="U834" s="111">
        <v>0.99592668024439901</v>
      </c>
      <c r="V834" s="110">
        <v>4</v>
      </c>
      <c r="W834" s="111">
        <v>4.0733197556008099E-3</v>
      </c>
      <c r="X834" s="110">
        <v>0</v>
      </c>
      <c r="Y834" s="110">
        <v>0</v>
      </c>
      <c r="Z834" s="110" t="s">
        <v>1869</v>
      </c>
      <c r="AA834" s="110">
        <v>0</v>
      </c>
      <c r="AB834" s="110">
        <v>0</v>
      </c>
      <c r="AC834" s="110">
        <v>0</v>
      </c>
      <c r="AD834" s="109">
        <v>0</v>
      </c>
      <c r="AE834" s="110">
        <v>0</v>
      </c>
      <c r="AF834" s="110">
        <v>0</v>
      </c>
      <c r="AG834" s="110">
        <v>0</v>
      </c>
      <c r="AH834" s="110">
        <v>126</v>
      </c>
      <c r="AI834" s="110">
        <v>124</v>
      </c>
      <c r="AJ834" s="110">
        <v>225</v>
      </c>
      <c r="AK834" s="110">
        <v>15</v>
      </c>
      <c r="AL834" s="110">
        <v>173</v>
      </c>
      <c r="AM834" s="110">
        <v>158</v>
      </c>
      <c r="AN834" s="110">
        <v>161</v>
      </c>
      <c r="AO834" s="110">
        <v>761</v>
      </c>
      <c r="AP834" s="112">
        <f>'MFP by Site_kbs'!$AO834/'MFP by Site_kbs'!$G834</f>
        <v>0.77494908350305503</v>
      </c>
      <c r="AQ834" s="110">
        <v>761</v>
      </c>
      <c r="AR834" s="113">
        <f>'MFP by Site_kbs'!$AQ834/'MFP by Site_kbs'!$G834</f>
        <v>0.77494908350305503</v>
      </c>
      <c r="AS834" s="110" t="s">
        <v>1767</v>
      </c>
      <c r="AT834" s="110" t="s">
        <v>1784</v>
      </c>
      <c r="AU834" s="114" t="s">
        <v>3246</v>
      </c>
    </row>
    <row r="835" spans="2:47" ht="30" x14ac:dyDescent="0.25">
      <c r="B835" s="103" t="s">
        <v>1808</v>
      </c>
      <c r="C835" s="103">
        <v>39</v>
      </c>
      <c r="D835" s="103" t="s">
        <v>157</v>
      </c>
      <c r="E835" s="103">
        <v>39008</v>
      </c>
      <c r="F835" s="103" t="s">
        <v>1211</v>
      </c>
      <c r="G835" s="104">
        <v>271</v>
      </c>
      <c r="H835" s="104">
        <v>130</v>
      </c>
      <c r="I835" s="105">
        <v>0.47970479704796998</v>
      </c>
      <c r="J835" s="104">
        <v>141</v>
      </c>
      <c r="K835" s="105">
        <v>0.52029520295202902</v>
      </c>
      <c r="L835" s="104">
        <v>0</v>
      </c>
      <c r="M835" s="104">
        <v>0</v>
      </c>
      <c r="N835" s="104">
        <v>217</v>
      </c>
      <c r="O835" s="104">
        <v>26</v>
      </c>
      <c r="P835" s="104">
        <v>0</v>
      </c>
      <c r="Q835" s="104">
        <v>27</v>
      </c>
      <c r="R835" s="104">
        <v>1</v>
      </c>
      <c r="S835" s="104">
        <f>SUM('MFP by Site_kbs'!$L835:$P835,'MFP by Site_kbs'!$R835)</f>
        <v>244</v>
      </c>
      <c r="T835" s="104">
        <v>250</v>
      </c>
      <c r="U835" s="105">
        <v>0.92250922509225097</v>
      </c>
      <c r="V835" s="104">
        <v>21</v>
      </c>
      <c r="W835" s="105">
        <v>7.7490774907749096E-2</v>
      </c>
      <c r="X835" s="104">
        <v>0</v>
      </c>
      <c r="Y835" s="104">
        <v>5</v>
      </c>
      <c r="Z835" s="104" t="s">
        <v>1869</v>
      </c>
      <c r="AA835" s="104">
        <v>39</v>
      </c>
      <c r="AB835" s="104">
        <v>29</v>
      </c>
      <c r="AC835" s="104">
        <v>31</v>
      </c>
      <c r="AD835" s="103">
        <v>29</v>
      </c>
      <c r="AE835" s="104">
        <v>23</v>
      </c>
      <c r="AF835" s="104">
        <v>22</v>
      </c>
      <c r="AG835" s="104">
        <v>38</v>
      </c>
      <c r="AH835" s="104">
        <v>28</v>
      </c>
      <c r="AI835" s="104">
        <v>27</v>
      </c>
      <c r="AJ835" s="104">
        <v>0</v>
      </c>
      <c r="AK835" s="104">
        <v>0</v>
      </c>
      <c r="AL835" s="104">
        <v>0</v>
      </c>
      <c r="AM835" s="104">
        <v>0</v>
      </c>
      <c r="AN835" s="104">
        <v>0</v>
      </c>
      <c r="AO835" s="104">
        <v>269</v>
      </c>
      <c r="AP835" s="106">
        <f>'MFP by Site_kbs'!$AO835/'MFP by Site_kbs'!$G835</f>
        <v>0.99261992619926198</v>
      </c>
      <c r="AQ835" s="104">
        <v>269</v>
      </c>
      <c r="AR835" s="107">
        <f>'MFP by Site_kbs'!$AQ835/'MFP by Site_kbs'!$G835</f>
        <v>0.99261992619926198</v>
      </c>
      <c r="AS835" s="104" t="s">
        <v>1767</v>
      </c>
      <c r="AT835" s="104" t="s">
        <v>1784</v>
      </c>
      <c r="AU835" s="115" t="s">
        <v>3246</v>
      </c>
    </row>
    <row r="836" spans="2:47" x14ac:dyDescent="0.25">
      <c r="B836" s="109" t="s">
        <v>1808</v>
      </c>
      <c r="C836" s="109">
        <v>39</v>
      </c>
      <c r="D836" s="109" t="s">
        <v>157</v>
      </c>
      <c r="E836" s="109">
        <v>39010</v>
      </c>
      <c r="F836" s="109" t="s">
        <v>1212</v>
      </c>
      <c r="G836" s="110">
        <v>573</v>
      </c>
      <c r="H836" s="110">
        <v>270</v>
      </c>
      <c r="I836" s="111">
        <v>0.471204188481675</v>
      </c>
      <c r="J836" s="110">
        <v>303</v>
      </c>
      <c r="K836" s="111">
        <v>0.528795811518325</v>
      </c>
      <c r="L836" s="110">
        <v>0</v>
      </c>
      <c r="M836" s="110">
        <v>0</v>
      </c>
      <c r="N836" s="110">
        <v>231</v>
      </c>
      <c r="O836" s="110">
        <v>9</v>
      </c>
      <c r="P836" s="110">
        <v>0</v>
      </c>
      <c r="Q836" s="110">
        <v>330</v>
      </c>
      <c r="R836" s="110">
        <v>3</v>
      </c>
      <c r="S836" s="110">
        <f>SUM('MFP by Site_kbs'!$L836:$P836,'MFP by Site_kbs'!$R836)</f>
        <v>243</v>
      </c>
      <c r="T836" s="110">
        <v>568</v>
      </c>
      <c r="U836" s="111">
        <v>0.99127399650959902</v>
      </c>
      <c r="V836" s="110">
        <v>5</v>
      </c>
      <c r="W836" s="111">
        <v>8.7260034904013996E-3</v>
      </c>
      <c r="X836" s="110">
        <v>0</v>
      </c>
      <c r="Y836" s="110">
        <v>12</v>
      </c>
      <c r="Z836" s="110" t="s">
        <v>1869</v>
      </c>
      <c r="AA836" s="110">
        <v>65</v>
      </c>
      <c r="AB836" s="110">
        <v>74</v>
      </c>
      <c r="AC836" s="110">
        <v>75</v>
      </c>
      <c r="AD836" s="109">
        <v>87</v>
      </c>
      <c r="AE836" s="110">
        <v>95</v>
      </c>
      <c r="AF836" s="110">
        <v>92</v>
      </c>
      <c r="AG836" s="110">
        <v>73</v>
      </c>
      <c r="AH836" s="110">
        <v>0</v>
      </c>
      <c r="AI836" s="110">
        <v>0</v>
      </c>
      <c r="AJ836" s="110">
        <v>0</v>
      </c>
      <c r="AK836" s="110">
        <v>0</v>
      </c>
      <c r="AL836" s="110">
        <v>0</v>
      </c>
      <c r="AM836" s="110">
        <v>0</v>
      </c>
      <c r="AN836" s="110">
        <v>0</v>
      </c>
      <c r="AO836" s="110">
        <v>454</v>
      </c>
      <c r="AP836" s="112">
        <f>'MFP by Site_kbs'!$AO836/'MFP by Site_kbs'!$G836</f>
        <v>0.79232111692844676</v>
      </c>
      <c r="AQ836" s="110">
        <v>454</v>
      </c>
      <c r="AR836" s="113">
        <f>'MFP by Site_kbs'!$AQ836/'MFP by Site_kbs'!$G836</f>
        <v>0.79232111692844676</v>
      </c>
      <c r="AS836" s="110" t="s">
        <v>1767</v>
      </c>
      <c r="AT836" s="110" t="s">
        <v>1784</v>
      </c>
      <c r="AU836" s="114" t="s">
        <v>3246</v>
      </c>
    </row>
    <row r="837" spans="2:47" x14ac:dyDescent="0.25">
      <c r="B837" s="103" t="s">
        <v>1808</v>
      </c>
      <c r="C837" s="103">
        <v>39</v>
      </c>
      <c r="D837" s="103" t="s">
        <v>157</v>
      </c>
      <c r="E837" s="103">
        <v>39012</v>
      </c>
      <c r="F837" s="103" t="s">
        <v>1213</v>
      </c>
      <c r="G837" s="104">
        <v>334</v>
      </c>
      <c r="H837" s="104">
        <v>159</v>
      </c>
      <c r="I837" s="105">
        <v>0.47604790419161702</v>
      </c>
      <c r="J837" s="104">
        <v>175</v>
      </c>
      <c r="K837" s="105">
        <v>0.52395209580838298</v>
      </c>
      <c r="L837" s="104">
        <v>0</v>
      </c>
      <c r="M837" s="104">
        <v>0</v>
      </c>
      <c r="N837" s="104">
        <v>325</v>
      </c>
      <c r="O837" s="104">
        <v>0</v>
      </c>
      <c r="P837" s="104">
        <v>0</v>
      </c>
      <c r="Q837" s="104">
        <v>9</v>
      </c>
      <c r="R837" s="104">
        <v>0</v>
      </c>
      <c r="S837" s="104">
        <f>SUM('MFP by Site_kbs'!$L837:$P837,'MFP by Site_kbs'!$R837)</f>
        <v>325</v>
      </c>
      <c r="T837" s="104">
        <v>334</v>
      </c>
      <c r="U837" s="105">
        <v>1</v>
      </c>
      <c r="V837" s="104">
        <v>0</v>
      </c>
      <c r="W837" s="105">
        <v>0</v>
      </c>
      <c r="X837" s="104">
        <v>0</v>
      </c>
      <c r="Y837" s="104">
        <v>14</v>
      </c>
      <c r="Z837" s="104" t="s">
        <v>1869</v>
      </c>
      <c r="AA837" s="104">
        <v>69</v>
      </c>
      <c r="AB837" s="104">
        <v>55</v>
      </c>
      <c r="AC837" s="104">
        <v>45</v>
      </c>
      <c r="AD837" s="103">
        <v>33</v>
      </c>
      <c r="AE837" s="104">
        <v>36</v>
      </c>
      <c r="AF837" s="104">
        <v>29</v>
      </c>
      <c r="AG837" s="104">
        <v>53</v>
      </c>
      <c r="AH837" s="104">
        <v>0</v>
      </c>
      <c r="AI837" s="104">
        <v>0</v>
      </c>
      <c r="AJ837" s="104">
        <v>0</v>
      </c>
      <c r="AK837" s="104">
        <v>0</v>
      </c>
      <c r="AL837" s="104">
        <v>0</v>
      </c>
      <c r="AM837" s="104">
        <v>0</v>
      </c>
      <c r="AN837" s="104">
        <v>0</v>
      </c>
      <c r="AO837" s="104">
        <v>332</v>
      </c>
      <c r="AP837" s="106">
        <f>'MFP by Site_kbs'!$AO837/'MFP by Site_kbs'!$G837</f>
        <v>0.99401197604790414</v>
      </c>
      <c r="AQ837" s="104">
        <v>332</v>
      </c>
      <c r="AR837" s="107">
        <f>'MFP by Site_kbs'!$AQ837/'MFP by Site_kbs'!$G837</f>
        <v>0.99401197604790414</v>
      </c>
      <c r="AS837" s="104" t="s">
        <v>1767</v>
      </c>
      <c r="AT837" s="104" t="s">
        <v>1784</v>
      </c>
      <c r="AU837" s="115" t="s">
        <v>3246</v>
      </c>
    </row>
    <row r="838" spans="2:47" x14ac:dyDescent="0.25">
      <c r="B838" s="109" t="s">
        <v>1808</v>
      </c>
      <c r="C838" s="109">
        <v>39</v>
      </c>
      <c r="D838" s="109" t="s">
        <v>157</v>
      </c>
      <c r="E838" s="109">
        <v>39013</v>
      </c>
      <c r="F838" s="109" t="s">
        <v>1214</v>
      </c>
      <c r="G838" s="110">
        <v>558</v>
      </c>
      <c r="H838" s="110">
        <v>265</v>
      </c>
      <c r="I838" s="111">
        <v>0.47491039426523302</v>
      </c>
      <c r="J838" s="110">
        <v>293</v>
      </c>
      <c r="K838" s="111">
        <v>0.52508960573476704</v>
      </c>
      <c r="L838" s="110">
        <v>1</v>
      </c>
      <c r="M838" s="110">
        <v>0</v>
      </c>
      <c r="N838" s="110">
        <v>283</v>
      </c>
      <c r="O838" s="110">
        <v>23</v>
      </c>
      <c r="P838" s="110">
        <v>0</v>
      </c>
      <c r="Q838" s="110">
        <v>242</v>
      </c>
      <c r="R838" s="110">
        <v>9</v>
      </c>
      <c r="S838" s="110">
        <f>SUM('MFP by Site_kbs'!$L838:$P838,'MFP by Site_kbs'!$R838)</f>
        <v>316</v>
      </c>
      <c r="T838" s="110">
        <v>553</v>
      </c>
      <c r="U838" s="111">
        <v>0.99103942652329702</v>
      </c>
      <c r="V838" s="110">
        <v>5</v>
      </c>
      <c r="W838" s="111">
        <v>8.9605734767025103E-3</v>
      </c>
      <c r="X838" s="110">
        <v>0</v>
      </c>
      <c r="Y838" s="110">
        <v>12</v>
      </c>
      <c r="Z838" s="110" t="s">
        <v>1869</v>
      </c>
      <c r="AA838" s="110">
        <v>57</v>
      </c>
      <c r="AB838" s="110">
        <v>61</v>
      </c>
      <c r="AC838" s="110">
        <v>69</v>
      </c>
      <c r="AD838" s="109">
        <v>62</v>
      </c>
      <c r="AE838" s="110">
        <v>61</v>
      </c>
      <c r="AF838" s="110">
        <v>62</v>
      </c>
      <c r="AG838" s="110">
        <v>55</v>
      </c>
      <c r="AH838" s="110">
        <v>68</v>
      </c>
      <c r="AI838" s="110">
        <v>51</v>
      </c>
      <c r="AJ838" s="110">
        <v>0</v>
      </c>
      <c r="AK838" s="110">
        <v>0</v>
      </c>
      <c r="AL838" s="110">
        <v>0</v>
      </c>
      <c r="AM838" s="110">
        <v>0</v>
      </c>
      <c r="AN838" s="110">
        <v>0</v>
      </c>
      <c r="AO838" s="110">
        <v>505</v>
      </c>
      <c r="AP838" s="112">
        <f>'MFP by Site_kbs'!$AO838/'MFP by Site_kbs'!$G838</f>
        <v>0.90501792114695345</v>
      </c>
      <c r="AQ838" s="110">
        <v>505</v>
      </c>
      <c r="AR838" s="113">
        <f>'MFP by Site_kbs'!$AQ838/'MFP by Site_kbs'!$G838</f>
        <v>0.90501792114695345</v>
      </c>
      <c r="AS838" s="110" t="s">
        <v>1767</v>
      </c>
      <c r="AT838" s="110" t="s">
        <v>1784</v>
      </c>
      <c r="AU838" s="114" t="s">
        <v>3246</v>
      </c>
    </row>
    <row r="839" spans="2:47" x14ac:dyDescent="0.25">
      <c r="B839" s="103" t="s">
        <v>1808</v>
      </c>
      <c r="C839" s="103">
        <v>39</v>
      </c>
      <c r="D839" s="103" t="s">
        <v>157</v>
      </c>
      <c r="E839" s="103">
        <v>39700</v>
      </c>
      <c r="F839" s="103" t="s">
        <v>1215</v>
      </c>
      <c r="G839" s="104">
        <v>12</v>
      </c>
      <c r="H839" s="104">
        <v>5</v>
      </c>
      <c r="I839" s="105">
        <v>0.41666666666666702</v>
      </c>
      <c r="J839" s="104">
        <v>7</v>
      </c>
      <c r="K839" s="105">
        <v>0.58333333333333304</v>
      </c>
      <c r="L839" s="104">
        <v>0</v>
      </c>
      <c r="M839" s="104">
        <v>0</v>
      </c>
      <c r="N839" s="104">
        <v>3</v>
      </c>
      <c r="O839" s="104">
        <v>1</v>
      </c>
      <c r="P839" s="104">
        <v>0</v>
      </c>
      <c r="Q839" s="104">
        <v>8</v>
      </c>
      <c r="R839" s="104">
        <v>0</v>
      </c>
      <c r="S839" s="104">
        <f>SUM('MFP by Site_kbs'!$L839:$P839,'MFP by Site_kbs'!$R839)</f>
        <v>4</v>
      </c>
      <c r="T839" s="104">
        <v>12</v>
      </c>
      <c r="U839" s="105">
        <v>1</v>
      </c>
      <c r="V839" s="104">
        <v>0</v>
      </c>
      <c r="W839" s="105">
        <v>0</v>
      </c>
      <c r="X839" s="104">
        <v>0</v>
      </c>
      <c r="Y839" s="104">
        <v>12</v>
      </c>
      <c r="Z839" s="104" t="s">
        <v>1869</v>
      </c>
      <c r="AA839" s="104">
        <v>0</v>
      </c>
      <c r="AB839" s="104">
        <v>0</v>
      </c>
      <c r="AC839" s="104">
        <v>0</v>
      </c>
      <c r="AD839" s="103">
        <v>0</v>
      </c>
      <c r="AE839" s="104">
        <v>0</v>
      </c>
      <c r="AF839" s="104">
        <v>0</v>
      </c>
      <c r="AG839" s="104">
        <v>0</v>
      </c>
      <c r="AH839" s="104">
        <v>0</v>
      </c>
      <c r="AI839" s="104">
        <v>0</v>
      </c>
      <c r="AJ839" s="104">
        <v>0</v>
      </c>
      <c r="AK839" s="104">
        <v>0</v>
      </c>
      <c r="AL839" s="104">
        <v>0</v>
      </c>
      <c r="AM839" s="104">
        <v>0</v>
      </c>
      <c r="AN839" s="104">
        <v>0</v>
      </c>
      <c r="AO839" s="104">
        <v>6</v>
      </c>
      <c r="AP839" s="106">
        <f>'MFP by Site_kbs'!$AO839/'MFP by Site_kbs'!$G839</f>
        <v>0.5</v>
      </c>
      <c r="AQ839" s="104">
        <v>6</v>
      </c>
      <c r="AR839" s="107">
        <f>'MFP by Site_kbs'!$AQ839/'MFP by Site_kbs'!$G839</f>
        <v>0.5</v>
      </c>
      <c r="AS839" s="104" t="s">
        <v>1767</v>
      </c>
      <c r="AT839" s="104" t="s">
        <v>1784</v>
      </c>
      <c r="AU839" s="115" t="s">
        <v>3247</v>
      </c>
    </row>
    <row r="840" spans="2:47" x14ac:dyDescent="0.25">
      <c r="B840" s="109" t="s">
        <v>1808</v>
      </c>
      <c r="C840" s="109">
        <v>40</v>
      </c>
      <c r="D840" s="109" t="s">
        <v>159</v>
      </c>
      <c r="E840" s="109">
        <v>40001</v>
      </c>
      <c r="F840" s="109" t="s">
        <v>1216</v>
      </c>
      <c r="G840" s="110">
        <v>266</v>
      </c>
      <c r="H840" s="110">
        <v>127</v>
      </c>
      <c r="I840" s="111">
        <v>0.477443609022556</v>
      </c>
      <c r="J840" s="110">
        <v>139</v>
      </c>
      <c r="K840" s="111">
        <v>0.522556390977444</v>
      </c>
      <c r="L840" s="110">
        <v>0</v>
      </c>
      <c r="M840" s="110">
        <v>1</v>
      </c>
      <c r="N840" s="110">
        <v>260</v>
      </c>
      <c r="O840" s="110">
        <v>1</v>
      </c>
      <c r="P840" s="110">
        <v>0</v>
      </c>
      <c r="Q840" s="110">
        <v>4</v>
      </c>
      <c r="R840" s="110">
        <v>0</v>
      </c>
      <c r="S840" s="110">
        <f>SUM('MFP by Site_kbs'!$L840:$P840,'MFP by Site_kbs'!$R840)</f>
        <v>262</v>
      </c>
      <c r="T840" s="110">
        <v>266</v>
      </c>
      <c r="U840" s="111">
        <v>1</v>
      </c>
      <c r="V840" s="110">
        <v>0</v>
      </c>
      <c r="W840" s="111">
        <v>0</v>
      </c>
      <c r="X840" s="110">
        <v>0</v>
      </c>
      <c r="Y840" s="110">
        <v>5</v>
      </c>
      <c r="Z840" s="110" t="s">
        <v>1869</v>
      </c>
      <c r="AA840" s="110">
        <v>51</v>
      </c>
      <c r="AB840" s="110">
        <v>31</v>
      </c>
      <c r="AC840" s="110">
        <v>49</v>
      </c>
      <c r="AD840" s="109">
        <v>43</v>
      </c>
      <c r="AE840" s="110">
        <v>46</v>
      </c>
      <c r="AF840" s="110">
        <v>41</v>
      </c>
      <c r="AG840" s="110">
        <v>0</v>
      </c>
      <c r="AH840" s="110">
        <v>0</v>
      </c>
      <c r="AI840" s="110">
        <v>0</v>
      </c>
      <c r="AJ840" s="110">
        <v>0</v>
      </c>
      <c r="AK840" s="110">
        <v>0</v>
      </c>
      <c r="AL840" s="110">
        <v>0</v>
      </c>
      <c r="AM840" s="110">
        <v>0</v>
      </c>
      <c r="AN840" s="110">
        <v>0</v>
      </c>
      <c r="AO840" s="110">
        <v>263</v>
      </c>
      <c r="AP840" s="112">
        <f>'MFP by Site_kbs'!$AO840/'MFP by Site_kbs'!$G840</f>
        <v>0.98872180451127822</v>
      </c>
      <c r="AQ840" s="110">
        <v>263</v>
      </c>
      <c r="AR840" s="113">
        <f>'MFP by Site_kbs'!$AQ840/'MFP by Site_kbs'!$G840</f>
        <v>0.98872180451127822</v>
      </c>
      <c r="AS840" s="110" t="s">
        <v>1767</v>
      </c>
      <c r="AT840" s="110" t="s">
        <v>1804</v>
      </c>
      <c r="AU840" s="114" t="s">
        <v>3247</v>
      </c>
    </row>
    <row r="841" spans="2:47" x14ac:dyDescent="0.25">
      <c r="B841" s="103" t="s">
        <v>1808</v>
      </c>
      <c r="C841" s="103">
        <v>40</v>
      </c>
      <c r="D841" s="103" t="s">
        <v>159</v>
      </c>
      <c r="E841" s="103">
        <v>40002</v>
      </c>
      <c r="F841" s="103" t="s">
        <v>1217</v>
      </c>
      <c r="G841" s="104">
        <v>528</v>
      </c>
      <c r="H841" s="104">
        <v>244</v>
      </c>
      <c r="I841" s="105">
        <v>0.46212121212121199</v>
      </c>
      <c r="J841" s="104">
        <v>284</v>
      </c>
      <c r="K841" s="105">
        <v>0.53787878787878796</v>
      </c>
      <c r="L841" s="104">
        <v>1</v>
      </c>
      <c r="M841" s="104">
        <v>0</v>
      </c>
      <c r="N841" s="104">
        <v>496</v>
      </c>
      <c r="O841" s="104">
        <v>2</v>
      </c>
      <c r="P841" s="104">
        <v>1</v>
      </c>
      <c r="Q841" s="104">
        <v>27</v>
      </c>
      <c r="R841" s="104">
        <v>1</v>
      </c>
      <c r="S841" s="104">
        <f>SUM('MFP by Site_kbs'!$L841:$P841,'MFP by Site_kbs'!$R841)</f>
        <v>501</v>
      </c>
      <c r="T841" s="104">
        <v>528</v>
      </c>
      <c r="U841" s="105">
        <v>1</v>
      </c>
      <c r="V841" s="104">
        <v>0</v>
      </c>
      <c r="W841" s="105">
        <v>0</v>
      </c>
      <c r="X841" s="104">
        <v>0</v>
      </c>
      <c r="Y841" s="104">
        <v>0</v>
      </c>
      <c r="Z841" s="104" t="s">
        <v>1869</v>
      </c>
      <c r="AA841" s="104">
        <v>0</v>
      </c>
      <c r="AB841" s="104">
        <v>0</v>
      </c>
      <c r="AC841" s="104">
        <v>0</v>
      </c>
      <c r="AD841" s="103">
        <v>0</v>
      </c>
      <c r="AE841" s="104">
        <v>0</v>
      </c>
      <c r="AF841" s="104">
        <v>0</v>
      </c>
      <c r="AG841" s="104">
        <v>154</v>
      </c>
      <c r="AH841" s="104">
        <v>209</v>
      </c>
      <c r="AI841" s="104">
        <v>165</v>
      </c>
      <c r="AJ841" s="104">
        <v>0</v>
      </c>
      <c r="AK841" s="104">
        <v>0</v>
      </c>
      <c r="AL841" s="104">
        <v>0</v>
      </c>
      <c r="AM841" s="104">
        <v>0</v>
      </c>
      <c r="AN841" s="104">
        <v>0</v>
      </c>
      <c r="AO841" s="104">
        <v>505</v>
      </c>
      <c r="AP841" s="106">
        <f>'MFP by Site_kbs'!$AO841/'MFP by Site_kbs'!$G841</f>
        <v>0.95643939393939392</v>
      </c>
      <c r="AQ841" s="104">
        <v>505</v>
      </c>
      <c r="AR841" s="107">
        <f>'MFP by Site_kbs'!$AQ841/'MFP by Site_kbs'!$G841</f>
        <v>0.95643939393939392</v>
      </c>
      <c r="AS841" s="104" t="s">
        <v>1767</v>
      </c>
      <c r="AT841" s="104" t="s">
        <v>1804</v>
      </c>
      <c r="AU841" s="115" t="s">
        <v>3247</v>
      </c>
    </row>
    <row r="842" spans="2:47" x14ac:dyDescent="0.25">
      <c r="B842" s="109" t="s">
        <v>1808</v>
      </c>
      <c r="C842" s="109">
        <v>40</v>
      </c>
      <c r="D842" s="109" t="s">
        <v>159</v>
      </c>
      <c r="E842" s="109">
        <v>40003</v>
      </c>
      <c r="F842" s="109" t="s">
        <v>1218</v>
      </c>
      <c r="G842" s="110">
        <v>1359</v>
      </c>
      <c r="H842" s="110">
        <v>696</v>
      </c>
      <c r="I842" s="111">
        <v>0.51214128035320095</v>
      </c>
      <c r="J842" s="110">
        <v>663</v>
      </c>
      <c r="K842" s="111">
        <v>0.487858719646799</v>
      </c>
      <c r="L842" s="110">
        <v>4</v>
      </c>
      <c r="M842" s="110">
        <v>28</v>
      </c>
      <c r="N842" s="110">
        <v>644</v>
      </c>
      <c r="O842" s="110">
        <v>33</v>
      </c>
      <c r="P842" s="110">
        <v>0</v>
      </c>
      <c r="Q842" s="110">
        <v>650</v>
      </c>
      <c r="R842" s="110">
        <v>0</v>
      </c>
      <c r="S842" s="110">
        <f>SUM('MFP by Site_kbs'!$L842:$P842,'MFP by Site_kbs'!$R842)</f>
        <v>709</v>
      </c>
      <c r="T842" s="110">
        <v>1345</v>
      </c>
      <c r="U842" s="111">
        <v>0.98969830757910204</v>
      </c>
      <c r="V842" s="110">
        <v>14</v>
      </c>
      <c r="W842" s="111">
        <v>1.03016924208977E-2</v>
      </c>
      <c r="X842" s="110">
        <v>0</v>
      </c>
      <c r="Y842" s="110">
        <v>0</v>
      </c>
      <c r="Z842" s="110" t="s">
        <v>1869</v>
      </c>
      <c r="AA842" s="110">
        <v>0</v>
      </c>
      <c r="AB842" s="110">
        <v>0</v>
      </c>
      <c r="AC842" s="110">
        <v>0</v>
      </c>
      <c r="AD842" s="109">
        <v>0</v>
      </c>
      <c r="AE842" s="110">
        <v>0</v>
      </c>
      <c r="AF842" s="110">
        <v>0</v>
      </c>
      <c r="AG842" s="110">
        <v>0</v>
      </c>
      <c r="AH842" s="110">
        <v>0</v>
      </c>
      <c r="AI842" s="110">
        <v>0</v>
      </c>
      <c r="AJ842" s="110">
        <v>339</v>
      </c>
      <c r="AK842" s="110">
        <v>49</v>
      </c>
      <c r="AL842" s="110">
        <v>350</v>
      </c>
      <c r="AM842" s="110">
        <v>325</v>
      </c>
      <c r="AN842" s="110">
        <v>296</v>
      </c>
      <c r="AO842" s="110">
        <v>753</v>
      </c>
      <c r="AP842" s="112">
        <f>'MFP by Site_kbs'!$AO842/'MFP by Site_kbs'!$G842</f>
        <v>0.55408388520971308</v>
      </c>
      <c r="AQ842" s="110">
        <v>757</v>
      </c>
      <c r="AR842" s="113">
        <f>'MFP by Site_kbs'!$AQ842/'MFP by Site_kbs'!$G842</f>
        <v>0.55702722590139808</v>
      </c>
      <c r="AS842" s="110" t="s">
        <v>1767</v>
      </c>
      <c r="AT842" s="110" t="s">
        <v>1804</v>
      </c>
      <c r="AU842" s="114" t="s">
        <v>3247</v>
      </c>
    </row>
    <row r="843" spans="2:47" x14ac:dyDescent="0.25">
      <c r="B843" s="103" t="s">
        <v>1808</v>
      </c>
      <c r="C843" s="103">
        <v>40</v>
      </c>
      <c r="D843" s="103" t="s">
        <v>159</v>
      </c>
      <c r="E843" s="103">
        <v>40004</v>
      </c>
      <c r="F843" s="103" t="s">
        <v>1219</v>
      </c>
      <c r="G843" s="104">
        <v>285</v>
      </c>
      <c r="H843" s="104">
        <v>122</v>
      </c>
      <c r="I843" s="105">
        <v>0.42807017543859599</v>
      </c>
      <c r="J843" s="104">
        <v>163</v>
      </c>
      <c r="K843" s="105">
        <v>0.57192982456140395</v>
      </c>
      <c r="L843" s="104">
        <v>0</v>
      </c>
      <c r="M843" s="104">
        <v>1</v>
      </c>
      <c r="N843" s="104">
        <v>37</v>
      </c>
      <c r="O843" s="104">
        <v>5</v>
      </c>
      <c r="P843" s="104">
        <v>0</v>
      </c>
      <c r="Q843" s="104">
        <v>240</v>
      </c>
      <c r="R843" s="104">
        <v>2</v>
      </c>
      <c r="S843" s="104">
        <f>SUM('MFP by Site_kbs'!$L843:$P843,'MFP by Site_kbs'!$R843)</f>
        <v>45</v>
      </c>
      <c r="T843" s="104">
        <v>283</v>
      </c>
      <c r="U843" s="105">
        <v>0.99298245614035097</v>
      </c>
      <c r="V843" s="104">
        <v>2</v>
      </c>
      <c r="W843" s="105">
        <v>7.0175438596491203E-3</v>
      </c>
      <c r="X843" s="104">
        <v>0</v>
      </c>
      <c r="Y843" s="104">
        <v>1</v>
      </c>
      <c r="Z843" s="104" t="s">
        <v>1869</v>
      </c>
      <c r="AA843" s="104">
        <v>37</v>
      </c>
      <c r="AB843" s="104">
        <v>41</v>
      </c>
      <c r="AC843" s="104">
        <v>45</v>
      </c>
      <c r="AD843" s="103">
        <v>32</v>
      </c>
      <c r="AE843" s="104">
        <v>38</v>
      </c>
      <c r="AF843" s="104">
        <v>47</v>
      </c>
      <c r="AG843" s="104">
        <v>44</v>
      </c>
      <c r="AH843" s="104">
        <v>0</v>
      </c>
      <c r="AI843" s="104">
        <v>0</v>
      </c>
      <c r="AJ843" s="104">
        <v>0</v>
      </c>
      <c r="AK843" s="104">
        <v>0</v>
      </c>
      <c r="AL843" s="104">
        <v>0</v>
      </c>
      <c r="AM843" s="104">
        <v>0</v>
      </c>
      <c r="AN843" s="104">
        <v>0</v>
      </c>
      <c r="AO843" s="104">
        <v>202</v>
      </c>
      <c r="AP843" s="106">
        <f>'MFP by Site_kbs'!$AO843/'MFP by Site_kbs'!$G843</f>
        <v>0.70877192982456139</v>
      </c>
      <c r="AQ843" s="104">
        <v>204</v>
      </c>
      <c r="AR843" s="107">
        <f>'MFP by Site_kbs'!$AQ843/'MFP by Site_kbs'!$G843</f>
        <v>0.71578947368421053</v>
      </c>
      <c r="AS843" s="104" t="s">
        <v>1767</v>
      </c>
      <c r="AT843" s="104" t="s">
        <v>1804</v>
      </c>
      <c r="AU843" s="115" t="s">
        <v>3247</v>
      </c>
    </row>
    <row r="844" spans="2:47" x14ac:dyDescent="0.25">
      <c r="B844" s="109" t="s">
        <v>1808</v>
      </c>
      <c r="C844" s="109">
        <v>40</v>
      </c>
      <c r="D844" s="109" t="s">
        <v>159</v>
      </c>
      <c r="E844" s="109">
        <v>40005</v>
      </c>
      <c r="F844" s="109" t="s">
        <v>1220</v>
      </c>
      <c r="G844" s="110">
        <v>843</v>
      </c>
      <c r="H844" s="110">
        <v>389</v>
      </c>
      <c r="I844" s="111">
        <v>0.46144721233689201</v>
      </c>
      <c r="J844" s="110">
        <v>454</v>
      </c>
      <c r="K844" s="111">
        <v>0.53855278766310799</v>
      </c>
      <c r="L844" s="110">
        <v>4</v>
      </c>
      <c r="M844" s="110">
        <v>48</v>
      </c>
      <c r="N844" s="110">
        <v>179</v>
      </c>
      <c r="O844" s="110">
        <v>14</v>
      </c>
      <c r="P844" s="110">
        <v>1</v>
      </c>
      <c r="Q844" s="110">
        <v>578</v>
      </c>
      <c r="R844" s="110">
        <v>19</v>
      </c>
      <c r="S844" s="110">
        <f>SUM('MFP by Site_kbs'!$L844:$P844,'MFP by Site_kbs'!$R844)</f>
        <v>265</v>
      </c>
      <c r="T844" s="110">
        <v>787</v>
      </c>
      <c r="U844" s="111">
        <v>0.93357058125741399</v>
      </c>
      <c r="V844" s="110">
        <v>56</v>
      </c>
      <c r="W844" s="111">
        <v>6.6429418742585997E-2</v>
      </c>
      <c r="X844" s="110">
        <v>0</v>
      </c>
      <c r="Y844" s="110">
        <v>6</v>
      </c>
      <c r="Z844" s="110" t="s">
        <v>1869</v>
      </c>
      <c r="AA844" s="110">
        <v>119</v>
      </c>
      <c r="AB844" s="110">
        <v>117</v>
      </c>
      <c r="AC844" s="110">
        <v>118</v>
      </c>
      <c r="AD844" s="109">
        <v>113</v>
      </c>
      <c r="AE844" s="110">
        <v>123</v>
      </c>
      <c r="AF844" s="110">
        <v>112</v>
      </c>
      <c r="AG844" s="110">
        <v>135</v>
      </c>
      <c r="AH844" s="110">
        <v>0</v>
      </c>
      <c r="AI844" s="110">
        <v>0</v>
      </c>
      <c r="AJ844" s="110">
        <v>0</v>
      </c>
      <c r="AK844" s="110">
        <v>0</v>
      </c>
      <c r="AL844" s="110">
        <v>0</v>
      </c>
      <c r="AM844" s="110">
        <v>0</v>
      </c>
      <c r="AN844" s="110">
        <v>0</v>
      </c>
      <c r="AO844" s="110">
        <v>482</v>
      </c>
      <c r="AP844" s="112">
        <f>'MFP by Site_kbs'!$AO844/'MFP by Site_kbs'!$G844</f>
        <v>0.571767497034401</v>
      </c>
      <c r="AQ844" s="110">
        <v>495</v>
      </c>
      <c r="AR844" s="113">
        <f>'MFP by Site_kbs'!$AQ844/'MFP by Site_kbs'!$G844</f>
        <v>0.58718861209964412</v>
      </c>
      <c r="AS844" s="110" t="s">
        <v>1767</v>
      </c>
      <c r="AT844" s="110" t="s">
        <v>1804</v>
      </c>
      <c r="AU844" s="114" t="s">
        <v>3247</v>
      </c>
    </row>
    <row r="845" spans="2:47" x14ac:dyDescent="0.25">
      <c r="B845" s="103" t="s">
        <v>1808</v>
      </c>
      <c r="C845" s="103">
        <v>40</v>
      </c>
      <c r="D845" s="103" t="s">
        <v>159</v>
      </c>
      <c r="E845" s="103">
        <v>40006</v>
      </c>
      <c r="F845" s="103" t="s">
        <v>1221</v>
      </c>
      <c r="G845" s="104">
        <v>572</v>
      </c>
      <c r="H845" s="104">
        <v>295</v>
      </c>
      <c r="I845" s="105">
        <v>0.51573426573426595</v>
      </c>
      <c r="J845" s="104">
        <v>277</v>
      </c>
      <c r="K845" s="105">
        <v>0.48426573426573399</v>
      </c>
      <c r="L845" s="104">
        <v>0</v>
      </c>
      <c r="M845" s="104">
        <v>22</v>
      </c>
      <c r="N845" s="104">
        <v>383</v>
      </c>
      <c r="O845" s="104">
        <v>17</v>
      </c>
      <c r="P845" s="104">
        <v>0</v>
      </c>
      <c r="Q845" s="104">
        <v>149</v>
      </c>
      <c r="R845" s="104">
        <v>1</v>
      </c>
      <c r="S845" s="104">
        <f>SUM('MFP by Site_kbs'!$L845:$P845,'MFP by Site_kbs'!$R845)</f>
        <v>423</v>
      </c>
      <c r="T845" s="104">
        <v>544</v>
      </c>
      <c r="U845" s="105">
        <v>0.95104895104895104</v>
      </c>
      <c r="V845" s="104">
        <v>28</v>
      </c>
      <c r="W845" s="105">
        <v>4.8951048951049E-2</v>
      </c>
      <c r="X845" s="104">
        <v>0</v>
      </c>
      <c r="Y845" s="104">
        <v>0</v>
      </c>
      <c r="Z845" s="104" t="s">
        <v>1869</v>
      </c>
      <c r="AA845" s="104">
        <v>0</v>
      </c>
      <c r="AB845" s="104">
        <v>0</v>
      </c>
      <c r="AC845" s="104">
        <v>0</v>
      </c>
      <c r="AD845" s="103">
        <v>0</v>
      </c>
      <c r="AE845" s="104">
        <v>0</v>
      </c>
      <c r="AF845" s="104">
        <v>0</v>
      </c>
      <c r="AG845" s="104">
        <v>0</v>
      </c>
      <c r="AH845" s="104">
        <v>0</v>
      </c>
      <c r="AI845" s="104">
        <v>0</v>
      </c>
      <c r="AJ845" s="104">
        <v>181</v>
      </c>
      <c r="AK845" s="104">
        <v>52</v>
      </c>
      <c r="AL845" s="104">
        <v>146</v>
      </c>
      <c r="AM845" s="104">
        <v>107</v>
      </c>
      <c r="AN845" s="104">
        <v>86</v>
      </c>
      <c r="AO845" s="104">
        <v>432</v>
      </c>
      <c r="AP845" s="106">
        <f>'MFP by Site_kbs'!$AO845/'MFP by Site_kbs'!$G845</f>
        <v>0.75524475524475521</v>
      </c>
      <c r="AQ845" s="104">
        <v>440</v>
      </c>
      <c r="AR845" s="107">
        <f>'MFP by Site_kbs'!$AQ845/'MFP by Site_kbs'!$G845</f>
        <v>0.76923076923076927</v>
      </c>
      <c r="AS845" s="104" t="s">
        <v>1767</v>
      </c>
      <c r="AT845" s="104" t="s">
        <v>1804</v>
      </c>
      <c r="AU845" s="115" t="s">
        <v>3247</v>
      </c>
    </row>
    <row r="846" spans="2:47" x14ac:dyDescent="0.25">
      <c r="B846" s="109" t="s">
        <v>1808</v>
      </c>
      <c r="C846" s="109">
        <v>40</v>
      </c>
      <c r="D846" s="109" t="s">
        <v>159</v>
      </c>
      <c r="E846" s="109">
        <v>40008</v>
      </c>
      <c r="F846" s="109" t="s">
        <v>1222</v>
      </c>
      <c r="G846" s="110">
        <v>823</v>
      </c>
      <c r="H846" s="110">
        <v>395</v>
      </c>
      <c r="I846" s="111">
        <v>0.47995139732685299</v>
      </c>
      <c r="J846" s="110">
        <v>428</v>
      </c>
      <c r="K846" s="111">
        <v>0.52004860267314701</v>
      </c>
      <c r="L846" s="110">
        <v>7</v>
      </c>
      <c r="M846" s="110">
        <v>24</v>
      </c>
      <c r="N846" s="110">
        <v>414</v>
      </c>
      <c r="O846" s="110">
        <v>28</v>
      </c>
      <c r="P846" s="110">
        <v>0</v>
      </c>
      <c r="Q846" s="110">
        <v>347</v>
      </c>
      <c r="R846" s="110">
        <v>3</v>
      </c>
      <c r="S846" s="110">
        <f>SUM('MFP by Site_kbs'!$L846:$P846,'MFP by Site_kbs'!$R846)</f>
        <v>476</v>
      </c>
      <c r="T846" s="110">
        <v>794</v>
      </c>
      <c r="U846" s="111">
        <v>0.964763061968408</v>
      </c>
      <c r="V846" s="110">
        <v>29</v>
      </c>
      <c r="W846" s="111">
        <v>3.5236938031591697E-2</v>
      </c>
      <c r="X846" s="110">
        <v>0</v>
      </c>
      <c r="Y846" s="110">
        <v>0</v>
      </c>
      <c r="Z846" s="110" t="s">
        <v>1869</v>
      </c>
      <c r="AA846" s="110">
        <v>0</v>
      </c>
      <c r="AB846" s="110">
        <v>0</v>
      </c>
      <c r="AC846" s="110">
        <v>0</v>
      </c>
      <c r="AD846" s="109">
        <v>0</v>
      </c>
      <c r="AE846" s="110">
        <v>0</v>
      </c>
      <c r="AF846" s="110">
        <v>0</v>
      </c>
      <c r="AG846" s="110">
        <v>224</v>
      </c>
      <c r="AH846" s="110">
        <v>313</v>
      </c>
      <c r="AI846" s="110">
        <v>286</v>
      </c>
      <c r="AJ846" s="110">
        <v>0</v>
      </c>
      <c r="AK846" s="110">
        <v>0</v>
      </c>
      <c r="AL846" s="110">
        <v>0</v>
      </c>
      <c r="AM846" s="110">
        <v>0</v>
      </c>
      <c r="AN846" s="110">
        <v>0</v>
      </c>
      <c r="AO846" s="110">
        <v>577</v>
      </c>
      <c r="AP846" s="112">
        <f>'MFP by Site_kbs'!$AO846/'MFP by Site_kbs'!$G846</f>
        <v>0.70109356014580804</v>
      </c>
      <c r="AQ846" s="110">
        <v>580</v>
      </c>
      <c r="AR846" s="113">
        <f>'MFP by Site_kbs'!$AQ846/'MFP by Site_kbs'!$G846</f>
        <v>0.70473876063183472</v>
      </c>
      <c r="AS846" s="110" t="s">
        <v>1767</v>
      </c>
      <c r="AT846" s="110" t="s">
        <v>1804</v>
      </c>
      <c r="AU846" s="114" t="s">
        <v>3247</v>
      </c>
    </row>
    <row r="847" spans="2:47" x14ac:dyDescent="0.25">
      <c r="B847" s="103" t="s">
        <v>1808</v>
      </c>
      <c r="C847" s="103">
        <v>40</v>
      </c>
      <c r="D847" s="103" t="s">
        <v>159</v>
      </c>
      <c r="E847" s="103">
        <v>40009</v>
      </c>
      <c r="F847" s="103" t="s">
        <v>1223</v>
      </c>
      <c r="G847" s="104">
        <v>269</v>
      </c>
      <c r="H847" s="104">
        <v>149</v>
      </c>
      <c r="I847" s="105">
        <v>0.55390334572490696</v>
      </c>
      <c r="J847" s="104">
        <v>120</v>
      </c>
      <c r="K847" s="105">
        <v>0.44609665427509299</v>
      </c>
      <c r="L847" s="104">
        <v>0</v>
      </c>
      <c r="M847" s="104">
        <v>2</v>
      </c>
      <c r="N847" s="104">
        <v>225</v>
      </c>
      <c r="O847" s="104">
        <v>6</v>
      </c>
      <c r="P847" s="104">
        <v>0</v>
      </c>
      <c r="Q847" s="104">
        <v>34</v>
      </c>
      <c r="R847" s="104">
        <v>2</v>
      </c>
      <c r="S847" s="104">
        <f>SUM('MFP by Site_kbs'!$L847:$P847,'MFP by Site_kbs'!$R847)</f>
        <v>235</v>
      </c>
      <c r="T847" s="104">
        <v>261</v>
      </c>
      <c r="U847" s="105">
        <v>0.97026022304832704</v>
      </c>
      <c r="V847" s="104">
        <v>8</v>
      </c>
      <c r="W847" s="105">
        <v>2.9739776951672899E-2</v>
      </c>
      <c r="X847" s="104">
        <v>0</v>
      </c>
      <c r="Y847" s="104">
        <v>7</v>
      </c>
      <c r="Z847" s="104" t="s">
        <v>1869</v>
      </c>
      <c r="AA847" s="104">
        <v>50</v>
      </c>
      <c r="AB847" s="104">
        <v>33</v>
      </c>
      <c r="AC847" s="104">
        <v>42</v>
      </c>
      <c r="AD847" s="103">
        <v>48</v>
      </c>
      <c r="AE847" s="104">
        <v>45</v>
      </c>
      <c r="AF847" s="104">
        <v>44</v>
      </c>
      <c r="AG847" s="104">
        <v>0</v>
      </c>
      <c r="AH847" s="104">
        <v>0</v>
      </c>
      <c r="AI847" s="104">
        <v>0</v>
      </c>
      <c r="AJ847" s="104">
        <v>0</v>
      </c>
      <c r="AK847" s="104">
        <v>0</v>
      </c>
      <c r="AL847" s="104">
        <v>0</v>
      </c>
      <c r="AM847" s="104">
        <v>0</v>
      </c>
      <c r="AN847" s="104">
        <v>0</v>
      </c>
      <c r="AO847" s="104">
        <v>258</v>
      </c>
      <c r="AP847" s="106">
        <f>'MFP by Site_kbs'!$AO847/'MFP by Site_kbs'!$G847</f>
        <v>0.95910780669144979</v>
      </c>
      <c r="AQ847" s="104">
        <v>258</v>
      </c>
      <c r="AR847" s="107">
        <f>'MFP by Site_kbs'!$AQ847/'MFP by Site_kbs'!$G847</f>
        <v>0.95910780669144979</v>
      </c>
      <c r="AS847" s="104" t="s">
        <v>1767</v>
      </c>
      <c r="AT847" s="104" t="s">
        <v>1804</v>
      </c>
      <c r="AU847" s="115" t="s">
        <v>3247</v>
      </c>
    </row>
    <row r="848" spans="2:47" x14ac:dyDescent="0.25">
      <c r="B848" s="109" t="s">
        <v>1808</v>
      </c>
      <c r="C848" s="109">
        <v>40</v>
      </c>
      <c r="D848" s="109" t="s">
        <v>159</v>
      </c>
      <c r="E848" s="109">
        <v>40010</v>
      </c>
      <c r="F848" s="109" t="s">
        <v>1224</v>
      </c>
      <c r="G848" s="110">
        <v>362</v>
      </c>
      <c r="H848" s="110">
        <v>177</v>
      </c>
      <c r="I848" s="111">
        <v>0.48895027624309401</v>
      </c>
      <c r="J848" s="110">
        <v>185</v>
      </c>
      <c r="K848" s="111">
        <v>0.51104972375690605</v>
      </c>
      <c r="L848" s="110">
        <v>1</v>
      </c>
      <c r="M848" s="110">
        <v>0</v>
      </c>
      <c r="N848" s="110">
        <v>0</v>
      </c>
      <c r="O848" s="110">
        <v>0</v>
      </c>
      <c r="P848" s="110">
        <v>0</v>
      </c>
      <c r="Q848" s="110">
        <v>356</v>
      </c>
      <c r="R848" s="110">
        <v>5</v>
      </c>
      <c r="S848" s="110">
        <f>SUM('MFP by Site_kbs'!$L848:$P848,'MFP by Site_kbs'!$R848)</f>
        <v>6</v>
      </c>
      <c r="T848" s="110">
        <v>362</v>
      </c>
      <c r="U848" s="111">
        <v>1</v>
      </c>
      <c r="V848" s="110">
        <v>0</v>
      </c>
      <c r="W848" s="111">
        <v>0</v>
      </c>
      <c r="X848" s="110">
        <v>0</v>
      </c>
      <c r="Y848" s="110">
        <v>8</v>
      </c>
      <c r="Z848" s="110" t="s">
        <v>1869</v>
      </c>
      <c r="AA848" s="110">
        <v>99</v>
      </c>
      <c r="AB848" s="110">
        <v>123</v>
      </c>
      <c r="AC848" s="110">
        <v>132</v>
      </c>
      <c r="AD848" s="109">
        <v>0</v>
      </c>
      <c r="AE848" s="110">
        <v>0</v>
      </c>
      <c r="AF848" s="110">
        <v>0</v>
      </c>
      <c r="AG848" s="110">
        <v>0</v>
      </c>
      <c r="AH848" s="110">
        <v>0</v>
      </c>
      <c r="AI848" s="110">
        <v>0</v>
      </c>
      <c r="AJ848" s="110">
        <v>0</v>
      </c>
      <c r="AK848" s="110">
        <v>0</v>
      </c>
      <c r="AL848" s="110">
        <v>0</v>
      </c>
      <c r="AM848" s="110">
        <v>0</v>
      </c>
      <c r="AN848" s="110">
        <v>0</v>
      </c>
      <c r="AO848" s="110">
        <v>205</v>
      </c>
      <c r="AP848" s="112">
        <f>'MFP by Site_kbs'!$AO848/'MFP by Site_kbs'!$G848</f>
        <v>0.56629834254143652</v>
      </c>
      <c r="AQ848" s="110">
        <v>205</v>
      </c>
      <c r="AR848" s="113">
        <f>'MFP by Site_kbs'!$AQ848/'MFP by Site_kbs'!$G848</f>
        <v>0.56629834254143652</v>
      </c>
      <c r="AS848" s="110" t="s">
        <v>1767</v>
      </c>
      <c r="AT848" s="110" t="s">
        <v>1804</v>
      </c>
      <c r="AU848" s="114" t="s">
        <v>3247</v>
      </c>
    </row>
    <row r="849" spans="2:47" x14ac:dyDescent="0.25">
      <c r="B849" s="103" t="s">
        <v>1808</v>
      </c>
      <c r="C849" s="103">
        <v>40</v>
      </c>
      <c r="D849" s="103" t="s">
        <v>159</v>
      </c>
      <c r="E849" s="103">
        <v>40011</v>
      </c>
      <c r="F849" s="103" t="s">
        <v>1225</v>
      </c>
      <c r="G849" s="104">
        <v>1119</v>
      </c>
      <c r="H849" s="104">
        <v>548</v>
      </c>
      <c r="I849" s="105">
        <v>0.48972296693476303</v>
      </c>
      <c r="J849" s="104">
        <v>571</v>
      </c>
      <c r="K849" s="105">
        <v>0.51027703306523697</v>
      </c>
      <c r="L849" s="104">
        <v>5</v>
      </c>
      <c r="M849" s="104">
        <v>5</v>
      </c>
      <c r="N849" s="104">
        <v>2</v>
      </c>
      <c r="O849" s="104">
        <v>13</v>
      </c>
      <c r="P849" s="104">
        <v>0</v>
      </c>
      <c r="Q849" s="104">
        <v>1094</v>
      </c>
      <c r="R849" s="104">
        <v>0</v>
      </c>
      <c r="S849" s="104">
        <f>SUM('MFP by Site_kbs'!$L849:$P849,'MFP by Site_kbs'!$R849)</f>
        <v>25</v>
      </c>
      <c r="T849" s="104">
        <v>1116</v>
      </c>
      <c r="U849" s="105">
        <v>0.99731903485254703</v>
      </c>
      <c r="V849" s="104">
        <v>3</v>
      </c>
      <c r="W849" s="105">
        <v>2.6809651474530801E-3</v>
      </c>
      <c r="X849" s="104">
        <v>0</v>
      </c>
      <c r="Y849" s="104">
        <v>0</v>
      </c>
      <c r="Z849" s="104" t="s">
        <v>1869</v>
      </c>
      <c r="AA849" s="104">
        <v>0</v>
      </c>
      <c r="AB849" s="104">
        <v>0</v>
      </c>
      <c r="AC849" s="104">
        <v>0</v>
      </c>
      <c r="AD849" s="103">
        <v>0</v>
      </c>
      <c r="AE849" s="104">
        <v>0</v>
      </c>
      <c r="AF849" s="104">
        <v>0</v>
      </c>
      <c r="AG849" s="104">
        <v>121</v>
      </c>
      <c r="AH849" s="104">
        <v>170</v>
      </c>
      <c r="AI849" s="104">
        <v>172</v>
      </c>
      <c r="AJ849" s="104">
        <v>164</v>
      </c>
      <c r="AK849" s="104">
        <v>17</v>
      </c>
      <c r="AL849" s="104">
        <v>173</v>
      </c>
      <c r="AM849" s="104">
        <v>163</v>
      </c>
      <c r="AN849" s="104">
        <v>139</v>
      </c>
      <c r="AO849" s="104">
        <v>567</v>
      </c>
      <c r="AP849" s="106">
        <f>'MFP by Site_kbs'!$AO849/'MFP by Site_kbs'!$G849</f>
        <v>0.50670241286863271</v>
      </c>
      <c r="AQ849" s="104">
        <v>567</v>
      </c>
      <c r="AR849" s="107">
        <f>'MFP by Site_kbs'!$AQ849/'MFP by Site_kbs'!$G849</f>
        <v>0.50670241286863271</v>
      </c>
      <c r="AS849" s="104" t="s">
        <v>1767</v>
      </c>
      <c r="AT849" s="104" t="s">
        <v>1804</v>
      </c>
      <c r="AU849" s="115" t="s">
        <v>3247</v>
      </c>
    </row>
    <row r="850" spans="2:47" x14ac:dyDescent="0.25">
      <c r="B850" s="109" t="s">
        <v>1808</v>
      </c>
      <c r="C850" s="109">
        <v>40</v>
      </c>
      <c r="D850" s="109" t="s">
        <v>159</v>
      </c>
      <c r="E850" s="109">
        <v>40012</v>
      </c>
      <c r="F850" s="109" t="s">
        <v>1226</v>
      </c>
      <c r="G850" s="110">
        <v>526</v>
      </c>
      <c r="H850" s="110">
        <v>240</v>
      </c>
      <c r="I850" s="111">
        <v>0.45627376425855498</v>
      </c>
      <c r="J850" s="110">
        <v>286</v>
      </c>
      <c r="K850" s="111">
        <v>0.54372623574144496</v>
      </c>
      <c r="L850" s="110">
        <v>1</v>
      </c>
      <c r="M850" s="110">
        <v>17</v>
      </c>
      <c r="N850" s="110">
        <v>257</v>
      </c>
      <c r="O850" s="110">
        <v>26</v>
      </c>
      <c r="P850" s="110">
        <v>0</v>
      </c>
      <c r="Q850" s="110">
        <v>213</v>
      </c>
      <c r="R850" s="110">
        <v>12</v>
      </c>
      <c r="S850" s="110">
        <f>SUM('MFP by Site_kbs'!$L850:$P850,'MFP by Site_kbs'!$R850)</f>
        <v>313</v>
      </c>
      <c r="T850" s="110">
        <v>474</v>
      </c>
      <c r="U850" s="111">
        <v>0.90114068441064599</v>
      </c>
      <c r="V850" s="110">
        <v>52</v>
      </c>
      <c r="W850" s="111">
        <v>9.8859315589353597E-2</v>
      </c>
      <c r="X850" s="110">
        <v>0</v>
      </c>
      <c r="Y850" s="110">
        <v>7</v>
      </c>
      <c r="Z850" s="110" t="s">
        <v>1869</v>
      </c>
      <c r="AA850" s="110">
        <v>80</v>
      </c>
      <c r="AB850" s="110">
        <v>74</v>
      </c>
      <c r="AC850" s="110">
        <v>88</v>
      </c>
      <c r="AD850" s="109">
        <v>103</v>
      </c>
      <c r="AE850" s="110">
        <v>90</v>
      </c>
      <c r="AF850" s="110">
        <v>84</v>
      </c>
      <c r="AG850" s="110">
        <v>0</v>
      </c>
      <c r="AH850" s="110">
        <v>0</v>
      </c>
      <c r="AI850" s="110">
        <v>0</v>
      </c>
      <c r="AJ850" s="110">
        <v>0</v>
      </c>
      <c r="AK850" s="110">
        <v>0</v>
      </c>
      <c r="AL850" s="110">
        <v>0</v>
      </c>
      <c r="AM850" s="110">
        <v>0</v>
      </c>
      <c r="AN850" s="110">
        <v>0</v>
      </c>
      <c r="AO850" s="110">
        <v>410</v>
      </c>
      <c r="AP850" s="112">
        <f>'MFP by Site_kbs'!$AO850/'MFP by Site_kbs'!$G850</f>
        <v>0.77946768060836502</v>
      </c>
      <c r="AQ850" s="110">
        <v>414</v>
      </c>
      <c r="AR850" s="113">
        <f>'MFP by Site_kbs'!$AQ850/'MFP by Site_kbs'!$G850</f>
        <v>0.78707224334600756</v>
      </c>
      <c r="AS850" s="110" t="s">
        <v>1767</v>
      </c>
      <c r="AT850" s="110" t="s">
        <v>1804</v>
      </c>
      <c r="AU850" s="114" t="s">
        <v>3247</v>
      </c>
    </row>
    <row r="851" spans="2:47" x14ac:dyDescent="0.25">
      <c r="B851" s="103" t="s">
        <v>1808</v>
      </c>
      <c r="C851" s="103">
        <v>40</v>
      </c>
      <c r="D851" s="103" t="s">
        <v>159</v>
      </c>
      <c r="E851" s="103">
        <v>40014</v>
      </c>
      <c r="F851" s="103" t="s">
        <v>1227</v>
      </c>
      <c r="G851" s="104">
        <v>599</v>
      </c>
      <c r="H851" s="104">
        <v>276</v>
      </c>
      <c r="I851" s="105">
        <v>0.46076794657762898</v>
      </c>
      <c r="J851" s="104">
        <v>323</v>
      </c>
      <c r="K851" s="105">
        <v>0.53923205342237102</v>
      </c>
      <c r="L851" s="104">
        <v>6</v>
      </c>
      <c r="M851" s="104">
        <v>15</v>
      </c>
      <c r="N851" s="104">
        <v>104</v>
      </c>
      <c r="O851" s="104">
        <v>109</v>
      </c>
      <c r="P851" s="104">
        <v>0</v>
      </c>
      <c r="Q851" s="104">
        <v>360</v>
      </c>
      <c r="R851" s="104">
        <v>5</v>
      </c>
      <c r="S851" s="104">
        <f>SUM('MFP by Site_kbs'!$L851:$P851,'MFP by Site_kbs'!$R851)</f>
        <v>239</v>
      </c>
      <c r="T851" s="104">
        <v>547</v>
      </c>
      <c r="U851" s="105">
        <v>0.91318864774624398</v>
      </c>
      <c r="V851" s="104">
        <v>52</v>
      </c>
      <c r="W851" s="105">
        <v>8.6811352253756302E-2</v>
      </c>
      <c r="X851" s="104">
        <v>0</v>
      </c>
      <c r="Y851" s="104">
        <v>0</v>
      </c>
      <c r="Z851" s="104" t="s">
        <v>1869</v>
      </c>
      <c r="AA851" s="104">
        <v>43</v>
      </c>
      <c r="AB851" s="104">
        <v>38</v>
      </c>
      <c r="AC851" s="104">
        <v>46</v>
      </c>
      <c r="AD851" s="103">
        <v>51</v>
      </c>
      <c r="AE851" s="104">
        <v>55</v>
      </c>
      <c r="AF851" s="104">
        <v>40</v>
      </c>
      <c r="AG851" s="104">
        <v>46</v>
      </c>
      <c r="AH851" s="104">
        <v>47</v>
      </c>
      <c r="AI851" s="104">
        <v>60</v>
      </c>
      <c r="AJ851" s="104">
        <v>55</v>
      </c>
      <c r="AK851" s="104">
        <v>4</v>
      </c>
      <c r="AL851" s="104">
        <v>38</v>
      </c>
      <c r="AM851" s="104">
        <v>39</v>
      </c>
      <c r="AN851" s="104">
        <v>37</v>
      </c>
      <c r="AO851" s="104">
        <v>509</v>
      </c>
      <c r="AP851" s="106">
        <f>'MFP by Site_kbs'!$AO851/'MFP by Site_kbs'!$G851</f>
        <v>0.84974958263772959</v>
      </c>
      <c r="AQ851" s="104">
        <v>510</v>
      </c>
      <c r="AR851" s="107">
        <f>'MFP by Site_kbs'!$AQ851/'MFP by Site_kbs'!$G851</f>
        <v>0.85141903171953259</v>
      </c>
      <c r="AS851" s="104" t="s">
        <v>1767</v>
      </c>
      <c r="AT851" s="104" t="s">
        <v>1804</v>
      </c>
      <c r="AU851" s="115" t="s">
        <v>3247</v>
      </c>
    </row>
    <row r="852" spans="2:47" x14ac:dyDescent="0.25">
      <c r="B852" s="109" t="s">
        <v>1808</v>
      </c>
      <c r="C852" s="109">
        <v>40</v>
      </c>
      <c r="D852" s="109" t="s">
        <v>159</v>
      </c>
      <c r="E852" s="109">
        <v>40015</v>
      </c>
      <c r="F852" s="109" t="s">
        <v>1228</v>
      </c>
      <c r="G852" s="110">
        <v>321</v>
      </c>
      <c r="H852" s="110">
        <v>150</v>
      </c>
      <c r="I852" s="111">
        <v>0.467289719626168</v>
      </c>
      <c r="J852" s="110">
        <v>171</v>
      </c>
      <c r="K852" s="111">
        <v>0.53271028037383195</v>
      </c>
      <c r="L852" s="110">
        <v>1</v>
      </c>
      <c r="M852" s="110">
        <v>2</v>
      </c>
      <c r="N852" s="110">
        <v>40</v>
      </c>
      <c r="O852" s="110">
        <v>10</v>
      </c>
      <c r="P852" s="110">
        <v>1</v>
      </c>
      <c r="Q852" s="110">
        <v>264</v>
      </c>
      <c r="R852" s="110">
        <v>3</v>
      </c>
      <c r="S852" s="110">
        <f>SUM('MFP by Site_kbs'!$L852:$P852,'MFP by Site_kbs'!$R852)</f>
        <v>57</v>
      </c>
      <c r="T852" s="110">
        <v>317</v>
      </c>
      <c r="U852" s="111">
        <v>0.98753894080996896</v>
      </c>
      <c r="V852" s="110">
        <v>4</v>
      </c>
      <c r="W852" s="111">
        <v>1.2461059190031199E-2</v>
      </c>
      <c r="X852" s="110">
        <v>0</v>
      </c>
      <c r="Y852" s="110">
        <v>2</v>
      </c>
      <c r="Z852" s="110" t="s">
        <v>1869</v>
      </c>
      <c r="AA852" s="110">
        <v>42</v>
      </c>
      <c r="AB852" s="110">
        <v>35</v>
      </c>
      <c r="AC852" s="110">
        <v>57</v>
      </c>
      <c r="AD852" s="109">
        <v>47</v>
      </c>
      <c r="AE852" s="110">
        <v>49</v>
      </c>
      <c r="AF852" s="110">
        <v>49</v>
      </c>
      <c r="AG852" s="110">
        <v>40</v>
      </c>
      <c r="AH852" s="110">
        <v>0</v>
      </c>
      <c r="AI852" s="110">
        <v>0</v>
      </c>
      <c r="AJ852" s="110">
        <v>0</v>
      </c>
      <c r="AK852" s="110">
        <v>0</v>
      </c>
      <c r="AL852" s="110">
        <v>0</v>
      </c>
      <c r="AM852" s="110">
        <v>0</v>
      </c>
      <c r="AN852" s="110">
        <v>0</v>
      </c>
      <c r="AO852" s="110">
        <v>235</v>
      </c>
      <c r="AP852" s="112">
        <f>'MFP by Site_kbs'!$AO852/'MFP by Site_kbs'!$G852</f>
        <v>0.73208722741433019</v>
      </c>
      <c r="AQ852" s="110">
        <v>236</v>
      </c>
      <c r="AR852" s="113">
        <f>'MFP by Site_kbs'!$AQ852/'MFP by Site_kbs'!$G852</f>
        <v>0.73520249221183798</v>
      </c>
      <c r="AS852" s="110" t="s">
        <v>1767</v>
      </c>
      <c r="AT852" s="110" t="s">
        <v>1804</v>
      </c>
      <c r="AU852" s="114" t="s">
        <v>3247</v>
      </c>
    </row>
    <row r="853" spans="2:47" ht="30" x14ac:dyDescent="0.25">
      <c r="B853" s="103" t="s">
        <v>1808</v>
      </c>
      <c r="C853" s="103">
        <v>40</v>
      </c>
      <c r="D853" s="103" t="s">
        <v>159</v>
      </c>
      <c r="E853" s="103">
        <v>40016</v>
      </c>
      <c r="F853" s="103" t="s">
        <v>1229</v>
      </c>
      <c r="G853" s="104">
        <v>231</v>
      </c>
      <c r="H853" s="104">
        <v>118</v>
      </c>
      <c r="I853" s="105">
        <v>0.51082251082251096</v>
      </c>
      <c r="J853" s="104">
        <v>113</v>
      </c>
      <c r="K853" s="105">
        <v>0.48917748917748899</v>
      </c>
      <c r="L853" s="104">
        <v>1</v>
      </c>
      <c r="M853" s="104">
        <v>0</v>
      </c>
      <c r="N853" s="104">
        <v>217</v>
      </c>
      <c r="O853" s="104">
        <v>3</v>
      </c>
      <c r="P853" s="104">
        <v>1</v>
      </c>
      <c r="Q853" s="104">
        <v>6</v>
      </c>
      <c r="R853" s="104">
        <v>3</v>
      </c>
      <c r="S853" s="104">
        <f>SUM('MFP by Site_kbs'!$L853:$P853,'MFP by Site_kbs'!$R853)</f>
        <v>225</v>
      </c>
      <c r="T853" s="104">
        <v>231</v>
      </c>
      <c r="U853" s="105">
        <v>1</v>
      </c>
      <c r="V853" s="104">
        <v>0</v>
      </c>
      <c r="W853" s="105">
        <v>0</v>
      </c>
      <c r="X853" s="104">
        <v>0</v>
      </c>
      <c r="Y853" s="104">
        <v>3</v>
      </c>
      <c r="Z853" s="104" t="s">
        <v>1869</v>
      </c>
      <c r="AA853" s="104">
        <v>48</v>
      </c>
      <c r="AB853" s="104">
        <v>29</v>
      </c>
      <c r="AC853" s="104">
        <v>31</v>
      </c>
      <c r="AD853" s="103">
        <v>44</v>
      </c>
      <c r="AE853" s="104">
        <v>44</v>
      </c>
      <c r="AF853" s="104">
        <v>32</v>
      </c>
      <c r="AG853" s="104">
        <v>0</v>
      </c>
      <c r="AH853" s="104">
        <v>0</v>
      </c>
      <c r="AI853" s="104">
        <v>0</v>
      </c>
      <c r="AJ853" s="104">
        <v>0</v>
      </c>
      <c r="AK853" s="104">
        <v>0</v>
      </c>
      <c r="AL853" s="104">
        <v>0</v>
      </c>
      <c r="AM853" s="104">
        <v>0</v>
      </c>
      <c r="AN853" s="104">
        <v>0</v>
      </c>
      <c r="AO853" s="104">
        <v>229</v>
      </c>
      <c r="AP853" s="106">
        <f>'MFP by Site_kbs'!$AO853/'MFP by Site_kbs'!$G853</f>
        <v>0.9913419913419913</v>
      </c>
      <c r="AQ853" s="104">
        <v>229</v>
      </c>
      <c r="AR853" s="107">
        <f>'MFP by Site_kbs'!$AQ853/'MFP by Site_kbs'!$G853</f>
        <v>0.9913419913419913</v>
      </c>
      <c r="AS853" s="104" t="s">
        <v>1767</v>
      </c>
      <c r="AT853" s="104" t="s">
        <v>1804</v>
      </c>
      <c r="AU853" s="115" t="s">
        <v>3247</v>
      </c>
    </row>
    <row r="854" spans="2:47" x14ac:dyDescent="0.25">
      <c r="B854" s="109" t="s">
        <v>1808</v>
      </c>
      <c r="C854" s="109">
        <v>40</v>
      </c>
      <c r="D854" s="109" t="s">
        <v>159</v>
      </c>
      <c r="E854" s="109">
        <v>40017</v>
      </c>
      <c r="F854" s="109" t="s">
        <v>1230</v>
      </c>
      <c r="G854" s="110">
        <v>268</v>
      </c>
      <c r="H854" s="110">
        <v>131</v>
      </c>
      <c r="I854" s="111">
        <v>0.48880597014925398</v>
      </c>
      <c r="J854" s="110">
        <v>137</v>
      </c>
      <c r="K854" s="111">
        <v>0.51119402985074602</v>
      </c>
      <c r="L854" s="110">
        <v>2</v>
      </c>
      <c r="M854" s="110">
        <v>0</v>
      </c>
      <c r="N854" s="110">
        <v>253</v>
      </c>
      <c r="O854" s="110">
        <v>3</v>
      </c>
      <c r="P854" s="110">
        <v>0</v>
      </c>
      <c r="Q854" s="110">
        <v>8</v>
      </c>
      <c r="R854" s="110">
        <v>2</v>
      </c>
      <c r="S854" s="110">
        <f>SUM('MFP by Site_kbs'!$L854:$P854,'MFP by Site_kbs'!$R854)</f>
        <v>260</v>
      </c>
      <c r="T854" s="110">
        <v>268</v>
      </c>
      <c r="U854" s="111">
        <v>1</v>
      </c>
      <c r="V854" s="110">
        <v>0</v>
      </c>
      <c r="W854" s="111">
        <v>0</v>
      </c>
      <c r="X854" s="110">
        <v>0</v>
      </c>
      <c r="Y854" s="110">
        <v>2</v>
      </c>
      <c r="Z854" s="110" t="s">
        <v>1869</v>
      </c>
      <c r="AA854" s="110">
        <v>47</v>
      </c>
      <c r="AB854" s="110">
        <v>42</v>
      </c>
      <c r="AC854" s="110">
        <v>50</v>
      </c>
      <c r="AD854" s="109">
        <v>44</v>
      </c>
      <c r="AE854" s="110">
        <v>38</v>
      </c>
      <c r="AF854" s="110">
        <v>45</v>
      </c>
      <c r="AG854" s="110">
        <v>0</v>
      </c>
      <c r="AH854" s="110">
        <v>0</v>
      </c>
      <c r="AI854" s="110">
        <v>0</v>
      </c>
      <c r="AJ854" s="110">
        <v>0</v>
      </c>
      <c r="AK854" s="110">
        <v>0</v>
      </c>
      <c r="AL854" s="110">
        <v>0</v>
      </c>
      <c r="AM854" s="110">
        <v>0</v>
      </c>
      <c r="AN854" s="110">
        <v>0</v>
      </c>
      <c r="AO854" s="110">
        <v>265</v>
      </c>
      <c r="AP854" s="112">
        <f>'MFP by Site_kbs'!$AO854/'MFP by Site_kbs'!$G854</f>
        <v>0.98880597014925375</v>
      </c>
      <c r="AQ854" s="110">
        <v>265</v>
      </c>
      <c r="AR854" s="113">
        <f>'MFP by Site_kbs'!$AQ854/'MFP by Site_kbs'!$G854</f>
        <v>0.98880597014925375</v>
      </c>
      <c r="AS854" s="110" t="s">
        <v>1767</v>
      </c>
      <c r="AT854" s="110" t="s">
        <v>1804</v>
      </c>
      <c r="AU854" s="114" t="s">
        <v>3247</v>
      </c>
    </row>
    <row r="855" spans="2:47" ht="30" x14ac:dyDescent="0.25">
      <c r="B855" s="103" t="s">
        <v>1808</v>
      </c>
      <c r="C855" s="103">
        <v>40</v>
      </c>
      <c r="D855" s="103" t="s">
        <v>159</v>
      </c>
      <c r="E855" s="103">
        <v>40018</v>
      </c>
      <c r="F855" s="103" t="s">
        <v>1231</v>
      </c>
      <c r="G855" s="104">
        <v>533</v>
      </c>
      <c r="H855" s="104">
        <v>248</v>
      </c>
      <c r="I855" s="105">
        <v>0.46529080675422102</v>
      </c>
      <c r="J855" s="104">
        <v>285</v>
      </c>
      <c r="K855" s="105">
        <v>0.53470919324577904</v>
      </c>
      <c r="L855" s="104">
        <v>0</v>
      </c>
      <c r="M855" s="104">
        <v>0</v>
      </c>
      <c r="N855" s="104">
        <v>524</v>
      </c>
      <c r="O855" s="104">
        <v>0</v>
      </c>
      <c r="P855" s="104">
        <v>0</v>
      </c>
      <c r="Q855" s="104">
        <v>7</v>
      </c>
      <c r="R855" s="104">
        <v>2</v>
      </c>
      <c r="S855" s="104">
        <f>SUM('MFP by Site_kbs'!$L855:$P855,'MFP by Site_kbs'!$R855)</f>
        <v>526</v>
      </c>
      <c r="T855" s="104">
        <v>533</v>
      </c>
      <c r="U855" s="105">
        <v>1</v>
      </c>
      <c r="V855" s="104">
        <v>0</v>
      </c>
      <c r="W855" s="105">
        <v>0</v>
      </c>
      <c r="X855" s="104">
        <v>0</v>
      </c>
      <c r="Y855" s="104">
        <v>0</v>
      </c>
      <c r="Z855" s="104" t="s">
        <v>1869</v>
      </c>
      <c r="AA855" s="104">
        <v>0</v>
      </c>
      <c r="AB855" s="104">
        <v>0</v>
      </c>
      <c r="AC855" s="104">
        <v>0</v>
      </c>
      <c r="AD855" s="103">
        <v>0</v>
      </c>
      <c r="AE855" s="104">
        <v>0</v>
      </c>
      <c r="AF855" s="104">
        <v>0</v>
      </c>
      <c r="AG855" s="104">
        <v>145</v>
      </c>
      <c r="AH855" s="104">
        <v>214</v>
      </c>
      <c r="AI855" s="104">
        <v>174</v>
      </c>
      <c r="AJ855" s="104">
        <v>0</v>
      </c>
      <c r="AK855" s="104">
        <v>0</v>
      </c>
      <c r="AL855" s="104">
        <v>0</v>
      </c>
      <c r="AM855" s="104">
        <v>0</v>
      </c>
      <c r="AN855" s="104">
        <v>0</v>
      </c>
      <c r="AO855" s="104">
        <v>520</v>
      </c>
      <c r="AP855" s="106">
        <f>'MFP by Site_kbs'!$AO855/'MFP by Site_kbs'!$G855</f>
        <v>0.97560975609756095</v>
      </c>
      <c r="AQ855" s="104">
        <v>520</v>
      </c>
      <c r="AR855" s="107">
        <f>'MFP by Site_kbs'!$AQ855/'MFP by Site_kbs'!$G855</f>
        <v>0.97560975609756095</v>
      </c>
      <c r="AS855" s="104" t="s">
        <v>1767</v>
      </c>
      <c r="AT855" s="104" t="s">
        <v>1804</v>
      </c>
      <c r="AU855" s="115" t="s">
        <v>3247</v>
      </c>
    </row>
    <row r="856" spans="2:47" ht="30" x14ac:dyDescent="0.25">
      <c r="B856" s="109" t="s">
        <v>1808</v>
      </c>
      <c r="C856" s="109">
        <v>40</v>
      </c>
      <c r="D856" s="109" t="s">
        <v>159</v>
      </c>
      <c r="E856" s="109">
        <v>40022</v>
      </c>
      <c r="F856" s="109" t="s">
        <v>1232</v>
      </c>
      <c r="G856" s="110">
        <v>165</v>
      </c>
      <c r="H856" s="110">
        <v>81</v>
      </c>
      <c r="I856" s="111">
        <v>0.49090909090909102</v>
      </c>
      <c r="J856" s="110">
        <v>84</v>
      </c>
      <c r="K856" s="111">
        <v>0.50909090909090904</v>
      </c>
      <c r="L856" s="110">
        <v>1</v>
      </c>
      <c r="M856" s="110">
        <v>0</v>
      </c>
      <c r="N856" s="110">
        <v>163</v>
      </c>
      <c r="O856" s="110">
        <v>0</v>
      </c>
      <c r="P856" s="110">
        <v>0</v>
      </c>
      <c r="Q856" s="110">
        <v>0</v>
      </c>
      <c r="R856" s="110">
        <v>1</v>
      </c>
      <c r="S856" s="110">
        <f>SUM('MFP by Site_kbs'!$L856:$P856,'MFP by Site_kbs'!$R856)</f>
        <v>165</v>
      </c>
      <c r="T856" s="110">
        <v>165</v>
      </c>
      <c r="U856" s="111">
        <v>1</v>
      </c>
      <c r="V856" s="110">
        <v>0</v>
      </c>
      <c r="W856" s="111">
        <v>0</v>
      </c>
      <c r="X856" s="110">
        <v>0</v>
      </c>
      <c r="Y856" s="110">
        <v>1</v>
      </c>
      <c r="Z856" s="110" t="s">
        <v>1869</v>
      </c>
      <c r="AA856" s="110">
        <v>32</v>
      </c>
      <c r="AB856" s="110">
        <v>30</v>
      </c>
      <c r="AC856" s="110">
        <v>24</v>
      </c>
      <c r="AD856" s="109">
        <v>25</v>
      </c>
      <c r="AE856" s="110">
        <v>28</v>
      </c>
      <c r="AF856" s="110">
        <v>25</v>
      </c>
      <c r="AG856" s="110">
        <v>0</v>
      </c>
      <c r="AH856" s="110">
        <v>0</v>
      </c>
      <c r="AI856" s="110">
        <v>0</v>
      </c>
      <c r="AJ856" s="110">
        <v>0</v>
      </c>
      <c r="AK856" s="110">
        <v>0</v>
      </c>
      <c r="AL856" s="110">
        <v>0</v>
      </c>
      <c r="AM856" s="110">
        <v>0</v>
      </c>
      <c r="AN856" s="110">
        <v>0</v>
      </c>
      <c r="AO856" s="110">
        <v>163</v>
      </c>
      <c r="AP856" s="112">
        <f>'MFP by Site_kbs'!$AO856/'MFP by Site_kbs'!$G856</f>
        <v>0.98787878787878791</v>
      </c>
      <c r="AQ856" s="110">
        <v>163</v>
      </c>
      <c r="AR856" s="113">
        <f>'MFP by Site_kbs'!$AQ856/'MFP by Site_kbs'!$G856</f>
        <v>0.98787878787878791</v>
      </c>
      <c r="AS856" s="110" t="s">
        <v>1767</v>
      </c>
      <c r="AT856" s="110" t="s">
        <v>1804</v>
      </c>
      <c r="AU856" s="114" t="s">
        <v>3247</v>
      </c>
    </row>
    <row r="857" spans="2:47" x14ac:dyDescent="0.25">
      <c r="B857" s="103" t="s">
        <v>1808</v>
      </c>
      <c r="C857" s="103">
        <v>40</v>
      </c>
      <c r="D857" s="103" t="s">
        <v>159</v>
      </c>
      <c r="E857" s="103">
        <v>40024</v>
      </c>
      <c r="F857" s="103" t="s">
        <v>1233</v>
      </c>
      <c r="G857" s="104">
        <v>268</v>
      </c>
      <c r="H857" s="104">
        <v>131</v>
      </c>
      <c r="I857" s="105">
        <v>0.48880597014925398</v>
      </c>
      <c r="J857" s="104">
        <v>137</v>
      </c>
      <c r="K857" s="105">
        <v>0.51119402985074602</v>
      </c>
      <c r="L857" s="104">
        <v>1</v>
      </c>
      <c r="M857" s="104">
        <v>0</v>
      </c>
      <c r="N857" s="104">
        <v>261</v>
      </c>
      <c r="O857" s="104">
        <v>1</v>
      </c>
      <c r="P857" s="104">
        <v>0</v>
      </c>
      <c r="Q857" s="104">
        <v>3</v>
      </c>
      <c r="R857" s="104">
        <v>2</v>
      </c>
      <c r="S857" s="104">
        <f>SUM('MFP by Site_kbs'!$L857:$P857,'MFP by Site_kbs'!$R857)</f>
        <v>265</v>
      </c>
      <c r="T857" s="104">
        <v>268</v>
      </c>
      <c r="U857" s="105">
        <v>1</v>
      </c>
      <c r="V857" s="104">
        <v>0</v>
      </c>
      <c r="W857" s="105">
        <v>0</v>
      </c>
      <c r="X857" s="104">
        <v>0</v>
      </c>
      <c r="Y857" s="104">
        <v>2</v>
      </c>
      <c r="Z857" s="104" t="s">
        <v>1869</v>
      </c>
      <c r="AA857" s="104">
        <v>41</v>
      </c>
      <c r="AB857" s="104">
        <v>43</v>
      </c>
      <c r="AC857" s="104">
        <v>45</v>
      </c>
      <c r="AD857" s="103">
        <v>47</v>
      </c>
      <c r="AE857" s="104">
        <v>36</v>
      </c>
      <c r="AF857" s="104">
        <v>54</v>
      </c>
      <c r="AG857" s="104">
        <v>0</v>
      </c>
      <c r="AH857" s="104">
        <v>0</v>
      </c>
      <c r="AI857" s="104">
        <v>0</v>
      </c>
      <c r="AJ857" s="104">
        <v>0</v>
      </c>
      <c r="AK857" s="104">
        <v>0</v>
      </c>
      <c r="AL857" s="104">
        <v>0</v>
      </c>
      <c r="AM857" s="104">
        <v>0</v>
      </c>
      <c r="AN857" s="104">
        <v>0</v>
      </c>
      <c r="AO857" s="104">
        <v>262</v>
      </c>
      <c r="AP857" s="106">
        <f>'MFP by Site_kbs'!$AO857/'MFP by Site_kbs'!$G857</f>
        <v>0.97761194029850751</v>
      </c>
      <c r="AQ857" s="104">
        <v>262</v>
      </c>
      <c r="AR857" s="107">
        <f>'MFP by Site_kbs'!$AQ857/'MFP by Site_kbs'!$G857</f>
        <v>0.97761194029850751</v>
      </c>
      <c r="AS857" s="104" t="s">
        <v>1767</v>
      </c>
      <c r="AT857" s="104" t="s">
        <v>1804</v>
      </c>
      <c r="AU857" s="115" t="s">
        <v>3247</v>
      </c>
    </row>
    <row r="858" spans="2:47" x14ac:dyDescent="0.25">
      <c r="B858" s="109" t="s">
        <v>1808</v>
      </c>
      <c r="C858" s="109">
        <v>40</v>
      </c>
      <c r="D858" s="109" t="s">
        <v>159</v>
      </c>
      <c r="E858" s="109">
        <v>40026</v>
      </c>
      <c r="F858" s="109" t="s">
        <v>1234</v>
      </c>
      <c r="G858" s="110">
        <v>542</v>
      </c>
      <c r="H858" s="110">
        <v>270</v>
      </c>
      <c r="I858" s="111">
        <v>0.49815498154981602</v>
      </c>
      <c r="J858" s="110">
        <v>272</v>
      </c>
      <c r="K858" s="111">
        <v>0.50184501845018403</v>
      </c>
      <c r="L858" s="110">
        <v>4</v>
      </c>
      <c r="M858" s="110">
        <v>20</v>
      </c>
      <c r="N858" s="110">
        <v>187</v>
      </c>
      <c r="O858" s="110">
        <v>16</v>
      </c>
      <c r="P858" s="110">
        <v>0</v>
      </c>
      <c r="Q858" s="110">
        <v>311</v>
      </c>
      <c r="R858" s="110">
        <v>4</v>
      </c>
      <c r="S858" s="110">
        <f>SUM('MFP by Site_kbs'!$L858:$P858,'MFP by Site_kbs'!$R858)</f>
        <v>231</v>
      </c>
      <c r="T858" s="110">
        <v>480</v>
      </c>
      <c r="U858" s="111">
        <v>0.88560885608856099</v>
      </c>
      <c r="V858" s="110">
        <v>62</v>
      </c>
      <c r="W858" s="111">
        <v>0.11439114391143899</v>
      </c>
      <c r="X858" s="110">
        <v>0</v>
      </c>
      <c r="Y858" s="110">
        <v>7</v>
      </c>
      <c r="Z858" s="110" t="s">
        <v>1869</v>
      </c>
      <c r="AA858" s="110">
        <v>69</v>
      </c>
      <c r="AB858" s="110">
        <v>77</v>
      </c>
      <c r="AC858" s="110">
        <v>79</v>
      </c>
      <c r="AD858" s="109">
        <v>84</v>
      </c>
      <c r="AE858" s="110">
        <v>115</v>
      </c>
      <c r="AF858" s="110">
        <v>111</v>
      </c>
      <c r="AG858" s="110">
        <v>0</v>
      </c>
      <c r="AH858" s="110">
        <v>0</v>
      </c>
      <c r="AI858" s="110">
        <v>0</v>
      </c>
      <c r="AJ858" s="110">
        <v>0</v>
      </c>
      <c r="AK858" s="110">
        <v>0</v>
      </c>
      <c r="AL858" s="110">
        <v>0</v>
      </c>
      <c r="AM858" s="110">
        <v>0</v>
      </c>
      <c r="AN858" s="110">
        <v>0</v>
      </c>
      <c r="AO858" s="110">
        <v>398</v>
      </c>
      <c r="AP858" s="112">
        <f>'MFP by Site_kbs'!$AO858/'MFP by Site_kbs'!$G858</f>
        <v>0.73431734317343178</v>
      </c>
      <c r="AQ858" s="110">
        <v>407</v>
      </c>
      <c r="AR858" s="113">
        <f>'MFP by Site_kbs'!$AQ858/'MFP by Site_kbs'!$G858</f>
        <v>0.75092250922509229</v>
      </c>
      <c r="AS858" s="110" t="s">
        <v>1767</v>
      </c>
      <c r="AT858" s="110" t="s">
        <v>1804</v>
      </c>
      <c r="AU858" s="114" t="s">
        <v>3247</v>
      </c>
    </row>
    <row r="859" spans="2:47" x14ac:dyDescent="0.25">
      <c r="B859" s="103" t="s">
        <v>1808</v>
      </c>
      <c r="C859" s="103">
        <v>40</v>
      </c>
      <c r="D859" s="103" t="s">
        <v>159</v>
      </c>
      <c r="E859" s="103">
        <v>40027</v>
      </c>
      <c r="F859" s="103" t="s">
        <v>1235</v>
      </c>
      <c r="G859" s="104">
        <v>314</v>
      </c>
      <c r="H859" s="104">
        <v>148</v>
      </c>
      <c r="I859" s="105">
        <v>0.47133757961783401</v>
      </c>
      <c r="J859" s="104">
        <v>166</v>
      </c>
      <c r="K859" s="105">
        <v>0.52866242038216604</v>
      </c>
      <c r="L859" s="104">
        <v>0</v>
      </c>
      <c r="M859" s="104">
        <v>0</v>
      </c>
      <c r="N859" s="104">
        <v>282</v>
      </c>
      <c r="O859" s="104">
        <v>4</v>
      </c>
      <c r="P859" s="104">
        <v>0</v>
      </c>
      <c r="Q859" s="104">
        <v>19</v>
      </c>
      <c r="R859" s="104">
        <v>9</v>
      </c>
      <c r="S859" s="104">
        <f>SUM('MFP by Site_kbs'!$L859:$P859,'MFP by Site_kbs'!$R859)</f>
        <v>295</v>
      </c>
      <c r="T859" s="104">
        <v>313</v>
      </c>
      <c r="U859" s="105">
        <v>0.99681528662420404</v>
      </c>
      <c r="V859" s="104">
        <v>1</v>
      </c>
      <c r="W859" s="105">
        <v>3.1847133757961798E-3</v>
      </c>
      <c r="X859" s="104">
        <v>0</v>
      </c>
      <c r="Y859" s="104">
        <v>0</v>
      </c>
      <c r="Z859" s="104" t="s">
        <v>1869</v>
      </c>
      <c r="AA859" s="104">
        <v>43</v>
      </c>
      <c r="AB859" s="104">
        <v>47</v>
      </c>
      <c r="AC859" s="104">
        <v>49</v>
      </c>
      <c r="AD859" s="103">
        <v>39</v>
      </c>
      <c r="AE859" s="104">
        <v>49</v>
      </c>
      <c r="AF859" s="104">
        <v>42</v>
      </c>
      <c r="AG859" s="104">
        <v>45</v>
      </c>
      <c r="AH859" s="104">
        <v>0</v>
      </c>
      <c r="AI859" s="104">
        <v>0</v>
      </c>
      <c r="AJ859" s="104">
        <v>0</v>
      </c>
      <c r="AK859" s="104">
        <v>0</v>
      </c>
      <c r="AL859" s="104">
        <v>0</v>
      </c>
      <c r="AM859" s="104">
        <v>0</v>
      </c>
      <c r="AN859" s="104">
        <v>0</v>
      </c>
      <c r="AO859" s="104">
        <v>305</v>
      </c>
      <c r="AP859" s="106">
        <f>'MFP by Site_kbs'!$AO859/'MFP by Site_kbs'!$G859</f>
        <v>0.9713375796178344</v>
      </c>
      <c r="AQ859" s="104">
        <v>305</v>
      </c>
      <c r="AR859" s="107">
        <f>'MFP by Site_kbs'!$AQ859/'MFP by Site_kbs'!$G859</f>
        <v>0.9713375796178344</v>
      </c>
      <c r="AS859" s="104" t="s">
        <v>1767</v>
      </c>
      <c r="AT859" s="104" t="s">
        <v>1804</v>
      </c>
      <c r="AU859" s="115" t="s">
        <v>3247</v>
      </c>
    </row>
    <row r="860" spans="2:47" x14ac:dyDescent="0.25">
      <c r="B860" s="109" t="s">
        <v>1808</v>
      </c>
      <c r="C860" s="109">
        <v>40</v>
      </c>
      <c r="D860" s="109" t="s">
        <v>159</v>
      </c>
      <c r="E860" s="109">
        <v>40028</v>
      </c>
      <c r="F860" s="109" t="s">
        <v>1236</v>
      </c>
      <c r="G860" s="110">
        <v>730</v>
      </c>
      <c r="H860" s="110">
        <v>356</v>
      </c>
      <c r="I860" s="111">
        <v>0.48767123287671199</v>
      </c>
      <c r="J860" s="110">
        <v>374</v>
      </c>
      <c r="K860" s="111">
        <v>0.51232876712328801</v>
      </c>
      <c r="L860" s="110">
        <v>13</v>
      </c>
      <c r="M860" s="110">
        <v>5</v>
      </c>
      <c r="N860" s="110">
        <v>5</v>
      </c>
      <c r="O860" s="110">
        <v>10</v>
      </c>
      <c r="P860" s="110">
        <v>0</v>
      </c>
      <c r="Q860" s="110">
        <v>692</v>
      </c>
      <c r="R860" s="110">
        <v>5</v>
      </c>
      <c r="S860" s="110">
        <f>SUM('MFP by Site_kbs'!$L860:$P860,'MFP by Site_kbs'!$R860)</f>
        <v>38</v>
      </c>
      <c r="T860" s="110">
        <v>727</v>
      </c>
      <c r="U860" s="111">
        <v>0.99589041095890396</v>
      </c>
      <c r="V860" s="110">
        <v>3</v>
      </c>
      <c r="W860" s="111">
        <v>4.10958904109589E-3</v>
      </c>
      <c r="X860" s="110">
        <v>0</v>
      </c>
      <c r="Y860" s="110">
        <v>1</v>
      </c>
      <c r="Z860" s="110" t="s">
        <v>1869</v>
      </c>
      <c r="AA860" s="110">
        <v>51</v>
      </c>
      <c r="AB860" s="110">
        <v>60</v>
      </c>
      <c r="AC860" s="110">
        <v>60</v>
      </c>
      <c r="AD860" s="109">
        <v>56</v>
      </c>
      <c r="AE860" s="110">
        <v>64</v>
      </c>
      <c r="AF860" s="110">
        <v>44</v>
      </c>
      <c r="AG860" s="110">
        <v>53</v>
      </c>
      <c r="AH860" s="110">
        <v>70</v>
      </c>
      <c r="AI860" s="110">
        <v>47</v>
      </c>
      <c r="AJ860" s="110">
        <v>53</v>
      </c>
      <c r="AK860" s="110">
        <v>6</v>
      </c>
      <c r="AL860" s="110">
        <v>68</v>
      </c>
      <c r="AM860" s="110">
        <v>47</v>
      </c>
      <c r="AN860" s="110">
        <v>50</v>
      </c>
      <c r="AO860" s="110">
        <v>512</v>
      </c>
      <c r="AP860" s="112">
        <f>'MFP by Site_kbs'!$AO860/'MFP by Site_kbs'!$G860</f>
        <v>0.70136986301369864</v>
      </c>
      <c r="AQ860" s="110">
        <v>512</v>
      </c>
      <c r="AR860" s="113">
        <f>'MFP by Site_kbs'!$AQ860/'MFP by Site_kbs'!$G860</f>
        <v>0.70136986301369864</v>
      </c>
      <c r="AS860" s="110" t="s">
        <v>1767</v>
      </c>
      <c r="AT860" s="110" t="s">
        <v>1804</v>
      </c>
      <c r="AU860" s="114" t="s">
        <v>3247</v>
      </c>
    </row>
    <row r="861" spans="2:47" x14ac:dyDescent="0.25">
      <c r="B861" s="103" t="s">
        <v>1808</v>
      </c>
      <c r="C861" s="103">
        <v>40</v>
      </c>
      <c r="D861" s="103" t="s">
        <v>159</v>
      </c>
      <c r="E861" s="103">
        <v>40029</v>
      </c>
      <c r="F861" s="103" t="s">
        <v>1237</v>
      </c>
      <c r="G861" s="104">
        <v>480</v>
      </c>
      <c r="H861" s="104">
        <v>210</v>
      </c>
      <c r="I861" s="105">
        <v>0.4375</v>
      </c>
      <c r="J861" s="104">
        <v>270</v>
      </c>
      <c r="K861" s="105">
        <v>0.5625</v>
      </c>
      <c r="L861" s="104">
        <v>4</v>
      </c>
      <c r="M861" s="104">
        <v>2</v>
      </c>
      <c r="N861" s="104">
        <v>175</v>
      </c>
      <c r="O861" s="104">
        <v>6</v>
      </c>
      <c r="P861" s="104">
        <v>0</v>
      </c>
      <c r="Q861" s="104">
        <v>281</v>
      </c>
      <c r="R861" s="104">
        <v>12</v>
      </c>
      <c r="S861" s="104">
        <f>SUM('MFP by Site_kbs'!$L861:$P861,'MFP by Site_kbs'!$R861)</f>
        <v>199</v>
      </c>
      <c r="T861" s="104">
        <v>480</v>
      </c>
      <c r="U861" s="105">
        <v>1</v>
      </c>
      <c r="V861" s="104">
        <v>0</v>
      </c>
      <c r="W861" s="105">
        <v>0</v>
      </c>
      <c r="X861" s="104">
        <v>0</v>
      </c>
      <c r="Y861" s="104">
        <v>4</v>
      </c>
      <c r="Z861" s="104" t="s">
        <v>1869</v>
      </c>
      <c r="AA861" s="104">
        <v>67</v>
      </c>
      <c r="AB861" s="104">
        <v>65</v>
      </c>
      <c r="AC861" s="104">
        <v>76</v>
      </c>
      <c r="AD861" s="103">
        <v>70</v>
      </c>
      <c r="AE861" s="104">
        <v>73</v>
      </c>
      <c r="AF861" s="104">
        <v>65</v>
      </c>
      <c r="AG861" s="104">
        <v>60</v>
      </c>
      <c r="AH861" s="104">
        <v>0</v>
      </c>
      <c r="AI861" s="104">
        <v>0</v>
      </c>
      <c r="AJ861" s="104">
        <v>0</v>
      </c>
      <c r="AK861" s="104">
        <v>0</v>
      </c>
      <c r="AL861" s="104">
        <v>0</v>
      </c>
      <c r="AM861" s="104">
        <v>0</v>
      </c>
      <c r="AN861" s="104">
        <v>0</v>
      </c>
      <c r="AO861" s="104">
        <v>363</v>
      </c>
      <c r="AP861" s="106">
        <f>'MFP by Site_kbs'!$AO861/'MFP by Site_kbs'!$G861</f>
        <v>0.75624999999999998</v>
      </c>
      <c r="AQ861" s="104">
        <v>363</v>
      </c>
      <c r="AR861" s="107">
        <f>'MFP by Site_kbs'!$AQ861/'MFP by Site_kbs'!$G861</f>
        <v>0.75624999999999998</v>
      </c>
      <c r="AS861" s="104" t="s">
        <v>1767</v>
      </c>
      <c r="AT861" s="104" t="s">
        <v>1804</v>
      </c>
      <c r="AU861" s="115" t="s">
        <v>3247</v>
      </c>
    </row>
    <row r="862" spans="2:47" x14ac:dyDescent="0.25">
      <c r="B862" s="109" t="s">
        <v>1808</v>
      </c>
      <c r="C862" s="109">
        <v>40</v>
      </c>
      <c r="D862" s="109" t="s">
        <v>159</v>
      </c>
      <c r="E862" s="109">
        <v>40030</v>
      </c>
      <c r="F862" s="109" t="s">
        <v>1238</v>
      </c>
      <c r="G862" s="110">
        <v>585</v>
      </c>
      <c r="H862" s="110">
        <v>295</v>
      </c>
      <c r="I862" s="111">
        <v>0.50427350427350404</v>
      </c>
      <c r="J862" s="110">
        <v>290</v>
      </c>
      <c r="K862" s="111">
        <v>0.49572649572649602</v>
      </c>
      <c r="L862" s="110">
        <v>3</v>
      </c>
      <c r="M862" s="110">
        <v>0</v>
      </c>
      <c r="N862" s="110">
        <v>569</v>
      </c>
      <c r="O862" s="110">
        <v>0</v>
      </c>
      <c r="P862" s="110">
        <v>0</v>
      </c>
      <c r="Q862" s="110">
        <v>13</v>
      </c>
      <c r="R862" s="110">
        <v>0</v>
      </c>
      <c r="S862" s="110">
        <f>SUM('MFP by Site_kbs'!$L862:$P862,'MFP by Site_kbs'!$R862)</f>
        <v>572</v>
      </c>
      <c r="T862" s="110">
        <v>585</v>
      </c>
      <c r="U862" s="111">
        <v>1</v>
      </c>
      <c r="V862" s="110">
        <v>0</v>
      </c>
      <c r="W862" s="111">
        <v>0</v>
      </c>
      <c r="X862" s="110">
        <v>0</v>
      </c>
      <c r="Y862" s="110">
        <v>0</v>
      </c>
      <c r="Z862" s="110" t="s">
        <v>1869</v>
      </c>
      <c r="AA862" s="110">
        <v>0</v>
      </c>
      <c r="AB862" s="110">
        <v>0</v>
      </c>
      <c r="AC862" s="110">
        <v>0</v>
      </c>
      <c r="AD862" s="109">
        <v>0</v>
      </c>
      <c r="AE862" s="110">
        <v>0</v>
      </c>
      <c r="AF862" s="110">
        <v>0</v>
      </c>
      <c r="AG862" s="110">
        <v>0</v>
      </c>
      <c r="AH862" s="110">
        <v>0</v>
      </c>
      <c r="AI862" s="110">
        <v>0</v>
      </c>
      <c r="AJ862" s="110">
        <v>159</v>
      </c>
      <c r="AK862" s="110">
        <v>54</v>
      </c>
      <c r="AL862" s="110">
        <v>169</v>
      </c>
      <c r="AM862" s="110">
        <v>98</v>
      </c>
      <c r="AN862" s="110">
        <v>105</v>
      </c>
      <c r="AO862" s="110">
        <v>527</v>
      </c>
      <c r="AP862" s="112">
        <f>'MFP by Site_kbs'!$AO862/'MFP by Site_kbs'!$G862</f>
        <v>0.90085470085470087</v>
      </c>
      <c r="AQ862" s="110">
        <v>527</v>
      </c>
      <c r="AR862" s="113">
        <f>'MFP by Site_kbs'!$AQ862/'MFP by Site_kbs'!$G862</f>
        <v>0.90085470085470087</v>
      </c>
      <c r="AS862" s="110" t="s">
        <v>1767</v>
      </c>
      <c r="AT862" s="110" t="s">
        <v>1804</v>
      </c>
      <c r="AU862" s="114" t="s">
        <v>3247</v>
      </c>
    </row>
    <row r="863" spans="2:47" ht="30" x14ac:dyDescent="0.25">
      <c r="B863" s="103" t="s">
        <v>1808</v>
      </c>
      <c r="C863" s="103">
        <v>40</v>
      </c>
      <c r="D863" s="103" t="s">
        <v>159</v>
      </c>
      <c r="E863" s="103">
        <v>40031</v>
      </c>
      <c r="F863" s="103" t="s">
        <v>1239</v>
      </c>
      <c r="G863" s="104">
        <v>418</v>
      </c>
      <c r="H863" s="104">
        <v>209</v>
      </c>
      <c r="I863" s="105">
        <v>0.5</v>
      </c>
      <c r="J863" s="104">
        <v>209</v>
      </c>
      <c r="K863" s="105">
        <v>0.5</v>
      </c>
      <c r="L863" s="104">
        <v>1</v>
      </c>
      <c r="M863" s="104">
        <v>3</v>
      </c>
      <c r="N863" s="104">
        <v>223</v>
      </c>
      <c r="O863" s="104">
        <v>3</v>
      </c>
      <c r="P863" s="104">
        <v>0</v>
      </c>
      <c r="Q863" s="104">
        <v>183</v>
      </c>
      <c r="R863" s="104">
        <v>5</v>
      </c>
      <c r="S863" s="104">
        <f>SUM('MFP by Site_kbs'!$L863:$P863,'MFP by Site_kbs'!$R863)</f>
        <v>235</v>
      </c>
      <c r="T863" s="104">
        <v>417</v>
      </c>
      <c r="U863" s="105">
        <v>0.99760765550239205</v>
      </c>
      <c r="V863" s="104">
        <v>1</v>
      </c>
      <c r="W863" s="105">
        <v>2.3923444976076602E-3</v>
      </c>
      <c r="X863" s="104">
        <v>0</v>
      </c>
      <c r="Y863" s="104">
        <v>0</v>
      </c>
      <c r="Z863" s="104" t="s">
        <v>1869</v>
      </c>
      <c r="AA863" s="104">
        <v>62</v>
      </c>
      <c r="AB863" s="104">
        <v>63</v>
      </c>
      <c r="AC863" s="104">
        <v>60</v>
      </c>
      <c r="AD863" s="103">
        <v>63</v>
      </c>
      <c r="AE863" s="104">
        <v>64</v>
      </c>
      <c r="AF863" s="104">
        <v>56</v>
      </c>
      <c r="AG863" s="104">
        <v>50</v>
      </c>
      <c r="AH863" s="104">
        <v>0</v>
      </c>
      <c r="AI863" s="104">
        <v>0</v>
      </c>
      <c r="AJ863" s="104">
        <v>0</v>
      </c>
      <c r="AK863" s="104">
        <v>0</v>
      </c>
      <c r="AL863" s="104">
        <v>0</v>
      </c>
      <c r="AM863" s="104">
        <v>0</v>
      </c>
      <c r="AN863" s="104">
        <v>0</v>
      </c>
      <c r="AO863" s="104">
        <v>239</v>
      </c>
      <c r="AP863" s="106">
        <f>'MFP by Site_kbs'!$AO863/'MFP by Site_kbs'!$G863</f>
        <v>0.57177033492822971</v>
      </c>
      <c r="AQ863" s="104">
        <v>239</v>
      </c>
      <c r="AR863" s="107">
        <f>'MFP by Site_kbs'!$AQ863/'MFP by Site_kbs'!$G863</f>
        <v>0.57177033492822971</v>
      </c>
      <c r="AS863" s="104" t="s">
        <v>1767</v>
      </c>
      <c r="AT863" s="104" t="s">
        <v>1804</v>
      </c>
      <c r="AU863" s="115" t="s">
        <v>3247</v>
      </c>
    </row>
    <row r="864" spans="2:47" x14ac:dyDescent="0.25">
      <c r="B864" s="109" t="s">
        <v>1808</v>
      </c>
      <c r="C864" s="109">
        <v>40</v>
      </c>
      <c r="D864" s="109" t="s">
        <v>159</v>
      </c>
      <c r="E864" s="109">
        <v>40032</v>
      </c>
      <c r="F864" s="109" t="s">
        <v>1240</v>
      </c>
      <c r="G864" s="110">
        <v>281</v>
      </c>
      <c r="H864" s="110">
        <v>136</v>
      </c>
      <c r="I864" s="111">
        <v>0.48398576512455499</v>
      </c>
      <c r="J864" s="110">
        <v>145</v>
      </c>
      <c r="K864" s="111">
        <v>0.51601423487544495</v>
      </c>
      <c r="L864" s="110">
        <v>0</v>
      </c>
      <c r="M864" s="110">
        <v>12</v>
      </c>
      <c r="N864" s="110">
        <v>171</v>
      </c>
      <c r="O864" s="110">
        <v>6</v>
      </c>
      <c r="P864" s="110">
        <v>1</v>
      </c>
      <c r="Q864" s="110">
        <v>75</v>
      </c>
      <c r="R864" s="110">
        <v>16</v>
      </c>
      <c r="S864" s="110">
        <f>SUM('MFP by Site_kbs'!$L864:$P864,'MFP by Site_kbs'!$R864)</f>
        <v>206</v>
      </c>
      <c r="T864" s="110">
        <v>271</v>
      </c>
      <c r="U864" s="111">
        <v>0.96441281138790003</v>
      </c>
      <c r="V864" s="110">
        <v>10</v>
      </c>
      <c r="W864" s="111">
        <v>3.5587188612099599E-2</v>
      </c>
      <c r="X864" s="110">
        <v>0</v>
      </c>
      <c r="Y864" s="110">
        <v>3</v>
      </c>
      <c r="Z864" s="110" t="s">
        <v>1869</v>
      </c>
      <c r="AA864" s="110">
        <v>33</v>
      </c>
      <c r="AB864" s="110">
        <v>38</v>
      </c>
      <c r="AC864" s="110">
        <v>39</v>
      </c>
      <c r="AD864" s="109">
        <v>55</v>
      </c>
      <c r="AE864" s="110">
        <v>47</v>
      </c>
      <c r="AF864" s="110">
        <v>29</v>
      </c>
      <c r="AG864" s="110">
        <v>37</v>
      </c>
      <c r="AH864" s="110">
        <v>0</v>
      </c>
      <c r="AI864" s="110">
        <v>0</v>
      </c>
      <c r="AJ864" s="110">
        <v>0</v>
      </c>
      <c r="AK864" s="110">
        <v>0</v>
      </c>
      <c r="AL864" s="110">
        <v>0</v>
      </c>
      <c r="AM864" s="110">
        <v>0</v>
      </c>
      <c r="AN864" s="110">
        <v>0</v>
      </c>
      <c r="AO864" s="110">
        <v>268</v>
      </c>
      <c r="AP864" s="112">
        <f>'MFP by Site_kbs'!$AO864/'MFP by Site_kbs'!$G864</f>
        <v>0.9537366548042705</v>
      </c>
      <c r="AQ864" s="110">
        <v>269</v>
      </c>
      <c r="AR864" s="113">
        <f>'MFP by Site_kbs'!$AQ864/'MFP by Site_kbs'!$G864</f>
        <v>0.95729537366548045</v>
      </c>
      <c r="AS864" s="110" t="s">
        <v>1767</v>
      </c>
      <c r="AT864" s="110" t="s">
        <v>1804</v>
      </c>
      <c r="AU864" s="114" t="s">
        <v>3247</v>
      </c>
    </row>
    <row r="865" spans="2:47" x14ac:dyDescent="0.25">
      <c r="B865" s="103" t="s">
        <v>1808</v>
      </c>
      <c r="C865" s="103">
        <v>40</v>
      </c>
      <c r="D865" s="103" t="s">
        <v>159</v>
      </c>
      <c r="E865" s="103">
        <v>40033</v>
      </c>
      <c r="F865" s="103" t="s">
        <v>1241</v>
      </c>
      <c r="G865" s="104">
        <v>1386</v>
      </c>
      <c r="H865" s="104">
        <v>744</v>
      </c>
      <c r="I865" s="105">
        <v>0.53679653679653705</v>
      </c>
      <c r="J865" s="104">
        <v>642</v>
      </c>
      <c r="K865" s="105">
        <v>0.46320346320346301</v>
      </c>
      <c r="L865" s="104">
        <v>5</v>
      </c>
      <c r="M865" s="104">
        <v>35</v>
      </c>
      <c r="N865" s="104">
        <v>504</v>
      </c>
      <c r="O865" s="104">
        <v>15</v>
      </c>
      <c r="P865" s="104">
        <v>2</v>
      </c>
      <c r="Q865" s="104">
        <v>818</v>
      </c>
      <c r="R865" s="104">
        <v>7</v>
      </c>
      <c r="S865" s="104">
        <f>SUM('MFP by Site_kbs'!$L865:$P865,'MFP by Site_kbs'!$R865)</f>
        <v>568</v>
      </c>
      <c r="T865" s="104">
        <v>1385</v>
      </c>
      <c r="U865" s="105">
        <v>0.99927849927849899</v>
      </c>
      <c r="V865" s="104">
        <v>1</v>
      </c>
      <c r="W865" s="105">
        <v>7.2150072150072204E-4</v>
      </c>
      <c r="X865" s="104">
        <v>0</v>
      </c>
      <c r="Y865" s="104">
        <v>0</v>
      </c>
      <c r="Z865" s="104" t="s">
        <v>1869</v>
      </c>
      <c r="AA865" s="104">
        <v>0</v>
      </c>
      <c r="AB865" s="104">
        <v>0</v>
      </c>
      <c r="AC865" s="104">
        <v>0</v>
      </c>
      <c r="AD865" s="103">
        <v>0</v>
      </c>
      <c r="AE865" s="104">
        <v>0</v>
      </c>
      <c r="AF865" s="104">
        <v>0</v>
      </c>
      <c r="AG865" s="104">
        <v>0</v>
      </c>
      <c r="AH865" s="104">
        <v>0</v>
      </c>
      <c r="AI865" s="104">
        <v>0</v>
      </c>
      <c r="AJ865" s="104">
        <v>382</v>
      </c>
      <c r="AK865" s="104">
        <v>34</v>
      </c>
      <c r="AL865" s="104">
        <v>353</v>
      </c>
      <c r="AM865" s="104">
        <v>315</v>
      </c>
      <c r="AN865" s="104">
        <v>302</v>
      </c>
      <c r="AO865" s="104">
        <v>712</v>
      </c>
      <c r="AP865" s="106">
        <f>'MFP by Site_kbs'!$AO865/'MFP by Site_kbs'!$G865</f>
        <v>0.51370851370851367</v>
      </c>
      <c r="AQ865" s="104">
        <v>712</v>
      </c>
      <c r="AR865" s="107">
        <f>'MFP by Site_kbs'!$AQ865/'MFP by Site_kbs'!$G865</f>
        <v>0.51370851370851367</v>
      </c>
      <c r="AS865" s="104" t="s">
        <v>1767</v>
      </c>
      <c r="AT865" s="104" t="s">
        <v>1804</v>
      </c>
      <c r="AU865" s="115" t="s">
        <v>3247</v>
      </c>
    </row>
    <row r="866" spans="2:47" x14ac:dyDescent="0.25">
      <c r="B866" s="109" t="s">
        <v>1808</v>
      </c>
      <c r="C866" s="109">
        <v>40</v>
      </c>
      <c r="D866" s="109" t="s">
        <v>159</v>
      </c>
      <c r="E866" s="109">
        <v>40034</v>
      </c>
      <c r="F866" s="109" t="s">
        <v>1242</v>
      </c>
      <c r="G866" s="110">
        <v>592</v>
      </c>
      <c r="H866" s="110">
        <v>272</v>
      </c>
      <c r="I866" s="111">
        <v>0.45945945945945899</v>
      </c>
      <c r="J866" s="110">
        <v>320</v>
      </c>
      <c r="K866" s="111">
        <v>0.54054054054054101</v>
      </c>
      <c r="L866" s="110">
        <v>1</v>
      </c>
      <c r="M866" s="110">
        <v>16</v>
      </c>
      <c r="N866" s="110">
        <v>247</v>
      </c>
      <c r="O866" s="110">
        <v>11</v>
      </c>
      <c r="P866" s="110">
        <v>0</v>
      </c>
      <c r="Q866" s="110">
        <v>312</v>
      </c>
      <c r="R866" s="110">
        <v>5</v>
      </c>
      <c r="S866" s="110">
        <f>SUM('MFP by Site_kbs'!$L866:$P866,'MFP by Site_kbs'!$R866)</f>
        <v>280</v>
      </c>
      <c r="T866" s="110">
        <v>585</v>
      </c>
      <c r="U866" s="111">
        <v>0.98817567567567599</v>
      </c>
      <c r="V866" s="110">
        <v>7</v>
      </c>
      <c r="W866" s="111">
        <v>1.1824324324324301E-2</v>
      </c>
      <c r="X866" s="110">
        <v>0</v>
      </c>
      <c r="Y866" s="110">
        <v>0</v>
      </c>
      <c r="Z866" s="110" t="s">
        <v>1869</v>
      </c>
      <c r="AA866" s="110">
        <v>0</v>
      </c>
      <c r="AB866" s="110">
        <v>0</v>
      </c>
      <c r="AC866" s="110">
        <v>0</v>
      </c>
      <c r="AD866" s="109">
        <v>0</v>
      </c>
      <c r="AE866" s="110">
        <v>0</v>
      </c>
      <c r="AF866" s="110">
        <v>0</v>
      </c>
      <c r="AG866" s="110">
        <v>0</v>
      </c>
      <c r="AH866" s="110">
        <v>283</v>
      </c>
      <c r="AI866" s="110">
        <v>309</v>
      </c>
      <c r="AJ866" s="110">
        <v>0</v>
      </c>
      <c r="AK866" s="110">
        <v>0</v>
      </c>
      <c r="AL866" s="110">
        <v>0</v>
      </c>
      <c r="AM866" s="110">
        <v>0</v>
      </c>
      <c r="AN866" s="110">
        <v>0</v>
      </c>
      <c r="AO866" s="110">
        <v>391</v>
      </c>
      <c r="AP866" s="112">
        <f>'MFP by Site_kbs'!$AO866/'MFP by Site_kbs'!$G866</f>
        <v>0.66047297297297303</v>
      </c>
      <c r="AQ866" s="110">
        <v>395</v>
      </c>
      <c r="AR866" s="113">
        <f>'MFP by Site_kbs'!$AQ866/'MFP by Site_kbs'!$G866</f>
        <v>0.66722972972972971</v>
      </c>
      <c r="AS866" s="110" t="s">
        <v>1767</v>
      </c>
      <c r="AT866" s="110" t="s">
        <v>1804</v>
      </c>
      <c r="AU866" s="114" t="s">
        <v>3247</v>
      </c>
    </row>
    <row r="867" spans="2:47" x14ac:dyDescent="0.25">
      <c r="B867" s="103" t="s">
        <v>1808</v>
      </c>
      <c r="C867" s="103">
        <v>40</v>
      </c>
      <c r="D867" s="103" t="s">
        <v>159</v>
      </c>
      <c r="E867" s="103">
        <v>40035</v>
      </c>
      <c r="F867" s="103" t="s">
        <v>1243</v>
      </c>
      <c r="G867" s="104">
        <v>269</v>
      </c>
      <c r="H867" s="104">
        <v>134</v>
      </c>
      <c r="I867" s="105">
        <v>0.49814126394052</v>
      </c>
      <c r="J867" s="104">
        <v>135</v>
      </c>
      <c r="K867" s="105">
        <v>0.50185873605947995</v>
      </c>
      <c r="L867" s="104">
        <v>15</v>
      </c>
      <c r="M867" s="104">
        <v>2</v>
      </c>
      <c r="N867" s="104">
        <v>3</v>
      </c>
      <c r="O867" s="104">
        <v>17</v>
      </c>
      <c r="P867" s="104">
        <v>0</v>
      </c>
      <c r="Q867" s="104">
        <v>230</v>
      </c>
      <c r="R867" s="104">
        <v>2</v>
      </c>
      <c r="S867" s="104">
        <f>SUM('MFP by Site_kbs'!$L867:$P867,'MFP by Site_kbs'!$R867)</f>
        <v>39</v>
      </c>
      <c r="T867" s="104">
        <v>255</v>
      </c>
      <c r="U867" s="105">
        <v>0.94795539033457299</v>
      </c>
      <c r="V867" s="104">
        <v>14</v>
      </c>
      <c r="W867" s="105">
        <v>5.2044609665427503E-2</v>
      </c>
      <c r="X867" s="104">
        <v>0</v>
      </c>
      <c r="Y867" s="104">
        <v>1</v>
      </c>
      <c r="Z867" s="104" t="s">
        <v>1869</v>
      </c>
      <c r="AA867" s="104">
        <v>18</v>
      </c>
      <c r="AB867" s="104">
        <v>20</v>
      </c>
      <c r="AC867" s="104">
        <v>24</v>
      </c>
      <c r="AD867" s="103">
        <v>28</v>
      </c>
      <c r="AE867" s="104">
        <v>22</v>
      </c>
      <c r="AF867" s="104">
        <v>18</v>
      </c>
      <c r="AG867" s="104">
        <v>19</v>
      </c>
      <c r="AH867" s="104">
        <v>23</v>
      </c>
      <c r="AI867" s="104">
        <v>27</v>
      </c>
      <c r="AJ867" s="104">
        <v>18</v>
      </c>
      <c r="AK867" s="104">
        <v>2</v>
      </c>
      <c r="AL867" s="104">
        <v>22</v>
      </c>
      <c r="AM867" s="104">
        <v>12</v>
      </c>
      <c r="AN867" s="104">
        <v>15</v>
      </c>
      <c r="AO867" s="104">
        <v>206</v>
      </c>
      <c r="AP867" s="106">
        <f>'MFP by Site_kbs'!$AO867/'MFP by Site_kbs'!$G867</f>
        <v>0.76579925650557623</v>
      </c>
      <c r="AQ867" s="104">
        <v>211</v>
      </c>
      <c r="AR867" s="107">
        <f>'MFP by Site_kbs'!$AQ867/'MFP by Site_kbs'!$G867</f>
        <v>0.78438661710037172</v>
      </c>
      <c r="AS867" s="104" t="s">
        <v>1767</v>
      </c>
      <c r="AT867" s="104" t="s">
        <v>1804</v>
      </c>
      <c r="AU867" s="115" t="s">
        <v>3247</v>
      </c>
    </row>
    <row r="868" spans="2:47" x14ac:dyDescent="0.25">
      <c r="B868" s="109" t="s">
        <v>1808</v>
      </c>
      <c r="C868" s="109">
        <v>40</v>
      </c>
      <c r="D868" s="109" t="s">
        <v>159</v>
      </c>
      <c r="E868" s="109">
        <v>40036</v>
      </c>
      <c r="F868" s="109" t="s">
        <v>1244</v>
      </c>
      <c r="G868" s="110">
        <v>368</v>
      </c>
      <c r="H868" s="110">
        <v>168</v>
      </c>
      <c r="I868" s="111">
        <v>0.45652173913043498</v>
      </c>
      <c r="J868" s="110">
        <v>200</v>
      </c>
      <c r="K868" s="111">
        <v>0.54347826086956497</v>
      </c>
      <c r="L868" s="110">
        <v>3</v>
      </c>
      <c r="M868" s="110">
        <v>2</v>
      </c>
      <c r="N868" s="110">
        <v>105</v>
      </c>
      <c r="O868" s="110">
        <v>13</v>
      </c>
      <c r="P868" s="110">
        <v>0</v>
      </c>
      <c r="Q868" s="110">
        <v>244</v>
      </c>
      <c r="R868" s="110">
        <v>1</v>
      </c>
      <c r="S868" s="110">
        <f>SUM('MFP by Site_kbs'!$L868:$P868,'MFP by Site_kbs'!$R868)</f>
        <v>124</v>
      </c>
      <c r="T868" s="110">
        <v>364</v>
      </c>
      <c r="U868" s="111">
        <v>0.98913043478260898</v>
      </c>
      <c r="V868" s="110">
        <v>4</v>
      </c>
      <c r="W868" s="111">
        <v>1.0869565217391301E-2</v>
      </c>
      <c r="X868" s="110">
        <v>0</v>
      </c>
      <c r="Y868" s="110">
        <v>2</v>
      </c>
      <c r="Z868" s="110" t="s">
        <v>1869</v>
      </c>
      <c r="AA868" s="110">
        <v>31</v>
      </c>
      <c r="AB868" s="110">
        <v>39</v>
      </c>
      <c r="AC868" s="110">
        <v>40</v>
      </c>
      <c r="AD868" s="109">
        <v>48</v>
      </c>
      <c r="AE868" s="110">
        <v>39</v>
      </c>
      <c r="AF868" s="110">
        <v>45</v>
      </c>
      <c r="AG868" s="110">
        <v>38</v>
      </c>
      <c r="AH868" s="110">
        <v>41</v>
      </c>
      <c r="AI868" s="110">
        <v>45</v>
      </c>
      <c r="AJ868" s="110">
        <v>0</v>
      </c>
      <c r="AK868" s="110">
        <v>0</v>
      </c>
      <c r="AL868" s="110">
        <v>0</v>
      </c>
      <c r="AM868" s="110">
        <v>0</v>
      </c>
      <c r="AN868" s="110">
        <v>0</v>
      </c>
      <c r="AO868" s="110">
        <v>261</v>
      </c>
      <c r="AP868" s="112">
        <f>'MFP by Site_kbs'!$AO868/'MFP by Site_kbs'!$G868</f>
        <v>0.70923913043478259</v>
      </c>
      <c r="AQ868" s="110">
        <v>263</v>
      </c>
      <c r="AR868" s="113">
        <f>'MFP by Site_kbs'!$AQ868/'MFP by Site_kbs'!$G868</f>
        <v>0.71467391304347827</v>
      </c>
      <c r="AS868" s="110" t="s">
        <v>1767</v>
      </c>
      <c r="AT868" s="110" t="s">
        <v>1804</v>
      </c>
      <c r="AU868" s="114" t="s">
        <v>3247</v>
      </c>
    </row>
    <row r="869" spans="2:47" x14ac:dyDescent="0.25">
      <c r="B869" s="103" t="s">
        <v>1808</v>
      </c>
      <c r="C869" s="103">
        <v>40</v>
      </c>
      <c r="D869" s="103" t="s">
        <v>159</v>
      </c>
      <c r="E869" s="103">
        <v>40037</v>
      </c>
      <c r="F869" s="103" t="s">
        <v>1245</v>
      </c>
      <c r="G869" s="104">
        <v>332</v>
      </c>
      <c r="H869" s="104">
        <v>161</v>
      </c>
      <c r="I869" s="105">
        <v>0.484939759036145</v>
      </c>
      <c r="J869" s="104">
        <v>171</v>
      </c>
      <c r="K869" s="105">
        <v>0.51506024096385505</v>
      </c>
      <c r="L869" s="104">
        <v>3</v>
      </c>
      <c r="M869" s="104">
        <v>1</v>
      </c>
      <c r="N869" s="104">
        <v>119</v>
      </c>
      <c r="O869" s="104">
        <v>67</v>
      </c>
      <c r="P869" s="104">
        <v>0</v>
      </c>
      <c r="Q869" s="104">
        <v>142</v>
      </c>
      <c r="R869" s="104">
        <v>0</v>
      </c>
      <c r="S869" s="104">
        <f>SUM('MFP by Site_kbs'!$L869:$P869,'MFP by Site_kbs'!$R869)</f>
        <v>190</v>
      </c>
      <c r="T869" s="104">
        <v>313</v>
      </c>
      <c r="U869" s="105">
        <v>0.94277108433734902</v>
      </c>
      <c r="V869" s="104">
        <v>19</v>
      </c>
      <c r="W869" s="105">
        <v>5.7228915662650599E-2</v>
      </c>
      <c r="X869" s="104">
        <v>0</v>
      </c>
      <c r="Y869" s="104">
        <v>0</v>
      </c>
      <c r="Z869" s="104" t="s">
        <v>1869</v>
      </c>
      <c r="AA869" s="104">
        <v>0</v>
      </c>
      <c r="AB869" s="104">
        <v>0</v>
      </c>
      <c r="AC869" s="104">
        <v>0</v>
      </c>
      <c r="AD869" s="103">
        <v>0</v>
      </c>
      <c r="AE869" s="104">
        <v>0</v>
      </c>
      <c r="AF869" s="104">
        <v>0</v>
      </c>
      <c r="AG869" s="104">
        <v>0</v>
      </c>
      <c r="AH869" s="104">
        <v>0</v>
      </c>
      <c r="AI869" s="104">
        <v>43</v>
      </c>
      <c r="AJ869" s="104">
        <v>75</v>
      </c>
      <c r="AK869" s="104">
        <v>23</v>
      </c>
      <c r="AL869" s="104">
        <v>73</v>
      </c>
      <c r="AM869" s="104">
        <v>66</v>
      </c>
      <c r="AN869" s="104">
        <v>52</v>
      </c>
      <c r="AO869" s="104">
        <v>265</v>
      </c>
      <c r="AP869" s="106">
        <f>'MFP by Site_kbs'!$AO869/'MFP by Site_kbs'!$G869</f>
        <v>0.79819277108433739</v>
      </c>
      <c r="AQ869" s="104">
        <v>266</v>
      </c>
      <c r="AR869" s="107">
        <f>'MFP by Site_kbs'!$AQ869/'MFP by Site_kbs'!$G869</f>
        <v>0.8012048192771084</v>
      </c>
      <c r="AS869" s="104" t="s">
        <v>1767</v>
      </c>
      <c r="AT869" s="104" t="s">
        <v>1804</v>
      </c>
      <c r="AU869" s="115" t="s">
        <v>3247</v>
      </c>
    </row>
    <row r="870" spans="2:47" ht="30" x14ac:dyDescent="0.25">
      <c r="B870" s="109" t="s">
        <v>1808</v>
      </c>
      <c r="C870" s="109">
        <v>40</v>
      </c>
      <c r="D870" s="109" t="s">
        <v>159</v>
      </c>
      <c r="E870" s="109">
        <v>40038</v>
      </c>
      <c r="F870" s="109" t="s">
        <v>1246</v>
      </c>
      <c r="G870" s="110">
        <v>124</v>
      </c>
      <c r="H870" s="110">
        <v>50</v>
      </c>
      <c r="I870" s="111">
        <v>0.40322580645161299</v>
      </c>
      <c r="J870" s="110">
        <v>74</v>
      </c>
      <c r="K870" s="111">
        <v>0.59677419354838701</v>
      </c>
      <c r="L870" s="110">
        <v>0</v>
      </c>
      <c r="M870" s="110">
        <v>0</v>
      </c>
      <c r="N870" s="110">
        <v>108</v>
      </c>
      <c r="O870" s="110">
        <v>0</v>
      </c>
      <c r="P870" s="110">
        <v>0</v>
      </c>
      <c r="Q870" s="110">
        <v>16</v>
      </c>
      <c r="R870" s="110">
        <v>0</v>
      </c>
      <c r="S870" s="110">
        <f>SUM('MFP by Site_kbs'!$L870:$P870,'MFP by Site_kbs'!$R870)</f>
        <v>108</v>
      </c>
      <c r="T870" s="110">
        <v>124</v>
      </c>
      <c r="U870" s="111">
        <v>1</v>
      </c>
      <c r="V870" s="110">
        <v>0</v>
      </c>
      <c r="W870" s="111">
        <v>0</v>
      </c>
      <c r="X870" s="110">
        <v>0</v>
      </c>
      <c r="Y870" s="110">
        <v>1</v>
      </c>
      <c r="Z870" s="110" t="s">
        <v>1869</v>
      </c>
      <c r="AA870" s="110">
        <v>17</v>
      </c>
      <c r="AB870" s="110">
        <v>21</v>
      </c>
      <c r="AC870" s="110">
        <v>11</v>
      </c>
      <c r="AD870" s="109">
        <v>13</v>
      </c>
      <c r="AE870" s="110">
        <v>19</v>
      </c>
      <c r="AF870" s="110">
        <v>10</v>
      </c>
      <c r="AG870" s="110">
        <v>13</v>
      </c>
      <c r="AH870" s="110">
        <v>19</v>
      </c>
      <c r="AI870" s="110">
        <v>0</v>
      </c>
      <c r="AJ870" s="110">
        <v>0</v>
      </c>
      <c r="AK870" s="110">
        <v>0</v>
      </c>
      <c r="AL870" s="110">
        <v>0</v>
      </c>
      <c r="AM870" s="110">
        <v>0</v>
      </c>
      <c r="AN870" s="110">
        <v>0</v>
      </c>
      <c r="AO870" s="110">
        <v>116</v>
      </c>
      <c r="AP870" s="112">
        <f>'MFP by Site_kbs'!$AO870/'MFP by Site_kbs'!$G870</f>
        <v>0.93548387096774188</v>
      </c>
      <c r="AQ870" s="110">
        <v>116</v>
      </c>
      <c r="AR870" s="113">
        <f>'MFP by Site_kbs'!$AQ870/'MFP by Site_kbs'!$G870</f>
        <v>0.93548387096774188</v>
      </c>
      <c r="AS870" s="110" t="s">
        <v>1767</v>
      </c>
      <c r="AT870" s="110" t="s">
        <v>1804</v>
      </c>
      <c r="AU870" s="114" t="s">
        <v>3247</v>
      </c>
    </row>
    <row r="871" spans="2:47" x14ac:dyDescent="0.25">
      <c r="B871" s="103" t="s">
        <v>1808</v>
      </c>
      <c r="C871" s="103">
        <v>40</v>
      </c>
      <c r="D871" s="103" t="s">
        <v>159</v>
      </c>
      <c r="E871" s="103">
        <v>40039</v>
      </c>
      <c r="F871" s="103" t="s">
        <v>1247</v>
      </c>
      <c r="G871" s="104">
        <v>235</v>
      </c>
      <c r="H871" s="104">
        <v>106</v>
      </c>
      <c r="I871" s="105">
        <v>0.45106382978723403</v>
      </c>
      <c r="J871" s="104">
        <v>129</v>
      </c>
      <c r="K871" s="105">
        <v>0.54893617021276597</v>
      </c>
      <c r="L871" s="104">
        <v>2</v>
      </c>
      <c r="M871" s="104">
        <v>0</v>
      </c>
      <c r="N871" s="104">
        <v>225</v>
      </c>
      <c r="O871" s="104">
        <v>0</v>
      </c>
      <c r="P871" s="104">
        <v>0</v>
      </c>
      <c r="Q871" s="104">
        <v>7</v>
      </c>
      <c r="R871" s="104">
        <v>1</v>
      </c>
      <c r="S871" s="104">
        <f>SUM('MFP by Site_kbs'!$L871:$P871,'MFP by Site_kbs'!$R871)</f>
        <v>228</v>
      </c>
      <c r="T871" s="104">
        <v>235</v>
      </c>
      <c r="U871" s="105">
        <v>1</v>
      </c>
      <c r="V871" s="104">
        <v>0</v>
      </c>
      <c r="W871" s="105">
        <v>0</v>
      </c>
      <c r="X871" s="104">
        <v>0</v>
      </c>
      <c r="Y871" s="104">
        <v>0</v>
      </c>
      <c r="Z871" s="104" t="s">
        <v>1869</v>
      </c>
      <c r="AA871" s="104">
        <v>39</v>
      </c>
      <c r="AB871" s="104">
        <v>39</v>
      </c>
      <c r="AC871" s="104">
        <v>41</v>
      </c>
      <c r="AD871" s="103">
        <v>38</v>
      </c>
      <c r="AE871" s="104">
        <v>46</v>
      </c>
      <c r="AF871" s="104">
        <v>32</v>
      </c>
      <c r="AG871" s="104">
        <v>0</v>
      </c>
      <c r="AH871" s="104">
        <v>0</v>
      </c>
      <c r="AI871" s="104">
        <v>0</v>
      </c>
      <c r="AJ871" s="104">
        <v>0</v>
      </c>
      <c r="AK871" s="104">
        <v>0</v>
      </c>
      <c r="AL871" s="104">
        <v>0</v>
      </c>
      <c r="AM871" s="104">
        <v>0</v>
      </c>
      <c r="AN871" s="104">
        <v>0</v>
      </c>
      <c r="AO871" s="104">
        <v>233</v>
      </c>
      <c r="AP871" s="106">
        <f>'MFP by Site_kbs'!$AO871/'MFP by Site_kbs'!$G871</f>
        <v>0.99148936170212765</v>
      </c>
      <c r="AQ871" s="104">
        <v>233</v>
      </c>
      <c r="AR871" s="107">
        <f>'MFP by Site_kbs'!$AQ871/'MFP by Site_kbs'!$G871</f>
        <v>0.99148936170212765</v>
      </c>
      <c r="AS871" s="104" t="s">
        <v>1767</v>
      </c>
      <c r="AT871" s="104" t="s">
        <v>1804</v>
      </c>
      <c r="AU871" s="115" t="s">
        <v>3247</v>
      </c>
    </row>
    <row r="872" spans="2:47" ht="30" x14ac:dyDescent="0.25">
      <c r="B872" s="109" t="s">
        <v>1808</v>
      </c>
      <c r="C872" s="109">
        <v>40</v>
      </c>
      <c r="D872" s="109" t="s">
        <v>159</v>
      </c>
      <c r="E872" s="109">
        <v>40040</v>
      </c>
      <c r="F872" s="109" t="s">
        <v>1248</v>
      </c>
      <c r="G872" s="110">
        <v>341</v>
      </c>
      <c r="H872" s="110">
        <v>166</v>
      </c>
      <c r="I872" s="111">
        <v>0.48680351906158398</v>
      </c>
      <c r="J872" s="110">
        <v>175</v>
      </c>
      <c r="K872" s="111">
        <v>0.51319648093841597</v>
      </c>
      <c r="L872" s="110">
        <v>0</v>
      </c>
      <c r="M872" s="110">
        <v>5</v>
      </c>
      <c r="N872" s="110">
        <v>262</v>
      </c>
      <c r="O872" s="110">
        <v>3</v>
      </c>
      <c r="P872" s="110">
        <v>0</v>
      </c>
      <c r="Q872" s="110">
        <v>62</v>
      </c>
      <c r="R872" s="110">
        <v>9</v>
      </c>
      <c r="S872" s="110">
        <f>SUM('MFP by Site_kbs'!$L872:$P872,'MFP by Site_kbs'!$R872)</f>
        <v>279</v>
      </c>
      <c r="T872" s="110">
        <v>341</v>
      </c>
      <c r="U872" s="111">
        <v>1</v>
      </c>
      <c r="V872" s="110">
        <v>0</v>
      </c>
      <c r="W872" s="111">
        <v>0</v>
      </c>
      <c r="X872" s="110">
        <v>0</v>
      </c>
      <c r="Y872" s="110">
        <v>6</v>
      </c>
      <c r="Z872" s="110" t="s">
        <v>1869</v>
      </c>
      <c r="AA872" s="110">
        <v>57</v>
      </c>
      <c r="AB872" s="110">
        <v>57</v>
      </c>
      <c r="AC872" s="110">
        <v>43</v>
      </c>
      <c r="AD872" s="109">
        <v>51</v>
      </c>
      <c r="AE872" s="110">
        <v>46</v>
      </c>
      <c r="AF872" s="110">
        <v>44</v>
      </c>
      <c r="AG872" s="110">
        <v>37</v>
      </c>
      <c r="AH872" s="110">
        <v>0</v>
      </c>
      <c r="AI872" s="110">
        <v>0</v>
      </c>
      <c r="AJ872" s="110">
        <v>0</v>
      </c>
      <c r="AK872" s="110">
        <v>0</v>
      </c>
      <c r="AL872" s="110">
        <v>0</v>
      </c>
      <c r="AM872" s="110">
        <v>0</v>
      </c>
      <c r="AN872" s="110">
        <v>0</v>
      </c>
      <c r="AO872" s="110">
        <v>285</v>
      </c>
      <c r="AP872" s="112">
        <f>'MFP by Site_kbs'!$AO872/'MFP by Site_kbs'!$G872</f>
        <v>0.83577712609970678</v>
      </c>
      <c r="AQ872" s="110">
        <v>285</v>
      </c>
      <c r="AR872" s="113">
        <f>'MFP by Site_kbs'!$AQ872/'MFP by Site_kbs'!$G872</f>
        <v>0.83577712609970678</v>
      </c>
      <c r="AS872" s="110" t="s">
        <v>1767</v>
      </c>
      <c r="AT872" s="110" t="s">
        <v>1804</v>
      </c>
      <c r="AU872" s="114" t="s">
        <v>3247</v>
      </c>
    </row>
    <row r="873" spans="2:47" x14ac:dyDescent="0.25">
      <c r="B873" s="103" t="s">
        <v>1808</v>
      </c>
      <c r="C873" s="103">
        <v>40</v>
      </c>
      <c r="D873" s="103" t="s">
        <v>159</v>
      </c>
      <c r="E873" s="103">
        <v>40041</v>
      </c>
      <c r="F873" s="103" t="s">
        <v>1249</v>
      </c>
      <c r="G873" s="104">
        <v>379</v>
      </c>
      <c r="H873" s="104">
        <v>195</v>
      </c>
      <c r="I873" s="105">
        <v>0.51451187335092397</v>
      </c>
      <c r="J873" s="104">
        <v>184</v>
      </c>
      <c r="K873" s="105">
        <v>0.48548812664907698</v>
      </c>
      <c r="L873" s="104">
        <v>0</v>
      </c>
      <c r="M873" s="104">
        <v>2</v>
      </c>
      <c r="N873" s="104">
        <v>12</v>
      </c>
      <c r="O873" s="104">
        <v>3</v>
      </c>
      <c r="P873" s="104">
        <v>0</v>
      </c>
      <c r="Q873" s="104">
        <v>357</v>
      </c>
      <c r="R873" s="104">
        <v>5</v>
      </c>
      <c r="S873" s="104">
        <f>SUM('MFP by Site_kbs'!$L873:$P873,'MFP by Site_kbs'!$R873)</f>
        <v>22</v>
      </c>
      <c r="T873" s="104">
        <v>379</v>
      </c>
      <c r="U873" s="105">
        <v>1</v>
      </c>
      <c r="V873" s="104">
        <v>0</v>
      </c>
      <c r="W873" s="105">
        <v>0</v>
      </c>
      <c r="X873" s="104">
        <v>0</v>
      </c>
      <c r="Y873" s="104">
        <v>2</v>
      </c>
      <c r="Z873" s="104" t="s">
        <v>1869</v>
      </c>
      <c r="AA873" s="104">
        <v>57</v>
      </c>
      <c r="AB873" s="104">
        <v>61</v>
      </c>
      <c r="AC873" s="104">
        <v>49</v>
      </c>
      <c r="AD873" s="103">
        <v>52</v>
      </c>
      <c r="AE873" s="104">
        <v>63</v>
      </c>
      <c r="AF873" s="104">
        <v>54</v>
      </c>
      <c r="AG873" s="104">
        <v>41</v>
      </c>
      <c r="AH873" s="104">
        <v>0</v>
      </c>
      <c r="AI873" s="104">
        <v>0</v>
      </c>
      <c r="AJ873" s="104">
        <v>0</v>
      </c>
      <c r="AK873" s="104">
        <v>0</v>
      </c>
      <c r="AL873" s="104">
        <v>0</v>
      </c>
      <c r="AM873" s="104">
        <v>0</v>
      </c>
      <c r="AN873" s="104">
        <v>0</v>
      </c>
      <c r="AO873" s="104">
        <v>213</v>
      </c>
      <c r="AP873" s="106">
        <f>'MFP by Site_kbs'!$AO873/'MFP by Site_kbs'!$G873</f>
        <v>0.56200527704485492</v>
      </c>
      <c r="AQ873" s="104">
        <v>213</v>
      </c>
      <c r="AR873" s="107">
        <f>'MFP by Site_kbs'!$AQ873/'MFP by Site_kbs'!$G873</f>
        <v>0.56200527704485492</v>
      </c>
      <c r="AS873" s="104" t="s">
        <v>1767</v>
      </c>
      <c r="AT873" s="104" t="s">
        <v>1804</v>
      </c>
      <c r="AU873" s="115" t="s">
        <v>3247</v>
      </c>
    </row>
    <row r="874" spans="2:47" x14ac:dyDescent="0.25">
      <c r="B874" s="109" t="s">
        <v>1808</v>
      </c>
      <c r="C874" s="109">
        <v>40</v>
      </c>
      <c r="D874" s="109" t="s">
        <v>159</v>
      </c>
      <c r="E874" s="109">
        <v>40042</v>
      </c>
      <c r="F874" s="109" t="s">
        <v>1250</v>
      </c>
      <c r="G874" s="110">
        <v>252</v>
      </c>
      <c r="H874" s="110">
        <v>119</v>
      </c>
      <c r="I874" s="111">
        <v>0.47222222222222199</v>
      </c>
      <c r="J874" s="110">
        <v>133</v>
      </c>
      <c r="K874" s="111">
        <v>0.52777777777777801</v>
      </c>
      <c r="L874" s="110">
        <v>0</v>
      </c>
      <c r="M874" s="110">
        <v>4</v>
      </c>
      <c r="N874" s="110">
        <v>212</v>
      </c>
      <c r="O874" s="110">
        <v>1</v>
      </c>
      <c r="P874" s="110">
        <v>0</v>
      </c>
      <c r="Q874" s="110">
        <v>34</v>
      </c>
      <c r="R874" s="110">
        <v>1</v>
      </c>
      <c r="S874" s="110">
        <f>SUM('MFP by Site_kbs'!$L874:$P874,'MFP by Site_kbs'!$R874)</f>
        <v>218</v>
      </c>
      <c r="T874" s="110">
        <v>252</v>
      </c>
      <c r="U874" s="111">
        <v>1</v>
      </c>
      <c r="V874" s="110">
        <v>0</v>
      </c>
      <c r="W874" s="111">
        <v>0</v>
      </c>
      <c r="X874" s="110">
        <v>0</v>
      </c>
      <c r="Y874" s="110">
        <v>4</v>
      </c>
      <c r="Z874" s="110" t="s">
        <v>1869</v>
      </c>
      <c r="AA874" s="110">
        <v>47</v>
      </c>
      <c r="AB874" s="110">
        <v>44</v>
      </c>
      <c r="AC874" s="110">
        <v>34</v>
      </c>
      <c r="AD874" s="109">
        <v>49</v>
      </c>
      <c r="AE874" s="110">
        <v>39</v>
      </c>
      <c r="AF874" s="110">
        <v>35</v>
      </c>
      <c r="AG874" s="110">
        <v>0</v>
      </c>
      <c r="AH874" s="110">
        <v>0</v>
      </c>
      <c r="AI874" s="110">
        <v>0</v>
      </c>
      <c r="AJ874" s="110">
        <v>0</v>
      </c>
      <c r="AK874" s="110">
        <v>0</v>
      </c>
      <c r="AL874" s="110">
        <v>0</v>
      </c>
      <c r="AM874" s="110">
        <v>0</v>
      </c>
      <c r="AN874" s="110">
        <v>0</v>
      </c>
      <c r="AO874" s="110">
        <v>233</v>
      </c>
      <c r="AP874" s="112">
        <f>'MFP by Site_kbs'!$AO874/'MFP by Site_kbs'!$G874</f>
        <v>0.92460317460317465</v>
      </c>
      <c r="AQ874" s="110">
        <v>233</v>
      </c>
      <c r="AR874" s="113">
        <f>'MFP by Site_kbs'!$AQ874/'MFP by Site_kbs'!$G874</f>
        <v>0.92460317460317465</v>
      </c>
      <c r="AS874" s="110" t="s">
        <v>1767</v>
      </c>
      <c r="AT874" s="110" t="s">
        <v>1804</v>
      </c>
      <c r="AU874" s="114" t="s">
        <v>3247</v>
      </c>
    </row>
    <row r="875" spans="2:47" x14ac:dyDescent="0.25">
      <c r="B875" s="103" t="s">
        <v>1808</v>
      </c>
      <c r="C875" s="103">
        <v>40</v>
      </c>
      <c r="D875" s="103" t="s">
        <v>159</v>
      </c>
      <c r="E875" s="103">
        <v>40043</v>
      </c>
      <c r="F875" s="103" t="s">
        <v>1251</v>
      </c>
      <c r="G875" s="104">
        <v>171</v>
      </c>
      <c r="H875" s="104">
        <v>78</v>
      </c>
      <c r="I875" s="105">
        <v>0.45614035087719301</v>
      </c>
      <c r="J875" s="104">
        <v>93</v>
      </c>
      <c r="K875" s="105">
        <v>0.54385964912280704</v>
      </c>
      <c r="L875" s="104">
        <v>0</v>
      </c>
      <c r="M875" s="104">
        <v>0</v>
      </c>
      <c r="N875" s="104">
        <v>171</v>
      </c>
      <c r="O875" s="104">
        <v>0</v>
      </c>
      <c r="P875" s="104">
        <v>0</v>
      </c>
      <c r="Q875" s="104">
        <v>0</v>
      </c>
      <c r="R875" s="104">
        <v>0</v>
      </c>
      <c r="S875" s="104">
        <f>SUM('MFP by Site_kbs'!$L875:$P875,'MFP by Site_kbs'!$R875)</f>
        <v>171</v>
      </c>
      <c r="T875" s="104">
        <v>171</v>
      </c>
      <c r="U875" s="105">
        <v>1</v>
      </c>
      <c r="V875" s="104">
        <v>0</v>
      </c>
      <c r="W875" s="105">
        <v>0</v>
      </c>
      <c r="X875" s="104">
        <v>0</v>
      </c>
      <c r="Y875" s="104">
        <v>1</v>
      </c>
      <c r="Z875" s="104" t="s">
        <v>1869</v>
      </c>
      <c r="AA875" s="104">
        <v>27</v>
      </c>
      <c r="AB875" s="104">
        <v>34</v>
      </c>
      <c r="AC875" s="104">
        <v>23</v>
      </c>
      <c r="AD875" s="103">
        <v>32</v>
      </c>
      <c r="AE875" s="104">
        <v>26</v>
      </c>
      <c r="AF875" s="104">
        <v>28</v>
      </c>
      <c r="AG875" s="104">
        <v>0</v>
      </c>
      <c r="AH875" s="104">
        <v>0</v>
      </c>
      <c r="AI875" s="104">
        <v>0</v>
      </c>
      <c r="AJ875" s="104">
        <v>0</v>
      </c>
      <c r="AK875" s="104">
        <v>0</v>
      </c>
      <c r="AL875" s="104">
        <v>0</v>
      </c>
      <c r="AM875" s="104">
        <v>0</v>
      </c>
      <c r="AN875" s="104">
        <v>0</v>
      </c>
      <c r="AO875" s="104">
        <v>170</v>
      </c>
      <c r="AP875" s="106">
        <f>'MFP by Site_kbs'!$AO875/'MFP by Site_kbs'!$G875</f>
        <v>0.99415204678362568</v>
      </c>
      <c r="AQ875" s="104">
        <v>170</v>
      </c>
      <c r="AR875" s="107">
        <f>'MFP by Site_kbs'!$AQ875/'MFP by Site_kbs'!$G875</f>
        <v>0.99415204678362568</v>
      </c>
      <c r="AS875" s="104" t="s">
        <v>1767</v>
      </c>
      <c r="AT875" s="104" t="s">
        <v>1804</v>
      </c>
      <c r="AU875" s="115" t="s">
        <v>3247</v>
      </c>
    </row>
    <row r="876" spans="2:47" x14ac:dyDescent="0.25">
      <c r="B876" s="109" t="s">
        <v>1808</v>
      </c>
      <c r="C876" s="109">
        <v>40</v>
      </c>
      <c r="D876" s="109" t="s">
        <v>159</v>
      </c>
      <c r="E876" s="109">
        <v>40044</v>
      </c>
      <c r="F876" s="109" t="s">
        <v>1252</v>
      </c>
      <c r="G876" s="110">
        <v>322</v>
      </c>
      <c r="H876" s="110">
        <v>163</v>
      </c>
      <c r="I876" s="111">
        <v>0.50621118012422395</v>
      </c>
      <c r="J876" s="110">
        <v>159</v>
      </c>
      <c r="K876" s="111">
        <v>0.493788819875776</v>
      </c>
      <c r="L876" s="110">
        <v>1</v>
      </c>
      <c r="M876" s="110">
        <v>0</v>
      </c>
      <c r="N876" s="110">
        <v>186</v>
      </c>
      <c r="O876" s="110">
        <v>0</v>
      </c>
      <c r="P876" s="110">
        <v>0</v>
      </c>
      <c r="Q876" s="110">
        <v>131</v>
      </c>
      <c r="R876" s="110">
        <v>4</v>
      </c>
      <c r="S876" s="110">
        <f>SUM('MFP by Site_kbs'!$L876:$P876,'MFP by Site_kbs'!$R876)</f>
        <v>191</v>
      </c>
      <c r="T876" s="110">
        <v>322</v>
      </c>
      <c r="U876" s="111">
        <v>1</v>
      </c>
      <c r="V876" s="110">
        <v>0</v>
      </c>
      <c r="W876" s="111">
        <v>0</v>
      </c>
      <c r="X876" s="110">
        <v>0</v>
      </c>
      <c r="Y876" s="110">
        <v>6</v>
      </c>
      <c r="Z876" s="110" t="s">
        <v>1869</v>
      </c>
      <c r="AA876" s="110">
        <v>47</v>
      </c>
      <c r="AB876" s="110">
        <v>43</v>
      </c>
      <c r="AC876" s="110">
        <v>50</v>
      </c>
      <c r="AD876" s="109">
        <v>41</v>
      </c>
      <c r="AE876" s="110">
        <v>49</v>
      </c>
      <c r="AF876" s="110">
        <v>42</v>
      </c>
      <c r="AG876" s="110">
        <v>44</v>
      </c>
      <c r="AH876" s="110">
        <v>0</v>
      </c>
      <c r="AI876" s="110">
        <v>0</v>
      </c>
      <c r="AJ876" s="110">
        <v>0</v>
      </c>
      <c r="AK876" s="110">
        <v>0</v>
      </c>
      <c r="AL876" s="110">
        <v>0</v>
      </c>
      <c r="AM876" s="110">
        <v>0</v>
      </c>
      <c r="AN876" s="110">
        <v>0</v>
      </c>
      <c r="AO876" s="110">
        <v>303</v>
      </c>
      <c r="AP876" s="112">
        <f>'MFP by Site_kbs'!$AO876/'MFP by Site_kbs'!$G876</f>
        <v>0.94099378881987583</v>
      </c>
      <c r="AQ876" s="110">
        <v>303</v>
      </c>
      <c r="AR876" s="113">
        <f>'MFP by Site_kbs'!$AQ876/'MFP by Site_kbs'!$G876</f>
        <v>0.94099378881987583</v>
      </c>
      <c r="AS876" s="110" t="s">
        <v>1767</v>
      </c>
      <c r="AT876" s="110" t="s">
        <v>1804</v>
      </c>
      <c r="AU876" s="114" t="s">
        <v>3247</v>
      </c>
    </row>
    <row r="877" spans="2:47" x14ac:dyDescent="0.25">
      <c r="B877" s="103" t="s">
        <v>1808</v>
      </c>
      <c r="C877" s="103">
        <v>40</v>
      </c>
      <c r="D877" s="103" t="s">
        <v>159</v>
      </c>
      <c r="E877" s="103">
        <v>40045</v>
      </c>
      <c r="F877" s="103" t="s">
        <v>1253</v>
      </c>
      <c r="G877" s="104">
        <v>215</v>
      </c>
      <c r="H877" s="104">
        <v>95</v>
      </c>
      <c r="I877" s="105">
        <v>0.44186046511627902</v>
      </c>
      <c r="J877" s="104">
        <v>120</v>
      </c>
      <c r="K877" s="105">
        <v>0.55813953488372103</v>
      </c>
      <c r="L877" s="104">
        <v>0</v>
      </c>
      <c r="M877" s="104">
        <v>0</v>
      </c>
      <c r="N877" s="104">
        <v>211</v>
      </c>
      <c r="O877" s="104">
        <v>0</v>
      </c>
      <c r="P877" s="104">
        <v>0</v>
      </c>
      <c r="Q877" s="104">
        <v>4</v>
      </c>
      <c r="R877" s="104">
        <v>0</v>
      </c>
      <c r="S877" s="104">
        <f>SUM('MFP by Site_kbs'!$L877:$P877,'MFP by Site_kbs'!$R877)</f>
        <v>211</v>
      </c>
      <c r="T877" s="104">
        <v>215</v>
      </c>
      <c r="U877" s="105">
        <v>1</v>
      </c>
      <c r="V877" s="104">
        <v>0</v>
      </c>
      <c r="W877" s="105">
        <v>0</v>
      </c>
      <c r="X877" s="104">
        <v>0</v>
      </c>
      <c r="Y877" s="104">
        <v>1</v>
      </c>
      <c r="Z877" s="104" t="s">
        <v>1869</v>
      </c>
      <c r="AA877" s="104">
        <v>21</v>
      </c>
      <c r="AB877" s="104">
        <v>31</v>
      </c>
      <c r="AC877" s="104">
        <v>33</v>
      </c>
      <c r="AD877" s="103">
        <v>36</v>
      </c>
      <c r="AE877" s="104">
        <v>32</v>
      </c>
      <c r="AF877" s="104">
        <v>37</v>
      </c>
      <c r="AG877" s="104">
        <v>24</v>
      </c>
      <c r="AH877" s="104">
        <v>0</v>
      </c>
      <c r="AI877" s="104">
        <v>0</v>
      </c>
      <c r="AJ877" s="104">
        <v>0</v>
      </c>
      <c r="AK877" s="104">
        <v>0</v>
      </c>
      <c r="AL877" s="104">
        <v>0</v>
      </c>
      <c r="AM877" s="104">
        <v>0</v>
      </c>
      <c r="AN877" s="104">
        <v>0</v>
      </c>
      <c r="AO877" s="104">
        <v>210</v>
      </c>
      <c r="AP877" s="106">
        <f>'MFP by Site_kbs'!$AO877/'MFP by Site_kbs'!$G877</f>
        <v>0.97674418604651159</v>
      </c>
      <c r="AQ877" s="104">
        <v>210</v>
      </c>
      <c r="AR877" s="107">
        <f>'MFP by Site_kbs'!$AQ877/'MFP by Site_kbs'!$G877</f>
        <v>0.97674418604651159</v>
      </c>
      <c r="AS877" s="104" t="s">
        <v>1767</v>
      </c>
      <c r="AT877" s="104" t="s">
        <v>1804</v>
      </c>
      <c r="AU877" s="115" t="s">
        <v>3247</v>
      </c>
    </row>
    <row r="878" spans="2:47" x14ac:dyDescent="0.25">
      <c r="B878" s="109" t="s">
        <v>1808</v>
      </c>
      <c r="C878" s="109">
        <v>40</v>
      </c>
      <c r="D878" s="109" t="s">
        <v>159</v>
      </c>
      <c r="E878" s="109">
        <v>40047</v>
      </c>
      <c r="F878" s="109" t="s">
        <v>1254</v>
      </c>
      <c r="G878" s="110">
        <v>569</v>
      </c>
      <c r="H878" s="110">
        <v>257</v>
      </c>
      <c r="I878" s="111">
        <v>0.451669595782074</v>
      </c>
      <c r="J878" s="110">
        <v>312</v>
      </c>
      <c r="K878" s="111">
        <v>0.548330404217926</v>
      </c>
      <c r="L878" s="110">
        <v>2</v>
      </c>
      <c r="M878" s="110">
        <v>5</v>
      </c>
      <c r="N878" s="110">
        <v>111</v>
      </c>
      <c r="O878" s="110">
        <v>16</v>
      </c>
      <c r="P878" s="110">
        <v>0</v>
      </c>
      <c r="Q878" s="110">
        <v>431</v>
      </c>
      <c r="R878" s="110">
        <v>4</v>
      </c>
      <c r="S878" s="110">
        <f>SUM('MFP by Site_kbs'!$L878:$P878,'MFP by Site_kbs'!$R878)</f>
        <v>138</v>
      </c>
      <c r="T878" s="110">
        <v>557</v>
      </c>
      <c r="U878" s="111">
        <v>0.97891036906854101</v>
      </c>
      <c r="V878" s="110">
        <v>12</v>
      </c>
      <c r="W878" s="111">
        <v>2.10896309314587E-2</v>
      </c>
      <c r="X878" s="110">
        <v>0</v>
      </c>
      <c r="Y878" s="110">
        <v>4</v>
      </c>
      <c r="Z878" s="110" t="s">
        <v>1869</v>
      </c>
      <c r="AA878" s="110">
        <v>63</v>
      </c>
      <c r="AB878" s="110">
        <v>80</v>
      </c>
      <c r="AC878" s="110">
        <v>86</v>
      </c>
      <c r="AD878" s="109">
        <v>80</v>
      </c>
      <c r="AE878" s="110">
        <v>92</v>
      </c>
      <c r="AF878" s="110">
        <v>89</v>
      </c>
      <c r="AG878" s="110">
        <v>75</v>
      </c>
      <c r="AH878" s="110">
        <v>0</v>
      </c>
      <c r="AI878" s="110">
        <v>0</v>
      </c>
      <c r="AJ878" s="110">
        <v>0</v>
      </c>
      <c r="AK878" s="110">
        <v>0</v>
      </c>
      <c r="AL878" s="110">
        <v>0</v>
      </c>
      <c r="AM878" s="110">
        <v>0</v>
      </c>
      <c r="AN878" s="110">
        <v>0</v>
      </c>
      <c r="AO878" s="110">
        <v>461</v>
      </c>
      <c r="AP878" s="112">
        <f>'MFP by Site_kbs'!$AO878/'MFP by Site_kbs'!$G878</f>
        <v>0.81019332161687174</v>
      </c>
      <c r="AQ878" s="110">
        <v>463</v>
      </c>
      <c r="AR878" s="113">
        <f>'MFP by Site_kbs'!$AQ878/'MFP by Site_kbs'!$G878</f>
        <v>0.81370826010544817</v>
      </c>
      <c r="AS878" s="110" t="s">
        <v>1767</v>
      </c>
      <c r="AT878" s="110" t="s">
        <v>1804</v>
      </c>
      <c r="AU878" s="114" t="s">
        <v>3247</v>
      </c>
    </row>
    <row r="879" spans="2:47" x14ac:dyDescent="0.25">
      <c r="B879" s="103" t="s">
        <v>1808</v>
      </c>
      <c r="C879" s="103">
        <v>40</v>
      </c>
      <c r="D879" s="103" t="s">
        <v>159</v>
      </c>
      <c r="E879" s="103">
        <v>40048</v>
      </c>
      <c r="F879" s="103" t="s">
        <v>1255</v>
      </c>
      <c r="G879" s="104">
        <v>966</v>
      </c>
      <c r="H879" s="104">
        <v>479</v>
      </c>
      <c r="I879" s="105">
        <v>0.49585921325051802</v>
      </c>
      <c r="J879" s="104">
        <v>487</v>
      </c>
      <c r="K879" s="105">
        <v>0.50414078674948204</v>
      </c>
      <c r="L879" s="104">
        <v>4</v>
      </c>
      <c r="M879" s="104">
        <v>3</v>
      </c>
      <c r="N879" s="104">
        <v>346</v>
      </c>
      <c r="O879" s="104">
        <v>19</v>
      </c>
      <c r="P879" s="104">
        <v>0</v>
      </c>
      <c r="Q879" s="104">
        <v>593</v>
      </c>
      <c r="R879" s="104">
        <v>1</v>
      </c>
      <c r="S879" s="104">
        <f>SUM('MFP by Site_kbs'!$L879:$P879,'MFP by Site_kbs'!$R879)</f>
        <v>373</v>
      </c>
      <c r="T879" s="104">
        <v>964</v>
      </c>
      <c r="U879" s="105">
        <v>0.99792960662525898</v>
      </c>
      <c r="V879" s="104">
        <v>2</v>
      </c>
      <c r="W879" s="105">
        <v>2.0703933747412001E-3</v>
      </c>
      <c r="X879" s="104">
        <v>0</v>
      </c>
      <c r="Y879" s="104">
        <v>0</v>
      </c>
      <c r="Z879" s="104" t="s">
        <v>1869</v>
      </c>
      <c r="AA879" s="104">
        <v>0</v>
      </c>
      <c r="AB879" s="104">
        <v>0</v>
      </c>
      <c r="AC879" s="104">
        <v>0</v>
      </c>
      <c r="AD879" s="103">
        <v>0</v>
      </c>
      <c r="AE879" s="104">
        <v>0</v>
      </c>
      <c r="AF879" s="104">
        <v>0</v>
      </c>
      <c r="AG879" s="104">
        <v>0</v>
      </c>
      <c r="AH879" s="104">
        <v>0</v>
      </c>
      <c r="AI879" s="104">
        <v>0</v>
      </c>
      <c r="AJ879" s="104">
        <v>225</v>
      </c>
      <c r="AK879" s="104">
        <v>34</v>
      </c>
      <c r="AL879" s="104">
        <v>248</v>
      </c>
      <c r="AM879" s="104">
        <v>271</v>
      </c>
      <c r="AN879" s="104">
        <v>188</v>
      </c>
      <c r="AO879" s="104">
        <v>663</v>
      </c>
      <c r="AP879" s="106">
        <f>'MFP by Site_kbs'!$AO879/'MFP by Site_kbs'!$G879</f>
        <v>0.68633540372670809</v>
      </c>
      <c r="AQ879" s="104">
        <v>663</v>
      </c>
      <c r="AR879" s="107">
        <f>'MFP by Site_kbs'!$AQ879/'MFP by Site_kbs'!$G879</f>
        <v>0.68633540372670809</v>
      </c>
      <c r="AS879" s="104" t="s">
        <v>1767</v>
      </c>
      <c r="AT879" s="104" t="s">
        <v>1804</v>
      </c>
      <c r="AU879" s="115" t="s">
        <v>3247</v>
      </c>
    </row>
    <row r="880" spans="2:47" x14ac:dyDescent="0.25">
      <c r="B880" s="109" t="s">
        <v>1808</v>
      </c>
      <c r="C880" s="109">
        <v>40</v>
      </c>
      <c r="D880" s="109" t="s">
        <v>159</v>
      </c>
      <c r="E880" s="109">
        <v>40049</v>
      </c>
      <c r="F880" s="109" t="s">
        <v>1256</v>
      </c>
      <c r="G880" s="110">
        <v>581</v>
      </c>
      <c r="H880" s="110">
        <v>277</v>
      </c>
      <c r="I880" s="111">
        <v>0.476764199655766</v>
      </c>
      <c r="J880" s="110">
        <v>304</v>
      </c>
      <c r="K880" s="111">
        <v>0.523235800344234</v>
      </c>
      <c r="L880" s="110">
        <v>3</v>
      </c>
      <c r="M880" s="110">
        <v>5</v>
      </c>
      <c r="N880" s="110">
        <v>209</v>
      </c>
      <c r="O880" s="110">
        <v>12</v>
      </c>
      <c r="P880" s="110">
        <v>0</v>
      </c>
      <c r="Q880" s="110">
        <v>349</v>
      </c>
      <c r="R880" s="110">
        <v>3</v>
      </c>
      <c r="S880" s="110">
        <f>SUM('MFP by Site_kbs'!$L880:$P880,'MFP by Site_kbs'!$R880)</f>
        <v>232</v>
      </c>
      <c r="T880" s="110">
        <v>580</v>
      </c>
      <c r="U880" s="111">
        <v>0.99827882960413095</v>
      </c>
      <c r="V880" s="110">
        <v>1</v>
      </c>
      <c r="W880" s="111">
        <v>1.72117039586919E-3</v>
      </c>
      <c r="X880" s="110">
        <v>0</v>
      </c>
      <c r="Y880" s="110">
        <v>0</v>
      </c>
      <c r="Z880" s="110" t="s">
        <v>1869</v>
      </c>
      <c r="AA880" s="110">
        <v>0</v>
      </c>
      <c r="AB880" s="110">
        <v>0</v>
      </c>
      <c r="AC880" s="110">
        <v>0</v>
      </c>
      <c r="AD880" s="109">
        <v>0</v>
      </c>
      <c r="AE880" s="110">
        <v>0</v>
      </c>
      <c r="AF880" s="110">
        <v>0</v>
      </c>
      <c r="AG880" s="110">
        <v>0</v>
      </c>
      <c r="AH880" s="110">
        <v>274</v>
      </c>
      <c r="AI880" s="110">
        <v>307</v>
      </c>
      <c r="AJ880" s="110">
        <v>0</v>
      </c>
      <c r="AK880" s="110">
        <v>0</v>
      </c>
      <c r="AL880" s="110">
        <v>0</v>
      </c>
      <c r="AM880" s="110">
        <v>0</v>
      </c>
      <c r="AN880" s="110">
        <v>0</v>
      </c>
      <c r="AO880" s="110">
        <v>445</v>
      </c>
      <c r="AP880" s="112">
        <f>'MFP by Site_kbs'!$AO880/'MFP by Site_kbs'!$G880</f>
        <v>0.76592082616179002</v>
      </c>
      <c r="AQ880" s="110">
        <v>445</v>
      </c>
      <c r="AR880" s="113">
        <f>'MFP by Site_kbs'!$AQ880/'MFP by Site_kbs'!$G880</f>
        <v>0.76592082616179002</v>
      </c>
      <c r="AS880" s="110" t="s">
        <v>1767</v>
      </c>
      <c r="AT880" s="110" t="s">
        <v>1804</v>
      </c>
      <c r="AU880" s="114" t="s">
        <v>3247</v>
      </c>
    </row>
    <row r="881" spans="2:47" x14ac:dyDescent="0.25">
      <c r="B881" s="103" t="s">
        <v>1808</v>
      </c>
      <c r="C881" s="103">
        <v>40</v>
      </c>
      <c r="D881" s="103" t="s">
        <v>159</v>
      </c>
      <c r="E881" s="103">
        <v>40052</v>
      </c>
      <c r="F881" s="103" t="s">
        <v>602</v>
      </c>
      <c r="G881" s="104">
        <v>411</v>
      </c>
      <c r="H881" s="104">
        <v>181</v>
      </c>
      <c r="I881" s="105">
        <v>0.44038929440389302</v>
      </c>
      <c r="J881" s="104">
        <v>230</v>
      </c>
      <c r="K881" s="105">
        <v>0.55961070559610704</v>
      </c>
      <c r="L881" s="104">
        <v>0</v>
      </c>
      <c r="M881" s="104">
        <v>1</v>
      </c>
      <c r="N881" s="104">
        <v>10</v>
      </c>
      <c r="O881" s="104">
        <v>183</v>
      </c>
      <c r="P881" s="104">
        <v>0</v>
      </c>
      <c r="Q881" s="104">
        <v>214</v>
      </c>
      <c r="R881" s="104">
        <v>3</v>
      </c>
      <c r="S881" s="104">
        <f>SUM('MFP by Site_kbs'!$L881:$P881,'MFP by Site_kbs'!$R881)</f>
        <v>197</v>
      </c>
      <c r="T881" s="104">
        <v>259</v>
      </c>
      <c r="U881" s="105">
        <v>0.63017031630170295</v>
      </c>
      <c r="V881" s="104">
        <v>152</v>
      </c>
      <c r="W881" s="105">
        <v>0.369829683698297</v>
      </c>
      <c r="X881" s="104">
        <v>0</v>
      </c>
      <c r="Y881" s="104">
        <v>7</v>
      </c>
      <c r="Z881" s="104" t="s">
        <v>1869</v>
      </c>
      <c r="AA881" s="104">
        <v>48</v>
      </c>
      <c r="AB881" s="104">
        <v>45</v>
      </c>
      <c r="AC881" s="104">
        <v>58</v>
      </c>
      <c r="AD881" s="103">
        <v>60</v>
      </c>
      <c r="AE881" s="104">
        <v>53</v>
      </c>
      <c r="AF881" s="104">
        <v>42</v>
      </c>
      <c r="AG881" s="104">
        <v>42</v>
      </c>
      <c r="AH881" s="104">
        <v>56</v>
      </c>
      <c r="AI881" s="104">
        <v>0</v>
      </c>
      <c r="AJ881" s="104">
        <v>0</v>
      </c>
      <c r="AK881" s="104">
        <v>0</v>
      </c>
      <c r="AL881" s="104">
        <v>0</v>
      </c>
      <c r="AM881" s="104">
        <v>0</v>
      </c>
      <c r="AN881" s="104">
        <v>0</v>
      </c>
      <c r="AO881" s="104">
        <v>337</v>
      </c>
      <c r="AP881" s="106">
        <f>'MFP by Site_kbs'!$AO881/'MFP by Site_kbs'!$G881</f>
        <v>0.81995133819951338</v>
      </c>
      <c r="AQ881" s="104">
        <v>343</v>
      </c>
      <c r="AR881" s="107">
        <f>'MFP by Site_kbs'!$AQ881/'MFP by Site_kbs'!$G881</f>
        <v>0.83454987834549876</v>
      </c>
      <c r="AS881" s="104" t="s">
        <v>1767</v>
      </c>
      <c r="AT881" s="104" t="s">
        <v>1804</v>
      </c>
      <c r="AU881" s="115" t="s">
        <v>3247</v>
      </c>
    </row>
    <row r="882" spans="2:47" x14ac:dyDescent="0.25">
      <c r="B882" s="109" t="s">
        <v>1808</v>
      </c>
      <c r="C882" s="109">
        <v>40</v>
      </c>
      <c r="D882" s="109" t="s">
        <v>159</v>
      </c>
      <c r="E882" s="109">
        <v>40054</v>
      </c>
      <c r="F882" s="109" t="s">
        <v>1257</v>
      </c>
      <c r="G882" s="110">
        <v>75</v>
      </c>
      <c r="H882" s="110">
        <v>16</v>
      </c>
      <c r="I882" s="111">
        <v>0.21333333333333299</v>
      </c>
      <c r="J882" s="110">
        <v>59</v>
      </c>
      <c r="K882" s="111">
        <v>0.78666666666666696</v>
      </c>
      <c r="L882" s="110">
        <v>0</v>
      </c>
      <c r="M882" s="110">
        <v>1</v>
      </c>
      <c r="N882" s="110">
        <v>28</v>
      </c>
      <c r="O882" s="110">
        <v>1</v>
      </c>
      <c r="P882" s="110">
        <v>0</v>
      </c>
      <c r="Q882" s="110">
        <v>45</v>
      </c>
      <c r="R882" s="110">
        <v>0</v>
      </c>
      <c r="S882" s="110">
        <f>SUM('MFP by Site_kbs'!$L882:$P882,'MFP by Site_kbs'!$R882)</f>
        <v>30</v>
      </c>
      <c r="T882" s="110">
        <v>75</v>
      </c>
      <c r="U882" s="111">
        <v>1</v>
      </c>
      <c r="V882" s="110">
        <v>0</v>
      </c>
      <c r="W882" s="111">
        <v>0</v>
      </c>
      <c r="X882" s="110">
        <v>0</v>
      </c>
      <c r="Y882" s="110">
        <v>0</v>
      </c>
      <c r="Z882" s="110" t="s">
        <v>1869</v>
      </c>
      <c r="AA882" s="110">
        <v>0</v>
      </c>
      <c r="AB882" s="110">
        <v>1</v>
      </c>
      <c r="AC882" s="110">
        <v>3</v>
      </c>
      <c r="AD882" s="109">
        <v>3</v>
      </c>
      <c r="AE882" s="110">
        <v>2</v>
      </c>
      <c r="AF882" s="110">
        <v>2</v>
      </c>
      <c r="AG882" s="110">
        <v>0</v>
      </c>
      <c r="AH882" s="110">
        <v>8</v>
      </c>
      <c r="AI882" s="110">
        <v>3</v>
      </c>
      <c r="AJ882" s="110">
        <v>6</v>
      </c>
      <c r="AK882" s="110">
        <v>0</v>
      </c>
      <c r="AL882" s="110">
        <v>3</v>
      </c>
      <c r="AM882" s="110">
        <v>5</v>
      </c>
      <c r="AN882" s="110">
        <v>39</v>
      </c>
      <c r="AO882" s="110">
        <v>69</v>
      </c>
      <c r="AP882" s="112">
        <f>'MFP by Site_kbs'!$AO882/'MFP by Site_kbs'!$G882</f>
        <v>0.92</v>
      </c>
      <c r="AQ882" s="110">
        <v>69</v>
      </c>
      <c r="AR882" s="113">
        <f>'MFP by Site_kbs'!$AQ882/'MFP by Site_kbs'!$G882</f>
        <v>0.92</v>
      </c>
      <c r="AS882" s="110" t="s">
        <v>1767</v>
      </c>
      <c r="AT882" s="110" t="s">
        <v>1804</v>
      </c>
      <c r="AU882" s="114" t="s">
        <v>3247</v>
      </c>
    </row>
    <row r="883" spans="2:47" x14ac:dyDescent="0.25">
      <c r="B883" s="103" t="s">
        <v>1808</v>
      </c>
      <c r="C883" s="103">
        <v>40</v>
      </c>
      <c r="D883" s="103" t="s">
        <v>159</v>
      </c>
      <c r="E883" s="103">
        <v>40055</v>
      </c>
      <c r="F883" s="103" t="s">
        <v>613</v>
      </c>
      <c r="G883" s="104">
        <v>662</v>
      </c>
      <c r="H883" s="104">
        <v>316</v>
      </c>
      <c r="I883" s="105">
        <v>0.47734138972809698</v>
      </c>
      <c r="J883" s="104">
        <v>346</v>
      </c>
      <c r="K883" s="105">
        <v>0.52265861027190297</v>
      </c>
      <c r="L883" s="104">
        <v>13</v>
      </c>
      <c r="M883" s="104">
        <v>4</v>
      </c>
      <c r="N883" s="104">
        <v>248</v>
      </c>
      <c r="O883" s="104">
        <v>9</v>
      </c>
      <c r="P883" s="104">
        <v>0</v>
      </c>
      <c r="Q883" s="104">
        <v>384</v>
      </c>
      <c r="R883" s="104">
        <v>4</v>
      </c>
      <c r="S883" s="104">
        <f>SUM('MFP by Site_kbs'!$L883:$P883,'MFP by Site_kbs'!$R883)</f>
        <v>278</v>
      </c>
      <c r="T883" s="104">
        <v>662</v>
      </c>
      <c r="U883" s="105">
        <v>1</v>
      </c>
      <c r="V883" s="104">
        <v>0</v>
      </c>
      <c r="W883" s="105">
        <v>0</v>
      </c>
      <c r="X883" s="104">
        <v>0</v>
      </c>
      <c r="Y883" s="104">
        <v>0</v>
      </c>
      <c r="Z883" s="104" t="s">
        <v>1869</v>
      </c>
      <c r="AA883" s="104">
        <v>46</v>
      </c>
      <c r="AB883" s="104">
        <v>47</v>
      </c>
      <c r="AC883" s="104">
        <v>54</v>
      </c>
      <c r="AD883" s="103">
        <v>43</v>
      </c>
      <c r="AE883" s="104">
        <v>55</v>
      </c>
      <c r="AF883" s="104">
        <v>54</v>
      </c>
      <c r="AG883" s="104">
        <v>54</v>
      </c>
      <c r="AH883" s="104">
        <v>76</v>
      </c>
      <c r="AI883" s="104">
        <v>55</v>
      </c>
      <c r="AJ883" s="104">
        <v>37</v>
      </c>
      <c r="AK883" s="104">
        <v>10</v>
      </c>
      <c r="AL883" s="104">
        <v>52</v>
      </c>
      <c r="AM883" s="104">
        <v>41</v>
      </c>
      <c r="AN883" s="104">
        <v>38</v>
      </c>
      <c r="AO883" s="104">
        <v>532</v>
      </c>
      <c r="AP883" s="106">
        <f>'MFP by Site_kbs'!$AO883/'MFP by Site_kbs'!$G883</f>
        <v>0.8036253776435045</v>
      </c>
      <c r="AQ883" s="104">
        <v>532</v>
      </c>
      <c r="AR883" s="107">
        <f>'MFP by Site_kbs'!$AQ883/'MFP by Site_kbs'!$G883</f>
        <v>0.8036253776435045</v>
      </c>
      <c r="AS883" s="104" t="s">
        <v>1767</v>
      </c>
      <c r="AT883" s="104" t="s">
        <v>1804</v>
      </c>
      <c r="AU883" s="115" t="s">
        <v>3247</v>
      </c>
    </row>
    <row r="884" spans="2:47" ht="30" x14ac:dyDescent="0.25">
      <c r="B884" s="109" t="s">
        <v>1808</v>
      </c>
      <c r="C884" s="109">
        <v>40</v>
      </c>
      <c r="D884" s="109" t="s">
        <v>159</v>
      </c>
      <c r="E884" s="109">
        <v>40056</v>
      </c>
      <c r="F884" s="109" t="s">
        <v>1258</v>
      </c>
      <c r="G884" s="110">
        <v>362</v>
      </c>
      <c r="H884" s="110">
        <v>175</v>
      </c>
      <c r="I884" s="111">
        <v>0.48342541436464098</v>
      </c>
      <c r="J884" s="110">
        <v>187</v>
      </c>
      <c r="K884" s="111">
        <v>0.51657458563535896</v>
      </c>
      <c r="L884" s="110">
        <v>2</v>
      </c>
      <c r="M884" s="110">
        <v>0</v>
      </c>
      <c r="N884" s="110">
        <v>1</v>
      </c>
      <c r="O884" s="110">
        <v>4</v>
      </c>
      <c r="P884" s="110">
        <v>0</v>
      </c>
      <c r="Q884" s="110">
        <v>352</v>
      </c>
      <c r="R884" s="110">
        <v>3</v>
      </c>
      <c r="S884" s="110">
        <f>SUM('MFP by Site_kbs'!$L884:$P884,'MFP by Site_kbs'!$R884)</f>
        <v>10</v>
      </c>
      <c r="T884" s="110">
        <v>361</v>
      </c>
      <c r="U884" s="111">
        <v>0.99723756906077299</v>
      </c>
      <c r="V884" s="110">
        <v>1</v>
      </c>
      <c r="W884" s="111">
        <v>2.7624309392265201E-3</v>
      </c>
      <c r="X884" s="110">
        <v>0</v>
      </c>
      <c r="Y884" s="110">
        <v>0</v>
      </c>
      <c r="Z884" s="110" t="s">
        <v>1869</v>
      </c>
      <c r="AA884" s="110">
        <v>0</v>
      </c>
      <c r="AB884" s="110">
        <v>0</v>
      </c>
      <c r="AC884" s="110">
        <v>0</v>
      </c>
      <c r="AD884" s="109">
        <v>120</v>
      </c>
      <c r="AE884" s="110">
        <v>107</v>
      </c>
      <c r="AF884" s="110">
        <v>135</v>
      </c>
      <c r="AG884" s="110">
        <v>0</v>
      </c>
      <c r="AH884" s="110">
        <v>0</v>
      </c>
      <c r="AI884" s="110">
        <v>0</v>
      </c>
      <c r="AJ884" s="110">
        <v>0</v>
      </c>
      <c r="AK884" s="110">
        <v>0</v>
      </c>
      <c r="AL884" s="110">
        <v>0</v>
      </c>
      <c r="AM884" s="110">
        <v>0</v>
      </c>
      <c r="AN884" s="110">
        <v>0</v>
      </c>
      <c r="AO884" s="110">
        <v>200</v>
      </c>
      <c r="AP884" s="112">
        <f>'MFP by Site_kbs'!$AO884/'MFP by Site_kbs'!$G884</f>
        <v>0.5524861878453039</v>
      </c>
      <c r="AQ884" s="110">
        <v>200</v>
      </c>
      <c r="AR884" s="113">
        <f>'MFP by Site_kbs'!$AQ884/'MFP by Site_kbs'!$G884</f>
        <v>0.5524861878453039</v>
      </c>
      <c r="AS884" s="110" t="s">
        <v>1767</v>
      </c>
      <c r="AT884" s="110" t="s">
        <v>1804</v>
      </c>
      <c r="AU884" s="114" t="s">
        <v>3247</v>
      </c>
    </row>
    <row r="885" spans="2:47" x14ac:dyDescent="0.25">
      <c r="B885" s="103" t="s">
        <v>1808</v>
      </c>
      <c r="C885" s="103">
        <v>40</v>
      </c>
      <c r="D885" s="103" t="s">
        <v>159</v>
      </c>
      <c r="E885" s="103">
        <v>40061</v>
      </c>
      <c r="F885" s="103" t="s">
        <v>1259</v>
      </c>
      <c r="G885" s="104">
        <v>536</v>
      </c>
      <c r="H885" s="104">
        <v>297</v>
      </c>
      <c r="I885" s="105">
        <v>0.55410447761194004</v>
      </c>
      <c r="J885" s="104">
        <v>239</v>
      </c>
      <c r="K885" s="105">
        <v>0.44589552238806002</v>
      </c>
      <c r="L885" s="104">
        <v>1</v>
      </c>
      <c r="M885" s="104">
        <v>17</v>
      </c>
      <c r="N885" s="104">
        <v>174</v>
      </c>
      <c r="O885" s="104">
        <v>11</v>
      </c>
      <c r="P885" s="104">
        <v>2</v>
      </c>
      <c r="Q885" s="104">
        <v>325</v>
      </c>
      <c r="R885" s="104">
        <v>6</v>
      </c>
      <c r="S885" s="104">
        <f>SUM('MFP by Site_kbs'!$L885:$P885,'MFP by Site_kbs'!$R885)</f>
        <v>211</v>
      </c>
      <c r="T885" s="104">
        <v>535</v>
      </c>
      <c r="U885" s="105">
        <v>0.99813432835820903</v>
      </c>
      <c r="V885" s="104">
        <v>1</v>
      </c>
      <c r="W885" s="105">
        <v>1.86567164179104E-3</v>
      </c>
      <c r="X885" s="104">
        <v>0</v>
      </c>
      <c r="Y885" s="104">
        <v>0</v>
      </c>
      <c r="Z885" s="104" t="s">
        <v>1869</v>
      </c>
      <c r="AA885" s="104">
        <v>83</v>
      </c>
      <c r="AB885" s="104">
        <v>76</v>
      </c>
      <c r="AC885" s="104">
        <v>81</v>
      </c>
      <c r="AD885" s="103">
        <v>66</v>
      </c>
      <c r="AE885" s="104">
        <v>89</v>
      </c>
      <c r="AF885" s="104">
        <v>69</v>
      </c>
      <c r="AG885" s="104">
        <v>72</v>
      </c>
      <c r="AH885" s="104">
        <v>0</v>
      </c>
      <c r="AI885" s="104">
        <v>0</v>
      </c>
      <c r="AJ885" s="104">
        <v>0</v>
      </c>
      <c r="AK885" s="104">
        <v>0</v>
      </c>
      <c r="AL885" s="104">
        <v>0</v>
      </c>
      <c r="AM885" s="104">
        <v>0</v>
      </c>
      <c r="AN885" s="104">
        <v>0</v>
      </c>
      <c r="AO885" s="104">
        <v>206</v>
      </c>
      <c r="AP885" s="106">
        <f>'MFP by Site_kbs'!$AO885/'MFP by Site_kbs'!$G885</f>
        <v>0.38432835820895522</v>
      </c>
      <c r="AQ885" s="104">
        <v>207</v>
      </c>
      <c r="AR885" s="107">
        <f>'MFP by Site_kbs'!$AQ885/'MFP by Site_kbs'!$G885</f>
        <v>0.38619402985074625</v>
      </c>
      <c r="AS885" s="104" t="s">
        <v>1767</v>
      </c>
      <c r="AT885" s="104" t="s">
        <v>1804</v>
      </c>
      <c r="AU885" s="115" t="s">
        <v>3247</v>
      </c>
    </row>
    <row r="886" spans="2:47" x14ac:dyDescent="0.25">
      <c r="B886" s="109" t="s">
        <v>1808</v>
      </c>
      <c r="C886" s="109">
        <v>40</v>
      </c>
      <c r="D886" s="109" t="s">
        <v>159</v>
      </c>
      <c r="E886" s="109">
        <v>40065</v>
      </c>
      <c r="F886" s="109" t="s">
        <v>1260</v>
      </c>
      <c r="G886" s="110">
        <v>333</v>
      </c>
      <c r="H886" s="110">
        <v>175</v>
      </c>
      <c r="I886" s="111">
        <v>0.525525525525526</v>
      </c>
      <c r="J886" s="110">
        <v>158</v>
      </c>
      <c r="K886" s="111">
        <v>0.474474474474474</v>
      </c>
      <c r="L886" s="110">
        <v>2</v>
      </c>
      <c r="M886" s="110">
        <v>2</v>
      </c>
      <c r="N886" s="110">
        <v>23</v>
      </c>
      <c r="O886" s="110">
        <v>6</v>
      </c>
      <c r="P886" s="110">
        <v>0</v>
      </c>
      <c r="Q886" s="110">
        <v>298</v>
      </c>
      <c r="R886" s="110">
        <v>2</v>
      </c>
      <c r="S886" s="110">
        <f>SUM('MFP by Site_kbs'!$L886:$P886,'MFP by Site_kbs'!$R886)</f>
        <v>35</v>
      </c>
      <c r="T886" s="110">
        <v>330</v>
      </c>
      <c r="U886" s="111">
        <v>0.99099099099099097</v>
      </c>
      <c r="V886" s="110">
        <v>3</v>
      </c>
      <c r="W886" s="111">
        <v>9.0090090090090107E-3</v>
      </c>
      <c r="X886" s="110">
        <v>0</v>
      </c>
      <c r="Y886" s="110">
        <v>0</v>
      </c>
      <c r="Z886" s="110" t="s">
        <v>1869</v>
      </c>
      <c r="AA886" s="110">
        <v>31</v>
      </c>
      <c r="AB886" s="110">
        <v>29</v>
      </c>
      <c r="AC886" s="110">
        <v>47</v>
      </c>
      <c r="AD886" s="109">
        <v>31</v>
      </c>
      <c r="AE886" s="110">
        <v>33</v>
      </c>
      <c r="AF886" s="110">
        <v>36</v>
      </c>
      <c r="AG886" s="110">
        <v>39</v>
      </c>
      <c r="AH886" s="110">
        <v>41</v>
      </c>
      <c r="AI886" s="110">
        <v>46</v>
      </c>
      <c r="AJ886" s="110">
        <v>0</v>
      </c>
      <c r="AK886" s="110">
        <v>0</v>
      </c>
      <c r="AL886" s="110">
        <v>0</v>
      </c>
      <c r="AM886" s="110">
        <v>0</v>
      </c>
      <c r="AN886" s="110">
        <v>0</v>
      </c>
      <c r="AO886" s="110">
        <v>113</v>
      </c>
      <c r="AP886" s="112">
        <f>'MFP by Site_kbs'!$AO886/'MFP by Site_kbs'!$G886</f>
        <v>0.33933933933933935</v>
      </c>
      <c r="AQ886" s="110">
        <v>114</v>
      </c>
      <c r="AR886" s="113">
        <f>'MFP by Site_kbs'!$AQ886/'MFP by Site_kbs'!$G886</f>
        <v>0.34234234234234234</v>
      </c>
      <c r="AS886" s="110" t="s">
        <v>1767</v>
      </c>
      <c r="AT886" s="110" t="s">
        <v>1804</v>
      </c>
      <c r="AU886" s="114" t="s">
        <v>3247</v>
      </c>
    </row>
    <row r="887" spans="2:47" x14ac:dyDescent="0.25">
      <c r="B887" s="103" t="s">
        <v>1808</v>
      </c>
      <c r="C887" s="103">
        <v>40</v>
      </c>
      <c r="D887" s="103" t="s">
        <v>159</v>
      </c>
      <c r="E887" s="103">
        <v>40700</v>
      </c>
      <c r="F887" s="103" t="s">
        <v>1261</v>
      </c>
      <c r="G887" s="104">
        <v>90</v>
      </c>
      <c r="H887" s="104">
        <v>34</v>
      </c>
      <c r="I887" s="105">
        <v>0.37777777777777799</v>
      </c>
      <c r="J887" s="104">
        <v>56</v>
      </c>
      <c r="K887" s="105">
        <v>0.62222222222222201</v>
      </c>
      <c r="L887" s="104">
        <v>1</v>
      </c>
      <c r="M887" s="104">
        <v>3</v>
      </c>
      <c r="N887" s="104">
        <v>43</v>
      </c>
      <c r="O887" s="104">
        <v>3</v>
      </c>
      <c r="P887" s="104">
        <v>0</v>
      </c>
      <c r="Q887" s="104">
        <v>39</v>
      </c>
      <c r="R887" s="104">
        <v>1</v>
      </c>
      <c r="S887" s="104">
        <f>SUM('MFP by Site_kbs'!$L887:$P887,'MFP by Site_kbs'!$R887)</f>
        <v>51</v>
      </c>
      <c r="T887" s="104">
        <v>90</v>
      </c>
      <c r="U887" s="105">
        <v>1</v>
      </c>
      <c r="V887" s="104">
        <v>0</v>
      </c>
      <c r="W887" s="105">
        <v>0</v>
      </c>
      <c r="X887" s="104">
        <v>10</v>
      </c>
      <c r="Y887" s="104">
        <v>80</v>
      </c>
      <c r="Z887" s="104" t="s">
        <v>1869</v>
      </c>
      <c r="AA887" s="104">
        <v>0</v>
      </c>
      <c r="AB887" s="104">
        <v>0</v>
      </c>
      <c r="AC887" s="104">
        <v>0</v>
      </c>
      <c r="AD887" s="103">
        <v>0</v>
      </c>
      <c r="AE887" s="104">
        <v>0</v>
      </c>
      <c r="AF887" s="104">
        <v>0</v>
      </c>
      <c r="AG887" s="104">
        <v>0</v>
      </c>
      <c r="AH887" s="104">
        <v>0</v>
      </c>
      <c r="AI887" s="104">
        <v>0</v>
      </c>
      <c r="AJ887" s="104">
        <v>0</v>
      </c>
      <c r="AK887" s="104">
        <v>0</v>
      </c>
      <c r="AL887" s="104">
        <v>0</v>
      </c>
      <c r="AM887" s="104">
        <v>0</v>
      </c>
      <c r="AN887" s="104">
        <v>0</v>
      </c>
      <c r="AO887" s="104">
        <v>55</v>
      </c>
      <c r="AP887" s="106">
        <f>'MFP by Site_kbs'!$AO887/'MFP by Site_kbs'!$G887</f>
        <v>0.61111111111111116</v>
      </c>
      <c r="AQ887" s="104">
        <v>55</v>
      </c>
      <c r="AR887" s="107">
        <f>'MFP by Site_kbs'!$AQ887/'MFP by Site_kbs'!$G887</f>
        <v>0.61111111111111116</v>
      </c>
      <c r="AS887" s="104" t="s">
        <v>1767</v>
      </c>
      <c r="AT887" s="104" t="s">
        <v>1804</v>
      </c>
      <c r="AU887" s="115" t="s">
        <v>3247</v>
      </c>
    </row>
    <row r="888" spans="2:47" x14ac:dyDescent="0.25">
      <c r="B888" s="109" t="s">
        <v>1808</v>
      </c>
      <c r="C888" s="109">
        <v>41</v>
      </c>
      <c r="D888" s="109" t="s">
        <v>161</v>
      </c>
      <c r="E888" s="109">
        <v>41002</v>
      </c>
      <c r="F888" s="109" t="s">
        <v>1262</v>
      </c>
      <c r="G888" s="110">
        <v>364</v>
      </c>
      <c r="H888" s="110">
        <v>183</v>
      </c>
      <c r="I888" s="111">
        <v>0.50274725274725296</v>
      </c>
      <c r="J888" s="110">
        <v>181</v>
      </c>
      <c r="K888" s="111">
        <v>0.49725274725274698</v>
      </c>
      <c r="L888" s="110">
        <v>2</v>
      </c>
      <c r="M888" s="110">
        <v>3</v>
      </c>
      <c r="N888" s="110">
        <v>235</v>
      </c>
      <c r="O888" s="110">
        <v>4</v>
      </c>
      <c r="P888" s="110">
        <v>0</v>
      </c>
      <c r="Q888" s="110">
        <v>118</v>
      </c>
      <c r="R888" s="110">
        <v>2</v>
      </c>
      <c r="S888" s="110">
        <f>SUM('MFP by Site_kbs'!$L888:$P888,'MFP by Site_kbs'!$R888)</f>
        <v>246</v>
      </c>
      <c r="T888" s="110">
        <v>364</v>
      </c>
      <c r="U888" s="111">
        <v>1</v>
      </c>
      <c r="V888" s="110">
        <v>0</v>
      </c>
      <c r="W888" s="111">
        <v>0</v>
      </c>
      <c r="X888" s="110">
        <v>0</v>
      </c>
      <c r="Y888" s="110">
        <v>0</v>
      </c>
      <c r="Z888" s="110" t="s">
        <v>1869</v>
      </c>
      <c r="AA888" s="110">
        <v>0</v>
      </c>
      <c r="AB888" s="110">
        <v>0</v>
      </c>
      <c r="AC888" s="110">
        <v>0</v>
      </c>
      <c r="AD888" s="109">
        <v>0</v>
      </c>
      <c r="AE888" s="110">
        <v>0</v>
      </c>
      <c r="AF888" s="110">
        <v>0</v>
      </c>
      <c r="AG888" s="110">
        <v>0</v>
      </c>
      <c r="AH888" s="110">
        <v>0</v>
      </c>
      <c r="AI888" s="110">
        <v>0</v>
      </c>
      <c r="AJ888" s="110">
        <v>78</v>
      </c>
      <c r="AK888" s="110">
        <v>21</v>
      </c>
      <c r="AL888" s="110">
        <v>105</v>
      </c>
      <c r="AM888" s="110">
        <v>90</v>
      </c>
      <c r="AN888" s="110">
        <v>70</v>
      </c>
      <c r="AO888" s="110">
        <v>290</v>
      </c>
      <c r="AP888" s="112">
        <f>'MFP by Site_kbs'!$AO888/'MFP by Site_kbs'!$G888</f>
        <v>0.79670329670329665</v>
      </c>
      <c r="AQ888" s="110">
        <v>290</v>
      </c>
      <c r="AR888" s="113">
        <f>'MFP by Site_kbs'!$AQ888/'MFP by Site_kbs'!$G888</f>
        <v>0.79670329670329665</v>
      </c>
      <c r="AS888" s="110" t="s">
        <v>1767</v>
      </c>
      <c r="AT888" s="110" t="s">
        <v>1889</v>
      </c>
      <c r="AU888" s="114" t="s">
        <v>3246</v>
      </c>
    </row>
    <row r="889" spans="2:47" x14ac:dyDescent="0.25">
      <c r="B889" s="103" t="s">
        <v>1808</v>
      </c>
      <c r="C889" s="103">
        <v>41</v>
      </c>
      <c r="D889" s="103" t="s">
        <v>161</v>
      </c>
      <c r="E889" s="103">
        <v>41008</v>
      </c>
      <c r="F889" s="103" t="s">
        <v>1263</v>
      </c>
      <c r="G889" s="104">
        <v>76</v>
      </c>
      <c r="H889" s="104">
        <v>53</v>
      </c>
      <c r="I889" s="105">
        <v>0.69736842105263197</v>
      </c>
      <c r="J889" s="104">
        <v>23</v>
      </c>
      <c r="K889" s="105">
        <v>0.30263157894736797</v>
      </c>
      <c r="L889" s="104">
        <v>1</v>
      </c>
      <c r="M889" s="104">
        <v>1</v>
      </c>
      <c r="N889" s="104">
        <v>55</v>
      </c>
      <c r="O889" s="104">
        <v>1</v>
      </c>
      <c r="P889" s="104">
        <v>0</v>
      </c>
      <c r="Q889" s="104">
        <v>18</v>
      </c>
      <c r="R889" s="104">
        <v>0</v>
      </c>
      <c r="S889" s="104">
        <f>SUM('MFP by Site_kbs'!$L889:$P889,'MFP by Site_kbs'!$R889)</f>
        <v>58</v>
      </c>
      <c r="T889" s="104">
        <v>76</v>
      </c>
      <c r="U889" s="105">
        <v>1</v>
      </c>
      <c r="V889" s="104">
        <v>0</v>
      </c>
      <c r="W889" s="105">
        <v>0</v>
      </c>
      <c r="X889" s="104">
        <v>0</v>
      </c>
      <c r="Y889" s="104">
        <v>0</v>
      </c>
      <c r="Z889" s="104" t="s">
        <v>1869</v>
      </c>
      <c r="AA889" s="104">
        <v>0</v>
      </c>
      <c r="AB889" s="104">
        <v>0</v>
      </c>
      <c r="AC889" s="104">
        <v>0</v>
      </c>
      <c r="AD889" s="103">
        <v>0</v>
      </c>
      <c r="AE889" s="104">
        <v>0</v>
      </c>
      <c r="AF889" s="104">
        <v>0</v>
      </c>
      <c r="AG889" s="104">
        <v>3</v>
      </c>
      <c r="AH889" s="104">
        <v>2</v>
      </c>
      <c r="AI889" s="104">
        <v>15</v>
      </c>
      <c r="AJ889" s="104">
        <v>34</v>
      </c>
      <c r="AK889" s="104">
        <v>1</v>
      </c>
      <c r="AL889" s="104">
        <v>12</v>
      </c>
      <c r="AM889" s="104">
        <v>8</v>
      </c>
      <c r="AN889" s="104">
        <v>1</v>
      </c>
      <c r="AO889" s="104">
        <v>76</v>
      </c>
      <c r="AP889" s="106">
        <f>'MFP by Site_kbs'!$AO889/'MFP by Site_kbs'!$G889</f>
        <v>1</v>
      </c>
      <c r="AQ889" s="104">
        <v>76</v>
      </c>
      <c r="AR889" s="107">
        <f>'MFP by Site_kbs'!$AQ889/'MFP by Site_kbs'!$G889</f>
        <v>1</v>
      </c>
      <c r="AS889" s="104" t="s">
        <v>1767</v>
      </c>
      <c r="AT889" s="104" t="s">
        <v>1889</v>
      </c>
      <c r="AU889" s="115" t="s">
        <v>3247</v>
      </c>
    </row>
    <row r="890" spans="2:47" x14ac:dyDescent="0.25">
      <c r="B890" s="109" t="s">
        <v>1808</v>
      </c>
      <c r="C890" s="109">
        <v>41</v>
      </c>
      <c r="D890" s="109" t="s">
        <v>161</v>
      </c>
      <c r="E890" s="109">
        <v>41010</v>
      </c>
      <c r="F890" s="109" t="s">
        <v>1264</v>
      </c>
      <c r="G890" s="110">
        <v>682</v>
      </c>
      <c r="H890" s="110">
        <v>338</v>
      </c>
      <c r="I890" s="111">
        <v>0.49560117302052797</v>
      </c>
      <c r="J890" s="110">
        <v>344</v>
      </c>
      <c r="K890" s="111">
        <v>0.50439882697947203</v>
      </c>
      <c r="L890" s="110">
        <v>1</v>
      </c>
      <c r="M890" s="110">
        <v>5</v>
      </c>
      <c r="N890" s="110">
        <v>419</v>
      </c>
      <c r="O890" s="110">
        <v>9</v>
      </c>
      <c r="P890" s="110">
        <v>0</v>
      </c>
      <c r="Q890" s="110">
        <v>224</v>
      </c>
      <c r="R890" s="110">
        <v>24</v>
      </c>
      <c r="S890" s="110">
        <f>SUM('MFP by Site_kbs'!$L890:$P890,'MFP by Site_kbs'!$R890)</f>
        <v>458</v>
      </c>
      <c r="T890" s="110">
        <v>680</v>
      </c>
      <c r="U890" s="111">
        <v>0.99706744868035202</v>
      </c>
      <c r="V890" s="110">
        <v>2</v>
      </c>
      <c r="W890" s="111">
        <v>2.9325513196480899E-3</v>
      </c>
      <c r="X890" s="110">
        <v>0</v>
      </c>
      <c r="Y890" s="110">
        <v>15</v>
      </c>
      <c r="Z890" s="110" t="s">
        <v>1869</v>
      </c>
      <c r="AA890" s="110">
        <v>132</v>
      </c>
      <c r="AB890" s="110">
        <v>94</v>
      </c>
      <c r="AC890" s="110">
        <v>102</v>
      </c>
      <c r="AD890" s="109">
        <v>109</v>
      </c>
      <c r="AE890" s="110">
        <v>114</v>
      </c>
      <c r="AF890" s="110">
        <v>116</v>
      </c>
      <c r="AG890" s="110">
        <v>0</v>
      </c>
      <c r="AH890" s="110">
        <v>0</v>
      </c>
      <c r="AI890" s="110">
        <v>0</v>
      </c>
      <c r="AJ890" s="110">
        <v>0</v>
      </c>
      <c r="AK890" s="110">
        <v>0</v>
      </c>
      <c r="AL890" s="110">
        <v>0</v>
      </c>
      <c r="AM890" s="110">
        <v>0</v>
      </c>
      <c r="AN890" s="110">
        <v>0</v>
      </c>
      <c r="AO890" s="110">
        <v>612</v>
      </c>
      <c r="AP890" s="112">
        <f>'MFP by Site_kbs'!$AO890/'MFP by Site_kbs'!$G890</f>
        <v>0.8973607038123167</v>
      </c>
      <c r="AQ890" s="110">
        <v>612</v>
      </c>
      <c r="AR890" s="113">
        <f>'MFP by Site_kbs'!$AQ890/'MFP by Site_kbs'!$G890</f>
        <v>0.8973607038123167</v>
      </c>
      <c r="AS890" s="110" t="s">
        <v>1767</v>
      </c>
      <c r="AT890" s="110" t="s">
        <v>1889</v>
      </c>
      <c r="AU890" s="114" t="s">
        <v>3246</v>
      </c>
    </row>
    <row r="891" spans="2:47" x14ac:dyDescent="0.25">
      <c r="B891" s="103" t="s">
        <v>1808</v>
      </c>
      <c r="C891" s="103">
        <v>41</v>
      </c>
      <c r="D891" s="103" t="s">
        <v>161</v>
      </c>
      <c r="E891" s="103">
        <v>41011</v>
      </c>
      <c r="F891" s="103" t="s">
        <v>1265</v>
      </c>
      <c r="G891" s="104">
        <v>323</v>
      </c>
      <c r="H891" s="104">
        <v>153</v>
      </c>
      <c r="I891" s="105">
        <v>0.47368421052631599</v>
      </c>
      <c r="J891" s="104">
        <v>170</v>
      </c>
      <c r="K891" s="105">
        <v>0.52631578947368396</v>
      </c>
      <c r="L891" s="104">
        <v>0</v>
      </c>
      <c r="M891" s="104">
        <v>1</v>
      </c>
      <c r="N891" s="104">
        <v>207</v>
      </c>
      <c r="O891" s="104">
        <v>6</v>
      </c>
      <c r="P891" s="104">
        <v>0</v>
      </c>
      <c r="Q891" s="104">
        <v>102</v>
      </c>
      <c r="R891" s="104">
        <v>7</v>
      </c>
      <c r="S891" s="104">
        <f>SUM('MFP by Site_kbs'!$L891:$P891,'MFP by Site_kbs'!$R891)</f>
        <v>221</v>
      </c>
      <c r="T891" s="104">
        <v>323</v>
      </c>
      <c r="U891" s="105">
        <v>1</v>
      </c>
      <c r="V891" s="104">
        <v>0</v>
      </c>
      <c r="W891" s="105">
        <v>0</v>
      </c>
      <c r="X891" s="104">
        <v>0</v>
      </c>
      <c r="Y891" s="104">
        <v>0</v>
      </c>
      <c r="Z891" s="104" t="s">
        <v>1869</v>
      </c>
      <c r="AA891" s="104">
        <v>0</v>
      </c>
      <c r="AB891" s="104">
        <v>0</v>
      </c>
      <c r="AC891" s="104">
        <v>0</v>
      </c>
      <c r="AD891" s="103">
        <v>0</v>
      </c>
      <c r="AE891" s="104">
        <v>0</v>
      </c>
      <c r="AF891" s="104">
        <v>0</v>
      </c>
      <c r="AG891" s="104">
        <v>118</v>
      </c>
      <c r="AH891" s="104">
        <v>109</v>
      </c>
      <c r="AI891" s="104">
        <v>96</v>
      </c>
      <c r="AJ891" s="104">
        <v>0</v>
      </c>
      <c r="AK891" s="104">
        <v>0</v>
      </c>
      <c r="AL891" s="104">
        <v>0</v>
      </c>
      <c r="AM891" s="104">
        <v>0</v>
      </c>
      <c r="AN891" s="104">
        <v>0</v>
      </c>
      <c r="AO891" s="104">
        <v>287</v>
      </c>
      <c r="AP891" s="106">
        <f>'MFP by Site_kbs'!$AO891/'MFP by Site_kbs'!$G891</f>
        <v>0.88854489164086692</v>
      </c>
      <c r="AQ891" s="104">
        <v>287</v>
      </c>
      <c r="AR891" s="107">
        <f>'MFP by Site_kbs'!$AQ891/'MFP by Site_kbs'!$G891</f>
        <v>0.88854489164086692</v>
      </c>
      <c r="AS891" s="104" t="s">
        <v>1767</v>
      </c>
      <c r="AT891" s="104" t="s">
        <v>1889</v>
      </c>
      <c r="AU891" s="115" t="s">
        <v>3246</v>
      </c>
    </row>
    <row r="892" spans="2:47" x14ac:dyDescent="0.25">
      <c r="B892" s="109" t="s">
        <v>1808</v>
      </c>
      <c r="C892" s="109">
        <v>42</v>
      </c>
      <c r="D892" s="109" t="s">
        <v>163</v>
      </c>
      <c r="E892" s="109">
        <v>42001</v>
      </c>
      <c r="F892" s="109" t="s">
        <v>1266</v>
      </c>
      <c r="G892" s="110">
        <v>197</v>
      </c>
      <c r="H892" s="110">
        <v>91</v>
      </c>
      <c r="I892" s="111">
        <v>0.461928934010152</v>
      </c>
      <c r="J892" s="110">
        <v>106</v>
      </c>
      <c r="K892" s="111">
        <v>0.538071065989848</v>
      </c>
      <c r="L892" s="110">
        <v>0</v>
      </c>
      <c r="M892" s="110">
        <v>0</v>
      </c>
      <c r="N892" s="110">
        <v>175</v>
      </c>
      <c r="O892" s="110">
        <v>2</v>
      </c>
      <c r="P892" s="110">
        <v>0</v>
      </c>
      <c r="Q892" s="110">
        <v>18</v>
      </c>
      <c r="R892" s="110">
        <v>2</v>
      </c>
      <c r="S892" s="110">
        <f>SUM('MFP by Site_kbs'!$L892:$P892,'MFP by Site_kbs'!$R892)</f>
        <v>179</v>
      </c>
      <c r="T892" s="110">
        <v>197</v>
      </c>
      <c r="U892" s="111">
        <v>1</v>
      </c>
      <c r="V892" s="110">
        <v>0</v>
      </c>
      <c r="W892" s="111">
        <v>0</v>
      </c>
      <c r="X892" s="110">
        <v>0</v>
      </c>
      <c r="Y892" s="110">
        <v>0</v>
      </c>
      <c r="Z892" s="110" t="s">
        <v>1869</v>
      </c>
      <c r="AA892" s="110">
        <v>0</v>
      </c>
      <c r="AB892" s="110">
        <v>0</v>
      </c>
      <c r="AC892" s="110">
        <v>0</v>
      </c>
      <c r="AD892" s="109">
        <v>0</v>
      </c>
      <c r="AE892" s="110">
        <v>0</v>
      </c>
      <c r="AF892" s="110">
        <v>0</v>
      </c>
      <c r="AG892" s="110">
        <v>0</v>
      </c>
      <c r="AH892" s="110">
        <v>0</v>
      </c>
      <c r="AI892" s="110">
        <v>0</v>
      </c>
      <c r="AJ892" s="110">
        <v>64</v>
      </c>
      <c r="AK892" s="110">
        <v>0</v>
      </c>
      <c r="AL892" s="110">
        <v>49</v>
      </c>
      <c r="AM892" s="110">
        <v>40</v>
      </c>
      <c r="AN892" s="110">
        <v>44</v>
      </c>
      <c r="AO892" s="110">
        <v>178</v>
      </c>
      <c r="AP892" s="112">
        <f>'MFP by Site_kbs'!$AO892/'MFP by Site_kbs'!$G892</f>
        <v>0.90355329949238583</v>
      </c>
      <c r="AQ892" s="110">
        <v>178</v>
      </c>
      <c r="AR892" s="113">
        <f>'MFP by Site_kbs'!$AQ892/'MFP by Site_kbs'!$G892</f>
        <v>0.90355329949238583</v>
      </c>
      <c r="AS892" s="110" t="s">
        <v>1767</v>
      </c>
      <c r="AT892" s="110" t="s">
        <v>1782</v>
      </c>
      <c r="AU892" s="114" t="s">
        <v>3246</v>
      </c>
    </row>
    <row r="893" spans="2:47" x14ac:dyDescent="0.25">
      <c r="B893" s="103" t="s">
        <v>1808</v>
      </c>
      <c r="C893" s="103">
        <v>42</v>
      </c>
      <c r="D893" s="103" t="s">
        <v>163</v>
      </c>
      <c r="E893" s="103">
        <v>42002</v>
      </c>
      <c r="F893" s="103" t="s">
        <v>1267</v>
      </c>
      <c r="G893" s="104">
        <v>175</v>
      </c>
      <c r="H893" s="104">
        <v>84</v>
      </c>
      <c r="I893" s="105">
        <v>0.48</v>
      </c>
      <c r="J893" s="104">
        <v>91</v>
      </c>
      <c r="K893" s="105">
        <v>0.52</v>
      </c>
      <c r="L893" s="104">
        <v>0</v>
      </c>
      <c r="M893" s="104">
        <v>0</v>
      </c>
      <c r="N893" s="104">
        <v>157</v>
      </c>
      <c r="O893" s="104">
        <v>2</v>
      </c>
      <c r="P893" s="104">
        <v>0</v>
      </c>
      <c r="Q893" s="104">
        <v>14</v>
      </c>
      <c r="R893" s="104">
        <v>2</v>
      </c>
      <c r="S893" s="104">
        <f>SUM('MFP by Site_kbs'!$L893:$P893,'MFP by Site_kbs'!$R893)</f>
        <v>161</v>
      </c>
      <c r="T893" s="104">
        <v>175</v>
      </c>
      <c r="U893" s="105">
        <v>1</v>
      </c>
      <c r="V893" s="104">
        <v>0</v>
      </c>
      <c r="W893" s="105">
        <v>0</v>
      </c>
      <c r="X893" s="104">
        <v>0</v>
      </c>
      <c r="Y893" s="104">
        <v>0</v>
      </c>
      <c r="Z893" s="104" t="s">
        <v>1869</v>
      </c>
      <c r="AA893" s="104">
        <v>0</v>
      </c>
      <c r="AB893" s="104">
        <v>0</v>
      </c>
      <c r="AC893" s="104">
        <v>0</v>
      </c>
      <c r="AD893" s="103">
        <v>0</v>
      </c>
      <c r="AE893" s="104">
        <v>0</v>
      </c>
      <c r="AF893" s="104">
        <v>43</v>
      </c>
      <c r="AG893" s="104">
        <v>46</v>
      </c>
      <c r="AH893" s="104">
        <v>34</v>
      </c>
      <c r="AI893" s="104">
        <v>52</v>
      </c>
      <c r="AJ893" s="104">
        <v>0</v>
      </c>
      <c r="AK893" s="104">
        <v>0</v>
      </c>
      <c r="AL893" s="104">
        <v>0</v>
      </c>
      <c r="AM893" s="104">
        <v>0</v>
      </c>
      <c r="AN893" s="104">
        <v>0</v>
      </c>
      <c r="AO893" s="104">
        <v>171</v>
      </c>
      <c r="AP893" s="106">
        <f>'MFP by Site_kbs'!$AO893/'MFP by Site_kbs'!$G893</f>
        <v>0.97714285714285709</v>
      </c>
      <c r="AQ893" s="104">
        <v>171</v>
      </c>
      <c r="AR893" s="107">
        <f>'MFP by Site_kbs'!$AQ893/'MFP by Site_kbs'!$G893</f>
        <v>0.97714285714285709</v>
      </c>
      <c r="AS893" s="104" t="s">
        <v>1767</v>
      </c>
      <c r="AT893" s="104" t="s">
        <v>1782</v>
      </c>
      <c r="AU893" s="115" t="s">
        <v>3246</v>
      </c>
    </row>
    <row r="894" spans="2:47" x14ac:dyDescent="0.25">
      <c r="B894" s="109" t="s">
        <v>1808</v>
      </c>
      <c r="C894" s="109">
        <v>42</v>
      </c>
      <c r="D894" s="109" t="s">
        <v>163</v>
      </c>
      <c r="E894" s="109">
        <v>42003</v>
      </c>
      <c r="F894" s="109" t="s">
        <v>1268</v>
      </c>
      <c r="G894" s="110">
        <v>166</v>
      </c>
      <c r="H894" s="110">
        <v>80</v>
      </c>
      <c r="I894" s="111">
        <v>0.48192771084337299</v>
      </c>
      <c r="J894" s="110">
        <v>86</v>
      </c>
      <c r="K894" s="111">
        <v>0.51807228915662695</v>
      </c>
      <c r="L894" s="110">
        <v>0</v>
      </c>
      <c r="M894" s="110">
        <v>0</v>
      </c>
      <c r="N894" s="110">
        <v>151</v>
      </c>
      <c r="O894" s="110">
        <v>4</v>
      </c>
      <c r="P894" s="110">
        <v>0</v>
      </c>
      <c r="Q894" s="110">
        <v>9</v>
      </c>
      <c r="R894" s="110">
        <v>2</v>
      </c>
      <c r="S894" s="110">
        <f>SUM('MFP by Site_kbs'!$L894:$P894,'MFP by Site_kbs'!$R894)</f>
        <v>157</v>
      </c>
      <c r="T894" s="110">
        <v>166</v>
      </c>
      <c r="U894" s="111">
        <v>1</v>
      </c>
      <c r="V894" s="110">
        <v>0</v>
      </c>
      <c r="W894" s="111">
        <v>0</v>
      </c>
      <c r="X894" s="110">
        <v>0</v>
      </c>
      <c r="Y894" s="110">
        <v>0</v>
      </c>
      <c r="Z894" s="110" t="s">
        <v>1869</v>
      </c>
      <c r="AA894" s="110">
        <v>28</v>
      </c>
      <c r="AB894" s="110">
        <v>26</v>
      </c>
      <c r="AC894" s="110">
        <v>38</v>
      </c>
      <c r="AD894" s="109">
        <v>38</v>
      </c>
      <c r="AE894" s="110">
        <v>36</v>
      </c>
      <c r="AF894" s="110">
        <v>0</v>
      </c>
      <c r="AG894" s="110">
        <v>0</v>
      </c>
      <c r="AH894" s="110">
        <v>0</v>
      </c>
      <c r="AI894" s="110">
        <v>0</v>
      </c>
      <c r="AJ894" s="110">
        <v>0</v>
      </c>
      <c r="AK894" s="110">
        <v>0</v>
      </c>
      <c r="AL894" s="110">
        <v>0</v>
      </c>
      <c r="AM894" s="110">
        <v>0</v>
      </c>
      <c r="AN894" s="110">
        <v>0</v>
      </c>
      <c r="AO894" s="110">
        <v>160</v>
      </c>
      <c r="AP894" s="112">
        <f>'MFP by Site_kbs'!$AO894/'MFP by Site_kbs'!$G894</f>
        <v>0.96385542168674698</v>
      </c>
      <c r="AQ894" s="110">
        <v>160</v>
      </c>
      <c r="AR894" s="113">
        <f>'MFP by Site_kbs'!$AQ894/'MFP by Site_kbs'!$G894</f>
        <v>0.96385542168674698</v>
      </c>
      <c r="AS894" s="110" t="s">
        <v>1767</v>
      </c>
      <c r="AT894" s="110" t="s">
        <v>1782</v>
      </c>
      <c r="AU894" s="114" t="s">
        <v>3246</v>
      </c>
    </row>
    <row r="895" spans="2:47" x14ac:dyDescent="0.25">
      <c r="B895" s="103" t="s">
        <v>1808</v>
      </c>
      <c r="C895" s="103">
        <v>42</v>
      </c>
      <c r="D895" s="103" t="s">
        <v>163</v>
      </c>
      <c r="E895" s="103">
        <v>42004</v>
      </c>
      <c r="F895" s="103" t="s">
        <v>1269</v>
      </c>
      <c r="G895" s="104">
        <v>167</v>
      </c>
      <c r="H895" s="104">
        <v>78</v>
      </c>
      <c r="I895" s="105">
        <v>0.46706586826347302</v>
      </c>
      <c r="J895" s="104">
        <v>89</v>
      </c>
      <c r="K895" s="105">
        <v>0.53293413173652704</v>
      </c>
      <c r="L895" s="104">
        <v>0</v>
      </c>
      <c r="M895" s="104">
        <v>1</v>
      </c>
      <c r="N895" s="104">
        <v>62</v>
      </c>
      <c r="O895" s="104">
        <v>4</v>
      </c>
      <c r="P895" s="104">
        <v>0</v>
      </c>
      <c r="Q895" s="104">
        <v>97</v>
      </c>
      <c r="R895" s="104">
        <v>3</v>
      </c>
      <c r="S895" s="104">
        <f>SUM('MFP by Site_kbs'!$L895:$P895,'MFP by Site_kbs'!$R895)</f>
        <v>70</v>
      </c>
      <c r="T895" s="104">
        <v>167</v>
      </c>
      <c r="U895" s="105">
        <v>1</v>
      </c>
      <c r="V895" s="104">
        <v>0</v>
      </c>
      <c r="W895" s="105">
        <v>0</v>
      </c>
      <c r="X895" s="104">
        <v>0</v>
      </c>
      <c r="Y895" s="104">
        <v>0</v>
      </c>
      <c r="Z895" s="104" t="s">
        <v>1869</v>
      </c>
      <c r="AA895" s="104">
        <v>23</v>
      </c>
      <c r="AB895" s="104">
        <v>25</v>
      </c>
      <c r="AC895" s="104">
        <v>17</v>
      </c>
      <c r="AD895" s="103">
        <v>26</v>
      </c>
      <c r="AE895" s="104">
        <v>31</v>
      </c>
      <c r="AF895" s="104">
        <v>24</v>
      </c>
      <c r="AG895" s="104">
        <v>21</v>
      </c>
      <c r="AH895" s="104">
        <v>0</v>
      </c>
      <c r="AI895" s="104">
        <v>0</v>
      </c>
      <c r="AJ895" s="104">
        <v>0</v>
      </c>
      <c r="AK895" s="104">
        <v>0</v>
      </c>
      <c r="AL895" s="104">
        <v>0</v>
      </c>
      <c r="AM895" s="104">
        <v>0</v>
      </c>
      <c r="AN895" s="104">
        <v>0</v>
      </c>
      <c r="AO895" s="104">
        <v>147</v>
      </c>
      <c r="AP895" s="106">
        <f>'MFP by Site_kbs'!$AO895/'MFP by Site_kbs'!$G895</f>
        <v>0.88023952095808389</v>
      </c>
      <c r="AQ895" s="104">
        <v>147</v>
      </c>
      <c r="AR895" s="107">
        <f>'MFP by Site_kbs'!$AQ895/'MFP by Site_kbs'!$G895</f>
        <v>0.88023952095808389</v>
      </c>
      <c r="AS895" s="104" t="s">
        <v>1767</v>
      </c>
      <c r="AT895" s="104" t="s">
        <v>1782</v>
      </c>
      <c r="AU895" s="115" t="s">
        <v>3246</v>
      </c>
    </row>
    <row r="896" spans="2:47" x14ac:dyDescent="0.25">
      <c r="B896" s="109" t="s">
        <v>1808</v>
      </c>
      <c r="C896" s="109">
        <v>42</v>
      </c>
      <c r="D896" s="109" t="s">
        <v>163</v>
      </c>
      <c r="E896" s="109">
        <v>42005</v>
      </c>
      <c r="F896" s="109" t="s">
        <v>1270</v>
      </c>
      <c r="G896" s="110">
        <v>392</v>
      </c>
      <c r="H896" s="110">
        <v>198</v>
      </c>
      <c r="I896" s="111">
        <v>0.50510204081632604</v>
      </c>
      <c r="J896" s="110">
        <v>194</v>
      </c>
      <c r="K896" s="111">
        <v>0.49489795918367302</v>
      </c>
      <c r="L896" s="110">
        <v>1</v>
      </c>
      <c r="M896" s="110">
        <v>1</v>
      </c>
      <c r="N896" s="110">
        <v>101</v>
      </c>
      <c r="O896" s="110">
        <v>4</v>
      </c>
      <c r="P896" s="110">
        <v>1</v>
      </c>
      <c r="Q896" s="110">
        <v>277</v>
      </c>
      <c r="R896" s="110">
        <v>7</v>
      </c>
      <c r="S896" s="110">
        <f>SUM('MFP by Site_kbs'!$L896:$P896,'MFP by Site_kbs'!$R896)</f>
        <v>115</v>
      </c>
      <c r="T896" s="110">
        <v>392</v>
      </c>
      <c r="U896" s="111">
        <v>1</v>
      </c>
      <c r="V896" s="110">
        <v>0</v>
      </c>
      <c r="W896" s="111">
        <v>0</v>
      </c>
      <c r="X896" s="110">
        <v>0</v>
      </c>
      <c r="Y896" s="110">
        <v>2</v>
      </c>
      <c r="Z896" s="110" t="s">
        <v>1869</v>
      </c>
      <c r="AA896" s="110">
        <v>55</v>
      </c>
      <c r="AB896" s="110">
        <v>66</v>
      </c>
      <c r="AC896" s="110">
        <v>67</v>
      </c>
      <c r="AD896" s="109">
        <v>66</v>
      </c>
      <c r="AE896" s="110">
        <v>71</v>
      </c>
      <c r="AF896" s="110">
        <v>65</v>
      </c>
      <c r="AG896" s="110">
        <v>0</v>
      </c>
      <c r="AH896" s="110">
        <v>0</v>
      </c>
      <c r="AI896" s="110">
        <v>0</v>
      </c>
      <c r="AJ896" s="110">
        <v>0</v>
      </c>
      <c r="AK896" s="110">
        <v>0</v>
      </c>
      <c r="AL896" s="110">
        <v>0</v>
      </c>
      <c r="AM896" s="110">
        <v>0</v>
      </c>
      <c r="AN896" s="110">
        <v>0</v>
      </c>
      <c r="AO896" s="110">
        <v>309</v>
      </c>
      <c r="AP896" s="112">
        <f>'MFP by Site_kbs'!$AO896/'MFP by Site_kbs'!$G896</f>
        <v>0.78826530612244894</v>
      </c>
      <c r="AQ896" s="110">
        <v>309</v>
      </c>
      <c r="AR896" s="113">
        <f>'MFP by Site_kbs'!$AQ896/'MFP by Site_kbs'!$G896</f>
        <v>0.78826530612244894</v>
      </c>
      <c r="AS896" s="110" t="s">
        <v>1767</v>
      </c>
      <c r="AT896" s="110" t="s">
        <v>1782</v>
      </c>
      <c r="AU896" s="114" t="s">
        <v>3246</v>
      </c>
    </row>
    <row r="897" spans="2:47" x14ac:dyDescent="0.25">
      <c r="B897" s="103" t="s">
        <v>1808</v>
      </c>
      <c r="C897" s="103">
        <v>42</v>
      </c>
      <c r="D897" s="103" t="s">
        <v>163</v>
      </c>
      <c r="E897" s="103">
        <v>42006</v>
      </c>
      <c r="F897" s="103" t="s">
        <v>1271</v>
      </c>
      <c r="G897" s="104">
        <v>306</v>
      </c>
      <c r="H897" s="104">
        <v>167</v>
      </c>
      <c r="I897" s="105">
        <v>0.54575163398692805</v>
      </c>
      <c r="J897" s="104">
        <v>139</v>
      </c>
      <c r="K897" s="105">
        <v>0.454248366013072</v>
      </c>
      <c r="L897" s="104">
        <v>0</v>
      </c>
      <c r="M897" s="104">
        <v>1</v>
      </c>
      <c r="N897" s="104">
        <v>63</v>
      </c>
      <c r="O897" s="104">
        <v>3</v>
      </c>
      <c r="P897" s="104">
        <v>0</v>
      </c>
      <c r="Q897" s="104">
        <v>237</v>
      </c>
      <c r="R897" s="104">
        <v>2</v>
      </c>
      <c r="S897" s="104">
        <f>SUM('MFP by Site_kbs'!$L897:$P897,'MFP by Site_kbs'!$R897)</f>
        <v>69</v>
      </c>
      <c r="T897" s="104">
        <v>306</v>
      </c>
      <c r="U897" s="105">
        <v>1</v>
      </c>
      <c r="V897" s="104">
        <v>0</v>
      </c>
      <c r="W897" s="105">
        <v>0</v>
      </c>
      <c r="X897" s="104">
        <v>0</v>
      </c>
      <c r="Y897" s="104">
        <v>0</v>
      </c>
      <c r="Z897" s="104" t="s">
        <v>1869</v>
      </c>
      <c r="AA897" s="104">
        <v>0</v>
      </c>
      <c r="AB897" s="104">
        <v>0</v>
      </c>
      <c r="AC897" s="104">
        <v>0</v>
      </c>
      <c r="AD897" s="103">
        <v>0</v>
      </c>
      <c r="AE897" s="104">
        <v>0</v>
      </c>
      <c r="AF897" s="104">
        <v>0</v>
      </c>
      <c r="AG897" s="104">
        <v>0</v>
      </c>
      <c r="AH897" s="104">
        <v>0</v>
      </c>
      <c r="AI897" s="104">
        <v>0</v>
      </c>
      <c r="AJ897" s="104">
        <v>69</v>
      </c>
      <c r="AK897" s="104">
        <v>0</v>
      </c>
      <c r="AL897" s="104">
        <v>86</v>
      </c>
      <c r="AM897" s="104">
        <v>79</v>
      </c>
      <c r="AN897" s="104">
        <v>72</v>
      </c>
      <c r="AO897" s="104">
        <v>209</v>
      </c>
      <c r="AP897" s="106">
        <f>'MFP by Site_kbs'!$AO897/'MFP by Site_kbs'!$G897</f>
        <v>0.68300653594771243</v>
      </c>
      <c r="AQ897" s="104">
        <v>209</v>
      </c>
      <c r="AR897" s="107">
        <f>'MFP by Site_kbs'!$AQ897/'MFP by Site_kbs'!$G897</f>
        <v>0.68300653594771243</v>
      </c>
      <c r="AS897" s="104" t="s">
        <v>1767</v>
      </c>
      <c r="AT897" s="104" t="s">
        <v>1782</v>
      </c>
      <c r="AU897" s="115" t="s">
        <v>3246</v>
      </c>
    </row>
    <row r="898" spans="2:47" x14ac:dyDescent="0.25">
      <c r="B898" s="109" t="s">
        <v>1808</v>
      </c>
      <c r="C898" s="109">
        <v>42</v>
      </c>
      <c r="D898" s="109" t="s">
        <v>163</v>
      </c>
      <c r="E898" s="109">
        <v>42007</v>
      </c>
      <c r="F898" s="109" t="s">
        <v>1272</v>
      </c>
      <c r="G898" s="110">
        <v>213</v>
      </c>
      <c r="H898" s="110">
        <v>104</v>
      </c>
      <c r="I898" s="111">
        <v>0.48826291079812201</v>
      </c>
      <c r="J898" s="110">
        <v>109</v>
      </c>
      <c r="K898" s="111">
        <v>0.51173708920187799</v>
      </c>
      <c r="L898" s="110">
        <v>0</v>
      </c>
      <c r="M898" s="110">
        <v>2</v>
      </c>
      <c r="N898" s="110">
        <v>73</v>
      </c>
      <c r="O898" s="110">
        <v>2</v>
      </c>
      <c r="P898" s="110">
        <v>0</v>
      </c>
      <c r="Q898" s="110">
        <v>132</v>
      </c>
      <c r="R898" s="110">
        <v>4</v>
      </c>
      <c r="S898" s="110">
        <f>SUM('MFP by Site_kbs'!$L898:$P898,'MFP by Site_kbs'!$R898)</f>
        <v>81</v>
      </c>
      <c r="T898" s="110">
        <v>213</v>
      </c>
      <c r="U898" s="111">
        <v>1</v>
      </c>
      <c r="V898" s="110">
        <v>0</v>
      </c>
      <c r="W898" s="111">
        <v>0</v>
      </c>
      <c r="X898" s="110">
        <v>0</v>
      </c>
      <c r="Y898" s="110">
        <v>0</v>
      </c>
      <c r="Z898" s="110" t="s">
        <v>1869</v>
      </c>
      <c r="AA898" s="110">
        <v>0</v>
      </c>
      <c r="AB898" s="110">
        <v>0</v>
      </c>
      <c r="AC898" s="110">
        <v>0</v>
      </c>
      <c r="AD898" s="109">
        <v>0</v>
      </c>
      <c r="AE898" s="110">
        <v>0</v>
      </c>
      <c r="AF898" s="110">
        <v>0</v>
      </c>
      <c r="AG898" s="110">
        <v>68</v>
      </c>
      <c r="AH898" s="110">
        <v>59</v>
      </c>
      <c r="AI898" s="110">
        <v>86</v>
      </c>
      <c r="AJ898" s="110">
        <v>0</v>
      </c>
      <c r="AK898" s="110">
        <v>0</v>
      </c>
      <c r="AL898" s="110">
        <v>0</v>
      </c>
      <c r="AM898" s="110">
        <v>0</v>
      </c>
      <c r="AN898" s="110">
        <v>0</v>
      </c>
      <c r="AO898" s="110">
        <v>159</v>
      </c>
      <c r="AP898" s="112">
        <f>'MFP by Site_kbs'!$AO898/'MFP by Site_kbs'!$G898</f>
        <v>0.74647887323943662</v>
      </c>
      <c r="AQ898" s="110">
        <v>159</v>
      </c>
      <c r="AR898" s="113">
        <f>'MFP by Site_kbs'!$AQ898/'MFP by Site_kbs'!$G898</f>
        <v>0.74647887323943662</v>
      </c>
      <c r="AS898" s="110" t="s">
        <v>1767</v>
      </c>
      <c r="AT898" s="110" t="s">
        <v>1782</v>
      </c>
      <c r="AU898" s="114" t="s">
        <v>3246</v>
      </c>
    </row>
    <row r="899" spans="2:47" x14ac:dyDescent="0.25">
      <c r="B899" s="103" t="s">
        <v>1808</v>
      </c>
      <c r="C899" s="103">
        <v>42</v>
      </c>
      <c r="D899" s="103" t="s">
        <v>163</v>
      </c>
      <c r="E899" s="103">
        <v>42008</v>
      </c>
      <c r="F899" s="103" t="s">
        <v>1273</v>
      </c>
      <c r="G899" s="104">
        <v>397</v>
      </c>
      <c r="H899" s="104">
        <v>203</v>
      </c>
      <c r="I899" s="105">
        <v>0.51133501259445802</v>
      </c>
      <c r="J899" s="104">
        <v>194</v>
      </c>
      <c r="K899" s="105">
        <v>0.48866498740554198</v>
      </c>
      <c r="L899" s="104">
        <v>0</v>
      </c>
      <c r="M899" s="104">
        <v>3</v>
      </c>
      <c r="N899" s="104">
        <v>232</v>
      </c>
      <c r="O899" s="104">
        <v>3</v>
      </c>
      <c r="P899" s="104">
        <v>0</v>
      </c>
      <c r="Q899" s="104">
        <v>158</v>
      </c>
      <c r="R899" s="104">
        <v>1</v>
      </c>
      <c r="S899" s="104">
        <f>SUM('MFP by Site_kbs'!$L899:$P899,'MFP by Site_kbs'!$R899)</f>
        <v>239</v>
      </c>
      <c r="T899" s="104">
        <v>394</v>
      </c>
      <c r="U899" s="105">
        <v>0.99244332493702803</v>
      </c>
      <c r="V899" s="104">
        <v>3</v>
      </c>
      <c r="W899" s="105">
        <v>7.5566750629722903E-3</v>
      </c>
      <c r="X899" s="104">
        <v>0</v>
      </c>
      <c r="Y899" s="104">
        <v>0</v>
      </c>
      <c r="Z899" s="104" t="s">
        <v>1869</v>
      </c>
      <c r="AA899" s="104">
        <v>0</v>
      </c>
      <c r="AB899" s="104">
        <v>0</v>
      </c>
      <c r="AC899" s="104">
        <v>0</v>
      </c>
      <c r="AD899" s="103">
        <v>0</v>
      </c>
      <c r="AE899" s="104">
        <v>0</v>
      </c>
      <c r="AF899" s="104">
        <v>0</v>
      </c>
      <c r="AG899" s="104">
        <v>0</v>
      </c>
      <c r="AH899" s="104">
        <v>0</v>
      </c>
      <c r="AI899" s="104">
        <v>0</v>
      </c>
      <c r="AJ899" s="104">
        <v>105</v>
      </c>
      <c r="AK899" s="104">
        <v>0</v>
      </c>
      <c r="AL899" s="104">
        <v>107</v>
      </c>
      <c r="AM899" s="104">
        <v>93</v>
      </c>
      <c r="AN899" s="104">
        <v>92</v>
      </c>
      <c r="AO899" s="104">
        <v>327</v>
      </c>
      <c r="AP899" s="106">
        <f>'MFP by Site_kbs'!$AO899/'MFP by Site_kbs'!$G899</f>
        <v>0.82367758186397988</v>
      </c>
      <c r="AQ899" s="104">
        <v>327</v>
      </c>
      <c r="AR899" s="107">
        <f>'MFP by Site_kbs'!$AQ899/'MFP by Site_kbs'!$G899</f>
        <v>0.82367758186397988</v>
      </c>
      <c r="AS899" s="104" t="s">
        <v>1767</v>
      </c>
      <c r="AT899" s="104" t="s">
        <v>1782</v>
      </c>
      <c r="AU899" s="115" t="s">
        <v>3246</v>
      </c>
    </row>
    <row r="900" spans="2:47" x14ac:dyDescent="0.25">
      <c r="B900" s="109" t="s">
        <v>1808</v>
      </c>
      <c r="C900" s="109">
        <v>42</v>
      </c>
      <c r="D900" s="109" t="s">
        <v>163</v>
      </c>
      <c r="E900" s="109">
        <v>42009</v>
      </c>
      <c r="F900" s="109" t="s">
        <v>1274</v>
      </c>
      <c r="G900" s="110">
        <v>192</v>
      </c>
      <c r="H900" s="110">
        <v>80</v>
      </c>
      <c r="I900" s="111">
        <v>0.41666666666666702</v>
      </c>
      <c r="J900" s="110">
        <v>112</v>
      </c>
      <c r="K900" s="111">
        <v>0.58333333333333304</v>
      </c>
      <c r="L900" s="110">
        <v>0</v>
      </c>
      <c r="M900" s="110">
        <v>1</v>
      </c>
      <c r="N900" s="110">
        <v>120</v>
      </c>
      <c r="O900" s="110">
        <v>4</v>
      </c>
      <c r="P900" s="110">
        <v>1</v>
      </c>
      <c r="Q900" s="110">
        <v>64</v>
      </c>
      <c r="R900" s="110">
        <v>2</v>
      </c>
      <c r="S900" s="110">
        <f>SUM('MFP by Site_kbs'!$L900:$P900,'MFP by Site_kbs'!$R900)</f>
        <v>128</v>
      </c>
      <c r="T900" s="110">
        <v>191</v>
      </c>
      <c r="U900" s="111">
        <v>0.99479166666666696</v>
      </c>
      <c r="V900" s="110">
        <v>1</v>
      </c>
      <c r="W900" s="111">
        <v>5.2083333333333296E-3</v>
      </c>
      <c r="X900" s="110">
        <v>0</v>
      </c>
      <c r="Y900" s="110">
        <v>0</v>
      </c>
      <c r="Z900" s="110" t="s">
        <v>1869</v>
      </c>
      <c r="AA900" s="110">
        <v>0</v>
      </c>
      <c r="AB900" s="110">
        <v>0</v>
      </c>
      <c r="AC900" s="110">
        <v>0</v>
      </c>
      <c r="AD900" s="109">
        <v>0</v>
      </c>
      <c r="AE900" s="110">
        <v>0</v>
      </c>
      <c r="AF900" s="110">
        <v>0</v>
      </c>
      <c r="AG900" s="110">
        <v>0</v>
      </c>
      <c r="AH900" s="110">
        <v>106</v>
      </c>
      <c r="AI900" s="110">
        <v>86</v>
      </c>
      <c r="AJ900" s="110">
        <v>0</v>
      </c>
      <c r="AK900" s="110">
        <v>0</v>
      </c>
      <c r="AL900" s="110">
        <v>0</v>
      </c>
      <c r="AM900" s="110">
        <v>0</v>
      </c>
      <c r="AN900" s="110">
        <v>0</v>
      </c>
      <c r="AO900" s="110">
        <v>189</v>
      </c>
      <c r="AP900" s="112">
        <f>'MFP by Site_kbs'!$AO900/'MFP by Site_kbs'!$G900</f>
        <v>0.984375</v>
      </c>
      <c r="AQ900" s="110">
        <v>189</v>
      </c>
      <c r="AR900" s="113">
        <f>'MFP by Site_kbs'!$AQ900/'MFP by Site_kbs'!$G900</f>
        <v>0.984375</v>
      </c>
      <c r="AS900" s="110" t="s">
        <v>1767</v>
      </c>
      <c r="AT900" s="110" t="s">
        <v>1782</v>
      </c>
      <c r="AU900" s="114" t="s">
        <v>3246</v>
      </c>
    </row>
    <row r="901" spans="2:47" x14ac:dyDescent="0.25">
      <c r="B901" s="103" t="s">
        <v>1808</v>
      </c>
      <c r="C901" s="103">
        <v>42</v>
      </c>
      <c r="D901" s="103" t="s">
        <v>163</v>
      </c>
      <c r="E901" s="103">
        <v>42010</v>
      </c>
      <c r="F901" s="103" t="s">
        <v>1275</v>
      </c>
      <c r="G901" s="104">
        <v>355</v>
      </c>
      <c r="H901" s="104">
        <v>151</v>
      </c>
      <c r="I901" s="105">
        <v>0.42535211267605599</v>
      </c>
      <c r="J901" s="104">
        <v>204</v>
      </c>
      <c r="K901" s="105">
        <v>0.57464788732394401</v>
      </c>
      <c r="L901" s="104">
        <v>0</v>
      </c>
      <c r="M901" s="104">
        <v>0</v>
      </c>
      <c r="N901" s="104">
        <v>309</v>
      </c>
      <c r="O901" s="104">
        <v>0</v>
      </c>
      <c r="P901" s="104">
        <v>0</v>
      </c>
      <c r="Q901" s="104">
        <v>42</v>
      </c>
      <c r="R901" s="104">
        <v>4</v>
      </c>
      <c r="S901" s="104">
        <f>SUM('MFP by Site_kbs'!$L901:$P901,'MFP by Site_kbs'!$R901)</f>
        <v>313</v>
      </c>
      <c r="T901" s="104">
        <v>355</v>
      </c>
      <c r="U901" s="105">
        <v>1</v>
      </c>
      <c r="V901" s="104">
        <v>0</v>
      </c>
      <c r="W901" s="105">
        <v>0</v>
      </c>
      <c r="X901" s="104">
        <v>0</v>
      </c>
      <c r="Y901" s="104">
        <v>5</v>
      </c>
      <c r="Z901" s="104" t="s">
        <v>1869</v>
      </c>
      <c r="AA901" s="104">
        <v>65</v>
      </c>
      <c r="AB901" s="104">
        <v>50</v>
      </c>
      <c r="AC901" s="104">
        <v>54</v>
      </c>
      <c r="AD901" s="103">
        <v>42</v>
      </c>
      <c r="AE901" s="104">
        <v>47</v>
      </c>
      <c r="AF901" s="104">
        <v>35</v>
      </c>
      <c r="AG901" s="104">
        <v>57</v>
      </c>
      <c r="AH901" s="104">
        <v>0</v>
      </c>
      <c r="AI901" s="104">
        <v>0</v>
      </c>
      <c r="AJ901" s="104">
        <v>0</v>
      </c>
      <c r="AK901" s="104">
        <v>0</v>
      </c>
      <c r="AL901" s="104">
        <v>0</v>
      </c>
      <c r="AM901" s="104">
        <v>0</v>
      </c>
      <c r="AN901" s="104">
        <v>0</v>
      </c>
      <c r="AO901" s="104">
        <v>351</v>
      </c>
      <c r="AP901" s="106">
        <f>'MFP by Site_kbs'!$AO901/'MFP by Site_kbs'!$G901</f>
        <v>0.9887323943661972</v>
      </c>
      <c r="AQ901" s="104">
        <v>351</v>
      </c>
      <c r="AR901" s="107">
        <f>'MFP by Site_kbs'!$AQ901/'MFP by Site_kbs'!$G901</f>
        <v>0.9887323943661972</v>
      </c>
      <c r="AS901" s="104" t="s">
        <v>1767</v>
      </c>
      <c r="AT901" s="104" t="s">
        <v>1782</v>
      </c>
      <c r="AU901" s="115" t="s">
        <v>3246</v>
      </c>
    </row>
    <row r="902" spans="2:47" x14ac:dyDescent="0.25">
      <c r="B902" s="109" t="s">
        <v>1808</v>
      </c>
      <c r="C902" s="109">
        <v>42</v>
      </c>
      <c r="D902" s="109" t="s">
        <v>163</v>
      </c>
      <c r="E902" s="109">
        <v>42012</v>
      </c>
      <c r="F902" s="109" t="s">
        <v>1276</v>
      </c>
      <c r="G902" s="110">
        <v>354</v>
      </c>
      <c r="H902" s="110">
        <v>179</v>
      </c>
      <c r="I902" s="111">
        <v>0.50564971751412402</v>
      </c>
      <c r="J902" s="110">
        <v>175</v>
      </c>
      <c r="K902" s="111">
        <v>0.49435028248587598</v>
      </c>
      <c r="L902" s="110">
        <v>0</v>
      </c>
      <c r="M902" s="110">
        <v>1</v>
      </c>
      <c r="N902" s="110">
        <v>151</v>
      </c>
      <c r="O902" s="110">
        <v>7</v>
      </c>
      <c r="P902" s="110">
        <v>0</v>
      </c>
      <c r="Q902" s="110">
        <v>193</v>
      </c>
      <c r="R902" s="110">
        <v>2</v>
      </c>
      <c r="S902" s="110">
        <f>SUM('MFP by Site_kbs'!$L902:$P902,'MFP by Site_kbs'!$R902)</f>
        <v>161</v>
      </c>
      <c r="T902" s="110">
        <v>354</v>
      </c>
      <c r="U902" s="111">
        <v>1</v>
      </c>
      <c r="V902" s="110">
        <v>0</v>
      </c>
      <c r="W902" s="111">
        <v>0</v>
      </c>
      <c r="X902" s="110">
        <v>0</v>
      </c>
      <c r="Y902" s="110">
        <v>0</v>
      </c>
      <c r="Z902" s="110" t="s">
        <v>1869</v>
      </c>
      <c r="AA902" s="110">
        <v>47</v>
      </c>
      <c r="AB902" s="110">
        <v>63</v>
      </c>
      <c r="AC902" s="110">
        <v>45</v>
      </c>
      <c r="AD902" s="109">
        <v>51</v>
      </c>
      <c r="AE902" s="110">
        <v>52</v>
      </c>
      <c r="AF902" s="110">
        <v>44</v>
      </c>
      <c r="AG902" s="110">
        <v>52</v>
      </c>
      <c r="AH902" s="110">
        <v>0</v>
      </c>
      <c r="AI902" s="110">
        <v>0</v>
      </c>
      <c r="AJ902" s="110">
        <v>0</v>
      </c>
      <c r="AK902" s="110">
        <v>0</v>
      </c>
      <c r="AL902" s="110">
        <v>0</v>
      </c>
      <c r="AM902" s="110">
        <v>0</v>
      </c>
      <c r="AN902" s="110">
        <v>0</v>
      </c>
      <c r="AO902" s="110">
        <v>256</v>
      </c>
      <c r="AP902" s="112">
        <f>'MFP by Site_kbs'!$AO902/'MFP by Site_kbs'!$G902</f>
        <v>0.7231638418079096</v>
      </c>
      <c r="AQ902" s="110">
        <v>256</v>
      </c>
      <c r="AR902" s="113">
        <f>'MFP by Site_kbs'!$AQ902/'MFP by Site_kbs'!$G902</f>
        <v>0.7231638418079096</v>
      </c>
      <c r="AS902" s="110" t="s">
        <v>1767</v>
      </c>
      <c r="AT902" s="110" t="s">
        <v>1782</v>
      </c>
      <c r="AU902" s="114" t="s">
        <v>3246</v>
      </c>
    </row>
    <row r="903" spans="2:47" x14ac:dyDescent="0.25">
      <c r="B903" s="103" t="s">
        <v>1808</v>
      </c>
      <c r="C903" s="103">
        <v>42</v>
      </c>
      <c r="D903" s="103" t="s">
        <v>163</v>
      </c>
      <c r="E903" s="103">
        <v>42700</v>
      </c>
      <c r="F903" s="103" t="s">
        <v>1277</v>
      </c>
      <c r="G903" s="104">
        <v>19</v>
      </c>
      <c r="H903" s="104">
        <v>4</v>
      </c>
      <c r="I903" s="105">
        <v>0.21052631578947401</v>
      </c>
      <c r="J903" s="104">
        <v>15</v>
      </c>
      <c r="K903" s="105">
        <v>0.78947368421052599</v>
      </c>
      <c r="L903" s="104">
        <v>0</v>
      </c>
      <c r="M903" s="104">
        <v>0</v>
      </c>
      <c r="N903" s="104">
        <v>12</v>
      </c>
      <c r="O903" s="104">
        <v>0</v>
      </c>
      <c r="P903" s="104">
        <v>0</v>
      </c>
      <c r="Q903" s="104">
        <v>7</v>
      </c>
      <c r="R903" s="104">
        <v>0</v>
      </c>
      <c r="S903" s="104">
        <f>SUM('MFP by Site_kbs'!$L903:$P903,'MFP by Site_kbs'!$R903)</f>
        <v>12</v>
      </c>
      <c r="T903" s="104">
        <v>19</v>
      </c>
      <c r="U903" s="105">
        <v>1</v>
      </c>
      <c r="V903" s="104">
        <v>0</v>
      </c>
      <c r="W903" s="105">
        <v>0</v>
      </c>
      <c r="X903" s="104">
        <v>0</v>
      </c>
      <c r="Y903" s="104">
        <v>19</v>
      </c>
      <c r="Z903" s="104" t="s">
        <v>1869</v>
      </c>
      <c r="AA903" s="104">
        <v>0</v>
      </c>
      <c r="AB903" s="104">
        <v>0</v>
      </c>
      <c r="AC903" s="104">
        <v>0</v>
      </c>
      <c r="AD903" s="103">
        <v>0</v>
      </c>
      <c r="AE903" s="104">
        <v>0</v>
      </c>
      <c r="AF903" s="104">
        <v>0</v>
      </c>
      <c r="AG903" s="104">
        <v>0</v>
      </c>
      <c r="AH903" s="104">
        <v>0</v>
      </c>
      <c r="AI903" s="104">
        <v>0</v>
      </c>
      <c r="AJ903" s="104">
        <v>0</v>
      </c>
      <c r="AK903" s="104">
        <v>0</v>
      </c>
      <c r="AL903" s="104">
        <v>0</v>
      </c>
      <c r="AM903" s="104">
        <v>0</v>
      </c>
      <c r="AN903" s="104">
        <v>0</v>
      </c>
      <c r="AO903" s="104">
        <v>12</v>
      </c>
      <c r="AP903" s="106">
        <f>'MFP by Site_kbs'!$AO903/'MFP by Site_kbs'!$G903</f>
        <v>0.63157894736842102</v>
      </c>
      <c r="AQ903" s="104">
        <v>12</v>
      </c>
      <c r="AR903" s="107">
        <f>'MFP by Site_kbs'!$AQ903/'MFP by Site_kbs'!$G903</f>
        <v>0.63157894736842102</v>
      </c>
      <c r="AS903" s="104" t="s">
        <v>1767</v>
      </c>
      <c r="AT903" s="104" t="s">
        <v>1782</v>
      </c>
      <c r="AU903" s="115" t="s">
        <v>3247</v>
      </c>
    </row>
    <row r="904" spans="2:47" x14ac:dyDescent="0.25">
      <c r="B904" s="109" t="s">
        <v>1808</v>
      </c>
      <c r="C904" s="109">
        <v>43</v>
      </c>
      <c r="D904" s="109" t="s">
        <v>165</v>
      </c>
      <c r="E904" s="109">
        <v>43001</v>
      </c>
      <c r="F904" s="109" t="s">
        <v>1278</v>
      </c>
      <c r="G904" s="110">
        <v>557</v>
      </c>
      <c r="H904" s="110">
        <v>266</v>
      </c>
      <c r="I904" s="111">
        <v>0.477558348294434</v>
      </c>
      <c r="J904" s="110">
        <v>291</v>
      </c>
      <c r="K904" s="111">
        <v>0.522441651705566</v>
      </c>
      <c r="L904" s="110">
        <v>157</v>
      </c>
      <c r="M904" s="110">
        <v>0</v>
      </c>
      <c r="N904" s="110">
        <v>9</v>
      </c>
      <c r="O904" s="110">
        <v>5</v>
      </c>
      <c r="P904" s="110">
        <v>0</v>
      </c>
      <c r="Q904" s="110">
        <v>365</v>
      </c>
      <c r="R904" s="110">
        <v>21</v>
      </c>
      <c r="S904" s="110">
        <f>SUM('MFP by Site_kbs'!$L904:$P904,'MFP by Site_kbs'!$R904)</f>
        <v>192</v>
      </c>
      <c r="T904" s="110">
        <v>557</v>
      </c>
      <c r="U904" s="111">
        <v>1</v>
      </c>
      <c r="V904" s="110">
        <v>0</v>
      </c>
      <c r="W904" s="111">
        <v>0</v>
      </c>
      <c r="X904" s="110">
        <v>0</v>
      </c>
      <c r="Y904" s="110">
        <v>3</v>
      </c>
      <c r="Z904" s="110" t="s">
        <v>1869</v>
      </c>
      <c r="AA904" s="110">
        <v>41</v>
      </c>
      <c r="AB904" s="110">
        <v>33</v>
      </c>
      <c r="AC904" s="110">
        <v>49</v>
      </c>
      <c r="AD904" s="109">
        <v>48</v>
      </c>
      <c r="AE904" s="110">
        <v>47</v>
      </c>
      <c r="AF904" s="110">
        <v>38</v>
      </c>
      <c r="AG904" s="110">
        <v>49</v>
      </c>
      <c r="AH904" s="110">
        <v>55</v>
      </c>
      <c r="AI904" s="110">
        <v>46</v>
      </c>
      <c r="AJ904" s="110">
        <v>37</v>
      </c>
      <c r="AK904" s="110">
        <v>0</v>
      </c>
      <c r="AL904" s="110">
        <v>37</v>
      </c>
      <c r="AM904" s="110">
        <v>35</v>
      </c>
      <c r="AN904" s="110">
        <v>39</v>
      </c>
      <c r="AO904" s="110">
        <v>371</v>
      </c>
      <c r="AP904" s="112">
        <f>'MFP by Site_kbs'!$AO904/'MFP by Site_kbs'!$G904</f>
        <v>0.66606822262118492</v>
      </c>
      <c r="AQ904" s="110">
        <v>371</v>
      </c>
      <c r="AR904" s="113">
        <f>'MFP by Site_kbs'!$AQ904/'MFP by Site_kbs'!$G904</f>
        <v>0.66606822262118492</v>
      </c>
      <c r="AS904" s="110" t="s">
        <v>1767</v>
      </c>
      <c r="AT904" s="110" t="s">
        <v>1768</v>
      </c>
      <c r="AU904" s="114" t="s">
        <v>3246</v>
      </c>
    </row>
    <row r="905" spans="2:47" x14ac:dyDescent="0.25">
      <c r="B905" s="103" t="s">
        <v>1808</v>
      </c>
      <c r="C905" s="103">
        <v>43</v>
      </c>
      <c r="D905" s="103" t="s">
        <v>165</v>
      </c>
      <c r="E905" s="103">
        <v>43002</v>
      </c>
      <c r="F905" s="103" t="s">
        <v>1279</v>
      </c>
      <c r="G905" s="104">
        <v>307</v>
      </c>
      <c r="H905" s="104">
        <v>130</v>
      </c>
      <c r="I905" s="105">
        <v>0.42345276872964199</v>
      </c>
      <c r="J905" s="104">
        <v>177</v>
      </c>
      <c r="K905" s="105">
        <v>0.57654723127035801</v>
      </c>
      <c r="L905" s="104">
        <v>194</v>
      </c>
      <c r="M905" s="104">
        <v>0</v>
      </c>
      <c r="N905" s="104">
        <v>0</v>
      </c>
      <c r="O905" s="104">
        <v>4</v>
      </c>
      <c r="P905" s="104">
        <v>0</v>
      </c>
      <c r="Q905" s="104">
        <v>62</v>
      </c>
      <c r="R905" s="104">
        <v>47</v>
      </c>
      <c r="S905" s="104">
        <f>SUM('MFP by Site_kbs'!$L905:$P905,'MFP by Site_kbs'!$R905)</f>
        <v>245</v>
      </c>
      <c r="T905" s="104">
        <v>307</v>
      </c>
      <c r="U905" s="105">
        <v>1</v>
      </c>
      <c r="V905" s="104">
        <v>0</v>
      </c>
      <c r="W905" s="105">
        <v>0</v>
      </c>
      <c r="X905" s="104">
        <v>0</v>
      </c>
      <c r="Y905" s="104">
        <v>0</v>
      </c>
      <c r="Z905" s="104" t="s">
        <v>1869</v>
      </c>
      <c r="AA905" s="104">
        <v>17</v>
      </c>
      <c r="AB905" s="104">
        <v>15</v>
      </c>
      <c r="AC905" s="104">
        <v>25</v>
      </c>
      <c r="AD905" s="103">
        <v>24</v>
      </c>
      <c r="AE905" s="104">
        <v>27</v>
      </c>
      <c r="AF905" s="104">
        <v>21</v>
      </c>
      <c r="AG905" s="104">
        <v>24</v>
      </c>
      <c r="AH905" s="104">
        <v>24</v>
      </c>
      <c r="AI905" s="104">
        <v>31</v>
      </c>
      <c r="AJ905" s="104">
        <v>24</v>
      </c>
      <c r="AK905" s="104">
        <v>0</v>
      </c>
      <c r="AL905" s="104">
        <v>30</v>
      </c>
      <c r="AM905" s="104">
        <v>24</v>
      </c>
      <c r="AN905" s="104">
        <v>21</v>
      </c>
      <c r="AO905" s="104">
        <v>263</v>
      </c>
      <c r="AP905" s="106">
        <f>'MFP by Site_kbs'!$AO905/'MFP by Site_kbs'!$G905</f>
        <v>0.85667752442996747</v>
      </c>
      <c r="AQ905" s="104">
        <v>263</v>
      </c>
      <c r="AR905" s="107">
        <f>'MFP by Site_kbs'!$AQ905/'MFP by Site_kbs'!$G905</f>
        <v>0.85667752442996747</v>
      </c>
      <c r="AS905" s="104" t="s">
        <v>1767</v>
      </c>
      <c r="AT905" s="104" t="s">
        <v>1768</v>
      </c>
      <c r="AU905" s="115" t="s">
        <v>3246</v>
      </c>
    </row>
    <row r="906" spans="2:47" x14ac:dyDescent="0.25">
      <c r="B906" s="109" t="s">
        <v>1808</v>
      </c>
      <c r="C906" s="109">
        <v>43</v>
      </c>
      <c r="D906" s="109" t="s">
        <v>165</v>
      </c>
      <c r="E906" s="109">
        <v>43004</v>
      </c>
      <c r="F906" s="109" t="s">
        <v>1280</v>
      </c>
      <c r="G906" s="110">
        <v>510</v>
      </c>
      <c r="H906" s="110">
        <v>270</v>
      </c>
      <c r="I906" s="111">
        <v>0.52941176470588203</v>
      </c>
      <c r="J906" s="110">
        <v>240</v>
      </c>
      <c r="K906" s="111">
        <v>0.47058823529411797</v>
      </c>
      <c r="L906" s="110">
        <v>35</v>
      </c>
      <c r="M906" s="110">
        <v>1</v>
      </c>
      <c r="N906" s="110">
        <v>76</v>
      </c>
      <c r="O906" s="110">
        <v>13</v>
      </c>
      <c r="P906" s="110">
        <v>0</v>
      </c>
      <c r="Q906" s="110">
        <v>375</v>
      </c>
      <c r="R906" s="110">
        <v>10</v>
      </c>
      <c r="S906" s="110">
        <f>SUM('MFP by Site_kbs'!$L906:$P906,'MFP by Site_kbs'!$R906)</f>
        <v>135</v>
      </c>
      <c r="T906" s="110">
        <v>509</v>
      </c>
      <c r="U906" s="111">
        <v>0.99803921568627496</v>
      </c>
      <c r="V906" s="110">
        <v>1</v>
      </c>
      <c r="W906" s="111">
        <v>1.9607843137254902E-3</v>
      </c>
      <c r="X906" s="110">
        <v>0</v>
      </c>
      <c r="Y906" s="110">
        <v>1</v>
      </c>
      <c r="Z906" s="110" t="s">
        <v>1869</v>
      </c>
      <c r="AA906" s="110">
        <v>37</v>
      </c>
      <c r="AB906" s="110">
        <v>45</v>
      </c>
      <c r="AC906" s="110">
        <v>40</v>
      </c>
      <c r="AD906" s="109">
        <v>37</v>
      </c>
      <c r="AE906" s="110">
        <v>51</v>
      </c>
      <c r="AF906" s="110">
        <v>41</v>
      </c>
      <c r="AG906" s="110">
        <v>43</v>
      </c>
      <c r="AH906" s="110">
        <v>43</v>
      </c>
      <c r="AI906" s="110">
        <v>42</v>
      </c>
      <c r="AJ906" s="110">
        <v>33</v>
      </c>
      <c r="AK906" s="110">
        <v>0</v>
      </c>
      <c r="AL906" s="110">
        <v>34</v>
      </c>
      <c r="AM906" s="110">
        <v>37</v>
      </c>
      <c r="AN906" s="110">
        <v>26</v>
      </c>
      <c r="AO906" s="110">
        <v>315</v>
      </c>
      <c r="AP906" s="112">
        <f>'MFP by Site_kbs'!$AO906/'MFP by Site_kbs'!$G906</f>
        <v>0.61764705882352944</v>
      </c>
      <c r="AQ906" s="110">
        <v>315</v>
      </c>
      <c r="AR906" s="113">
        <f>'MFP by Site_kbs'!$AQ906/'MFP by Site_kbs'!$G906</f>
        <v>0.61764705882352944</v>
      </c>
      <c r="AS906" s="110" t="s">
        <v>1767</v>
      </c>
      <c r="AT906" s="110" t="s">
        <v>1768</v>
      </c>
      <c r="AU906" s="114" t="s">
        <v>3246</v>
      </c>
    </row>
    <row r="907" spans="2:47" x14ac:dyDescent="0.25">
      <c r="B907" s="103" t="s">
        <v>1808</v>
      </c>
      <c r="C907" s="103">
        <v>43</v>
      </c>
      <c r="D907" s="103" t="s">
        <v>165</v>
      </c>
      <c r="E907" s="103">
        <v>43005</v>
      </c>
      <c r="F907" s="103" t="s">
        <v>1281</v>
      </c>
      <c r="G907" s="104">
        <v>520</v>
      </c>
      <c r="H907" s="104">
        <v>260</v>
      </c>
      <c r="I907" s="105">
        <v>0.5</v>
      </c>
      <c r="J907" s="104">
        <v>260</v>
      </c>
      <c r="K907" s="105">
        <v>0.5</v>
      </c>
      <c r="L907" s="104">
        <v>18</v>
      </c>
      <c r="M907" s="104">
        <v>2</v>
      </c>
      <c r="N907" s="104">
        <v>209</v>
      </c>
      <c r="O907" s="104">
        <v>20</v>
      </c>
      <c r="P907" s="104">
        <v>0</v>
      </c>
      <c r="Q907" s="104">
        <v>230</v>
      </c>
      <c r="R907" s="104">
        <v>41</v>
      </c>
      <c r="S907" s="104">
        <f>SUM('MFP by Site_kbs'!$L907:$P907,'MFP by Site_kbs'!$R907)</f>
        <v>290</v>
      </c>
      <c r="T907" s="104">
        <v>519</v>
      </c>
      <c r="U907" s="105">
        <v>0.99807692307692297</v>
      </c>
      <c r="V907" s="104">
        <v>1</v>
      </c>
      <c r="W907" s="105">
        <v>1.9230769230769199E-3</v>
      </c>
      <c r="X907" s="104">
        <v>0</v>
      </c>
      <c r="Y907" s="104">
        <v>16</v>
      </c>
      <c r="Z907" s="104" t="s">
        <v>1869</v>
      </c>
      <c r="AA907" s="104">
        <v>110</v>
      </c>
      <c r="AB907" s="104">
        <v>98</v>
      </c>
      <c r="AC907" s="104">
        <v>99</v>
      </c>
      <c r="AD907" s="103">
        <v>90</v>
      </c>
      <c r="AE907" s="104">
        <v>107</v>
      </c>
      <c r="AF907" s="104">
        <v>0</v>
      </c>
      <c r="AG907" s="104">
        <v>0</v>
      </c>
      <c r="AH907" s="104">
        <v>0</v>
      </c>
      <c r="AI907" s="104">
        <v>0</v>
      </c>
      <c r="AJ907" s="104">
        <v>0</v>
      </c>
      <c r="AK907" s="104">
        <v>0</v>
      </c>
      <c r="AL907" s="104">
        <v>0</v>
      </c>
      <c r="AM907" s="104">
        <v>0</v>
      </c>
      <c r="AN907" s="104">
        <v>0</v>
      </c>
      <c r="AO907" s="104">
        <v>404</v>
      </c>
      <c r="AP907" s="106">
        <f>'MFP by Site_kbs'!$AO907/'MFP by Site_kbs'!$G907</f>
        <v>0.77692307692307694</v>
      </c>
      <c r="AQ907" s="104">
        <v>404</v>
      </c>
      <c r="AR907" s="107">
        <f>'MFP by Site_kbs'!$AQ907/'MFP by Site_kbs'!$G907</f>
        <v>0.77692307692307694</v>
      </c>
      <c r="AS907" s="104" t="s">
        <v>1767</v>
      </c>
      <c r="AT907" s="104" t="s">
        <v>1768</v>
      </c>
      <c r="AU907" s="115" t="s">
        <v>3246</v>
      </c>
    </row>
    <row r="908" spans="2:47" x14ac:dyDescent="0.25">
      <c r="B908" s="109" t="s">
        <v>1808</v>
      </c>
      <c r="C908" s="109">
        <v>43</v>
      </c>
      <c r="D908" s="109" t="s">
        <v>165</v>
      </c>
      <c r="E908" s="109">
        <v>43006</v>
      </c>
      <c r="F908" s="109" t="s">
        <v>1282</v>
      </c>
      <c r="G908" s="110">
        <v>315</v>
      </c>
      <c r="H908" s="110">
        <v>151</v>
      </c>
      <c r="I908" s="111">
        <v>0.47936507936507899</v>
      </c>
      <c r="J908" s="110">
        <v>164</v>
      </c>
      <c r="K908" s="111">
        <v>0.52063492063492101</v>
      </c>
      <c r="L908" s="110">
        <v>13</v>
      </c>
      <c r="M908" s="110">
        <v>0</v>
      </c>
      <c r="N908" s="110">
        <v>129</v>
      </c>
      <c r="O908" s="110">
        <v>9</v>
      </c>
      <c r="P908" s="110">
        <v>0</v>
      </c>
      <c r="Q908" s="110">
        <v>156</v>
      </c>
      <c r="R908" s="110">
        <v>8</v>
      </c>
      <c r="S908" s="110">
        <f>SUM('MFP by Site_kbs'!$L908:$P908,'MFP by Site_kbs'!$R908)</f>
        <v>159</v>
      </c>
      <c r="T908" s="110">
        <v>314</v>
      </c>
      <c r="U908" s="111">
        <v>0.99682539682539695</v>
      </c>
      <c r="V908" s="110">
        <v>1</v>
      </c>
      <c r="W908" s="111">
        <v>3.1746031746031698E-3</v>
      </c>
      <c r="X908" s="110">
        <v>0</v>
      </c>
      <c r="Y908" s="110">
        <v>0</v>
      </c>
      <c r="Z908" s="110" t="s">
        <v>1869</v>
      </c>
      <c r="AA908" s="110">
        <v>0</v>
      </c>
      <c r="AB908" s="110">
        <v>0</v>
      </c>
      <c r="AC908" s="110">
        <v>0</v>
      </c>
      <c r="AD908" s="109">
        <v>0</v>
      </c>
      <c r="AE908" s="110">
        <v>0</v>
      </c>
      <c r="AF908" s="110">
        <v>0</v>
      </c>
      <c r="AG908" s="110">
        <v>0</v>
      </c>
      <c r="AH908" s="110">
        <v>0</v>
      </c>
      <c r="AI908" s="110">
        <v>0</v>
      </c>
      <c r="AJ908" s="110">
        <v>82</v>
      </c>
      <c r="AK908" s="110">
        <v>0</v>
      </c>
      <c r="AL908" s="110">
        <v>87</v>
      </c>
      <c r="AM908" s="110">
        <v>62</v>
      </c>
      <c r="AN908" s="110">
        <v>84</v>
      </c>
      <c r="AO908" s="110">
        <v>200</v>
      </c>
      <c r="AP908" s="112">
        <f>'MFP by Site_kbs'!$AO908/'MFP by Site_kbs'!$G908</f>
        <v>0.63492063492063489</v>
      </c>
      <c r="AQ908" s="110">
        <v>200</v>
      </c>
      <c r="AR908" s="113">
        <f>'MFP by Site_kbs'!$AQ908/'MFP by Site_kbs'!$G908</f>
        <v>0.63492063492063489</v>
      </c>
      <c r="AS908" s="110" t="s">
        <v>1767</v>
      </c>
      <c r="AT908" s="110" t="s">
        <v>1768</v>
      </c>
      <c r="AU908" s="114" t="s">
        <v>3246</v>
      </c>
    </row>
    <row r="909" spans="2:47" x14ac:dyDescent="0.25">
      <c r="B909" s="103" t="s">
        <v>1808</v>
      </c>
      <c r="C909" s="103">
        <v>43</v>
      </c>
      <c r="D909" s="103" t="s">
        <v>165</v>
      </c>
      <c r="E909" s="103">
        <v>43007</v>
      </c>
      <c r="F909" s="103" t="s">
        <v>1283</v>
      </c>
      <c r="G909" s="104">
        <v>368</v>
      </c>
      <c r="H909" s="104">
        <v>177</v>
      </c>
      <c r="I909" s="105">
        <v>0.48097826086956502</v>
      </c>
      <c r="J909" s="104">
        <v>191</v>
      </c>
      <c r="K909" s="105">
        <v>0.51902173913043503</v>
      </c>
      <c r="L909" s="104">
        <v>23</v>
      </c>
      <c r="M909" s="104">
        <v>2</v>
      </c>
      <c r="N909" s="104">
        <v>150</v>
      </c>
      <c r="O909" s="104">
        <v>10</v>
      </c>
      <c r="P909" s="104">
        <v>0</v>
      </c>
      <c r="Q909" s="104">
        <v>155</v>
      </c>
      <c r="R909" s="104">
        <v>28</v>
      </c>
      <c r="S909" s="104">
        <f>SUM('MFP by Site_kbs'!$L909:$P909,'MFP by Site_kbs'!$R909)</f>
        <v>213</v>
      </c>
      <c r="T909" s="104">
        <v>363</v>
      </c>
      <c r="U909" s="105">
        <v>0.98641304347826098</v>
      </c>
      <c r="V909" s="104">
        <v>5</v>
      </c>
      <c r="W909" s="105">
        <v>1.3586956521739101E-2</v>
      </c>
      <c r="X909" s="104">
        <v>0</v>
      </c>
      <c r="Y909" s="104">
        <v>0</v>
      </c>
      <c r="Z909" s="104" t="s">
        <v>1869</v>
      </c>
      <c r="AA909" s="104">
        <v>0</v>
      </c>
      <c r="AB909" s="104">
        <v>0</v>
      </c>
      <c r="AC909" s="104">
        <v>0</v>
      </c>
      <c r="AD909" s="103">
        <v>0</v>
      </c>
      <c r="AE909" s="104">
        <v>0</v>
      </c>
      <c r="AF909" s="104">
        <v>111</v>
      </c>
      <c r="AG909" s="104">
        <v>70</v>
      </c>
      <c r="AH909" s="104">
        <v>95</v>
      </c>
      <c r="AI909" s="104">
        <v>92</v>
      </c>
      <c r="AJ909" s="104">
        <v>0</v>
      </c>
      <c r="AK909" s="104">
        <v>0</v>
      </c>
      <c r="AL909" s="104">
        <v>0</v>
      </c>
      <c r="AM909" s="104">
        <v>0</v>
      </c>
      <c r="AN909" s="104">
        <v>0</v>
      </c>
      <c r="AO909" s="104">
        <v>277</v>
      </c>
      <c r="AP909" s="106">
        <f>'MFP by Site_kbs'!$AO909/'MFP by Site_kbs'!$G909</f>
        <v>0.75271739130434778</v>
      </c>
      <c r="AQ909" s="104">
        <v>277</v>
      </c>
      <c r="AR909" s="107">
        <f>'MFP by Site_kbs'!$AQ909/'MFP by Site_kbs'!$G909</f>
        <v>0.75271739130434778</v>
      </c>
      <c r="AS909" s="104" t="s">
        <v>1767</v>
      </c>
      <c r="AT909" s="104" t="s">
        <v>1768</v>
      </c>
      <c r="AU909" s="115" t="s">
        <v>3246</v>
      </c>
    </row>
    <row r="910" spans="2:47" x14ac:dyDescent="0.25">
      <c r="B910" s="109" t="s">
        <v>1808</v>
      </c>
      <c r="C910" s="109">
        <v>43</v>
      </c>
      <c r="D910" s="109" t="s">
        <v>165</v>
      </c>
      <c r="E910" s="109">
        <v>43008</v>
      </c>
      <c r="F910" s="109" t="s">
        <v>1284</v>
      </c>
      <c r="G910" s="110">
        <v>452</v>
      </c>
      <c r="H910" s="110">
        <v>211</v>
      </c>
      <c r="I910" s="111">
        <v>0.46681415929203501</v>
      </c>
      <c r="J910" s="110">
        <v>241</v>
      </c>
      <c r="K910" s="111">
        <v>0.53318584070796504</v>
      </c>
      <c r="L910" s="110">
        <v>34</v>
      </c>
      <c r="M910" s="110">
        <v>1</v>
      </c>
      <c r="N910" s="110">
        <v>42</v>
      </c>
      <c r="O910" s="110">
        <v>11</v>
      </c>
      <c r="P910" s="110">
        <v>0</v>
      </c>
      <c r="Q910" s="110">
        <v>342</v>
      </c>
      <c r="R910" s="110">
        <v>22</v>
      </c>
      <c r="S910" s="110">
        <f>SUM('MFP by Site_kbs'!$L910:$P910,'MFP by Site_kbs'!$R910)</f>
        <v>110</v>
      </c>
      <c r="T910" s="110">
        <v>452</v>
      </c>
      <c r="U910" s="111">
        <v>1</v>
      </c>
      <c r="V910" s="110">
        <v>0</v>
      </c>
      <c r="W910" s="111">
        <v>0</v>
      </c>
      <c r="X910" s="110">
        <v>0</v>
      </c>
      <c r="Y910" s="110">
        <v>0</v>
      </c>
      <c r="Z910" s="110" t="s">
        <v>1869</v>
      </c>
      <c r="AA910" s="110">
        <v>35</v>
      </c>
      <c r="AB910" s="110">
        <v>30</v>
      </c>
      <c r="AC910" s="110">
        <v>34</v>
      </c>
      <c r="AD910" s="109">
        <v>31</v>
      </c>
      <c r="AE910" s="110">
        <v>34</v>
      </c>
      <c r="AF910" s="110">
        <v>42</v>
      </c>
      <c r="AG910" s="110">
        <v>39</v>
      </c>
      <c r="AH910" s="110">
        <v>36</v>
      </c>
      <c r="AI910" s="110">
        <v>27</v>
      </c>
      <c r="AJ910" s="110">
        <v>40</v>
      </c>
      <c r="AK910" s="110">
        <v>0</v>
      </c>
      <c r="AL910" s="110">
        <v>36</v>
      </c>
      <c r="AM910" s="110">
        <v>35</v>
      </c>
      <c r="AN910" s="110">
        <v>33</v>
      </c>
      <c r="AO910" s="110">
        <v>293</v>
      </c>
      <c r="AP910" s="112">
        <f>'MFP by Site_kbs'!$AO910/'MFP by Site_kbs'!$G910</f>
        <v>0.64823008849557517</v>
      </c>
      <c r="AQ910" s="110">
        <v>293</v>
      </c>
      <c r="AR910" s="113">
        <f>'MFP by Site_kbs'!$AQ910/'MFP by Site_kbs'!$G910</f>
        <v>0.64823008849557517</v>
      </c>
      <c r="AS910" s="110" t="s">
        <v>1767</v>
      </c>
      <c r="AT910" s="110" t="s">
        <v>1768</v>
      </c>
      <c r="AU910" s="114" t="s">
        <v>3246</v>
      </c>
    </row>
    <row r="911" spans="2:47" x14ac:dyDescent="0.25">
      <c r="B911" s="103" t="s">
        <v>1808</v>
      </c>
      <c r="C911" s="103">
        <v>43</v>
      </c>
      <c r="D911" s="103" t="s">
        <v>165</v>
      </c>
      <c r="E911" s="103">
        <v>43010</v>
      </c>
      <c r="F911" s="103" t="s">
        <v>1285</v>
      </c>
      <c r="G911" s="104">
        <v>286</v>
      </c>
      <c r="H911" s="104">
        <v>140</v>
      </c>
      <c r="I911" s="105">
        <v>0.48951048951048998</v>
      </c>
      <c r="J911" s="104">
        <v>146</v>
      </c>
      <c r="K911" s="105">
        <v>0.51048951048951097</v>
      </c>
      <c r="L911" s="104">
        <v>9</v>
      </c>
      <c r="M911" s="104">
        <v>0</v>
      </c>
      <c r="N911" s="104">
        <v>87</v>
      </c>
      <c r="O911" s="104">
        <v>2</v>
      </c>
      <c r="P911" s="104">
        <v>0</v>
      </c>
      <c r="Q911" s="104">
        <v>181</v>
      </c>
      <c r="R911" s="104">
        <v>7</v>
      </c>
      <c r="S911" s="104">
        <f>SUM('MFP by Site_kbs'!$L911:$P911,'MFP by Site_kbs'!$R911)</f>
        <v>105</v>
      </c>
      <c r="T911" s="104">
        <v>286</v>
      </c>
      <c r="U911" s="105">
        <v>1</v>
      </c>
      <c r="V911" s="104">
        <v>0</v>
      </c>
      <c r="W911" s="105">
        <v>0</v>
      </c>
      <c r="X911" s="104">
        <v>0</v>
      </c>
      <c r="Y911" s="104">
        <v>0</v>
      </c>
      <c r="Z911" s="104" t="s">
        <v>1869</v>
      </c>
      <c r="AA911" s="104">
        <v>19</v>
      </c>
      <c r="AB911" s="104">
        <v>22</v>
      </c>
      <c r="AC911" s="104">
        <v>24</v>
      </c>
      <c r="AD911" s="103">
        <v>21</v>
      </c>
      <c r="AE911" s="104">
        <v>22</v>
      </c>
      <c r="AF911" s="104">
        <v>22</v>
      </c>
      <c r="AG911" s="104">
        <v>24</v>
      </c>
      <c r="AH911" s="104">
        <v>30</v>
      </c>
      <c r="AI911" s="104">
        <v>26</v>
      </c>
      <c r="AJ911" s="104">
        <v>25</v>
      </c>
      <c r="AK911" s="104">
        <v>0</v>
      </c>
      <c r="AL911" s="104">
        <v>19</v>
      </c>
      <c r="AM911" s="104">
        <v>19</v>
      </c>
      <c r="AN911" s="104">
        <v>13</v>
      </c>
      <c r="AO911" s="104">
        <v>233</v>
      </c>
      <c r="AP911" s="106">
        <f>'MFP by Site_kbs'!$AO911/'MFP by Site_kbs'!$G911</f>
        <v>0.81468531468531469</v>
      </c>
      <c r="AQ911" s="104">
        <v>233</v>
      </c>
      <c r="AR911" s="107">
        <f>'MFP by Site_kbs'!$AQ911/'MFP by Site_kbs'!$G911</f>
        <v>0.81468531468531469</v>
      </c>
      <c r="AS911" s="104" t="s">
        <v>1767</v>
      </c>
      <c r="AT911" s="104" t="s">
        <v>1768</v>
      </c>
      <c r="AU911" s="115" t="s">
        <v>3246</v>
      </c>
    </row>
    <row r="912" spans="2:47" x14ac:dyDescent="0.25">
      <c r="B912" s="109" t="s">
        <v>1808</v>
      </c>
      <c r="C912" s="109">
        <v>43</v>
      </c>
      <c r="D912" s="109" t="s">
        <v>165</v>
      </c>
      <c r="E912" s="109">
        <v>43011</v>
      </c>
      <c r="F912" s="109" t="s">
        <v>1286</v>
      </c>
      <c r="G912" s="110">
        <v>444</v>
      </c>
      <c r="H912" s="110">
        <v>227</v>
      </c>
      <c r="I912" s="111">
        <v>0.51126126126126104</v>
      </c>
      <c r="J912" s="110">
        <v>217</v>
      </c>
      <c r="K912" s="111">
        <v>0.48873873873873902</v>
      </c>
      <c r="L912" s="110">
        <v>152</v>
      </c>
      <c r="M912" s="110">
        <v>0</v>
      </c>
      <c r="N912" s="110">
        <v>124</v>
      </c>
      <c r="O912" s="110">
        <v>21</v>
      </c>
      <c r="P912" s="110">
        <v>0</v>
      </c>
      <c r="Q912" s="110">
        <v>74</v>
      </c>
      <c r="R912" s="110">
        <v>73</v>
      </c>
      <c r="S912" s="110">
        <f>SUM('MFP by Site_kbs'!$L912:$P912,'MFP by Site_kbs'!$R912)</f>
        <v>370</v>
      </c>
      <c r="T912" s="110">
        <v>444</v>
      </c>
      <c r="U912" s="111">
        <v>1</v>
      </c>
      <c r="V912" s="110">
        <v>0</v>
      </c>
      <c r="W912" s="111">
        <v>0</v>
      </c>
      <c r="X912" s="110">
        <v>0</v>
      </c>
      <c r="Y912" s="110">
        <v>6</v>
      </c>
      <c r="Z912" s="110" t="s">
        <v>1869</v>
      </c>
      <c r="AA912" s="110">
        <v>60</v>
      </c>
      <c r="AB912" s="110">
        <v>57</v>
      </c>
      <c r="AC912" s="110">
        <v>52</v>
      </c>
      <c r="AD912" s="109">
        <v>75</v>
      </c>
      <c r="AE912" s="110">
        <v>67</v>
      </c>
      <c r="AF912" s="110">
        <v>62</v>
      </c>
      <c r="AG912" s="110">
        <v>65</v>
      </c>
      <c r="AH912" s="110">
        <v>0</v>
      </c>
      <c r="AI912" s="110">
        <v>0</v>
      </c>
      <c r="AJ912" s="110">
        <v>0</v>
      </c>
      <c r="AK912" s="110">
        <v>0</v>
      </c>
      <c r="AL912" s="110">
        <v>0</v>
      </c>
      <c r="AM912" s="110">
        <v>0</v>
      </c>
      <c r="AN912" s="110">
        <v>0</v>
      </c>
      <c r="AO912" s="110">
        <v>383</v>
      </c>
      <c r="AP912" s="112">
        <f>'MFP by Site_kbs'!$AO912/'MFP by Site_kbs'!$G912</f>
        <v>0.86261261261261257</v>
      </c>
      <c r="AQ912" s="110">
        <v>383</v>
      </c>
      <c r="AR912" s="113">
        <f>'MFP by Site_kbs'!$AQ912/'MFP by Site_kbs'!$G912</f>
        <v>0.86261261261261257</v>
      </c>
      <c r="AS912" s="110" t="s">
        <v>1767</v>
      </c>
      <c r="AT912" s="110" t="s">
        <v>1768</v>
      </c>
      <c r="AU912" s="114" t="s">
        <v>3246</v>
      </c>
    </row>
    <row r="913" spans="2:47" x14ac:dyDescent="0.25">
      <c r="B913" s="103" t="s">
        <v>1808</v>
      </c>
      <c r="C913" s="103">
        <v>43</v>
      </c>
      <c r="D913" s="103" t="s">
        <v>165</v>
      </c>
      <c r="E913" s="103">
        <v>43012</v>
      </c>
      <c r="F913" s="103" t="s">
        <v>1287</v>
      </c>
      <c r="G913" s="104">
        <v>322</v>
      </c>
      <c r="H913" s="104">
        <v>155</v>
      </c>
      <c r="I913" s="105">
        <v>0.48136645962732899</v>
      </c>
      <c r="J913" s="104">
        <v>167</v>
      </c>
      <c r="K913" s="105">
        <v>0.51863354037267095</v>
      </c>
      <c r="L913" s="104">
        <v>122</v>
      </c>
      <c r="M913" s="104">
        <v>0</v>
      </c>
      <c r="N913" s="104">
        <v>97</v>
      </c>
      <c r="O913" s="104">
        <v>11</v>
      </c>
      <c r="P913" s="104">
        <v>0</v>
      </c>
      <c r="Q913" s="104">
        <v>43</v>
      </c>
      <c r="R913" s="104">
        <v>49</v>
      </c>
      <c r="S913" s="104">
        <f>SUM('MFP by Site_kbs'!$L913:$P913,'MFP by Site_kbs'!$R913)</f>
        <v>279</v>
      </c>
      <c r="T913" s="104">
        <v>322</v>
      </c>
      <c r="U913" s="105">
        <v>1</v>
      </c>
      <c r="V913" s="104">
        <v>0</v>
      </c>
      <c r="W913" s="105">
        <v>0</v>
      </c>
      <c r="X913" s="104">
        <v>0</v>
      </c>
      <c r="Y913" s="104">
        <v>0</v>
      </c>
      <c r="Z913" s="104" t="s">
        <v>1869</v>
      </c>
      <c r="AA913" s="104">
        <v>0</v>
      </c>
      <c r="AB913" s="104">
        <v>0</v>
      </c>
      <c r="AC913" s="104">
        <v>0</v>
      </c>
      <c r="AD913" s="103">
        <v>0</v>
      </c>
      <c r="AE913" s="104">
        <v>0</v>
      </c>
      <c r="AF913" s="104">
        <v>0</v>
      </c>
      <c r="AG913" s="104">
        <v>0</v>
      </c>
      <c r="AH913" s="104">
        <v>71</v>
      </c>
      <c r="AI913" s="104">
        <v>56</v>
      </c>
      <c r="AJ913" s="104">
        <v>54</v>
      </c>
      <c r="AK913" s="104">
        <v>0</v>
      </c>
      <c r="AL913" s="104">
        <v>47</v>
      </c>
      <c r="AM913" s="104">
        <v>53</v>
      </c>
      <c r="AN913" s="104">
        <v>41</v>
      </c>
      <c r="AO913" s="104">
        <v>254</v>
      </c>
      <c r="AP913" s="106">
        <f>'MFP by Site_kbs'!$AO913/'MFP by Site_kbs'!$G913</f>
        <v>0.78881987577639756</v>
      </c>
      <c r="AQ913" s="104">
        <v>254</v>
      </c>
      <c r="AR913" s="107">
        <f>'MFP by Site_kbs'!$AQ913/'MFP by Site_kbs'!$G913</f>
        <v>0.78881987577639756</v>
      </c>
      <c r="AS913" s="104" t="s">
        <v>1767</v>
      </c>
      <c r="AT913" s="104" t="s">
        <v>1768</v>
      </c>
      <c r="AU913" s="115" t="s">
        <v>3246</v>
      </c>
    </row>
    <row r="914" spans="2:47" x14ac:dyDescent="0.25">
      <c r="B914" s="109" t="s">
        <v>1808</v>
      </c>
      <c r="C914" s="109">
        <v>44</v>
      </c>
      <c r="D914" s="109" t="s">
        <v>167</v>
      </c>
      <c r="E914" s="109">
        <v>44001</v>
      </c>
      <c r="F914" s="109" t="s">
        <v>1288</v>
      </c>
      <c r="G914" s="110">
        <v>650</v>
      </c>
      <c r="H914" s="110">
        <v>316</v>
      </c>
      <c r="I914" s="111">
        <v>0.48615384615384599</v>
      </c>
      <c r="J914" s="110">
        <v>334</v>
      </c>
      <c r="K914" s="111">
        <v>0.51384615384615395</v>
      </c>
      <c r="L914" s="110">
        <v>3</v>
      </c>
      <c r="M914" s="110">
        <v>19</v>
      </c>
      <c r="N914" s="110">
        <v>246</v>
      </c>
      <c r="O914" s="110">
        <v>90</v>
      </c>
      <c r="P914" s="110">
        <v>0</v>
      </c>
      <c r="Q914" s="110">
        <v>263</v>
      </c>
      <c r="R914" s="110">
        <v>29</v>
      </c>
      <c r="S914" s="110">
        <f>SUM('MFP by Site_kbs'!$L914:$P914,'MFP by Site_kbs'!$R914)</f>
        <v>387</v>
      </c>
      <c r="T914" s="110">
        <v>589</v>
      </c>
      <c r="U914" s="111">
        <v>0.90615384615384598</v>
      </c>
      <c r="V914" s="110">
        <v>61</v>
      </c>
      <c r="W914" s="111">
        <v>9.3846153846153801E-2</v>
      </c>
      <c r="X914" s="110">
        <v>0</v>
      </c>
      <c r="Y914" s="110">
        <v>5</v>
      </c>
      <c r="Z914" s="110" t="s">
        <v>1869</v>
      </c>
      <c r="AA914" s="110">
        <v>101</v>
      </c>
      <c r="AB914" s="110">
        <v>110</v>
      </c>
      <c r="AC914" s="110">
        <v>112</v>
      </c>
      <c r="AD914" s="109">
        <v>100</v>
      </c>
      <c r="AE914" s="110">
        <v>114</v>
      </c>
      <c r="AF914" s="110">
        <v>108</v>
      </c>
      <c r="AG914" s="110">
        <v>0</v>
      </c>
      <c r="AH914" s="110">
        <v>0</v>
      </c>
      <c r="AI914" s="110">
        <v>0</v>
      </c>
      <c r="AJ914" s="110">
        <v>0</v>
      </c>
      <c r="AK914" s="110">
        <v>0</v>
      </c>
      <c r="AL914" s="110">
        <v>0</v>
      </c>
      <c r="AM914" s="110">
        <v>0</v>
      </c>
      <c r="AN914" s="110">
        <v>0</v>
      </c>
      <c r="AO914" s="110">
        <v>519</v>
      </c>
      <c r="AP914" s="112">
        <f>'MFP by Site_kbs'!$AO914/'MFP by Site_kbs'!$G914</f>
        <v>0.79846153846153844</v>
      </c>
      <c r="AQ914" s="110">
        <v>528</v>
      </c>
      <c r="AR914" s="113">
        <f>'MFP by Site_kbs'!$AQ914/'MFP by Site_kbs'!$G914</f>
        <v>0.81230769230769229</v>
      </c>
      <c r="AS914" s="110" t="s">
        <v>1767</v>
      </c>
      <c r="AT914" s="110" t="s">
        <v>1939</v>
      </c>
      <c r="AU914" s="114" t="s">
        <v>3247</v>
      </c>
    </row>
    <row r="915" spans="2:47" x14ac:dyDescent="0.25">
      <c r="B915" s="103" t="s">
        <v>1808</v>
      </c>
      <c r="C915" s="103">
        <v>44</v>
      </c>
      <c r="D915" s="103" t="s">
        <v>167</v>
      </c>
      <c r="E915" s="103">
        <v>44006</v>
      </c>
      <c r="F915" s="103" t="s">
        <v>1289</v>
      </c>
      <c r="G915" s="104">
        <v>1778</v>
      </c>
      <c r="H915" s="104">
        <v>902</v>
      </c>
      <c r="I915" s="105">
        <v>0.50731158605174398</v>
      </c>
      <c r="J915" s="104">
        <v>876</v>
      </c>
      <c r="K915" s="105">
        <v>0.49268841394825602</v>
      </c>
      <c r="L915" s="104">
        <v>12</v>
      </c>
      <c r="M915" s="104">
        <v>60</v>
      </c>
      <c r="N915" s="104">
        <v>531</v>
      </c>
      <c r="O915" s="104">
        <v>224</v>
      </c>
      <c r="P915" s="104">
        <v>0</v>
      </c>
      <c r="Q915" s="104">
        <v>914</v>
      </c>
      <c r="R915" s="104">
        <v>37</v>
      </c>
      <c r="S915" s="104">
        <f>SUM('MFP by Site_kbs'!$L915:$P915,'MFP by Site_kbs'!$R915)</f>
        <v>864</v>
      </c>
      <c r="T915" s="104">
        <v>1704</v>
      </c>
      <c r="U915" s="105">
        <v>0.95838020247469102</v>
      </c>
      <c r="V915" s="104">
        <v>74</v>
      </c>
      <c r="W915" s="105">
        <v>4.1619797525309303E-2</v>
      </c>
      <c r="X915" s="104">
        <v>0</v>
      </c>
      <c r="Y915" s="104">
        <v>0</v>
      </c>
      <c r="Z915" s="104" t="s">
        <v>1869</v>
      </c>
      <c r="AA915" s="104">
        <v>0</v>
      </c>
      <c r="AB915" s="104">
        <v>0</v>
      </c>
      <c r="AC915" s="104">
        <v>0</v>
      </c>
      <c r="AD915" s="103">
        <v>0</v>
      </c>
      <c r="AE915" s="104">
        <v>0</v>
      </c>
      <c r="AF915" s="104">
        <v>0</v>
      </c>
      <c r="AG915" s="104">
        <v>0</v>
      </c>
      <c r="AH915" s="104">
        <v>0</v>
      </c>
      <c r="AI915" s="104">
        <v>0</v>
      </c>
      <c r="AJ915" s="104">
        <v>514</v>
      </c>
      <c r="AK915" s="104">
        <v>22</v>
      </c>
      <c r="AL915" s="104">
        <v>471</v>
      </c>
      <c r="AM915" s="104">
        <v>471</v>
      </c>
      <c r="AN915" s="104">
        <v>300</v>
      </c>
      <c r="AO915" s="104">
        <v>1288</v>
      </c>
      <c r="AP915" s="106">
        <f>'MFP by Site_kbs'!$AO915/'MFP by Site_kbs'!$G915</f>
        <v>0.72440944881889768</v>
      </c>
      <c r="AQ915" s="104">
        <v>1305</v>
      </c>
      <c r="AR915" s="107">
        <f>'MFP by Site_kbs'!$AQ915/'MFP by Site_kbs'!$G915</f>
        <v>0.73397075365579301</v>
      </c>
      <c r="AS915" s="104" t="s">
        <v>1767</v>
      </c>
      <c r="AT915" s="104" t="s">
        <v>1939</v>
      </c>
      <c r="AU915" s="115" t="s">
        <v>3247</v>
      </c>
    </row>
    <row r="916" spans="2:47" x14ac:dyDescent="0.25">
      <c r="B916" s="109" t="s">
        <v>1808</v>
      </c>
      <c r="C916" s="109">
        <v>44</v>
      </c>
      <c r="D916" s="109" t="s">
        <v>167</v>
      </c>
      <c r="E916" s="109">
        <v>44008</v>
      </c>
      <c r="F916" s="109" t="s">
        <v>1290</v>
      </c>
      <c r="G916" s="110">
        <v>489</v>
      </c>
      <c r="H916" s="110">
        <v>230</v>
      </c>
      <c r="I916" s="111">
        <v>0.47034764826175901</v>
      </c>
      <c r="J916" s="110">
        <v>259</v>
      </c>
      <c r="K916" s="111">
        <v>0.52965235173824099</v>
      </c>
      <c r="L916" s="110">
        <v>7</v>
      </c>
      <c r="M916" s="110">
        <v>0</v>
      </c>
      <c r="N916" s="110">
        <v>63</v>
      </c>
      <c r="O916" s="110">
        <v>33</v>
      </c>
      <c r="P916" s="110">
        <v>0</v>
      </c>
      <c r="Q916" s="110">
        <v>363</v>
      </c>
      <c r="R916" s="110">
        <v>23</v>
      </c>
      <c r="S916" s="110">
        <f>SUM('MFP by Site_kbs'!$L916:$P916,'MFP by Site_kbs'!$R916)</f>
        <v>126</v>
      </c>
      <c r="T916" s="110">
        <v>486</v>
      </c>
      <c r="U916" s="111">
        <v>0.99386503067484699</v>
      </c>
      <c r="V916" s="110">
        <v>3</v>
      </c>
      <c r="W916" s="111">
        <v>6.13496932515337E-3</v>
      </c>
      <c r="X916" s="110">
        <v>0</v>
      </c>
      <c r="Y916" s="110">
        <v>4</v>
      </c>
      <c r="Z916" s="110" t="s">
        <v>1869</v>
      </c>
      <c r="AA916" s="110">
        <v>69</v>
      </c>
      <c r="AB916" s="110">
        <v>78</v>
      </c>
      <c r="AC916" s="110">
        <v>81</v>
      </c>
      <c r="AD916" s="109">
        <v>84</v>
      </c>
      <c r="AE916" s="110">
        <v>89</v>
      </c>
      <c r="AF916" s="110">
        <v>84</v>
      </c>
      <c r="AG916" s="110">
        <v>0</v>
      </c>
      <c r="AH916" s="110">
        <v>0</v>
      </c>
      <c r="AI916" s="110">
        <v>0</v>
      </c>
      <c r="AJ916" s="110">
        <v>0</v>
      </c>
      <c r="AK916" s="110">
        <v>0</v>
      </c>
      <c r="AL916" s="110">
        <v>0</v>
      </c>
      <c r="AM916" s="110">
        <v>0</v>
      </c>
      <c r="AN916" s="110">
        <v>0</v>
      </c>
      <c r="AO916" s="110">
        <v>420</v>
      </c>
      <c r="AP916" s="112">
        <f>'MFP by Site_kbs'!$AO916/'MFP by Site_kbs'!$G916</f>
        <v>0.85889570552147243</v>
      </c>
      <c r="AQ916" s="110">
        <v>420</v>
      </c>
      <c r="AR916" s="113">
        <f>'MFP by Site_kbs'!$AQ916/'MFP by Site_kbs'!$G916</f>
        <v>0.85889570552147243</v>
      </c>
      <c r="AS916" s="110" t="s">
        <v>1767</v>
      </c>
      <c r="AT916" s="110" t="s">
        <v>1939</v>
      </c>
      <c r="AU916" s="114" t="s">
        <v>3247</v>
      </c>
    </row>
    <row r="917" spans="2:47" x14ac:dyDescent="0.25">
      <c r="B917" s="103" t="s">
        <v>1808</v>
      </c>
      <c r="C917" s="103">
        <v>44</v>
      </c>
      <c r="D917" s="103" t="s">
        <v>167</v>
      </c>
      <c r="E917" s="103">
        <v>44012</v>
      </c>
      <c r="F917" s="103" t="s">
        <v>1291</v>
      </c>
      <c r="G917" s="104">
        <v>740</v>
      </c>
      <c r="H917" s="104">
        <v>359</v>
      </c>
      <c r="I917" s="105">
        <v>0.48513513513513501</v>
      </c>
      <c r="J917" s="104">
        <v>381</v>
      </c>
      <c r="K917" s="105">
        <v>0.51486486486486505</v>
      </c>
      <c r="L917" s="104">
        <v>2</v>
      </c>
      <c r="M917" s="104">
        <v>8</v>
      </c>
      <c r="N917" s="104">
        <v>99</v>
      </c>
      <c r="O917" s="104">
        <v>107</v>
      </c>
      <c r="P917" s="104">
        <v>1</v>
      </c>
      <c r="Q917" s="104">
        <v>500</v>
      </c>
      <c r="R917" s="104">
        <v>23</v>
      </c>
      <c r="S917" s="104">
        <f>SUM('MFP by Site_kbs'!$L917:$P917,'MFP by Site_kbs'!$R917)</f>
        <v>240</v>
      </c>
      <c r="T917" s="104">
        <v>715</v>
      </c>
      <c r="U917" s="105">
        <v>0.96621621621621601</v>
      </c>
      <c r="V917" s="104">
        <v>25</v>
      </c>
      <c r="W917" s="105">
        <v>3.37837837837838E-2</v>
      </c>
      <c r="X917" s="104">
        <v>0</v>
      </c>
      <c r="Y917" s="104">
        <v>6</v>
      </c>
      <c r="Z917" s="104" t="s">
        <v>1869</v>
      </c>
      <c r="AA917" s="104">
        <v>120</v>
      </c>
      <c r="AB917" s="104">
        <v>121</v>
      </c>
      <c r="AC917" s="104">
        <v>119</v>
      </c>
      <c r="AD917" s="103">
        <v>150</v>
      </c>
      <c r="AE917" s="104">
        <v>123</v>
      </c>
      <c r="AF917" s="104">
        <v>101</v>
      </c>
      <c r="AG917" s="104">
        <v>0</v>
      </c>
      <c r="AH917" s="104">
        <v>0</v>
      </c>
      <c r="AI917" s="104">
        <v>0</v>
      </c>
      <c r="AJ917" s="104">
        <v>0</v>
      </c>
      <c r="AK917" s="104">
        <v>0</v>
      </c>
      <c r="AL917" s="104">
        <v>0</v>
      </c>
      <c r="AM917" s="104">
        <v>0</v>
      </c>
      <c r="AN917" s="104">
        <v>0</v>
      </c>
      <c r="AO917" s="104">
        <v>522</v>
      </c>
      <c r="AP917" s="106">
        <f>'MFP by Site_kbs'!$AO917/'MFP by Site_kbs'!$G917</f>
        <v>0.70540540540540542</v>
      </c>
      <c r="AQ917" s="104">
        <v>524</v>
      </c>
      <c r="AR917" s="107">
        <f>'MFP by Site_kbs'!$AQ917/'MFP by Site_kbs'!$G917</f>
        <v>0.70810810810810809</v>
      </c>
      <c r="AS917" s="104" t="s">
        <v>1767</v>
      </c>
      <c r="AT917" s="104" t="s">
        <v>1939</v>
      </c>
      <c r="AU917" s="115" t="s">
        <v>3247</v>
      </c>
    </row>
    <row r="918" spans="2:47" x14ac:dyDescent="0.25">
      <c r="B918" s="109" t="s">
        <v>1808</v>
      </c>
      <c r="C918" s="109">
        <v>44</v>
      </c>
      <c r="D918" s="109" t="s">
        <v>167</v>
      </c>
      <c r="E918" s="109">
        <v>44017</v>
      </c>
      <c r="F918" s="109" t="s">
        <v>1292</v>
      </c>
      <c r="G918" s="110">
        <v>655</v>
      </c>
      <c r="H918" s="110">
        <v>329</v>
      </c>
      <c r="I918" s="111">
        <v>0.50229007633587797</v>
      </c>
      <c r="J918" s="110">
        <v>326</v>
      </c>
      <c r="K918" s="111">
        <v>0.49770992366412198</v>
      </c>
      <c r="L918" s="110">
        <v>1</v>
      </c>
      <c r="M918" s="110">
        <v>17</v>
      </c>
      <c r="N918" s="110">
        <v>189</v>
      </c>
      <c r="O918" s="110">
        <v>79</v>
      </c>
      <c r="P918" s="110">
        <v>1</v>
      </c>
      <c r="Q918" s="110">
        <v>342</v>
      </c>
      <c r="R918" s="110">
        <v>26</v>
      </c>
      <c r="S918" s="110">
        <f>SUM('MFP by Site_kbs'!$L918:$P918,'MFP by Site_kbs'!$R918)</f>
        <v>313</v>
      </c>
      <c r="T918" s="110">
        <v>631</v>
      </c>
      <c r="U918" s="111">
        <v>0.96335877862595398</v>
      </c>
      <c r="V918" s="110">
        <v>24</v>
      </c>
      <c r="W918" s="111">
        <v>3.6641221374045803E-2</v>
      </c>
      <c r="X918" s="110">
        <v>0</v>
      </c>
      <c r="Y918" s="110">
        <v>0</v>
      </c>
      <c r="Z918" s="110" t="s">
        <v>1869</v>
      </c>
      <c r="AA918" s="110">
        <v>0</v>
      </c>
      <c r="AB918" s="110">
        <v>0</v>
      </c>
      <c r="AC918" s="110">
        <v>0</v>
      </c>
      <c r="AD918" s="109">
        <v>0</v>
      </c>
      <c r="AE918" s="110">
        <v>0</v>
      </c>
      <c r="AF918" s="110">
        <v>0</v>
      </c>
      <c r="AG918" s="110">
        <v>214</v>
      </c>
      <c r="AH918" s="110">
        <v>228</v>
      </c>
      <c r="AI918" s="110">
        <v>213</v>
      </c>
      <c r="AJ918" s="110">
        <v>0</v>
      </c>
      <c r="AK918" s="110">
        <v>0</v>
      </c>
      <c r="AL918" s="110">
        <v>0</v>
      </c>
      <c r="AM918" s="110">
        <v>0</v>
      </c>
      <c r="AN918" s="110">
        <v>0</v>
      </c>
      <c r="AO918" s="110">
        <v>508</v>
      </c>
      <c r="AP918" s="112">
        <f>'MFP by Site_kbs'!$AO918/'MFP by Site_kbs'!$G918</f>
        <v>0.77557251908396951</v>
      </c>
      <c r="AQ918" s="110">
        <v>508</v>
      </c>
      <c r="AR918" s="113">
        <f>'MFP by Site_kbs'!$AQ918/'MFP by Site_kbs'!$G918</f>
        <v>0.77557251908396951</v>
      </c>
      <c r="AS918" s="110" t="s">
        <v>1767</v>
      </c>
      <c r="AT918" s="110" t="s">
        <v>1939</v>
      </c>
      <c r="AU918" s="114" t="s">
        <v>3247</v>
      </c>
    </row>
    <row r="919" spans="2:47" x14ac:dyDescent="0.25">
      <c r="B919" s="103" t="s">
        <v>1808</v>
      </c>
      <c r="C919" s="103">
        <v>44</v>
      </c>
      <c r="D919" s="103" t="s">
        <v>167</v>
      </c>
      <c r="E919" s="103">
        <v>44019</v>
      </c>
      <c r="F919" s="103" t="s">
        <v>1293</v>
      </c>
      <c r="G919" s="104">
        <v>129</v>
      </c>
      <c r="H919" s="104">
        <v>43</v>
      </c>
      <c r="I919" s="105">
        <v>0.33333333333333298</v>
      </c>
      <c r="J919" s="104">
        <v>86</v>
      </c>
      <c r="K919" s="105">
        <v>0.66666666666666696</v>
      </c>
      <c r="L919" s="104">
        <v>0</v>
      </c>
      <c r="M919" s="104">
        <v>0</v>
      </c>
      <c r="N919" s="104">
        <v>81</v>
      </c>
      <c r="O919" s="104">
        <v>13</v>
      </c>
      <c r="P919" s="104">
        <v>0</v>
      </c>
      <c r="Q919" s="104">
        <v>35</v>
      </c>
      <c r="R919" s="104">
        <v>0</v>
      </c>
      <c r="S919" s="104">
        <f>SUM('MFP by Site_kbs'!$L919:$P919,'MFP by Site_kbs'!$R919)</f>
        <v>94</v>
      </c>
      <c r="T919" s="104">
        <v>125</v>
      </c>
      <c r="U919" s="105">
        <v>0.968992248062015</v>
      </c>
      <c r="V919" s="104">
        <v>4</v>
      </c>
      <c r="W919" s="105">
        <v>3.1007751937984499E-2</v>
      </c>
      <c r="X919" s="104">
        <v>0</v>
      </c>
      <c r="Y919" s="104">
        <v>0</v>
      </c>
      <c r="Z919" s="104" t="s">
        <v>1869</v>
      </c>
      <c r="AA919" s="104">
        <v>0</v>
      </c>
      <c r="AB919" s="104">
        <v>0</v>
      </c>
      <c r="AC919" s="104">
        <v>0</v>
      </c>
      <c r="AD919" s="103">
        <v>0</v>
      </c>
      <c r="AE919" s="104">
        <v>0</v>
      </c>
      <c r="AF919" s="104">
        <v>0</v>
      </c>
      <c r="AG919" s="104">
        <v>11</v>
      </c>
      <c r="AH919" s="104">
        <v>25</v>
      </c>
      <c r="AI919" s="104">
        <v>28</v>
      </c>
      <c r="AJ919" s="104">
        <v>25</v>
      </c>
      <c r="AK919" s="104">
        <v>1</v>
      </c>
      <c r="AL919" s="104">
        <v>15</v>
      </c>
      <c r="AM919" s="104">
        <v>16</v>
      </c>
      <c r="AN919" s="104">
        <v>8</v>
      </c>
      <c r="AO919" s="104">
        <v>120</v>
      </c>
      <c r="AP919" s="106">
        <f>'MFP by Site_kbs'!$AO919/'MFP by Site_kbs'!$G919</f>
        <v>0.93023255813953487</v>
      </c>
      <c r="AQ919" s="104">
        <v>121</v>
      </c>
      <c r="AR919" s="107">
        <f>'MFP by Site_kbs'!$AQ919/'MFP by Site_kbs'!$G919</f>
        <v>0.93798449612403101</v>
      </c>
      <c r="AS919" s="104" t="s">
        <v>1767</v>
      </c>
      <c r="AT919" s="104" t="s">
        <v>1939</v>
      </c>
      <c r="AU919" s="115" t="s">
        <v>3247</v>
      </c>
    </row>
    <row r="920" spans="2:47" x14ac:dyDescent="0.25">
      <c r="B920" s="109" t="s">
        <v>1808</v>
      </c>
      <c r="C920" s="109">
        <v>44</v>
      </c>
      <c r="D920" s="109" t="s">
        <v>167</v>
      </c>
      <c r="E920" s="109">
        <v>44021</v>
      </c>
      <c r="F920" s="109" t="s">
        <v>1294</v>
      </c>
      <c r="G920" s="110">
        <v>322</v>
      </c>
      <c r="H920" s="110">
        <v>162</v>
      </c>
      <c r="I920" s="111">
        <v>0.50310559006211197</v>
      </c>
      <c r="J920" s="110">
        <v>160</v>
      </c>
      <c r="K920" s="111">
        <v>0.49689440993788803</v>
      </c>
      <c r="L920" s="110">
        <v>2</v>
      </c>
      <c r="M920" s="110">
        <v>1</v>
      </c>
      <c r="N920" s="110">
        <v>281</v>
      </c>
      <c r="O920" s="110">
        <v>5</v>
      </c>
      <c r="P920" s="110">
        <v>0</v>
      </c>
      <c r="Q920" s="110">
        <v>13</v>
      </c>
      <c r="R920" s="110">
        <v>20</v>
      </c>
      <c r="S920" s="110">
        <f>SUM('MFP by Site_kbs'!$L920:$P920,'MFP by Site_kbs'!$R920)</f>
        <v>309</v>
      </c>
      <c r="T920" s="110">
        <v>321</v>
      </c>
      <c r="U920" s="111">
        <v>0.99689440993788803</v>
      </c>
      <c r="V920" s="110">
        <v>1</v>
      </c>
      <c r="W920" s="111">
        <v>3.1055900621118002E-3</v>
      </c>
      <c r="X920" s="110">
        <v>0</v>
      </c>
      <c r="Y920" s="110">
        <v>10</v>
      </c>
      <c r="Z920" s="110" t="s">
        <v>1869</v>
      </c>
      <c r="AA920" s="110">
        <v>50</v>
      </c>
      <c r="AB920" s="110">
        <v>46</v>
      </c>
      <c r="AC920" s="110">
        <v>59</v>
      </c>
      <c r="AD920" s="109">
        <v>50</v>
      </c>
      <c r="AE920" s="110">
        <v>56</v>
      </c>
      <c r="AF920" s="110">
        <v>51</v>
      </c>
      <c r="AG920" s="110">
        <v>0</v>
      </c>
      <c r="AH920" s="110">
        <v>0</v>
      </c>
      <c r="AI920" s="110">
        <v>0</v>
      </c>
      <c r="AJ920" s="110">
        <v>0</v>
      </c>
      <c r="AK920" s="110">
        <v>0</v>
      </c>
      <c r="AL920" s="110">
        <v>0</v>
      </c>
      <c r="AM920" s="110">
        <v>0</v>
      </c>
      <c r="AN920" s="110">
        <v>0</v>
      </c>
      <c r="AO920" s="110">
        <v>317</v>
      </c>
      <c r="AP920" s="112">
        <f>'MFP by Site_kbs'!$AO920/'MFP by Site_kbs'!$G920</f>
        <v>0.98447204968944102</v>
      </c>
      <c r="AQ920" s="110">
        <v>317</v>
      </c>
      <c r="AR920" s="113">
        <f>'MFP by Site_kbs'!$AQ920/'MFP by Site_kbs'!$G920</f>
        <v>0.98447204968944102</v>
      </c>
      <c r="AS920" s="110" t="s">
        <v>1767</v>
      </c>
      <c r="AT920" s="110" t="s">
        <v>1939</v>
      </c>
      <c r="AU920" s="114" t="s">
        <v>3247</v>
      </c>
    </row>
    <row r="921" spans="2:47" x14ac:dyDescent="0.25">
      <c r="B921" s="103" t="s">
        <v>1808</v>
      </c>
      <c r="C921" s="103">
        <v>44</v>
      </c>
      <c r="D921" s="103" t="s">
        <v>167</v>
      </c>
      <c r="E921" s="103">
        <v>44023</v>
      </c>
      <c r="F921" s="103" t="s">
        <v>1295</v>
      </c>
      <c r="G921" s="104">
        <v>301</v>
      </c>
      <c r="H921" s="104">
        <v>146</v>
      </c>
      <c r="I921" s="105">
        <v>0.48504983388704298</v>
      </c>
      <c r="J921" s="104">
        <v>155</v>
      </c>
      <c r="K921" s="105">
        <v>0.51495016611295696</v>
      </c>
      <c r="L921" s="104">
        <v>3</v>
      </c>
      <c r="M921" s="104">
        <v>0</v>
      </c>
      <c r="N921" s="104">
        <v>92</v>
      </c>
      <c r="O921" s="104">
        <v>26</v>
      </c>
      <c r="P921" s="104">
        <v>0</v>
      </c>
      <c r="Q921" s="104">
        <v>171</v>
      </c>
      <c r="R921" s="104">
        <v>9</v>
      </c>
      <c r="S921" s="104">
        <f>SUM('MFP by Site_kbs'!$L921:$P921,'MFP by Site_kbs'!$R921)</f>
        <v>130</v>
      </c>
      <c r="T921" s="104">
        <v>301</v>
      </c>
      <c r="U921" s="105">
        <v>1</v>
      </c>
      <c r="V921" s="104">
        <v>0</v>
      </c>
      <c r="W921" s="105">
        <v>0</v>
      </c>
      <c r="X921" s="104">
        <v>0</v>
      </c>
      <c r="Y921" s="104">
        <v>0</v>
      </c>
      <c r="Z921" s="104" t="s">
        <v>1869</v>
      </c>
      <c r="AA921" s="104">
        <v>0</v>
      </c>
      <c r="AB921" s="104">
        <v>0</v>
      </c>
      <c r="AC921" s="104">
        <v>0</v>
      </c>
      <c r="AD921" s="103">
        <v>0</v>
      </c>
      <c r="AE921" s="104">
        <v>0</v>
      </c>
      <c r="AF921" s="104">
        <v>0</v>
      </c>
      <c r="AG921" s="104">
        <v>89</v>
      </c>
      <c r="AH921" s="104">
        <v>125</v>
      </c>
      <c r="AI921" s="104">
        <v>87</v>
      </c>
      <c r="AJ921" s="104">
        <v>0</v>
      </c>
      <c r="AK921" s="104">
        <v>0</v>
      </c>
      <c r="AL921" s="104">
        <v>0</v>
      </c>
      <c r="AM921" s="104">
        <v>0</v>
      </c>
      <c r="AN921" s="104">
        <v>0</v>
      </c>
      <c r="AO921" s="104">
        <v>251</v>
      </c>
      <c r="AP921" s="106">
        <f>'MFP by Site_kbs'!$AO921/'MFP by Site_kbs'!$G921</f>
        <v>0.83388704318936879</v>
      </c>
      <c r="AQ921" s="104">
        <v>251</v>
      </c>
      <c r="AR921" s="107">
        <f>'MFP by Site_kbs'!$AQ921/'MFP by Site_kbs'!$G921</f>
        <v>0.83388704318936879</v>
      </c>
      <c r="AS921" s="104" t="s">
        <v>1767</v>
      </c>
      <c r="AT921" s="104" t="s">
        <v>1939</v>
      </c>
      <c r="AU921" s="115" t="s">
        <v>3247</v>
      </c>
    </row>
    <row r="922" spans="2:47" x14ac:dyDescent="0.25">
      <c r="B922" s="109" t="s">
        <v>1808</v>
      </c>
      <c r="C922" s="109">
        <v>44</v>
      </c>
      <c r="D922" s="109" t="s">
        <v>167</v>
      </c>
      <c r="E922" s="109">
        <v>44024</v>
      </c>
      <c r="F922" s="109" t="s">
        <v>1296</v>
      </c>
      <c r="G922" s="110">
        <v>586</v>
      </c>
      <c r="H922" s="110">
        <v>273</v>
      </c>
      <c r="I922" s="111">
        <v>0.46587030716723499</v>
      </c>
      <c r="J922" s="110">
        <v>313</v>
      </c>
      <c r="K922" s="111">
        <v>0.53412969283276401</v>
      </c>
      <c r="L922" s="110">
        <v>1</v>
      </c>
      <c r="M922" s="110">
        <v>9</v>
      </c>
      <c r="N922" s="110">
        <v>176</v>
      </c>
      <c r="O922" s="110">
        <v>137</v>
      </c>
      <c r="P922" s="110">
        <v>0</v>
      </c>
      <c r="Q922" s="110">
        <v>240</v>
      </c>
      <c r="R922" s="110">
        <v>23</v>
      </c>
      <c r="S922" s="110">
        <f>SUM('MFP by Site_kbs'!$L922:$P922,'MFP by Site_kbs'!$R922)</f>
        <v>346</v>
      </c>
      <c r="T922" s="110">
        <v>524</v>
      </c>
      <c r="U922" s="111">
        <v>0.89419795221843001</v>
      </c>
      <c r="V922" s="110">
        <v>62</v>
      </c>
      <c r="W922" s="111">
        <v>0.10580204778157</v>
      </c>
      <c r="X922" s="110">
        <v>0</v>
      </c>
      <c r="Y922" s="110">
        <v>12</v>
      </c>
      <c r="Z922" s="110" t="s">
        <v>1869</v>
      </c>
      <c r="AA922" s="110">
        <v>82</v>
      </c>
      <c r="AB922" s="110">
        <v>87</v>
      </c>
      <c r="AC922" s="110">
        <v>94</v>
      </c>
      <c r="AD922" s="109">
        <v>104</v>
      </c>
      <c r="AE922" s="110">
        <v>102</v>
      </c>
      <c r="AF922" s="110">
        <v>105</v>
      </c>
      <c r="AG922" s="110">
        <v>0</v>
      </c>
      <c r="AH922" s="110">
        <v>0</v>
      </c>
      <c r="AI922" s="110">
        <v>0</v>
      </c>
      <c r="AJ922" s="110">
        <v>0</v>
      </c>
      <c r="AK922" s="110">
        <v>0</v>
      </c>
      <c r="AL922" s="110">
        <v>0</v>
      </c>
      <c r="AM922" s="110">
        <v>0</v>
      </c>
      <c r="AN922" s="110">
        <v>0</v>
      </c>
      <c r="AO922" s="110">
        <v>518</v>
      </c>
      <c r="AP922" s="112">
        <f>'MFP by Site_kbs'!$AO922/'MFP by Site_kbs'!$G922</f>
        <v>0.88395904436860073</v>
      </c>
      <c r="AQ922" s="110">
        <v>523</v>
      </c>
      <c r="AR922" s="113">
        <f>'MFP by Site_kbs'!$AQ922/'MFP by Site_kbs'!$G922</f>
        <v>0.89249146757679176</v>
      </c>
      <c r="AS922" s="110" t="s">
        <v>1767</v>
      </c>
      <c r="AT922" s="110" t="s">
        <v>1939</v>
      </c>
      <c r="AU922" s="114" t="s">
        <v>3247</v>
      </c>
    </row>
    <row r="923" spans="2:47" x14ac:dyDescent="0.25">
      <c r="B923" s="103" t="s">
        <v>1808</v>
      </c>
      <c r="C923" s="103">
        <v>44</v>
      </c>
      <c r="D923" s="103" t="s">
        <v>167</v>
      </c>
      <c r="E923" s="103">
        <v>44025</v>
      </c>
      <c r="F923" s="103" t="s">
        <v>1297</v>
      </c>
      <c r="G923" s="104">
        <v>600</v>
      </c>
      <c r="H923" s="104">
        <v>288</v>
      </c>
      <c r="I923" s="105">
        <v>0.48</v>
      </c>
      <c r="J923" s="104">
        <v>312</v>
      </c>
      <c r="K923" s="105">
        <v>0.52</v>
      </c>
      <c r="L923" s="104">
        <v>4</v>
      </c>
      <c r="M923" s="104">
        <v>24</v>
      </c>
      <c r="N923" s="104">
        <v>196</v>
      </c>
      <c r="O923" s="104">
        <v>95</v>
      </c>
      <c r="P923" s="104">
        <v>1</v>
      </c>
      <c r="Q923" s="104">
        <v>248</v>
      </c>
      <c r="R923" s="104">
        <v>32</v>
      </c>
      <c r="S923" s="104">
        <f>SUM('MFP by Site_kbs'!$L923:$P923,'MFP by Site_kbs'!$R923)</f>
        <v>352</v>
      </c>
      <c r="T923" s="104">
        <v>556</v>
      </c>
      <c r="U923" s="105">
        <v>0.92666666666666697</v>
      </c>
      <c r="V923" s="104">
        <v>44</v>
      </c>
      <c r="W923" s="105">
        <v>7.3333333333333306E-2</v>
      </c>
      <c r="X923" s="104">
        <v>0</v>
      </c>
      <c r="Y923" s="104">
        <v>0</v>
      </c>
      <c r="Z923" s="104" t="s">
        <v>1869</v>
      </c>
      <c r="AA923" s="104">
        <v>0</v>
      </c>
      <c r="AB923" s="104">
        <v>0</v>
      </c>
      <c r="AC923" s="104">
        <v>0</v>
      </c>
      <c r="AD923" s="103">
        <v>0</v>
      </c>
      <c r="AE923" s="104">
        <v>0</v>
      </c>
      <c r="AF923" s="104">
        <v>0</v>
      </c>
      <c r="AG923" s="104">
        <v>203</v>
      </c>
      <c r="AH923" s="104">
        <v>198</v>
      </c>
      <c r="AI923" s="104">
        <v>199</v>
      </c>
      <c r="AJ923" s="104">
        <v>0</v>
      </c>
      <c r="AK923" s="104">
        <v>0</v>
      </c>
      <c r="AL923" s="104">
        <v>0</v>
      </c>
      <c r="AM923" s="104">
        <v>0</v>
      </c>
      <c r="AN923" s="104">
        <v>0</v>
      </c>
      <c r="AO923" s="104">
        <v>502</v>
      </c>
      <c r="AP923" s="106">
        <f>'MFP by Site_kbs'!$AO923/'MFP by Site_kbs'!$G923</f>
        <v>0.83666666666666667</v>
      </c>
      <c r="AQ923" s="104">
        <v>512</v>
      </c>
      <c r="AR923" s="107">
        <f>'MFP by Site_kbs'!$AQ923/'MFP by Site_kbs'!$G923</f>
        <v>0.85333333333333339</v>
      </c>
      <c r="AS923" s="104" t="s">
        <v>1767</v>
      </c>
      <c r="AT923" s="104" t="s">
        <v>1939</v>
      </c>
      <c r="AU923" s="115" t="s">
        <v>3247</v>
      </c>
    </row>
    <row r="924" spans="2:47" x14ac:dyDescent="0.25">
      <c r="B924" s="109" t="s">
        <v>1808</v>
      </c>
      <c r="C924" s="109">
        <v>44</v>
      </c>
      <c r="D924" s="109" t="s">
        <v>167</v>
      </c>
      <c r="E924" s="109">
        <v>44027</v>
      </c>
      <c r="F924" s="109" t="s">
        <v>1298</v>
      </c>
      <c r="G924" s="110">
        <v>806</v>
      </c>
      <c r="H924" s="110">
        <v>373</v>
      </c>
      <c r="I924" s="111">
        <v>0.46277915632754302</v>
      </c>
      <c r="J924" s="110">
        <v>433</v>
      </c>
      <c r="K924" s="111">
        <v>0.53722084367245704</v>
      </c>
      <c r="L924" s="110">
        <v>4</v>
      </c>
      <c r="M924" s="110">
        <v>29</v>
      </c>
      <c r="N924" s="110">
        <v>191</v>
      </c>
      <c r="O924" s="110">
        <v>94</v>
      </c>
      <c r="P924" s="110">
        <v>1</v>
      </c>
      <c r="Q924" s="110">
        <v>459</v>
      </c>
      <c r="R924" s="110">
        <v>28</v>
      </c>
      <c r="S924" s="110">
        <f>SUM('MFP by Site_kbs'!$L924:$P924,'MFP by Site_kbs'!$R924)</f>
        <v>347</v>
      </c>
      <c r="T924" s="110">
        <v>771</v>
      </c>
      <c r="U924" s="111">
        <v>0.95657568238213397</v>
      </c>
      <c r="V924" s="110">
        <v>35</v>
      </c>
      <c r="W924" s="111">
        <v>4.3424317617865998E-2</v>
      </c>
      <c r="X924" s="110">
        <v>0</v>
      </c>
      <c r="Y924" s="110">
        <v>7</v>
      </c>
      <c r="Z924" s="110" t="s">
        <v>1869</v>
      </c>
      <c r="AA924" s="110">
        <v>128</v>
      </c>
      <c r="AB924" s="110">
        <v>121</v>
      </c>
      <c r="AC924" s="110">
        <v>142</v>
      </c>
      <c r="AD924" s="109">
        <v>137</v>
      </c>
      <c r="AE924" s="110">
        <v>129</v>
      </c>
      <c r="AF924" s="110">
        <v>142</v>
      </c>
      <c r="AG924" s="110">
        <v>0</v>
      </c>
      <c r="AH924" s="110">
        <v>0</v>
      </c>
      <c r="AI924" s="110">
        <v>0</v>
      </c>
      <c r="AJ924" s="110">
        <v>0</v>
      </c>
      <c r="AK924" s="110">
        <v>0</v>
      </c>
      <c r="AL924" s="110">
        <v>0</v>
      </c>
      <c r="AM924" s="110">
        <v>0</v>
      </c>
      <c r="AN924" s="110">
        <v>0</v>
      </c>
      <c r="AO924" s="110">
        <v>651</v>
      </c>
      <c r="AP924" s="112">
        <f>'MFP by Site_kbs'!$AO924/'MFP by Site_kbs'!$G924</f>
        <v>0.80769230769230771</v>
      </c>
      <c r="AQ924" s="110">
        <v>656</v>
      </c>
      <c r="AR924" s="113">
        <f>'MFP by Site_kbs'!$AQ924/'MFP by Site_kbs'!$G924</f>
        <v>0.81389578163771714</v>
      </c>
      <c r="AS924" s="110" t="s">
        <v>1767</v>
      </c>
      <c r="AT924" s="110" t="s">
        <v>1939</v>
      </c>
      <c r="AU924" s="114" t="s">
        <v>3247</v>
      </c>
    </row>
    <row r="925" spans="2:47" x14ac:dyDescent="0.25">
      <c r="B925" s="103" t="s">
        <v>1808</v>
      </c>
      <c r="C925" s="103">
        <v>44</v>
      </c>
      <c r="D925" s="103" t="s">
        <v>167</v>
      </c>
      <c r="E925" s="103">
        <v>44700</v>
      </c>
      <c r="F925" s="103" t="s">
        <v>1299</v>
      </c>
      <c r="G925" s="104">
        <v>25</v>
      </c>
      <c r="H925" s="104">
        <v>10</v>
      </c>
      <c r="I925" s="105">
        <v>0.4</v>
      </c>
      <c r="J925" s="104">
        <v>15</v>
      </c>
      <c r="K925" s="105">
        <v>0.6</v>
      </c>
      <c r="L925" s="104">
        <v>0</v>
      </c>
      <c r="M925" s="104">
        <v>0</v>
      </c>
      <c r="N925" s="104">
        <v>3</v>
      </c>
      <c r="O925" s="104">
        <v>2</v>
      </c>
      <c r="P925" s="104">
        <v>0</v>
      </c>
      <c r="Q925" s="104">
        <v>20</v>
      </c>
      <c r="R925" s="104">
        <v>0</v>
      </c>
      <c r="S925" s="104">
        <f>SUM('MFP by Site_kbs'!$L925:$P925,'MFP by Site_kbs'!$R925)</f>
        <v>5</v>
      </c>
      <c r="T925" s="104">
        <v>25</v>
      </c>
      <c r="U925" s="105">
        <v>1</v>
      </c>
      <c r="V925" s="104">
        <v>0</v>
      </c>
      <c r="W925" s="105">
        <v>0</v>
      </c>
      <c r="X925" s="104">
        <v>0</v>
      </c>
      <c r="Y925" s="104">
        <v>25</v>
      </c>
      <c r="Z925" s="104" t="s">
        <v>1869</v>
      </c>
      <c r="AA925" s="104">
        <v>0</v>
      </c>
      <c r="AB925" s="104">
        <v>0</v>
      </c>
      <c r="AC925" s="104">
        <v>0</v>
      </c>
      <c r="AD925" s="103">
        <v>0</v>
      </c>
      <c r="AE925" s="104">
        <v>0</v>
      </c>
      <c r="AF925" s="104">
        <v>0</v>
      </c>
      <c r="AG925" s="104">
        <v>0</v>
      </c>
      <c r="AH925" s="104">
        <v>0</v>
      </c>
      <c r="AI925" s="104">
        <v>0</v>
      </c>
      <c r="AJ925" s="104">
        <v>0</v>
      </c>
      <c r="AK925" s="104">
        <v>0</v>
      </c>
      <c r="AL925" s="104">
        <v>0</v>
      </c>
      <c r="AM925" s="104">
        <v>0</v>
      </c>
      <c r="AN925" s="104">
        <v>0</v>
      </c>
      <c r="AO925" s="104">
        <v>9</v>
      </c>
      <c r="AP925" s="106">
        <f>'MFP by Site_kbs'!$AO925/'MFP by Site_kbs'!$G925</f>
        <v>0.36</v>
      </c>
      <c r="AQ925" s="104">
        <v>9</v>
      </c>
      <c r="AR925" s="107">
        <f>'MFP by Site_kbs'!$AQ925/'MFP by Site_kbs'!$G925</f>
        <v>0.36</v>
      </c>
      <c r="AS925" s="104" t="s">
        <v>1767</v>
      </c>
      <c r="AT925" s="104" t="s">
        <v>1939</v>
      </c>
      <c r="AU925" s="115" t="s">
        <v>3247</v>
      </c>
    </row>
    <row r="926" spans="2:47" x14ac:dyDescent="0.25">
      <c r="B926" s="109" t="s">
        <v>1808</v>
      </c>
      <c r="C926" s="109">
        <v>45</v>
      </c>
      <c r="D926" s="109" t="s">
        <v>169</v>
      </c>
      <c r="E926" s="109">
        <v>45001</v>
      </c>
      <c r="F926" s="109" t="s">
        <v>1300</v>
      </c>
      <c r="G926" s="110">
        <v>240</v>
      </c>
      <c r="H926" s="110">
        <v>120</v>
      </c>
      <c r="I926" s="111">
        <v>0.5</v>
      </c>
      <c r="J926" s="110">
        <v>120</v>
      </c>
      <c r="K926" s="111">
        <v>0.5</v>
      </c>
      <c r="L926" s="110">
        <v>0</v>
      </c>
      <c r="M926" s="110">
        <v>1</v>
      </c>
      <c r="N926" s="110">
        <v>36</v>
      </c>
      <c r="O926" s="110">
        <v>11</v>
      </c>
      <c r="P926" s="110">
        <v>0</v>
      </c>
      <c r="Q926" s="110">
        <v>184</v>
      </c>
      <c r="R926" s="110">
        <v>8</v>
      </c>
      <c r="S926" s="110">
        <f>SUM('MFP by Site_kbs'!$L926:$P926,'MFP by Site_kbs'!$R926)</f>
        <v>56</v>
      </c>
      <c r="T926" s="110">
        <v>237</v>
      </c>
      <c r="U926" s="111">
        <v>0.98750000000000004</v>
      </c>
      <c r="V926" s="110">
        <v>3</v>
      </c>
      <c r="W926" s="111">
        <v>1.2500000000000001E-2</v>
      </c>
      <c r="X926" s="110">
        <v>0</v>
      </c>
      <c r="Y926" s="110">
        <v>12</v>
      </c>
      <c r="Z926" s="110" t="s">
        <v>1869</v>
      </c>
      <c r="AA926" s="110">
        <v>65</v>
      </c>
      <c r="AB926" s="110">
        <v>83</v>
      </c>
      <c r="AC926" s="110">
        <v>80</v>
      </c>
      <c r="AD926" s="109">
        <v>0</v>
      </c>
      <c r="AE926" s="110">
        <v>0</v>
      </c>
      <c r="AF926" s="110">
        <v>0</v>
      </c>
      <c r="AG926" s="110">
        <v>0</v>
      </c>
      <c r="AH926" s="110">
        <v>0</v>
      </c>
      <c r="AI926" s="110">
        <v>0</v>
      </c>
      <c r="AJ926" s="110">
        <v>0</v>
      </c>
      <c r="AK926" s="110">
        <v>0</v>
      </c>
      <c r="AL926" s="110">
        <v>0</v>
      </c>
      <c r="AM926" s="110">
        <v>0</v>
      </c>
      <c r="AN926" s="110">
        <v>0</v>
      </c>
      <c r="AO926" s="110">
        <v>152</v>
      </c>
      <c r="AP926" s="112">
        <f>'MFP by Site_kbs'!$AO926/'MFP by Site_kbs'!$G926</f>
        <v>0.6333333333333333</v>
      </c>
      <c r="AQ926" s="110">
        <v>152</v>
      </c>
      <c r="AR926" s="113">
        <f>'MFP by Site_kbs'!$AQ926/'MFP by Site_kbs'!$G926</f>
        <v>0.6333333333333333</v>
      </c>
      <c r="AS926" s="110" t="s">
        <v>1767</v>
      </c>
      <c r="AT926" s="110" t="s">
        <v>1789</v>
      </c>
      <c r="AU926" s="114" t="s">
        <v>3247</v>
      </c>
    </row>
    <row r="927" spans="2:47" ht="30" x14ac:dyDescent="0.25">
      <c r="B927" s="103" t="s">
        <v>1808</v>
      </c>
      <c r="C927" s="103">
        <v>45</v>
      </c>
      <c r="D927" s="103" t="s">
        <v>169</v>
      </c>
      <c r="E927" s="103">
        <v>45002</v>
      </c>
      <c r="F927" s="103" t="s">
        <v>1301</v>
      </c>
      <c r="G927" s="104">
        <v>12</v>
      </c>
      <c r="H927" s="104">
        <v>4</v>
      </c>
      <c r="I927" s="105">
        <v>0.33333333333333298</v>
      </c>
      <c r="J927" s="104">
        <v>8</v>
      </c>
      <c r="K927" s="105">
        <v>0.66666666666666696</v>
      </c>
      <c r="L927" s="104">
        <v>0</v>
      </c>
      <c r="M927" s="104">
        <v>0</v>
      </c>
      <c r="N927" s="104">
        <v>10</v>
      </c>
      <c r="O927" s="104">
        <v>1</v>
      </c>
      <c r="P927" s="104">
        <v>0</v>
      </c>
      <c r="Q927" s="104">
        <v>1</v>
      </c>
      <c r="R927" s="104">
        <v>0</v>
      </c>
      <c r="S927" s="104">
        <f>SUM('MFP by Site_kbs'!$L927:$P927,'MFP by Site_kbs'!$R927)</f>
        <v>11</v>
      </c>
      <c r="T927" s="104">
        <v>12</v>
      </c>
      <c r="U927" s="105">
        <v>1</v>
      </c>
      <c r="V927" s="104">
        <v>0</v>
      </c>
      <c r="W927" s="105">
        <v>0</v>
      </c>
      <c r="X927" s="104">
        <v>0</v>
      </c>
      <c r="Y927" s="104">
        <v>12</v>
      </c>
      <c r="Z927" s="104" t="s">
        <v>1869</v>
      </c>
      <c r="AA927" s="104">
        <v>0</v>
      </c>
      <c r="AB927" s="104">
        <v>0</v>
      </c>
      <c r="AC927" s="104">
        <v>0</v>
      </c>
      <c r="AD927" s="103">
        <v>0</v>
      </c>
      <c r="AE927" s="104">
        <v>0</v>
      </c>
      <c r="AF927" s="104">
        <v>0</v>
      </c>
      <c r="AG927" s="104">
        <v>0</v>
      </c>
      <c r="AH927" s="104">
        <v>0</v>
      </c>
      <c r="AI927" s="104">
        <v>0</v>
      </c>
      <c r="AJ927" s="104">
        <v>0</v>
      </c>
      <c r="AK927" s="104">
        <v>0</v>
      </c>
      <c r="AL927" s="104">
        <v>0</v>
      </c>
      <c r="AM927" s="104">
        <v>0</v>
      </c>
      <c r="AN927" s="104">
        <v>0</v>
      </c>
      <c r="AO927" s="104">
        <v>12</v>
      </c>
      <c r="AP927" s="106">
        <f>'MFP by Site_kbs'!$AO927/'MFP by Site_kbs'!$G927</f>
        <v>1</v>
      </c>
      <c r="AQ927" s="104">
        <v>12</v>
      </c>
      <c r="AR927" s="107">
        <f>'MFP by Site_kbs'!$AQ927/'MFP by Site_kbs'!$G927</f>
        <v>1</v>
      </c>
      <c r="AS927" s="104" t="s">
        <v>1767</v>
      </c>
      <c r="AT927" s="104" t="s">
        <v>1789</v>
      </c>
      <c r="AU927" s="115" t="s">
        <v>3247</v>
      </c>
    </row>
    <row r="928" spans="2:47" x14ac:dyDescent="0.25">
      <c r="B928" s="109" t="s">
        <v>1808</v>
      </c>
      <c r="C928" s="109">
        <v>45</v>
      </c>
      <c r="D928" s="109" t="s">
        <v>169</v>
      </c>
      <c r="E928" s="109">
        <v>45003</v>
      </c>
      <c r="F928" s="109" t="s">
        <v>1302</v>
      </c>
      <c r="G928" s="110">
        <v>1331</v>
      </c>
      <c r="H928" s="110">
        <v>651</v>
      </c>
      <c r="I928" s="111">
        <v>0.48910593538692698</v>
      </c>
      <c r="J928" s="110">
        <v>680</v>
      </c>
      <c r="K928" s="111">
        <v>0.51089406461307296</v>
      </c>
      <c r="L928" s="110">
        <v>3</v>
      </c>
      <c r="M928" s="110">
        <v>23</v>
      </c>
      <c r="N928" s="110">
        <v>447</v>
      </c>
      <c r="O928" s="110">
        <v>108</v>
      </c>
      <c r="P928" s="110">
        <v>3</v>
      </c>
      <c r="Q928" s="110">
        <v>719</v>
      </c>
      <c r="R928" s="110">
        <v>28</v>
      </c>
      <c r="S928" s="110">
        <f>SUM('MFP by Site_kbs'!$L928:$P928,'MFP by Site_kbs'!$R928)</f>
        <v>612</v>
      </c>
      <c r="T928" s="110">
        <v>1316</v>
      </c>
      <c r="U928" s="111">
        <v>0.98873027798647595</v>
      </c>
      <c r="V928" s="110">
        <v>15</v>
      </c>
      <c r="W928" s="111">
        <v>1.1269722013523701E-2</v>
      </c>
      <c r="X928" s="110">
        <v>0</v>
      </c>
      <c r="Y928" s="110">
        <v>0</v>
      </c>
      <c r="Z928" s="110" t="s">
        <v>1869</v>
      </c>
      <c r="AA928" s="110">
        <v>0</v>
      </c>
      <c r="AB928" s="110">
        <v>0</v>
      </c>
      <c r="AC928" s="110">
        <v>0</v>
      </c>
      <c r="AD928" s="109">
        <v>0</v>
      </c>
      <c r="AE928" s="110">
        <v>0</v>
      </c>
      <c r="AF928" s="110">
        <v>0</v>
      </c>
      <c r="AG928" s="110">
        <v>0</v>
      </c>
      <c r="AH928" s="110">
        <v>0</v>
      </c>
      <c r="AI928" s="110">
        <v>3</v>
      </c>
      <c r="AJ928" s="110">
        <v>311</v>
      </c>
      <c r="AK928" s="110">
        <v>30</v>
      </c>
      <c r="AL928" s="110">
        <v>360</v>
      </c>
      <c r="AM928" s="110">
        <v>326</v>
      </c>
      <c r="AN928" s="110">
        <v>301</v>
      </c>
      <c r="AO928" s="110">
        <v>661</v>
      </c>
      <c r="AP928" s="112">
        <f>'MFP by Site_kbs'!$AO928/'MFP by Site_kbs'!$G928</f>
        <v>0.49661908339594291</v>
      </c>
      <c r="AQ928" s="110">
        <v>665</v>
      </c>
      <c r="AR928" s="113">
        <f>'MFP by Site_kbs'!$AQ928/'MFP by Site_kbs'!$G928</f>
        <v>0.49962434259954919</v>
      </c>
      <c r="AS928" s="110" t="s">
        <v>1767</v>
      </c>
      <c r="AT928" s="110" t="s">
        <v>1789</v>
      </c>
      <c r="AU928" s="114" t="s">
        <v>3247</v>
      </c>
    </row>
    <row r="929" spans="2:47" x14ac:dyDescent="0.25">
      <c r="B929" s="103" t="s">
        <v>1808</v>
      </c>
      <c r="C929" s="103">
        <v>45</v>
      </c>
      <c r="D929" s="103" t="s">
        <v>169</v>
      </c>
      <c r="E929" s="103">
        <v>45005</v>
      </c>
      <c r="F929" s="103" t="s">
        <v>1303</v>
      </c>
      <c r="G929" s="104">
        <v>1444</v>
      </c>
      <c r="H929" s="104">
        <v>696</v>
      </c>
      <c r="I929" s="105">
        <v>0.48199445983379502</v>
      </c>
      <c r="J929" s="104">
        <v>748</v>
      </c>
      <c r="K929" s="105">
        <v>0.51800554016620504</v>
      </c>
      <c r="L929" s="104">
        <v>5</v>
      </c>
      <c r="M929" s="104">
        <v>15</v>
      </c>
      <c r="N929" s="104">
        <v>448</v>
      </c>
      <c r="O929" s="104">
        <v>72</v>
      </c>
      <c r="P929" s="104">
        <v>4</v>
      </c>
      <c r="Q929" s="104">
        <v>857</v>
      </c>
      <c r="R929" s="104">
        <v>43</v>
      </c>
      <c r="S929" s="104">
        <f>SUM('MFP by Site_kbs'!$L929:$P929,'MFP by Site_kbs'!$R929)</f>
        <v>587</v>
      </c>
      <c r="T929" s="104">
        <v>1434</v>
      </c>
      <c r="U929" s="105">
        <v>0.99307479224376705</v>
      </c>
      <c r="V929" s="104">
        <v>10</v>
      </c>
      <c r="W929" s="105">
        <v>6.9252077562326902E-3</v>
      </c>
      <c r="X929" s="104">
        <v>0</v>
      </c>
      <c r="Y929" s="104">
        <v>0</v>
      </c>
      <c r="Z929" s="104" t="s">
        <v>1869</v>
      </c>
      <c r="AA929" s="104">
        <v>0</v>
      </c>
      <c r="AB929" s="104">
        <v>0</v>
      </c>
      <c r="AC929" s="104">
        <v>0</v>
      </c>
      <c r="AD929" s="103">
        <v>0</v>
      </c>
      <c r="AE929" s="104">
        <v>0</v>
      </c>
      <c r="AF929" s="104">
        <v>0</v>
      </c>
      <c r="AG929" s="104">
        <v>0</v>
      </c>
      <c r="AH929" s="104">
        <v>0</v>
      </c>
      <c r="AI929" s="104">
        <v>5</v>
      </c>
      <c r="AJ929" s="104">
        <v>373</v>
      </c>
      <c r="AK929" s="104">
        <v>37</v>
      </c>
      <c r="AL929" s="104">
        <v>349</v>
      </c>
      <c r="AM929" s="104">
        <v>368</v>
      </c>
      <c r="AN929" s="104">
        <v>312</v>
      </c>
      <c r="AO929" s="104">
        <v>671</v>
      </c>
      <c r="AP929" s="106">
        <f>'MFP by Site_kbs'!$AO929/'MFP by Site_kbs'!$G929</f>
        <v>0.4646814404432133</v>
      </c>
      <c r="AQ929" s="104">
        <v>676</v>
      </c>
      <c r="AR929" s="107">
        <f>'MFP by Site_kbs'!$AQ929/'MFP by Site_kbs'!$G929</f>
        <v>0.46814404432132967</v>
      </c>
      <c r="AS929" s="104" t="s">
        <v>1767</v>
      </c>
      <c r="AT929" s="104" t="s">
        <v>1789</v>
      </c>
      <c r="AU929" s="115" t="s">
        <v>3247</v>
      </c>
    </row>
    <row r="930" spans="2:47" x14ac:dyDescent="0.25">
      <c r="B930" s="109" t="s">
        <v>1808</v>
      </c>
      <c r="C930" s="109">
        <v>45</v>
      </c>
      <c r="D930" s="109" t="s">
        <v>169</v>
      </c>
      <c r="E930" s="109">
        <v>45006</v>
      </c>
      <c r="F930" s="109" t="s">
        <v>1304</v>
      </c>
      <c r="G930" s="110">
        <v>304</v>
      </c>
      <c r="H930" s="110">
        <v>142</v>
      </c>
      <c r="I930" s="111">
        <v>0.46710526315789502</v>
      </c>
      <c r="J930" s="110">
        <v>162</v>
      </c>
      <c r="K930" s="111">
        <v>0.53289473684210498</v>
      </c>
      <c r="L930" s="110">
        <v>0</v>
      </c>
      <c r="M930" s="110">
        <v>0</v>
      </c>
      <c r="N930" s="110">
        <v>222</v>
      </c>
      <c r="O930" s="110">
        <v>14</v>
      </c>
      <c r="P930" s="110">
        <v>0</v>
      </c>
      <c r="Q930" s="110">
        <v>61</v>
      </c>
      <c r="R930" s="110">
        <v>7</v>
      </c>
      <c r="S930" s="110">
        <f>SUM('MFP by Site_kbs'!$L930:$P930,'MFP by Site_kbs'!$R930)</f>
        <v>243</v>
      </c>
      <c r="T930" s="110">
        <v>301</v>
      </c>
      <c r="U930" s="111">
        <v>0.99013157894736803</v>
      </c>
      <c r="V930" s="110">
        <v>3</v>
      </c>
      <c r="W930" s="111">
        <v>9.8684210526315801E-3</v>
      </c>
      <c r="X930" s="110">
        <v>0</v>
      </c>
      <c r="Y930" s="110">
        <v>0</v>
      </c>
      <c r="Z930" s="110" t="s">
        <v>1869</v>
      </c>
      <c r="AA930" s="110">
        <v>0</v>
      </c>
      <c r="AB930" s="110">
        <v>0</v>
      </c>
      <c r="AC930" s="110">
        <v>0</v>
      </c>
      <c r="AD930" s="109">
        <v>0</v>
      </c>
      <c r="AE930" s="110">
        <v>0</v>
      </c>
      <c r="AF930" s="110">
        <v>0</v>
      </c>
      <c r="AG930" s="110">
        <v>115</v>
      </c>
      <c r="AH930" s="110">
        <v>90</v>
      </c>
      <c r="AI930" s="110">
        <v>99</v>
      </c>
      <c r="AJ930" s="110">
        <v>0</v>
      </c>
      <c r="AK930" s="110">
        <v>0</v>
      </c>
      <c r="AL930" s="110">
        <v>0</v>
      </c>
      <c r="AM930" s="110">
        <v>0</v>
      </c>
      <c r="AN930" s="110">
        <v>0</v>
      </c>
      <c r="AO930" s="110">
        <v>254</v>
      </c>
      <c r="AP930" s="112">
        <f>'MFP by Site_kbs'!$AO930/'MFP by Site_kbs'!$G930</f>
        <v>0.83552631578947367</v>
      </c>
      <c r="AQ930" s="110">
        <v>255</v>
      </c>
      <c r="AR930" s="113">
        <f>'MFP by Site_kbs'!$AQ930/'MFP by Site_kbs'!$G930</f>
        <v>0.83881578947368418</v>
      </c>
      <c r="AS930" s="110" t="s">
        <v>1767</v>
      </c>
      <c r="AT930" s="110" t="s">
        <v>1789</v>
      </c>
      <c r="AU930" s="114" t="s">
        <v>3247</v>
      </c>
    </row>
    <row r="931" spans="2:47" x14ac:dyDescent="0.25">
      <c r="B931" s="103" t="s">
        <v>1808</v>
      </c>
      <c r="C931" s="103">
        <v>45</v>
      </c>
      <c r="D931" s="103" t="s">
        <v>169</v>
      </c>
      <c r="E931" s="103">
        <v>45008</v>
      </c>
      <c r="F931" s="103" t="s">
        <v>1305</v>
      </c>
      <c r="G931" s="104">
        <v>601</v>
      </c>
      <c r="H931" s="104">
        <v>300</v>
      </c>
      <c r="I931" s="105">
        <v>0.49916805324459201</v>
      </c>
      <c r="J931" s="104">
        <v>301</v>
      </c>
      <c r="K931" s="105">
        <v>0.50083194675540799</v>
      </c>
      <c r="L931" s="104">
        <v>1</v>
      </c>
      <c r="M931" s="104">
        <v>11</v>
      </c>
      <c r="N931" s="104">
        <v>154</v>
      </c>
      <c r="O931" s="104">
        <v>25</v>
      </c>
      <c r="P931" s="104">
        <v>1</v>
      </c>
      <c r="Q931" s="104">
        <v>392</v>
      </c>
      <c r="R931" s="104">
        <v>17</v>
      </c>
      <c r="S931" s="104">
        <f>SUM('MFP by Site_kbs'!$L931:$P931,'MFP by Site_kbs'!$R931)</f>
        <v>209</v>
      </c>
      <c r="T931" s="104">
        <v>597</v>
      </c>
      <c r="U931" s="105">
        <v>0.993344425956739</v>
      </c>
      <c r="V931" s="104">
        <v>4</v>
      </c>
      <c r="W931" s="105">
        <v>6.6555740432612297E-3</v>
      </c>
      <c r="X931" s="104">
        <v>0</v>
      </c>
      <c r="Y931" s="104">
        <v>0</v>
      </c>
      <c r="Z931" s="104" t="s">
        <v>1869</v>
      </c>
      <c r="AA931" s="104">
        <v>0</v>
      </c>
      <c r="AB931" s="104">
        <v>0</v>
      </c>
      <c r="AC931" s="104">
        <v>0</v>
      </c>
      <c r="AD931" s="103">
        <v>197</v>
      </c>
      <c r="AE931" s="104">
        <v>211</v>
      </c>
      <c r="AF931" s="104">
        <v>193</v>
      </c>
      <c r="AG931" s="104">
        <v>0</v>
      </c>
      <c r="AH931" s="104">
        <v>0</v>
      </c>
      <c r="AI931" s="104">
        <v>0</v>
      </c>
      <c r="AJ931" s="104">
        <v>0</v>
      </c>
      <c r="AK931" s="104">
        <v>0</v>
      </c>
      <c r="AL931" s="104">
        <v>0</v>
      </c>
      <c r="AM931" s="104">
        <v>0</v>
      </c>
      <c r="AN931" s="104">
        <v>0</v>
      </c>
      <c r="AO931" s="104">
        <v>241</v>
      </c>
      <c r="AP931" s="106">
        <f>'MFP by Site_kbs'!$AO931/'MFP by Site_kbs'!$G931</f>
        <v>0.40099833610648916</v>
      </c>
      <c r="AQ931" s="104">
        <v>243</v>
      </c>
      <c r="AR931" s="107">
        <f>'MFP by Site_kbs'!$AQ931/'MFP by Site_kbs'!$G931</f>
        <v>0.40432612312811977</v>
      </c>
      <c r="AS931" s="104" t="s">
        <v>1767</v>
      </c>
      <c r="AT931" s="104" t="s">
        <v>1789</v>
      </c>
      <c r="AU931" s="115" t="s">
        <v>3247</v>
      </c>
    </row>
    <row r="932" spans="2:47" x14ac:dyDescent="0.25">
      <c r="B932" s="109" t="s">
        <v>1808</v>
      </c>
      <c r="C932" s="109">
        <v>45</v>
      </c>
      <c r="D932" s="109" t="s">
        <v>169</v>
      </c>
      <c r="E932" s="109">
        <v>45009</v>
      </c>
      <c r="F932" s="109" t="s">
        <v>1306</v>
      </c>
      <c r="G932" s="110">
        <v>633</v>
      </c>
      <c r="H932" s="110">
        <v>316</v>
      </c>
      <c r="I932" s="111">
        <v>0.49921011058451797</v>
      </c>
      <c r="J932" s="110">
        <v>317</v>
      </c>
      <c r="K932" s="111">
        <v>0.50078988941548197</v>
      </c>
      <c r="L932" s="110">
        <v>0</v>
      </c>
      <c r="M932" s="110">
        <v>0</v>
      </c>
      <c r="N932" s="110">
        <v>428</v>
      </c>
      <c r="O932" s="110">
        <v>39</v>
      </c>
      <c r="P932" s="110">
        <v>0</v>
      </c>
      <c r="Q932" s="110">
        <v>156</v>
      </c>
      <c r="R932" s="110">
        <v>10</v>
      </c>
      <c r="S932" s="110">
        <f>SUM('MFP by Site_kbs'!$L932:$P932,'MFP by Site_kbs'!$R932)</f>
        <v>477</v>
      </c>
      <c r="T932" s="110">
        <v>614</v>
      </c>
      <c r="U932" s="111">
        <v>0.96998420221169002</v>
      </c>
      <c r="V932" s="110">
        <v>19</v>
      </c>
      <c r="W932" s="111">
        <v>3.0015797788309598E-2</v>
      </c>
      <c r="X932" s="110">
        <v>0</v>
      </c>
      <c r="Y932" s="110">
        <v>14</v>
      </c>
      <c r="Z932" s="110" t="s">
        <v>1869</v>
      </c>
      <c r="AA932" s="110">
        <v>86</v>
      </c>
      <c r="AB932" s="110">
        <v>115</v>
      </c>
      <c r="AC932" s="110">
        <v>126</v>
      </c>
      <c r="AD932" s="109">
        <v>96</v>
      </c>
      <c r="AE932" s="110">
        <v>97</v>
      </c>
      <c r="AF932" s="110">
        <v>99</v>
      </c>
      <c r="AG932" s="110">
        <v>0</v>
      </c>
      <c r="AH932" s="110">
        <v>0</v>
      </c>
      <c r="AI932" s="110">
        <v>0</v>
      </c>
      <c r="AJ932" s="110">
        <v>0</v>
      </c>
      <c r="AK932" s="110">
        <v>0</v>
      </c>
      <c r="AL932" s="110">
        <v>0</v>
      </c>
      <c r="AM932" s="110">
        <v>0</v>
      </c>
      <c r="AN932" s="110">
        <v>0</v>
      </c>
      <c r="AO932" s="110">
        <v>547</v>
      </c>
      <c r="AP932" s="112">
        <f>'MFP by Site_kbs'!$AO932/'MFP by Site_kbs'!$G932</f>
        <v>0.86413902053712477</v>
      </c>
      <c r="AQ932" s="110">
        <v>547</v>
      </c>
      <c r="AR932" s="113">
        <f>'MFP by Site_kbs'!$AQ932/'MFP by Site_kbs'!$G932</f>
        <v>0.86413902053712477</v>
      </c>
      <c r="AS932" s="110" t="s">
        <v>1767</v>
      </c>
      <c r="AT932" s="110" t="s">
        <v>1789</v>
      </c>
      <c r="AU932" s="114" t="s">
        <v>3247</v>
      </c>
    </row>
    <row r="933" spans="2:47" x14ac:dyDescent="0.25">
      <c r="B933" s="103" t="s">
        <v>1808</v>
      </c>
      <c r="C933" s="103">
        <v>45</v>
      </c>
      <c r="D933" s="103" t="s">
        <v>169</v>
      </c>
      <c r="E933" s="103">
        <v>45010</v>
      </c>
      <c r="F933" s="103" t="s">
        <v>1307</v>
      </c>
      <c r="G933" s="104">
        <v>857</v>
      </c>
      <c r="H933" s="104">
        <v>446</v>
      </c>
      <c r="I933" s="105">
        <v>0.52042007001166901</v>
      </c>
      <c r="J933" s="104">
        <v>411</v>
      </c>
      <c r="K933" s="105">
        <v>0.47957992998833099</v>
      </c>
      <c r="L933" s="104">
        <v>4</v>
      </c>
      <c r="M933" s="104">
        <v>4</v>
      </c>
      <c r="N933" s="104">
        <v>166</v>
      </c>
      <c r="O933" s="104">
        <v>40</v>
      </c>
      <c r="P933" s="104">
        <v>0</v>
      </c>
      <c r="Q933" s="104">
        <v>619</v>
      </c>
      <c r="R933" s="104">
        <v>24</v>
      </c>
      <c r="S933" s="104">
        <f>SUM('MFP by Site_kbs'!$L933:$P933,'MFP by Site_kbs'!$R933)</f>
        <v>238</v>
      </c>
      <c r="T933" s="104">
        <v>856</v>
      </c>
      <c r="U933" s="105">
        <v>0.99883313885647595</v>
      </c>
      <c r="V933" s="104">
        <v>1</v>
      </c>
      <c r="W933" s="105">
        <v>1.1668611435239199E-3</v>
      </c>
      <c r="X933" s="104">
        <v>0</v>
      </c>
      <c r="Y933" s="104">
        <v>0</v>
      </c>
      <c r="Z933" s="104" t="s">
        <v>1869</v>
      </c>
      <c r="AA933" s="104">
        <v>0</v>
      </c>
      <c r="AB933" s="104">
        <v>0</v>
      </c>
      <c r="AC933" s="104">
        <v>0</v>
      </c>
      <c r="AD933" s="103">
        <v>0</v>
      </c>
      <c r="AE933" s="104">
        <v>0</v>
      </c>
      <c r="AF933" s="104">
        <v>0</v>
      </c>
      <c r="AG933" s="104">
        <v>274</v>
      </c>
      <c r="AH933" s="104">
        <v>328</v>
      </c>
      <c r="AI933" s="104">
        <v>255</v>
      </c>
      <c r="AJ933" s="104">
        <v>0</v>
      </c>
      <c r="AK933" s="104">
        <v>0</v>
      </c>
      <c r="AL933" s="104">
        <v>0</v>
      </c>
      <c r="AM933" s="104">
        <v>0</v>
      </c>
      <c r="AN933" s="104">
        <v>0</v>
      </c>
      <c r="AO933" s="104">
        <v>370</v>
      </c>
      <c r="AP933" s="106">
        <f>'MFP by Site_kbs'!$AO933/'MFP by Site_kbs'!$G933</f>
        <v>0.43173862310385064</v>
      </c>
      <c r="AQ933" s="104">
        <v>371</v>
      </c>
      <c r="AR933" s="107">
        <f>'MFP by Site_kbs'!$AQ933/'MFP by Site_kbs'!$G933</f>
        <v>0.43290548424737457</v>
      </c>
      <c r="AS933" s="104" t="s">
        <v>1767</v>
      </c>
      <c r="AT933" s="104" t="s">
        <v>1789</v>
      </c>
      <c r="AU933" s="115" t="s">
        <v>3247</v>
      </c>
    </row>
    <row r="934" spans="2:47" x14ac:dyDescent="0.25">
      <c r="B934" s="109" t="s">
        <v>1808</v>
      </c>
      <c r="C934" s="109">
        <v>45</v>
      </c>
      <c r="D934" s="109" t="s">
        <v>169</v>
      </c>
      <c r="E934" s="109">
        <v>45011</v>
      </c>
      <c r="F934" s="109" t="s">
        <v>1308</v>
      </c>
      <c r="G934" s="110">
        <v>639</v>
      </c>
      <c r="H934" s="110">
        <v>298</v>
      </c>
      <c r="I934" s="111">
        <v>0.46635367762128299</v>
      </c>
      <c r="J934" s="110">
        <v>341</v>
      </c>
      <c r="K934" s="111">
        <v>0.53364632237871701</v>
      </c>
      <c r="L934" s="110">
        <v>2</v>
      </c>
      <c r="M934" s="110">
        <v>10</v>
      </c>
      <c r="N934" s="110">
        <v>157</v>
      </c>
      <c r="O934" s="110">
        <v>15</v>
      </c>
      <c r="P934" s="110">
        <v>1</v>
      </c>
      <c r="Q934" s="110">
        <v>429</v>
      </c>
      <c r="R934" s="110">
        <v>25</v>
      </c>
      <c r="S934" s="110">
        <f>SUM('MFP by Site_kbs'!$L934:$P934,'MFP by Site_kbs'!$R934)</f>
        <v>210</v>
      </c>
      <c r="T934" s="110">
        <v>629</v>
      </c>
      <c r="U934" s="111">
        <v>0.98435054773082897</v>
      </c>
      <c r="V934" s="110">
        <v>10</v>
      </c>
      <c r="W934" s="111">
        <v>1.56494522691706E-2</v>
      </c>
      <c r="X934" s="110">
        <v>0</v>
      </c>
      <c r="Y934" s="110">
        <v>28</v>
      </c>
      <c r="Z934" s="110" t="s">
        <v>1869</v>
      </c>
      <c r="AA934" s="110">
        <v>206</v>
      </c>
      <c r="AB934" s="110">
        <v>200</v>
      </c>
      <c r="AC934" s="110">
        <v>205</v>
      </c>
      <c r="AD934" s="109">
        <v>0</v>
      </c>
      <c r="AE934" s="110">
        <v>0</v>
      </c>
      <c r="AF934" s="110">
        <v>0</v>
      </c>
      <c r="AG934" s="110">
        <v>0</v>
      </c>
      <c r="AH934" s="110">
        <v>0</v>
      </c>
      <c r="AI934" s="110">
        <v>0</v>
      </c>
      <c r="AJ934" s="110">
        <v>0</v>
      </c>
      <c r="AK934" s="110">
        <v>0</v>
      </c>
      <c r="AL934" s="110">
        <v>0</v>
      </c>
      <c r="AM934" s="110">
        <v>0</v>
      </c>
      <c r="AN934" s="110">
        <v>0</v>
      </c>
      <c r="AO934" s="110">
        <v>269</v>
      </c>
      <c r="AP934" s="112">
        <f>'MFP by Site_kbs'!$AO934/'MFP by Site_kbs'!$G934</f>
        <v>0.4209702660406886</v>
      </c>
      <c r="AQ934" s="110">
        <v>271</v>
      </c>
      <c r="AR934" s="113">
        <f>'MFP by Site_kbs'!$AQ934/'MFP by Site_kbs'!$G934</f>
        <v>0.42410015649452271</v>
      </c>
      <c r="AS934" s="110" t="s">
        <v>1767</v>
      </c>
      <c r="AT934" s="110" t="s">
        <v>1789</v>
      </c>
      <c r="AU934" s="114" t="s">
        <v>3247</v>
      </c>
    </row>
    <row r="935" spans="2:47" x14ac:dyDescent="0.25">
      <c r="B935" s="103" t="s">
        <v>1808</v>
      </c>
      <c r="C935" s="103">
        <v>45</v>
      </c>
      <c r="D935" s="103" t="s">
        <v>169</v>
      </c>
      <c r="E935" s="103">
        <v>45013</v>
      </c>
      <c r="F935" s="103" t="s">
        <v>1309</v>
      </c>
      <c r="G935" s="104">
        <v>494</v>
      </c>
      <c r="H935" s="104">
        <v>227</v>
      </c>
      <c r="I935" s="105">
        <v>0.459514170040486</v>
      </c>
      <c r="J935" s="104">
        <v>267</v>
      </c>
      <c r="K935" s="105">
        <v>0.540485829959514</v>
      </c>
      <c r="L935" s="104">
        <v>4</v>
      </c>
      <c r="M935" s="104">
        <v>1</v>
      </c>
      <c r="N935" s="104">
        <v>75</v>
      </c>
      <c r="O935" s="104">
        <v>15</v>
      </c>
      <c r="P935" s="104">
        <v>0</v>
      </c>
      <c r="Q935" s="104">
        <v>396</v>
      </c>
      <c r="R935" s="104">
        <v>3</v>
      </c>
      <c r="S935" s="104">
        <f>SUM('MFP by Site_kbs'!$L935:$P935,'MFP by Site_kbs'!$R935)</f>
        <v>98</v>
      </c>
      <c r="T935" s="104">
        <v>489</v>
      </c>
      <c r="U935" s="105">
        <v>0.98987854251012097</v>
      </c>
      <c r="V935" s="104">
        <v>5</v>
      </c>
      <c r="W935" s="105">
        <v>1.0121457489878499E-2</v>
      </c>
      <c r="X935" s="104">
        <v>0</v>
      </c>
      <c r="Y935" s="104">
        <v>18</v>
      </c>
      <c r="Z935" s="104" t="s">
        <v>1869</v>
      </c>
      <c r="AA935" s="104">
        <v>93</v>
      </c>
      <c r="AB935" s="104">
        <v>76</v>
      </c>
      <c r="AC935" s="104">
        <v>94</v>
      </c>
      <c r="AD935" s="103">
        <v>76</v>
      </c>
      <c r="AE935" s="104">
        <v>81</v>
      </c>
      <c r="AF935" s="104">
        <v>56</v>
      </c>
      <c r="AG935" s="104">
        <v>0</v>
      </c>
      <c r="AH935" s="104">
        <v>0</v>
      </c>
      <c r="AI935" s="104">
        <v>0</v>
      </c>
      <c r="AJ935" s="104">
        <v>0</v>
      </c>
      <c r="AK935" s="104">
        <v>0</v>
      </c>
      <c r="AL935" s="104">
        <v>0</v>
      </c>
      <c r="AM935" s="104">
        <v>0</v>
      </c>
      <c r="AN935" s="104">
        <v>0</v>
      </c>
      <c r="AO935" s="104">
        <v>199</v>
      </c>
      <c r="AP935" s="106">
        <f>'MFP by Site_kbs'!$AO935/'MFP by Site_kbs'!$G935</f>
        <v>0.40283400809716602</v>
      </c>
      <c r="AQ935" s="104">
        <v>200</v>
      </c>
      <c r="AR935" s="107">
        <f>'MFP by Site_kbs'!$AQ935/'MFP by Site_kbs'!$G935</f>
        <v>0.40485829959514169</v>
      </c>
      <c r="AS935" s="104" t="s">
        <v>1767</v>
      </c>
      <c r="AT935" s="104" t="s">
        <v>1789</v>
      </c>
      <c r="AU935" s="115" t="s">
        <v>3247</v>
      </c>
    </row>
    <row r="936" spans="2:47" x14ac:dyDescent="0.25">
      <c r="B936" s="109" t="s">
        <v>1808</v>
      </c>
      <c r="C936" s="109">
        <v>45</v>
      </c>
      <c r="D936" s="109" t="s">
        <v>169</v>
      </c>
      <c r="E936" s="109">
        <v>45014</v>
      </c>
      <c r="F936" s="109" t="s">
        <v>1310</v>
      </c>
      <c r="G936" s="110">
        <v>311</v>
      </c>
      <c r="H936" s="110">
        <v>150</v>
      </c>
      <c r="I936" s="111">
        <v>0.48231511254019299</v>
      </c>
      <c r="J936" s="110">
        <v>161</v>
      </c>
      <c r="K936" s="111">
        <v>0.51768488745980701</v>
      </c>
      <c r="L936" s="110">
        <v>0</v>
      </c>
      <c r="M936" s="110">
        <v>13</v>
      </c>
      <c r="N936" s="110">
        <v>164</v>
      </c>
      <c r="O936" s="110">
        <v>39</v>
      </c>
      <c r="P936" s="110">
        <v>0</v>
      </c>
      <c r="Q936" s="110">
        <v>88</v>
      </c>
      <c r="R936" s="110">
        <v>7</v>
      </c>
      <c r="S936" s="110">
        <f>SUM('MFP by Site_kbs'!$L936:$P936,'MFP by Site_kbs'!$R936)</f>
        <v>223</v>
      </c>
      <c r="T936" s="110">
        <v>302</v>
      </c>
      <c r="U936" s="111">
        <v>0.97106109324758805</v>
      </c>
      <c r="V936" s="110">
        <v>9</v>
      </c>
      <c r="W936" s="111">
        <v>2.8938906752411599E-2</v>
      </c>
      <c r="X936" s="110">
        <v>0</v>
      </c>
      <c r="Y936" s="110">
        <v>0</v>
      </c>
      <c r="Z936" s="110" t="s">
        <v>1869</v>
      </c>
      <c r="AA936" s="110">
        <v>0</v>
      </c>
      <c r="AB936" s="110">
        <v>0</v>
      </c>
      <c r="AC936" s="110">
        <v>0</v>
      </c>
      <c r="AD936" s="109">
        <v>0</v>
      </c>
      <c r="AE936" s="110">
        <v>0</v>
      </c>
      <c r="AF936" s="110">
        <v>0</v>
      </c>
      <c r="AG936" s="110">
        <v>106</v>
      </c>
      <c r="AH936" s="110">
        <v>92</v>
      </c>
      <c r="AI936" s="110">
        <v>113</v>
      </c>
      <c r="AJ936" s="110">
        <v>0</v>
      </c>
      <c r="AK936" s="110">
        <v>0</v>
      </c>
      <c r="AL936" s="110">
        <v>0</v>
      </c>
      <c r="AM936" s="110">
        <v>0</v>
      </c>
      <c r="AN936" s="110">
        <v>0</v>
      </c>
      <c r="AO936" s="110">
        <v>239</v>
      </c>
      <c r="AP936" s="112">
        <f>'MFP by Site_kbs'!$AO936/'MFP by Site_kbs'!$G936</f>
        <v>0.76848874598070738</v>
      </c>
      <c r="AQ936" s="110">
        <v>239</v>
      </c>
      <c r="AR936" s="113">
        <f>'MFP by Site_kbs'!$AQ936/'MFP by Site_kbs'!$G936</f>
        <v>0.76848874598070738</v>
      </c>
      <c r="AS936" s="110" t="s">
        <v>1767</v>
      </c>
      <c r="AT936" s="110" t="s">
        <v>1789</v>
      </c>
      <c r="AU936" s="114" t="s">
        <v>3247</v>
      </c>
    </row>
    <row r="937" spans="2:47" x14ac:dyDescent="0.25">
      <c r="B937" s="103" t="s">
        <v>1808</v>
      </c>
      <c r="C937" s="103">
        <v>45</v>
      </c>
      <c r="D937" s="103" t="s">
        <v>169</v>
      </c>
      <c r="E937" s="103">
        <v>45015</v>
      </c>
      <c r="F937" s="103" t="s">
        <v>1311</v>
      </c>
      <c r="G937" s="104">
        <v>644</v>
      </c>
      <c r="H937" s="104">
        <v>319</v>
      </c>
      <c r="I937" s="105">
        <v>0.49534161490683198</v>
      </c>
      <c r="J937" s="104">
        <v>325</v>
      </c>
      <c r="K937" s="105">
        <v>0.50465838509316796</v>
      </c>
      <c r="L937" s="104">
        <v>2</v>
      </c>
      <c r="M937" s="104">
        <v>25</v>
      </c>
      <c r="N937" s="104">
        <v>335</v>
      </c>
      <c r="O937" s="104">
        <v>93</v>
      </c>
      <c r="P937" s="104">
        <v>0</v>
      </c>
      <c r="Q937" s="104">
        <v>175</v>
      </c>
      <c r="R937" s="104">
        <v>14</v>
      </c>
      <c r="S937" s="104">
        <f>SUM('MFP by Site_kbs'!$L937:$P937,'MFP by Site_kbs'!$R937)</f>
        <v>469</v>
      </c>
      <c r="T937" s="104">
        <v>598</v>
      </c>
      <c r="U937" s="105">
        <v>0.92857142857142905</v>
      </c>
      <c r="V937" s="104">
        <v>46</v>
      </c>
      <c r="W937" s="105">
        <v>7.1428571428571397E-2</v>
      </c>
      <c r="X937" s="104">
        <v>0</v>
      </c>
      <c r="Y937" s="104">
        <v>11</v>
      </c>
      <c r="Z937" s="104" t="s">
        <v>1869</v>
      </c>
      <c r="AA937" s="104">
        <v>104</v>
      </c>
      <c r="AB937" s="104">
        <v>92</v>
      </c>
      <c r="AC937" s="104">
        <v>112</v>
      </c>
      <c r="AD937" s="103">
        <v>102</v>
      </c>
      <c r="AE937" s="104">
        <v>113</v>
      </c>
      <c r="AF937" s="104">
        <v>110</v>
      </c>
      <c r="AG937" s="104">
        <v>0</v>
      </c>
      <c r="AH937" s="104">
        <v>0</v>
      </c>
      <c r="AI937" s="104">
        <v>0</v>
      </c>
      <c r="AJ937" s="104">
        <v>0</v>
      </c>
      <c r="AK937" s="104">
        <v>0</v>
      </c>
      <c r="AL937" s="104">
        <v>0</v>
      </c>
      <c r="AM937" s="104">
        <v>0</v>
      </c>
      <c r="AN937" s="104">
        <v>0</v>
      </c>
      <c r="AO937" s="104">
        <v>523</v>
      </c>
      <c r="AP937" s="106">
        <f>'MFP by Site_kbs'!$AO937/'MFP by Site_kbs'!$G937</f>
        <v>0.81211180124223603</v>
      </c>
      <c r="AQ937" s="104">
        <v>525</v>
      </c>
      <c r="AR937" s="107">
        <f>'MFP by Site_kbs'!$AQ937/'MFP by Site_kbs'!$G937</f>
        <v>0.81521739130434778</v>
      </c>
      <c r="AS937" s="104" t="s">
        <v>1767</v>
      </c>
      <c r="AT937" s="104" t="s">
        <v>1789</v>
      </c>
      <c r="AU937" s="115" t="s">
        <v>3247</v>
      </c>
    </row>
    <row r="938" spans="2:47" x14ac:dyDescent="0.25">
      <c r="B938" s="109" t="s">
        <v>1808</v>
      </c>
      <c r="C938" s="109">
        <v>45</v>
      </c>
      <c r="D938" s="109" t="s">
        <v>169</v>
      </c>
      <c r="E938" s="109">
        <v>45017</v>
      </c>
      <c r="F938" s="109" t="s">
        <v>1312</v>
      </c>
      <c r="G938" s="110">
        <v>264</v>
      </c>
      <c r="H938" s="110">
        <v>117</v>
      </c>
      <c r="I938" s="111">
        <v>0.44318181818181801</v>
      </c>
      <c r="J938" s="110">
        <v>147</v>
      </c>
      <c r="K938" s="111">
        <v>0.55681818181818199</v>
      </c>
      <c r="L938" s="110">
        <v>1</v>
      </c>
      <c r="M938" s="110">
        <v>0</v>
      </c>
      <c r="N938" s="110">
        <v>46</v>
      </c>
      <c r="O938" s="110">
        <v>11</v>
      </c>
      <c r="P938" s="110">
        <v>1</v>
      </c>
      <c r="Q938" s="110">
        <v>194</v>
      </c>
      <c r="R938" s="110">
        <v>11</v>
      </c>
      <c r="S938" s="110">
        <f>SUM('MFP by Site_kbs'!$L938:$P938,'MFP by Site_kbs'!$R938)</f>
        <v>70</v>
      </c>
      <c r="T938" s="110">
        <v>259</v>
      </c>
      <c r="U938" s="111">
        <v>0.98106060606060597</v>
      </c>
      <c r="V938" s="110">
        <v>5</v>
      </c>
      <c r="W938" s="111">
        <v>1.8939393939393898E-2</v>
      </c>
      <c r="X938" s="110">
        <v>0</v>
      </c>
      <c r="Y938" s="110">
        <v>0</v>
      </c>
      <c r="Z938" s="110" t="s">
        <v>1869</v>
      </c>
      <c r="AA938" s="110">
        <v>0</v>
      </c>
      <c r="AB938" s="110">
        <v>0</v>
      </c>
      <c r="AC938" s="110">
        <v>0</v>
      </c>
      <c r="AD938" s="109">
        <v>92</v>
      </c>
      <c r="AE938" s="110">
        <v>87</v>
      </c>
      <c r="AF938" s="110">
        <v>85</v>
      </c>
      <c r="AG938" s="110">
        <v>0</v>
      </c>
      <c r="AH938" s="110">
        <v>0</v>
      </c>
      <c r="AI938" s="110">
        <v>0</v>
      </c>
      <c r="AJ938" s="110">
        <v>0</v>
      </c>
      <c r="AK938" s="110">
        <v>0</v>
      </c>
      <c r="AL938" s="110">
        <v>0</v>
      </c>
      <c r="AM938" s="110">
        <v>0</v>
      </c>
      <c r="AN938" s="110">
        <v>0</v>
      </c>
      <c r="AO938" s="110">
        <v>172</v>
      </c>
      <c r="AP938" s="112">
        <f>'MFP by Site_kbs'!$AO938/'MFP by Site_kbs'!$G938</f>
        <v>0.65151515151515149</v>
      </c>
      <c r="AQ938" s="110">
        <v>172</v>
      </c>
      <c r="AR938" s="113">
        <f>'MFP by Site_kbs'!$AQ938/'MFP by Site_kbs'!$G938</f>
        <v>0.65151515151515149</v>
      </c>
      <c r="AS938" s="110" t="s">
        <v>1767</v>
      </c>
      <c r="AT938" s="110" t="s">
        <v>1789</v>
      </c>
      <c r="AU938" s="114" t="s">
        <v>3247</v>
      </c>
    </row>
    <row r="939" spans="2:47" x14ac:dyDescent="0.25">
      <c r="B939" s="103" t="s">
        <v>1808</v>
      </c>
      <c r="C939" s="103">
        <v>45</v>
      </c>
      <c r="D939" s="103" t="s">
        <v>169</v>
      </c>
      <c r="E939" s="103">
        <v>45018</v>
      </c>
      <c r="F939" s="103" t="s">
        <v>1313</v>
      </c>
      <c r="G939" s="104">
        <v>650</v>
      </c>
      <c r="H939" s="104">
        <v>315</v>
      </c>
      <c r="I939" s="105">
        <v>0.484615384615385</v>
      </c>
      <c r="J939" s="104">
        <v>335</v>
      </c>
      <c r="K939" s="105">
        <v>0.515384615384615</v>
      </c>
      <c r="L939" s="104">
        <v>1</v>
      </c>
      <c r="M939" s="104">
        <v>7</v>
      </c>
      <c r="N939" s="104">
        <v>165</v>
      </c>
      <c r="O939" s="104">
        <v>51</v>
      </c>
      <c r="P939" s="104">
        <v>0</v>
      </c>
      <c r="Q939" s="104">
        <v>405</v>
      </c>
      <c r="R939" s="104">
        <v>21</v>
      </c>
      <c r="S939" s="104">
        <f>SUM('MFP by Site_kbs'!$L939:$P939,'MFP by Site_kbs'!$R939)</f>
        <v>245</v>
      </c>
      <c r="T939" s="104">
        <v>649</v>
      </c>
      <c r="U939" s="105">
        <v>0.99846153846153896</v>
      </c>
      <c r="V939" s="104">
        <v>1</v>
      </c>
      <c r="W939" s="105">
        <v>1.53846153846154E-3</v>
      </c>
      <c r="X939" s="104">
        <v>0</v>
      </c>
      <c r="Y939" s="104">
        <v>0</v>
      </c>
      <c r="Z939" s="104" t="s">
        <v>1869</v>
      </c>
      <c r="AA939" s="104">
        <v>0</v>
      </c>
      <c r="AB939" s="104">
        <v>0</v>
      </c>
      <c r="AC939" s="104">
        <v>0</v>
      </c>
      <c r="AD939" s="103">
        <v>0</v>
      </c>
      <c r="AE939" s="104">
        <v>0</v>
      </c>
      <c r="AF939" s="104">
        <v>0</v>
      </c>
      <c r="AG939" s="104">
        <v>210</v>
      </c>
      <c r="AH939" s="104">
        <v>234</v>
      </c>
      <c r="AI939" s="104">
        <v>206</v>
      </c>
      <c r="AJ939" s="104">
        <v>0</v>
      </c>
      <c r="AK939" s="104">
        <v>0</v>
      </c>
      <c r="AL939" s="104">
        <v>0</v>
      </c>
      <c r="AM939" s="104">
        <v>0</v>
      </c>
      <c r="AN939" s="104">
        <v>0</v>
      </c>
      <c r="AO939" s="104">
        <v>304</v>
      </c>
      <c r="AP939" s="106">
        <f>'MFP by Site_kbs'!$AO939/'MFP by Site_kbs'!$G939</f>
        <v>0.46769230769230768</v>
      </c>
      <c r="AQ939" s="104">
        <v>305</v>
      </c>
      <c r="AR939" s="107">
        <f>'MFP by Site_kbs'!$AQ939/'MFP by Site_kbs'!$G939</f>
        <v>0.46923076923076923</v>
      </c>
      <c r="AS939" s="104" t="s">
        <v>1767</v>
      </c>
      <c r="AT939" s="104" t="s">
        <v>1789</v>
      </c>
      <c r="AU939" s="115" t="s">
        <v>3247</v>
      </c>
    </row>
    <row r="940" spans="2:47" x14ac:dyDescent="0.25">
      <c r="B940" s="109" t="s">
        <v>1808</v>
      </c>
      <c r="C940" s="109">
        <v>45</v>
      </c>
      <c r="D940" s="109" t="s">
        <v>169</v>
      </c>
      <c r="E940" s="109">
        <v>45023</v>
      </c>
      <c r="F940" s="109" t="s">
        <v>1314</v>
      </c>
      <c r="G940" s="110">
        <v>418</v>
      </c>
      <c r="H940" s="110">
        <v>211</v>
      </c>
      <c r="I940" s="111">
        <v>0.504784688995215</v>
      </c>
      <c r="J940" s="110">
        <v>207</v>
      </c>
      <c r="K940" s="111">
        <v>0.495215311004785</v>
      </c>
      <c r="L940" s="110">
        <v>1</v>
      </c>
      <c r="M940" s="110">
        <v>14</v>
      </c>
      <c r="N940" s="110">
        <v>128</v>
      </c>
      <c r="O940" s="110">
        <v>24</v>
      </c>
      <c r="P940" s="110">
        <v>0</v>
      </c>
      <c r="Q940" s="110">
        <v>248</v>
      </c>
      <c r="R940" s="110">
        <v>3</v>
      </c>
      <c r="S940" s="110">
        <f>SUM('MFP by Site_kbs'!$L940:$P940,'MFP by Site_kbs'!$R940)</f>
        <v>170</v>
      </c>
      <c r="T940" s="110">
        <v>410</v>
      </c>
      <c r="U940" s="111">
        <v>0.98086124401913899</v>
      </c>
      <c r="V940" s="110">
        <v>8</v>
      </c>
      <c r="W940" s="111">
        <v>1.9138755980861202E-2</v>
      </c>
      <c r="X940" s="110">
        <v>0</v>
      </c>
      <c r="Y940" s="110">
        <v>18</v>
      </c>
      <c r="Z940" s="110" t="s">
        <v>1869</v>
      </c>
      <c r="AA940" s="110">
        <v>132</v>
      </c>
      <c r="AB940" s="110">
        <v>126</v>
      </c>
      <c r="AC940" s="110">
        <v>142</v>
      </c>
      <c r="AD940" s="109">
        <v>0</v>
      </c>
      <c r="AE940" s="110">
        <v>0</v>
      </c>
      <c r="AF940" s="110">
        <v>0</v>
      </c>
      <c r="AG940" s="110">
        <v>0</v>
      </c>
      <c r="AH940" s="110">
        <v>0</v>
      </c>
      <c r="AI940" s="110">
        <v>0</v>
      </c>
      <c r="AJ940" s="110">
        <v>0</v>
      </c>
      <c r="AK940" s="110">
        <v>0</v>
      </c>
      <c r="AL940" s="110">
        <v>0</v>
      </c>
      <c r="AM940" s="110">
        <v>0</v>
      </c>
      <c r="AN940" s="110">
        <v>0</v>
      </c>
      <c r="AO940" s="110">
        <v>197</v>
      </c>
      <c r="AP940" s="112">
        <f>'MFP by Site_kbs'!$AO940/'MFP by Site_kbs'!$G940</f>
        <v>0.47129186602870815</v>
      </c>
      <c r="AQ940" s="110">
        <v>201</v>
      </c>
      <c r="AR940" s="113">
        <f>'MFP by Site_kbs'!$AQ940/'MFP by Site_kbs'!$G940</f>
        <v>0.48086124401913877</v>
      </c>
      <c r="AS940" s="110" t="s">
        <v>1767</v>
      </c>
      <c r="AT940" s="110" t="s">
        <v>1789</v>
      </c>
      <c r="AU940" s="114" t="s">
        <v>3247</v>
      </c>
    </row>
    <row r="941" spans="2:47" x14ac:dyDescent="0.25">
      <c r="B941" s="103" t="s">
        <v>1808</v>
      </c>
      <c r="C941" s="103">
        <v>45</v>
      </c>
      <c r="D941" s="103" t="s">
        <v>169</v>
      </c>
      <c r="E941" s="103">
        <v>45025</v>
      </c>
      <c r="F941" s="103" t="s">
        <v>1315</v>
      </c>
      <c r="G941" s="104">
        <v>446</v>
      </c>
      <c r="H941" s="104">
        <v>220</v>
      </c>
      <c r="I941" s="105">
        <v>0.49327354260089701</v>
      </c>
      <c r="J941" s="104">
        <v>226</v>
      </c>
      <c r="K941" s="105">
        <v>0.50672645739910305</v>
      </c>
      <c r="L941" s="104">
        <v>0</v>
      </c>
      <c r="M941" s="104">
        <v>7</v>
      </c>
      <c r="N941" s="104">
        <v>166</v>
      </c>
      <c r="O941" s="104">
        <v>20</v>
      </c>
      <c r="P941" s="104">
        <v>0</v>
      </c>
      <c r="Q941" s="104">
        <v>242</v>
      </c>
      <c r="R941" s="104">
        <v>11</v>
      </c>
      <c r="S941" s="104">
        <f>SUM('MFP by Site_kbs'!$L941:$P941,'MFP by Site_kbs'!$R941)</f>
        <v>204</v>
      </c>
      <c r="T941" s="104">
        <v>441</v>
      </c>
      <c r="U941" s="105">
        <v>0.98878923766816096</v>
      </c>
      <c r="V941" s="104">
        <v>5</v>
      </c>
      <c r="W941" s="105">
        <v>1.1210762331838601E-2</v>
      </c>
      <c r="X941" s="104">
        <v>0</v>
      </c>
      <c r="Y941" s="104">
        <v>0</v>
      </c>
      <c r="Z941" s="104" t="s">
        <v>1869</v>
      </c>
      <c r="AA941" s="104">
        <v>0</v>
      </c>
      <c r="AB941" s="104">
        <v>0</v>
      </c>
      <c r="AC941" s="104">
        <v>0</v>
      </c>
      <c r="AD941" s="103">
        <v>156</v>
      </c>
      <c r="AE941" s="104">
        <v>142</v>
      </c>
      <c r="AF941" s="104">
        <v>148</v>
      </c>
      <c r="AG941" s="104">
        <v>0</v>
      </c>
      <c r="AH941" s="104">
        <v>0</v>
      </c>
      <c r="AI941" s="104">
        <v>0</v>
      </c>
      <c r="AJ941" s="104">
        <v>0</v>
      </c>
      <c r="AK941" s="104">
        <v>0</v>
      </c>
      <c r="AL941" s="104">
        <v>0</v>
      </c>
      <c r="AM941" s="104">
        <v>0</v>
      </c>
      <c r="AN941" s="104">
        <v>0</v>
      </c>
      <c r="AO941" s="104">
        <v>236</v>
      </c>
      <c r="AP941" s="106">
        <f>'MFP by Site_kbs'!$AO941/'MFP by Site_kbs'!$G941</f>
        <v>0.52914798206278024</v>
      </c>
      <c r="AQ941" s="104">
        <v>237</v>
      </c>
      <c r="AR941" s="107">
        <f>'MFP by Site_kbs'!$AQ941/'MFP by Site_kbs'!$G941</f>
        <v>0.53139013452914796</v>
      </c>
      <c r="AS941" s="104" t="s">
        <v>1767</v>
      </c>
      <c r="AT941" s="104" t="s">
        <v>1789</v>
      </c>
      <c r="AU941" s="115" t="s">
        <v>3247</v>
      </c>
    </row>
    <row r="942" spans="2:47" x14ac:dyDescent="0.25">
      <c r="B942" s="109" t="s">
        <v>1808</v>
      </c>
      <c r="C942" s="109">
        <v>45</v>
      </c>
      <c r="D942" s="109" t="s">
        <v>169</v>
      </c>
      <c r="E942" s="109">
        <v>45028</v>
      </c>
      <c r="F942" s="109" t="s">
        <v>1316</v>
      </c>
      <c r="G942" s="110">
        <v>2</v>
      </c>
      <c r="H942" s="110">
        <v>1</v>
      </c>
      <c r="I942" s="111">
        <v>0.5</v>
      </c>
      <c r="J942" s="110">
        <v>1</v>
      </c>
      <c r="K942" s="111">
        <v>0.5</v>
      </c>
      <c r="L942" s="110">
        <v>0</v>
      </c>
      <c r="M942" s="110">
        <v>0</v>
      </c>
      <c r="N942" s="110">
        <v>0</v>
      </c>
      <c r="O942" s="110">
        <v>1</v>
      </c>
      <c r="P942" s="110">
        <v>0</v>
      </c>
      <c r="Q942" s="110">
        <v>1</v>
      </c>
      <c r="R942" s="110">
        <v>0</v>
      </c>
      <c r="S942" s="110">
        <f>SUM('MFP by Site_kbs'!$L942:$P942,'MFP by Site_kbs'!$R942)</f>
        <v>1</v>
      </c>
      <c r="T942" s="110">
        <v>2</v>
      </c>
      <c r="U942" s="111">
        <v>1</v>
      </c>
      <c r="V942" s="110">
        <v>0</v>
      </c>
      <c r="W942" s="111">
        <v>0</v>
      </c>
      <c r="X942" s="110">
        <v>0</v>
      </c>
      <c r="Y942" s="110">
        <v>2</v>
      </c>
      <c r="Z942" s="110" t="s">
        <v>1869</v>
      </c>
      <c r="AA942" s="110">
        <v>0</v>
      </c>
      <c r="AB942" s="110">
        <v>0</v>
      </c>
      <c r="AC942" s="110">
        <v>0</v>
      </c>
      <c r="AD942" s="109">
        <v>0</v>
      </c>
      <c r="AE942" s="110">
        <v>0</v>
      </c>
      <c r="AF942" s="110">
        <v>0</v>
      </c>
      <c r="AG942" s="110">
        <v>0</v>
      </c>
      <c r="AH942" s="110">
        <v>0</v>
      </c>
      <c r="AI942" s="110">
        <v>0</v>
      </c>
      <c r="AJ942" s="110">
        <v>0</v>
      </c>
      <c r="AK942" s="110">
        <v>0</v>
      </c>
      <c r="AL942" s="110">
        <v>0</v>
      </c>
      <c r="AM942" s="110">
        <v>0</v>
      </c>
      <c r="AN942" s="110">
        <v>0</v>
      </c>
      <c r="AO942" s="110">
        <v>2</v>
      </c>
      <c r="AP942" s="112">
        <f>'MFP by Site_kbs'!$AO942/'MFP by Site_kbs'!$G942</f>
        <v>1</v>
      </c>
      <c r="AQ942" s="110">
        <v>2</v>
      </c>
      <c r="AR942" s="113">
        <f>'MFP by Site_kbs'!$AQ942/'MFP by Site_kbs'!$G942</f>
        <v>1</v>
      </c>
      <c r="AS942" s="110" t="s">
        <v>1767</v>
      </c>
      <c r="AT942" s="110" t="s">
        <v>1789</v>
      </c>
      <c r="AU942" s="114" t="s">
        <v>3247</v>
      </c>
    </row>
    <row r="943" spans="2:47" ht="30" x14ac:dyDescent="0.25">
      <c r="B943" s="103" t="s">
        <v>1808</v>
      </c>
      <c r="C943" s="103">
        <v>46</v>
      </c>
      <c r="D943" s="103" t="s">
        <v>171</v>
      </c>
      <c r="E943" s="103">
        <v>46002</v>
      </c>
      <c r="F943" s="103" t="s">
        <v>1317</v>
      </c>
      <c r="G943" s="104">
        <v>513</v>
      </c>
      <c r="H943" s="104">
        <v>242</v>
      </c>
      <c r="I943" s="105">
        <v>0.47173489278752401</v>
      </c>
      <c r="J943" s="104">
        <v>271</v>
      </c>
      <c r="K943" s="105">
        <v>0.52826510721247599</v>
      </c>
      <c r="L943" s="104">
        <v>0</v>
      </c>
      <c r="M943" s="104">
        <v>0</v>
      </c>
      <c r="N943" s="104">
        <v>476</v>
      </c>
      <c r="O943" s="104">
        <v>2</v>
      </c>
      <c r="P943" s="104">
        <v>0</v>
      </c>
      <c r="Q943" s="104">
        <v>33</v>
      </c>
      <c r="R943" s="104">
        <v>2</v>
      </c>
      <c r="S943" s="104">
        <f>SUM('MFP by Site_kbs'!$L943:$P943,'MFP by Site_kbs'!$R943)</f>
        <v>480</v>
      </c>
      <c r="T943" s="104">
        <v>512</v>
      </c>
      <c r="U943" s="105">
        <v>0.99805068226120897</v>
      </c>
      <c r="V943" s="104">
        <v>1</v>
      </c>
      <c r="W943" s="105">
        <v>1.9493177387914201E-3</v>
      </c>
      <c r="X943" s="104">
        <v>0</v>
      </c>
      <c r="Y943" s="104">
        <v>0</v>
      </c>
      <c r="Z943" s="104" t="s">
        <v>1869</v>
      </c>
      <c r="AA943" s="104">
        <v>0</v>
      </c>
      <c r="AB943" s="104">
        <v>0</v>
      </c>
      <c r="AC943" s="104">
        <v>0</v>
      </c>
      <c r="AD943" s="103">
        <v>0</v>
      </c>
      <c r="AE943" s="104">
        <v>0</v>
      </c>
      <c r="AF943" s="104">
        <v>0</v>
      </c>
      <c r="AG943" s="104">
        <v>0</v>
      </c>
      <c r="AH943" s="104">
        <v>99</v>
      </c>
      <c r="AI943" s="104">
        <v>102</v>
      </c>
      <c r="AJ943" s="104">
        <v>76</v>
      </c>
      <c r="AK943" s="104">
        <v>0</v>
      </c>
      <c r="AL943" s="104">
        <v>73</v>
      </c>
      <c r="AM943" s="104">
        <v>72</v>
      </c>
      <c r="AN943" s="104">
        <v>91</v>
      </c>
      <c r="AO943" s="104">
        <v>480</v>
      </c>
      <c r="AP943" s="106">
        <f>'MFP by Site_kbs'!$AO943/'MFP by Site_kbs'!$G943</f>
        <v>0.93567251461988299</v>
      </c>
      <c r="AQ943" s="104">
        <v>480</v>
      </c>
      <c r="AR943" s="107">
        <f>'MFP by Site_kbs'!$AQ943/'MFP by Site_kbs'!$G943</f>
        <v>0.93567251461988299</v>
      </c>
      <c r="AS943" s="104" t="s">
        <v>1767</v>
      </c>
      <c r="AT943" s="104" t="s">
        <v>2002</v>
      </c>
      <c r="AU943" s="115" t="s">
        <v>3246</v>
      </c>
    </row>
    <row r="944" spans="2:47" ht="30" x14ac:dyDescent="0.25">
      <c r="B944" s="109" t="s">
        <v>1808</v>
      </c>
      <c r="C944" s="109">
        <v>46</v>
      </c>
      <c r="D944" s="109" t="s">
        <v>171</v>
      </c>
      <c r="E944" s="109">
        <v>46005</v>
      </c>
      <c r="F944" s="109" t="s">
        <v>1333</v>
      </c>
      <c r="G944" s="110">
        <v>649</v>
      </c>
      <c r="H944" s="110">
        <v>335</v>
      </c>
      <c r="I944" s="111">
        <v>0.51617873651771995</v>
      </c>
      <c r="J944" s="110">
        <v>314</v>
      </c>
      <c r="K944" s="111">
        <v>0.48382126348228</v>
      </c>
      <c r="L944" s="110">
        <v>1</v>
      </c>
      <c r="M944" s="110">
        <v>0</v>
      </c>
      <c r="N944" s="110">
        <v>573</v>
      </c>
      <c r="O944" s="110">
        <v>10</v>
      </c>
      <c r="P944" s="110">
        <v>0</v>
      </c>
      <c r="Q944" s="110">
        <v>55</v>
      </c>
      <c r="R944" s="110">
        <v>10</v>
      </c>
      <c r="S944" s="110">
        <f>SUM('MFP by Site_kbs'!$L944:$P944,'MFP by Site_kbs'!$R944)</f>
        <v>594</v>
      </c>
      <c r="T944" s="110">
        <v>649</v>
      </c>
      <c r="U944" s="111">
        <v>1</v>
      </c>
      <c r="V944" s="110">
        <v>0</v>
      </c>
      <c r="W944" s="111">
        <v>0</v>
      </c>
      <c r="X944" s="110">
        <v>0</v>
      </c>
      <c r="Y944" s="110">
        <v>0</v>
      </c>
      <c r="Z944" s="110" t="s">
        <v>1869</v>
      </c>
      <c r="AA944" s="110">
        <v>95</v>
      </c>
      <c r="AB944" s="110">
        <v>101</v>
      </c>
      <c r="AC944" s="110">
        <v>117</v>
      </c>
      <c r="AD944" s="109">
        <v>85</v>
      </c>
      <c r="AE944" s="110">
        <v>78</v>
      </c>
      <c r="AF944" s="110">
        <v>88</v>
      </c>
      <c r="AG944" s="110">
        <v>85</v>
      </c>
      <c r="AH944" s="110">
        <v>0</v>
      </c>
      <c r="AI944" s="110">
        <v>0</v>
      </c>
      <c r="AJ944" s="110">
        <v>0</v>
      </c>
      <c r="AK944" s="110">
        <v>0</v>
      </c>
      <c r="AL944" s="110">
        <v>0</v>
      </c>
      <c r="AM944" s="110">
        <v>0</v>
      </c>
      <c r="AN944" s="110">
        <v>0</v>
      </c>
      <c r="AO944" s="110">
        <v>622</v>
      </c>
      <c r="AP944" s="112">
        <f>'MFP by Site_kbs'!$AO944/'MFP by Site_kbs'!$G944</f>
        <v>0.95839753466872113</v>
      </c>
      <c r="AQ944" s="110">
        <v>622</v>
      </c>
      <c r="AR944" s="113">
        <f>'MFP by Site_kbs'!$AQ944/'MFP by Site_kbs'!$G944</f>
        <v>0.95839753466872113</v>
      </c>
      <c r="AS944" s="110" t="s">
        <v>1767</v>
      </c>
      <c r="AT944" s="110" t="s">
        <v>2002</v>
      </c>
      <c r="AU944" s="114" t="s">
        <v>3246</v>
      </c>
    </row>
    <row r="945" spans="2:47" x14ac:dyDescent="0.25">
      <c r="B945" s="103" t="s">
        <v>1808</v>
      </c>
      <c r="C945" s="103">
        <v>46</v>
      </c>
      <c r="D945" s="103" t="s">
        <v>171</v>
      </c>
      <c r="E945" s="103">
        <v>46700</v>
      </c>
      <c r="F945" s="103" t="s">
        <v>1334</v>
      </c>
      <c r="G945" s="104">
        <v>2</v>
      </c>
      <c r="H945" s="104">
        <v>1</v>
      </c>
      <c r="I945" s="105">
        <v>0.5</v>
      </c>
      <c r="J945" s="104">
        <v>1</v>
      </c>
      <c r="K945" s="105">
        <v>0.5</v>
      </c>
      <c r="L945" s="104">
        <v>0</v>
      </c>
      <c r="M945" s="104">
        <v>0</v>
      </c>
      <c r="N945" s="104">
        <v>2</v>
      </c>
      <c r="O945" s="104">
        <v>0</v>
      </c>
      <c r="P945" s="104">
        <v>0</v>
      </c>
      <c r="Q945" s="104">
        <v>0</v>
      </c>
      <c r="R945" s="104">
        <v>0</v>
      </c>
      <c r="S945" s="104">
        <f>SUM('MFP by Site_kbs'!$L945:$P945,'MFP by Site_kbs'!$R945)</f>
        <v>2</v>
      </c>
      <c r="T945" s="104">
        <v>2</v>
      </c>
      <c r="U945" s="105">
        <v>1</v>
      </c>
      <c r="V945" s="104">
        <v>0</v>
      </c>
      <c r="W945" s="105">
        <v>0</v>
      </c>
      <c r="X945" s="104">
        <v>0</v>
      </c>
      <c r="Y945" s="104">
        <v>2</v>
      </c>
      <c r="Z945" s="104" t="s">
        <v>1869</v>
      </c>
      <c r="AA945" s="104">
        <v>0</v>
      </c>
      <c r="AB945" s="104">
        <v>0</v>
      </c>
      <c r="AC945" s="104">
        <v>0</v>
      </c>
      <c r="AD945" s="103">
        <v>0</v>
      </c>
      <c r="AE945" s="104">
        <v>0</v>
      </c>
      <c r="AF945" s="104">
        <v>0</v>
      </c>
      <c r="AG945" s="104">
        <v>0</v>
      </c>
      <c r="AH945" s="104">
        <v>0</v>
      </c>
      <c r="AI945" s="104">
        <v>0</v>
      </c>
      <c r="AJ945" s="104">
        <v>0</v>
      </c>
      <c r="AK945" s="104">
        <v>0</v>
      </c>
      <c r="AL945" s="104">
        <v>0</v>
      </c>
      <c r="AM945" s="104">
        <v>0</v>
      </c>
      <c r="AN945" s="104">
        <v>0</v>
      </c>
      <c r="AO945" s="104">
        <v>2</v>
      </c>
      <c r="AP945" s="106">
        <f>'MFP by Site_kbs'!$AO945/'MFP by Site_kbs'!$G945</f>
        <v>1</v>
      </c>
      <c r="AQ945" s="104">
        <v>2</v>
      </c>
      <c r="AR945" s="107">
        <f>'MFP by Site_kbs'!$AQ945/'MFP by Site_kbs'!$G945</f>
        <v>1</v>
      </c>
      <c r="AS945" s="104" t="s">
        <v>1767</v>
      </c>
      <c r="AT945" s="104" t="s">
        <v>2002</v>
      </c>
      <c r="AU945" s="115" t="s">
        <v>3247</v>
      </c>
    </row>
    <row r="946" spans="2:47" x14ac:dyDescent="0.25">
      <c r="B946" s="109" t="s">
        <v>1808</v>
      </c>
      <c r="C946" s="109">
        <v>47</v>
      </c>
      <c r="D946" s="109" t="s">
        <v>173</v>
      </c>
      <c r="E946" s="109">
        <v>47001</v>
      </c>
      <c r="F946" s="109" t="s">
        <v>1335</v>
      </c>
      <c r="G946" s="110">
        <v>120</v>
      </c>
      <c r="H946" s="110">
        <v>62</v>
      </c>
      <c r="I946" s="111">
        <v>0.51666666666666705</v>
      </c>
      <c r="J946" s="110">
        <v>58</v>
      </c>
      <c r="K946" s="111">
        <v>0.483333333333333</v>
      </c>
      <c r="L946" s="110">
        <v>0</v>
      </c>
      <c r="M946" s="110">
        <v>0</v>
      </c>
      <c r="N946" s="110">
        <v>118</v>
      </c>
      <c r="O946" s="110">
        <v>0</v>
      </c>
      <c r="P946" s="110">
        <v>0</v>
      </c>
      <c r="Q946" s="110">
        <v>2</v>
      </c>
      <c r="R946" s="110">
        <v>0</v>
      </c>
      <c r="S946" s="110">
        <f>SUM('MFP by Site_kbs'!$L946:$P946,'MFP by Site_kbs'!$R946)</f>
        <v>118</v>
      </c>
      <c r="T946" s="110">
        <v>120</v>
      </c>
      <c r="U946" s="111">
        <v>1</v>
      </c>
      <c r="V946" s="110">
        <v>0</v>
      </c>
      <c r="W946" s="111">
        <v>0</v>
      </c>
      <c r="X946" s="110">
        <v>0</v>
      </c>
      <c r="Y946" s="110">
        <v>17</v>
      </c>
      <c r="Z946" s="110" t="s">
        <v>1869</v>
      </c>
      <c r="AA946" s="110">
        <v>19</v>
      </c>
      <c r="AB946" s="110">
        <v>17</v>
      </c>
      <c r="AC946" s="110">
        <v>20</v>
      </c>
      <c r="AD946" s="109">
        <v>12</v>
      </c>
      <c r="AE946" s="110">
        <v>14</v>
      </c>
      <c r="AF946" s="110">
        <v>8</v>
      </c>
      <c r="AG946" s="110">
        <v>13</v>
      </c>
      <c r="AH946" s="110">
        <v>0</v>
      </c>
      <c r="AI946" s="110">
        <v>0</v>
      </c>
      <c r="AJ946" s="110">
        <v>0</v>
      </c>
      <c r="AK946" s="110">
        <v>0</v>
      </c>
      <c r="AL946" s="110">
        <v>0</v>
      </c>
      <c r="AM946" s="110">
        <v>0</v>
      </c>
      <c r="AN946" s="110">
        <v>0</v>
      </c>
      <c r="AO946" s="110">
        <v>118</v>
      </c>
      <c r="AP946" s="112">
        <f>'MFP by Site_kbs'!$AO946/'MFP by Site_kbs'!$G946</f>
        <v>0.98333333333333328</v>
      </c>
      <c r="AQ946" s="110">
        <v>118</v>
      </c>
      <c r="AR946" s="113">
        <f>'MFP by Site_kbs'!$AQ946/'MFP by Site_kbs'!$G946</f>
        <v>0.98333333333333328</v>
      </c>
      <c r="AS946" s="110" t="s">
        <v>1767</v>
      </c>
      <c r="AT946" s="110" t="s">
        <v>1785</v>
      </c>
      <c r="AU946" s="114" t="s">
        <v>3246</v>
      </c>
    </row>
    <row r="947" spans="2:47" x14ac:dyDescent="0.25">
      <c r="B947" s="103" t="s">
        <v>1808</v>
      </c>
      <c r="C947" s="103">
        <v>47</v>
      </c>
      <c r="D947" s="103" t="s">
        <v>173</v>
      </c>
      <c r="E947" s="103">
        <v>47002</v>
      </c>
      <c r="F947" s="103" t="s">
        <v>1336</v>
      </c>
      <c r="G947" s="104">
        <v>541</v>
      </c>
      <c r="H947" s="104">
        <v>274</v>
      </c>
      <c r="I947" s="105">
        <v>0.50646950092421394</v>
      </c>
      <c r="J947" s="104">
        <v>267</v>
      </c>
      <c r="K947" s="105">
        <v>0.493530499075786</v>
      </c>
      <c r="L947" s="104">
        <v>1</v>
      </c>
      <c r="M947" s="104">
        <v>0</v>
      </c>
      <c r="N947" s="104">
        <v>310</v>
      </c>
      <c r="O947" s="104">
        <v>4</v>
      </c>
      <c r="P947" s="104">
        <v>0</v>
      </c>
      <c r="Q947" s="104">
        <v>215</v>
      </c>
      <c r="R947" s="104">
        <v>11</v>
      </c>
      <c r="S947" s="104">
        <f>SUM('MFP by Site_kbs'!$L947:$P947,'MFP by Site_kbs'!$R947)</f>
        <v>326</v>
      </c>
      <c r="T947" s="104">
        <v>541</v>
      </c>
      <c r="U947" s="105">
        <v>1</v>
      </c>
      <c r="V947" s="104">
        <v>0</v>
      </c>
      <c r="W947" s="105">
        <v>0</v>
      </c>
      <c r="X947" s="104">
        <v>0</v>
      </c>
      <c r="Y947" s="104">
        <v>12</v>
      </c>
      <c r="Z947" s="104" t="s">
        <v>1869</v>
      </c>
      <c r="AA947" s="104">
        <v>69</v>
      </c>
      <c r="AB947" s="104">
        <v>75</v>
      </c>
      <c r="AC947" s="104">
        <v>84</v>
      </c>
      <c r="AD947" s="103">
        <v>77</v>
      </c>
      <c r="AE947" s="104">
        <v>60</v>
      </c>
      <c r="AF947" s="104">
        <v>79</v>
      </c>
      <c r="AG947" s="104">
        <v>85</v>
      </c>
      <c r="AH947" s="104">
        <v>0</v>
      </c>
      <c r="AI947" s="104">
        <v>0</v>
      </c>
      <c r="AJ947" s="104">
        <v>0</v>
      </c>
      <c r="AK947" s="104">
        <v>0</v>
      </c>
      <c r="AL947" s="104">
        <v>0</v>
      </c>
      <c r="AM947" s="104">
        <v>0</v>
      </c>
      <c r="AN947" s="104">
        <v>0</v>
      </c>
      <c r="AO947" s="104">
        <v>388</v>
      </c>
      <c r="AP947" s="106">
        <f>'MFP by Site_kbs'!$AO947/'MFP by Site_kbs'!$G947</f>
        <v>0.71719038817005543</v>
      </c>
      <c r="AQ947" s="104">
        <v>388</v>
      </c>
      <c r="AR947" s="107">
        <f>'MFP by Site_kbs'!$AQ947/'MFP by Site_kbs'!$G947</f>
        <v>0.71719038817005543</v>
      </c>
      <c r="AS947" s="104" t="s">
        <v>1767</v>
      </c>
      <c r="AT947" s="104" t="s">
        <v>1785</v>
      </c>
      <c r="AU947" s="115" t="s">
        <v>3246</v>
      </c>
    </row>
    <row r="948" spans="2:47" x14ac:dyDescent="0.25">
      <c r="B948" s="109" t="s">
        <v>1808</v>
      </c>
      <c r="C948" s="109">
        <v>47</v>
      </c>
      <c r="D948" s="109" t="s">
        <v>173</v>
      </c>
      <c r="E948" s="109">
        <v>47003</v>
      </c>
      <c r="F948" s="109" t="s">
        <v>1337</v>
      </c>
      <c r="G948" s="110">
        <v>143</v>
      </c>
      <c r="H948" s="110">
        <v>76</v>
      </c>
      <c r="I948" s="111">
        <v>0.53146853146853101</v>
      </c>
      <c r="J948" s="110">
        <v>67</v>
      </c>
      <c r="K948" s="111">
        <v>0.46853146853146899</v>
      </c>
      <c r="L948" s="110">
        <v>0</v>
      </c>
      <c r="M948" s="110">
        <v>0</v>
      </c>
      <c r="N948" s="110">
        <v>133</v>
      </c>
      <c r="O948" s="110">
        <v>0</v>
      </c>
      <c r="P948" s="110">
        <v>0</v>
      </c>
      <c r="Q948" s="110">
        <v>9</v>
      </c>
      <c r="R948" s="110">
        <v>1</v>
      </c>
      <c r="S948" s="110">
        <f>SUM('MFP by Site_kbs'!$L948:$P948,'MFP by Site_kbs'!$R948)</f>
        <v>134</v>
      </c>
      <c r="T948" s="110">
        <v>143</v>
      </c>
      <c r="U948" s="111">
        <v>1</v>
      </c>
      <c r="V948" s="110">
        <v>0</v>
      </c>
      <c r="W948" s="111">
        <v>0</v>
      </c>
      <c r="X948" s="110">
        <v>0</v>
      </c>
      <c r="Y948" s="110">
        <v>37</v>
      </c>
      <c r="Z948" s="110" t="s">
        <v>1869</v>
      </c>
      <c r="AA948" s="110">
        <v>17</v>
      </c>
      <c r="AB948" s="110">
        <v>19</v>
      </c>
      <c r="AC948" s="110">
        <v>20</v>
      </c>
      <c r="AD948" s="109">
        <v>15</v>
      </c>
      <c r="AE948" s="110">
        <v>23</v>
      </c>
      <c r="AF948" s="110">
        <v>12</v>
      </c>
      <c r="AG948" s="110">
        <v>0</v>
      </c>
      <c r="AH948" s="110">
        <v>0</v>
      </c>
      <c r="AI948" s="110">
        <v>0</v>
      </c>
      <c r="AJ948" s="110">
        <v>0</v>
      </c>
      <c r="AK948" s="110">
        <v>0</v>
      </c>
      <c r="AL948" s="110">
        <v>0</v>
      </c>
      <c r="AM948" s="110">
        <v>0</v>
      </c>
      <c r="AN948" s="110">
        <v>0</v>
      </c>
      <c r="AO948" s="110">
        <v>136</v>
      </c>
      <c r="AP948" s="112">
        <f>'MFP by Site_kbs'!$AO948/'MFP by Site_kbs'!$G948</f>
        <v>0.95104895104895104</v>
      </c>
      <c r="AQ948" s="110">
        <v>136</v>
      </c>
      <c r="AR948" s="113">
        <f>'MFP by Site_kbs'!$AQ948/'MFP by Site_kbs'!$G948</f>
        <v>0.95104895104895104</v>
      </c>
      <c r="AS948" s="110" t="s">
        <v>1767</v>
      </c>
      <c r="AT948" s="110" t="s">
        <v>1785</v>
      </c>
      <c r="AU948" s="114" t="s">
        <v>3246</v>
      </c>
    </row>
    <row r="949" spans="2:47" x14ac:dyDescent="0.25">
      <c r="B949" s="103" t="s">
        <v>1808</v>
      </c>
      <c r="C949" s="103">
        <v>47</v>
      </c>
      <c r="D949" s="103" t="s">
        <v>173</v>
      </c>
      <c r="E949" s="103">
        <v>47004</v>
      </c>
      <c r="F949" s="103" t="s">
        <v>1338</v>
      </c>
      <c r="G949" s="104">
        <v>985</v>
      </c>
      <c r="H949" s="104">
        <v>496</v>
      </c>
      <c r="I949" s="105">
        <v>0.50355329949238603</v>
      </c>
      <c r="J949" s="104">
        <v>489</v>
      </c>
      <c r="K949" s="105">
        <v>0.49644670050761402</v>
      </c>
      <c r="L949" s="104">
        <v>2</v>
      </c>
      <c r="M949" s="104">
        <v>4</v>
      </c>
      <c r="N949" s="104">
        <v>499</v>
      </c>
      <c r="O949" s="104">
        <v>5</v>
      </c>
      <c r="P949" s="104">
        <v>0</v>
      </c>
      <c r="Q949" s="104">
        <v>471</v>
      </c>
      <c r="R949" s="104">
        <v>4</v>
      </c>
      <c r="S949" s="104">
        <f>SUM('MFP by Site_kbs'!$L949:$P949,'MFP by Site_kbs'!$R949)</f>
        <v>514</v>
      </c>
      <c r="T949" s="104">
        <v>982</v>
      </c>
      <c r="U949" s="105">
        <v>0.99695431472081197</v>
      </c>
      <c r="V949" s="104">
        <v>3</v>
      </c>
      <c r="W949" s="105">
        <v>3.0456852791878198E-3</v>
      </c>
      <c r="X949" s="104">
        <v>0</v>
      </c>
      <c r="Y949" s="104">
        <v>0</v>
      </c>
      <c r="Z949" s="104" t="s">
        <v>1869</v>
      </c>
      <c r="AA949" s="104">
        <v>0</v>
      </c>
      <c r="AB949" s="104">
        <v>0</v>
      </c>
      <c r="AC949" s="104">
        <v>0</v>
      </c>
      <c r="AD949" s="103">
        <v>0</v>
      </c>
      <c r="AE949" s="104">
        <v>0</v>
      </c>
      <c r="AF949" s="104">
        <v>0</v>
      </c>
      <c r="AG949" s="104">
        <v>0</v>
      </c>
      <c r="AH949" s="104">
        <v>164</v>
      </c>
      <c r="AI949" s="104">
        <v>164</v>
      </c>
      <c r="AJ949" s="104">
        <v>197</v>
      </c>
      <c r="AK949" s="104">
        <v>16</v>
      </c>
      <c r="AL949" s="104">
        <v>160</v>
      </c>
      <c r="AM949" s="104">
        <v>148</v>
      </c>
      <c r="AN949" s="104">
        <v>136</v>
      </c>
      <c r="AO949" s="104">
        <v>610</v>
      </c>
      <c r="AP949" s="106">
        <f>'MFP by Site_kbs'!$AO949/'MFP by Site_kbs'!$G949</f>
        <v>0.61928934010152281</v>
      </c>
      <c r="AQ949" s="104">
        <v>610</v>
      </c>
      <c r="AR949" s="107">
        <f>'MFP by Site_kbs'!$AQ949/'MFP by Site_kbs'!$G949</f>
        <v>0.61928934010152281</v>
      </c>
      <c r="AS949" s="104" t="s">
        <v>1767</v>
      </c>
      <c r="AT949" s="104" t="s">
        <v>1785</v>
      </c>
      <c r="AU949" s="115" t="s">
        <v>3247</v>
      </c>
    </row>
    <row r="950" spans="2:47" x14ac:dyDescent="0.25">
      <c r="B950" s="109" t="s">
        <v>1808</v>
      </c>
      <c r="C950" s="109">
        <v>47</v>
      </c>
      <c r="D950" s="109" t="s">
        <v>173</v>
      </c>
      <c r="E950" s="109">
        <v>47006</v>
      </c>
      <c r="F950" s="109" t="s">
        <v>1339</v>
      </c>
      <c r="G950" s="110">
        <v>639</v>
      </c>
      <c r="H950" s="110">
        <v>319</v>
      </c>
      <c r="I950" s="111">
        <v>0.49921752738654102</v>
      </c>
      <c r="J950" s="110">
        <v>320</v>
      </c>
      <c r="K950" s="111">
        <v>0.50078247261345898</v>
      </c>
      <c r="L950" s="110">
        <v>1</v>
      </c>
      <c r="M950" s="110">
        <v>3</v>
      </c>
      <c r="N950" s="110">
        <v>271</v>
      </c>
      <c r="O950" s="110">
        <v>10</v>
      </c>
      <c r="P950" s="110">
        <v>0</v>
      </c>
      <c r="Q950" s="110">
        <v>345</v>
      </c>
      <c r="R950" s="110">
        <v>9</v>
      </c>
      <c r="S950" s="110">
        <f>SUM('MFP by Site_kbs'!$L950:$P950,'MFP by Site_kbs'!$R950)</f>
        <v>294</v>
      </c>
      <c r="T950" s="110">
        <v>636</v>
      </c>
      <c r="U950" s="111">
        <v>0.99530516431924898</v>
      </c>
      <c r="V950" s="110">
        <v>3</v>
      </c>
      <c r="W950" s="111">
        <v>4.6948356807511703E-3</v>
      </c>
      <c r="X950" s="110">
        <v>0</v>
      </c>
      <c r="Y950" s="110">
        <v>45</v>
      </c>
      <c r="Z950" s="110" t="s">
        <v>1869</v>
      </c>
      <c r="AA950" s="110">
        <v>72</v>
      </c>
      <c r="AB950" s="110">
        <v>84</v>
      </c>
      <c r="AC950" s="110">
        <v>84</v>
      </c>
      <c r="AD950" s="109">
        <v>84</v>
      </c>
      <c r="AE950" s="110">
        <v>78</v>
      </c>
      <c r="AF950" s="110">
        <v>91</v>
      </c>
      <c r="AG950" s="110">
        <v>101</v>
      </c>
      <c r="AH950" s="110">
        <v>0</v>
      </c>
      <c r="AI950" s="110">
        <v>0</v>
      </c>
      <c r="AJ950" s="110">
        <v>0</v>
      </c>
      <c r="AK950" s="110">
        <v>0</v>
      </c>
      <c r="AL950" s="110">
        <v>0</v>
      </c>
      <c r="AM950" s="110">
        <v>0</v>
      </c>
      <c r="AN950" s="110">
        <v>0</v>
      </c>
      <c r="AO950" s="110">
        <v>374</v>
      </c>
      <c r="AP950" s="112">
        <f>'MFP by Site_kbs'!$AO950/'MFP by Site_kbs'!$G950</f>
        <v>0.58528951486697967</v>
      </c>
      <c r="AQ950" s="110">
        <v>374</v>
      </c>
      <c r="AR950" s="113">
        <f>'MFP by Site_kbs'!$AQ950/'MFP by Site_kbs'!$G950</f>
        <v>0.58528951486697967</v>
      </c>
      <c r="AS950" s="110" t="s">
        <v>1767</v>
      </c>
      <c r="AT950" s="110" t="s">
        <v>1785</v>
      </c>
      <c r="AU950" s="114" t="s">
        <v>3247</v>
      </c>
    </row>
    <row r="951" spans="2:47" x14ac:dyDescent="0.25">
      <c r="B951" s="103" t="s">
        <v>1808</v>
      </c>
      <c r="C951" s="103">
        <v>47</v>
      </c>
      <c r="D951" s="103" t="s">
        <v>173</v>
      </c>
      <c r="E951" s="103">
        <v>47008</v>
      </c>
      <c r="F951" s="103" t="s">
        <v>1340</v>
      </c>
      <c r="G951" s="104">
        <v>653</v>
      </c>
      <c r="H951" s="104">
        <v>319</v>
      </c>
      <c r="I951" s="105">
        <v>0.48851454823889701</v>
      </c>
      <c r="J951" s="104">
        <v>334</v>
      </c>
      <c r="K951" s="105">
        <v>0.51148545176110305</v>
      </c>
      <c r="L951" s="104">
        <v>2</v>
      </c>
      <c r="M951" s="104">
        <v>0</v>
      </c>
      <c r="N951" s="104">
        <v>503</v>
      </c>
      <c r="O951" s="104">
        <v>16</v>
      </c>
      <c r="P951" s="104">
        <v>0</v>
      </c>
      <c r="Q951" s="104">
        <v>126</v>
      </c>
      <c r="R951" s="104">
        <v>6</v>
      </c>
      <c r="S951" s="104">
        <f>SUM('MFP by Site_kbs'!$L951:$P951,'MFP by Site_kbs'!$R951)</f>
        <v>527</v>
      </c>
      <c r="T951" s="104">
        <v>649</v>
      </c>
      <c r="U951" s="105">
        <v>0.99387442572741203</v>
      </c>
      <c r="V951" s="104">
        <v>4</v>
      </c>
      <c r="W951" s="105">
        <v>6.1255742725880597E-3</v>
      </c>
      <c r="X951" s="104">
        <v>0</v>
      </c>
      <c r="Y951" s="104">
        <v>0</v>
      </c>
      <c r="Z951" s="104" t="s">
        <v>1869</v>
      </c>
      <c r="AA951" s="104">
        <v>0</v>
      </c>
      <c r="AB951" s="104">
        <v>0</v>
      </c>
      <c r="AC951" s="104">
        <v>0</v>
      </c>
      <c r="AD951" s="103">
        <v>0</v>
      </c>
      <c r="AE951" s="104">
        <v>0</v>
      </c>
      <c r="AF951" s="104">
        <v>0</v>
      </c>
      <c r="AG951" s="104">
        <v>0</v>
      </c>
      <c r="AH951" s="104">
        <v>94</v>
      </c>
      <c r="AI951" s="104">
        <v>97</v>
      </c>
      <c r="AJ951" s="104">
        <v>96</v>
      </c>
      <c r="AK951" s="104">
        <v>10</v>
      </c>
      <c r="AL951" s="104">
        <v>115</v>
      </c>
      <c r="AM951" s="104">
        <v>139</v>
      </c>
      <c r="AN951" s="104">
        <v>102</v>
      </c>
      <c r="AO951" s="104">
        <v>542</v>
      </c>
      <c r="AP951" s="106">
        <f>'MFP by Site_kbs'!$AO951/'MFP by Site_kbs'!$G951</f>
        <v>0.83001531393568151</v>
      </c>
      <c r="AQ951" s="104">
        <v>542</v>
      </c>
      <c r="AR951" s="107">
        <f>'MFP by Site_kbs'!$AQ951/'MFP by Site_kbs'!$G951</f>
        <v>0.83001531393568151</v>
      </c>
      <c r="AS951" s="104" t="s">
        <v>1767</v>
      </c>
      <c r="AT951" s="104" t="s">
        <v>1785</v>
      </c>
      <c r="AU951" s="115" t="s">
        <v>3246</v>
      </c>
    </row>
    <row r="952" spans="2:47" x14ac:dyDescent="0.25">
      <c r="B952" s="109" t="s">
        <v>1808</v>
      </c>
      <c r="C952" s="109">
        <v>47</v>
      </c>
      <c r="D952" s="109" t="s">
        <v>173</v>
      </c>
      <c r="E952" s="109">
        <v>47010</v>
      </c>
      <c r="F952" s="109" t="s">
        <v>1341</v>
      </c>
      <c r="G952" s="110">
        <v>302</v>
      </c>
      <c r="H952" s="110">
        <v>155</v>
      </c>
      <c r="I952" s="111">
        <v>0.51324503311258296</v>
      </c>
      <c r="J952" s="110">
        <v>147</v>
      </c>
      <c r="K952" s="111">
        <v>0.48675496688741698</v>
      </c>
      <c r="L952" s="110">
        <v>0</v>
      </c>
      <c r="M952" s="110">
        <v>0</v>
      </c>
      <c r="N952" s="110">
        <v>290</v>
      </c>
      <c r="O952" s="110">
        <v>5</v>
      </c>
      <c r="P952" s="110">
        <v>0</v>
      </c>
      <c r="Q952" s="110">
        <v>7</v>
      </c>
      <c r="R952" s="110">
        <v>0</v>
      </c>
      <c r="S952" s="110">
        <f>SUM('MFP by Site_kbs'!$L952:$P952,'MFP by Site_kbs'!$R952)</f>
        <v>295</v>
      </c>
      <c r="T952" s="110">
        <v>299</v>
      </c>
      <c r="U952" s="111">
        <v>0.99006622516556297</v>
      </c>
      <c r="V952" s="110">
        <v>3</v>
      </c>
      <c r="W952" s="111">
        <v>9.93377483443709E-3</v>
      </c>
      <c r="X952" s="110">
        <v>0</v>
      </c>
      <c r="Y952" s="110">
        <v>49</v>
      </c>
      <c r="Z952" s="110" t="s">
        <v>1869</v>
      </c>
      <c r="AA952" s="110">
        <v>37</v>
      </c>
      <c r="AB952" s="110">
        <v>33</v>
      </c>
      <c r="AC952" s="110">
        <v>40</v>
      </c>
      <c r="AD952" s="109">
        <v>41</v>
      </c>
      <c r="AE952" s="110">
        <v>31</v>
      </c>
      <c r="AF952" s="110">
        <v>34</v>
      </c>
      <c r="AG952" s="110">
        <v>37</v>
      </c>
      <c r="AH952" s="110">
        <v>0</v>
      </c>
      <c r="AI952" s="110">
        <v>0</v>
      </c>
      <c r="AJ952" s="110">
        <v>0</v>
      </c>
      <c r="AK952" s="110">
        <v>0</v>
      </c>
      <c r="AL952" s="110">
        <v>0</v>
      </c>
      <c r="AM952" s="110">
        <v>0</v>
      </c>
      <c r="AN952" s="110">
        <v>0</v>
      </c>
      <c r="AO952" s="110">
        <v>291</v>
      </c>
      <c r="AP952" s="112">
        <f>'MFP by Site_kbs'!$AO952/'MFP by Site_kbs'!$G952</f>
        <v>0.96357615894039739</v>
      </c>
      <c r="AQ952" s="110">
        <v>291</v>
      </c>
      <c r="AR952" s="113">
        <f>'MFP by Site_kbs'!$AQ952/'MFP by Site_kbs'!$G952</f>
        <v>0.96357615894039739</v>
      </c>
      <c r="AS952" s="110" t="s">
        <v>1767</v>
      </c>
      <c r="AT952" s="110" t="s">
        <v>1785</v>
      </c>
      <c r="AU952" s="114" t="s">
        <v>3246</v>
      </c>
    </row>
    <row r="953" spans="2:47" x14ac:dyDescent="0.25">
      <c r="B953" s="103" t="s">
        <v>1808</v>
      </c>
      <c r="C953" s="103">
        <v>47</v>
      </c>
      <c r="D953" s="103" t="s">
        <v>173</v>
      </c>
      <c r="E953" s="103">
        <v>47011</v>
      </c>
      <c r="F953" s="103" t="s">
        <v>1342</v>
      </c>
      <c r="G953" s="104">
        <v>321</v>
      </c>
      <c r="H953" s="104">
        <v>154</v>
      </c>
      <c r="I953" s="105">
        <v>0.47975077881619899</v>
      </c>
      <c r="J953" s="104">
        <v>167</v>
      </c>
      <c r="K953" s="105">
        <v>0.52024922118380101</v>
      </c>
      <c r="L953" s="104">
        <v>1</v>
      </c>
      <c r="M953" s="104">
        <v>0</v>
      </c>
      <c r="N953" s="104">
        <v>158</v>
      </c>
      <c r="O953" s="104">
        <v>15</v>
      </c>
      <c r="P953" s="104">
        <v>0</v>
      </c>
      <c r="Q953" s="104">
        <v>135</v>
      </c>
      <c r="R953" s="104">
        <v>12</v>
      </c>
      <c r="S953" s="104">
        <f>SUM('MFP by Site_kbs'!$L953:$P953,'MFP by Site_kbs'!$R953)</f>
        <v>186</v>
      </c>
      <c r="T953" s="104">
        <v>313</v>
      </c>
      <c r="U953" s="105">
        <v>0.97507788161993803</v>
      </c>
      <c r="V953" s="104">
        <v>8</v>
      </c>
      <c r="W953" s="105">
        <v>2.4922118380062301E-2</v>
      </c>
      <c r="X953" s="104">
        <v>0</v>
      </c>
      <c r="Y953" s="104">
        <v>23</v>
      </c>
      <c r="Z953" s="104" t="s">
        <v>1869</v>
      </c>
      <c r="AA953" s="104">
        <v>34</v>
      </c>
      <c r="AB953" s="104">
        <v>37</v>
      </c>
      <c r="AC953" s="104">
        <v>50</v>
      </c>
      <c r="AD953" s="103">
        <v>46</v>
      </c>
      <c r="AE953" s="104">
        <v>40</v>
      </c>
      <c r="AF953" s="104">
        <v>44</v>
      </c>
      <c r="AG953" s="104">
        <v>47</v>
      </c>
      <c r="AH953" s="104">
        <v>0</v>
      </c>
      <c r="AI953" s="104">
        <v>0</v>
      </c>
      <c r="AJ953" s="104">
        <v>0</v>
      </c>
      <c r="AK953" s="104">
        <v>0</v>
      </c>
      <c r="AL953" s="104">
        <v>0</v>
      </c>
      <c r="AM953" s="104">
        <v>0</v>
      </c>
      <c r="AN953" s="104">
        <v>0</v>
      </c>
      <c r="AO953" s="104">
        <v>232</v>
      </c>
      <c r="AP953" s="106">
        <f>'MFP by Site_kbs'!$AO953/'MFP by Site_kbs'!$G953</f>
        <v>0.72274143302180682</v>
      </c>
      <c r="AQ953" s="104">
        <v>232</v>
      </c>
      <c r="AR953" s="107">
        <f>'MFP by Site_kbs'!$AQ953/'MFP by Site_kbs'!$G953</f>
        <v>0.72274143302180682</v>
      </c>
      <c r="AS953" s="104" t="s">
        <v>1767</v>
      </c>
      <c r="AT953" s="104" t="s">
        <v>1785</v>
      </c>
      <c r="AU953" s="115" t="s">
        <v>3246</v>
      </c>
    </row>
    <row r="954" spans="2:47" x14ac:dyDescent="0.25">
      <c r="B954" s="109" t="s">
        <v>1808</v>
      </c>
      <c r="C954" s="109">
        <v>47</v>
      </c>
      <c r="D954" s="109" t="s">
        <v>173</v>
      </c>
      <c r="E954" s="109">
        <v>47700</v>
      </c>
      <c r="F954" s="109" t="s">
        <v>1343</v>
      </c>
      <c r="G954" s="110">
        <v>25</v>
      </c>
      <c r="H954" s="110">
        <v>11</v>
      </c>
      <c r="I954" s="111">
        <v>0.44</v>
      </c>
      <c r="J954" s="110">
        <v>14</v>
      </c>
      <c r="K954" s="111">
        <v>0.56000000000000005</v>
      </c>
      <c r="L954" s="110">
        <v>0</v>
      </c>
      <c r="M954" s="110">
        <v>0</v>
      </c>
      <c r="N954" s="110">
        <v>15</v>
      </c>
      <c r="O954" s="110">
        <v>0</v>
      </c>
      <c r="P954" s="110">
        <v>0</v>
      </c>
      <c r="Q954" s="110">
        <v>10</v>
      </c>
      <c r="R954" s="110">
        <v>0</v>
      </c>
      <c r="S954" s="110">
        <f>SUM('MFP by Site_kbs'!$L954:$P954,'MFP by Site_kbs'!$R954)</f>
        <v>15</v>
      </c>
      <c r="T954" s="110">
        <v>25</v>
      </c>
      <c r="U954" s="111">
        <v>1</v>
      </c>
      <c r="V954" s="110">
        <v>0</v>
      </c>
      <c r="W954" s="111">
        <v>0</v>
      </c>
      <c r="X954" s="110">
        <v>13</v>
      </c>
      <c r="Y954" s="110">
        <v>12</v>
      </c>
      <c r="Z954" s="110" t="s">
        <v>1869</v>
      </c>
      <c r="AA954" s="110">
        <v>0</v>
      </c>
      <c r="AB954" s="110">
        <v>0</v>
      </c>
      <c r="AC954" s="110">
        <v>0</v>
      </c>
      <c r="AD954" s="109">
        <v>0</v>
      </c>
      <c r="AE954" s="110">
        <v>0</v>
      </c>
      <c r="AF954" s="110">
        <v>0</v>
      </c>
      <c r="AG954" s="110">
        <v>0</v>
      </c>
      <c r="AH954" s="110">
        <v>0</v>
      </c>
      <c r="AI954" s="110">
        <v>0</v>
      </c>
      <c r="AJ954" s="110">
        <v>0</v>
      </c>
      <c r="AK954" s="110">
        <v>0</v>
      </c>
      <c r="AL954" s="110">
        <v>0</v>
      </c>
      <c r="AM954" s="110">
        <v>0</v>
      </c>
      <c r="AN954" s="110">
        <v>0</v>
      </c>
      <c r="AO954" s="110">
        <v>11</v>
      </c>
      <c r="AP954" s="112">
        <f>'MFP by Site_kbs'!$AO954/'MFP by Site_kbs'!$G954</f>
        <v>0.44</v>
      </c>
      <c r="AQ954" s="110">
        <v>11</v>
      </c>
      <c r="AR954" s="113">
        <f>'MFP by Site_kbs'!$AQ954/'MFP by Site_kbs'!$G954</f>
        <v>0.44</v>
      </c>
      <c r="AS954" s="110" t="s">
        <v>1767</v>
      </c>
      <c r="AT954" s="110" t="s">
        <v>1785</v>
      </c>
      <c r="AU954" s="114" t="s">
        <v>3247</v>
      </c>
    </row>
    <row r="955" spans="2:47" ht="30" x14ac:dyDescent="0.25">
      <c r="B955" s="103" t="s">
        <v>1808</v>
      </c>
      <c r="C955" s="103">
        <v>48</v>
      </c>
      <c r="D955" s="103" t="s">
        <v>175</v>
      </c>
      <c r="E955" s="103">
        <v>48001</v>
      </c>
      <c r="F955" s="103" t="s">
        <v>1344</v>
      </c>
      <c r="G955" s="104">
        <v>1441</v>
      </c>
      <c r="H955" s="104">
        <v>753</v>
      </c>
      <c r="I955" s="105">
        <v>0.52255378209576697</v>
      </c>
      <c r="J955" s="104">
        <v>688</v>
      </c>
      <c r="K955" s="105">
        <v>0.47744621790423297</v>
      </c>
      <c r="L955" s="104">
        <v>0</v>
      </c>
      <c r="M955" s="104">
        <v>7</v>
      </c>
      <c r="N955" s="104">
        <v>1165</v>
      </c>
      <c r="O955" s="104">
        <v>95</v>
      </c>
      <c r="P955" s="104">
        <v>0</v>
      </c>
      <c r="Q955" s="104">
        <v>169</v>
      </c>
      <c r="R955" s="104">
        <v>5</v>
      </c>
      <c r="S955" s="104">
        <f>SUM('MFP by Site_kbs'!$L955:$P955,'MFP by Site_kbs'!$R955)</f>
        <v>1272</v>
      </c>
      <c r="T955" s="104">
        <v>1417</v>
      </c>
      <c r="U955" s="105">
        <v>0.98334489937543401</v>
      </c>
      <c r="V955" s="104">
        <v>24</v>
      </c>
      <c r="W955" s="105">
        <v>1.6655100624566301E-2</v>
      </c>
      <c r="X955" s="104">
        <v>0</v>
      </c>
      <c r="Y955" s="104">
        <v>0</v>
      </c>
      <c r="Z955" s="104" t="s">
        <v>1869</v>
      </c>
      <c r="AA955" s="104">
        <v>0</v>
      </c>
      <c r="AB955" s="104">
        <v>0</v>
      </c>
      <c r="AC955" s="104">
        <v>0</v>
      </c>
      <c r="AD955" s="103">
        <v>0</v>
      </c>
      <c r="AE955" s="104">
        <v>0</v>
      </c>
      <c r="AF955" s="104">
        <v>0</v>
      </c>
      <c r="AG955" s="104">
        <v>0</v>
      </c>
      <c r="AH955" s="104">
        <v>0</v>
      </c>
      <c r="AI955" s="104">
        <v>0</v>
      </c>
      <c r="AJ955" s="104">
        <v>430</v>
      </c>
      <c r="AK955" s="104">
        <v>37</v>
      </c>
      <c r="AL955" s="104">
        <v>321</v>
      </c>
      <c r="AM955" s="104">
        <v>356</v>
      </c>
      <c r="AN955" s="104">
        <v>297</v>
      </c>
      <c r="AO955" s="104">
        <v>1085</v>
      </c>
      <c r="AP955" s="106">
        <f>'MFP by Site_kbs'!$AO955/'MFP by Site_kbs'!$G955</f>
        <v>0.75294934073560027</v>
      </c>
      <c r="AQ955" s="104">
        <v>1097</v>
      </c>
      <c r="AR955" s="107">
        <f>'MFP by Site_kbs'!$AQ955/'MFP by Site_kbs'!$G955</f>
        <v>0.76127689104788343</v>
      </c>
      <c r="AS955" s="104" t="s">
        <v>1767</v>
      </c>
      <c r="AT955" s="104" t="s">
        <v>1774</v>
      </c>
      <c r="AU955" s="115" t="s">
        <v>3247</v>
      </c>
    </row>
    <row r="956" spans="2:47" ht="30" x14ac:dyDescent="0.25">
      <c r="B956" s="109" t="s">
        <v>1808</v>
      </c>
      <c r="C956" s="109">
        <v>48</v>
      </c>
      <c r="D956" s="109" t="s">
        <v>175</v>
      </c>
      <c r="E956" s="109">
        <v>48006</v>
      </c>
      <c r="F956" s="109" t="s">
        <v>1345</v>
      </c>
      <c r="G956" s="110">
        <v>1049</v>
      </c>
      <c r="H956" s="110">
        <v>507</v>
      </c>
      <c r="I956" s="111">
        <v>0.48331744518589098</v>
      </c>
      <c r="J956" s="110">
        <v>542</v>
      </c>
      <c r="K956" s="111">
        <v>0.51668255481410896</v>
      </c>
      <c r="L956" s="110">
        <v>0</v>
      </c>
      <c r="M956" s="110">
        <v>6</v>
      </c>
      <c r="N956" s="110">
        <v>798</v>
      </c>
      <c r="O956" s="110">
        <v>74</v>
      </c>
      <c r="P956" s="110">
        <v>2</v>
      </c>
      <c r="Q956" s="110">
        <v>143</v>
      </c>
      <c r="R956" s="110">
        <v>26</v>
      </c>
      <c r="S956" s="110">
        <f>SUM('MFP by Site_kbs'!$L956:$P956,'MFP by Site_kbs'!$R956)</f>
        <v>906</v>
      </c>
      <c r="T956" s="110">
        <v>1034</v>
      </c>
      <c r="U956" s="111">
        <v>0.98570066730219297</v>
      </c>
      <c r="V956" s="110">
        <v>15</v>
      </c>
      <c r="W956" s="111">
        <v>1.42993326978074E-2</v>
      </c>
      <c r="X956" s="110">
        <v>0</v>
      </c>
      <c r="Y956" s="110">
        <v>0</v>
      </c>
      <c r="Z956" s="110" t="s">
        <v>1869</v>
      </c>
      <c r="AA956" s="110">
        <v>108</v>
      </c>
      <c r="AB956" s="110">
        <v>104</v>
      </c>
      <c r="AC956" s="110">
        <v>119</v>
      </c>
      <c r="AD956" s="109">
        <v>137</v>
      </c>
      <c r="AE956" s="110">
        <v>134</v>
      </c>
      <c r="AF956" s="110">
        <v>110</v>
      </c>
      <c r="AG956" s="110">
        <v>107</v>
      </c>
      <c r="AH956" s="110">
        <v>125</v>
      </c>
      <c r="AI956" s="110">
        <v>105</v>
      </c>
      <c r="AJ956" s="110">
        <v>0</v>
      </c>
      <c r="AK956" s="110">
        <v>0</v>
      </c>
      <c r="AL956" s="110">
        <v>0</v>
      </c>
      <c r="AM956" s="110">
        <v>0</v>
      </c>
      <c r="AN956" s="110">
        <v>0</v>
      </c>
      <c r="AO956" s="110">
        <v>943</v>
      </c>
      <c r="AP956" s="112">
        <f>'MFP by Site_kbs'!$AO956/'MFP by Site_kbs'!$G956</f>
        <v>0.89895138226882743</v>
      </c>
      <c r="AQ956" s="110">
        <v>943</v>
      </c>
      <c r="AR956" s="113">
        <f>'MFP by Site_kbs'!$AQ956/'MFP by Site_kbs'!$G956</f>
        <v>0.89895138226882743</v>
      </c>
      <c r="AS956" s="110" t="s">
        <v>1767</v>
      </c>
      <c r="AT956" s="110" t="s">
        <v>1774</v>
      </c>
      <c r="AU956" s="114" t="s">
        <v>3246</v>
      </c>
    </row>
    <row r="957" spans="2:47" ht="30" x14ac:dyDescent="0.25">
      <c r="B957" s="103" t="s">
        <v>1808</v>
      </c>
      <c r="C957" s="103">
        <v>48</v>
      </c>
      <c r="D957" s="103" t="s">
        <v>175</v>
      </c>
      <c r="E957" s="103">
        <v>48008</v>
      </c>
      <c r="F957" s="103" t="s">
        <v>1346</v>
      </c>
      <c r="G957" s="104">
        <v>586</v>
      </c>
      <c r="H957" s="104">
        <v>273</v>
      </c>
      <c r="I957" s="105">
        <v>0.46587030716723499</v>
      </c>
      <c r="J957" s="104">
        <v>313</v>
      </c>
      <c r="K957" s="105">
        <v>0.53412969283276401</v>
      </c>
      <c r="L957" s="104">
        <v>0</v>
      </c>
      <c r="M957" s="104">
        <v>5</v>
      </c>
      <c r="N957" s="104">
        <v>516</v>
      </c>
      <c r="O957" s="104">
        <v>29</v>
      </c>
      <c r="P957" s="104">
        <v>0</v>
      </c>
      <c r="Q957" s="104">
        <v>19</v>
      </c>
      <c r="R957" s="104">
        <v>17</v>
      </c>
      <c r="S957" s="104">
        <f>SUM('MFP by Site_kbs'!$L957:$P957,'MFP by Site_kbs'!$R957)</f>
        <v>567</v>
      </c>
      <c r="T957" s="104">
        <v>575</v>
      </c>
      <c r="U957" s="105">
        <v>0.98122866894198002</v>
      </c>
      <c r="V957" s="104">
        <v>11</v>
      </c>
      <c r="W957" s="105">
        <v>1.87713310580205E-2</v>
      </c>
      <c r="X957" s="104">
        <v>0</v>
      </c>
      <c r="Y957" s="104">
        <v>5</v>
      </c>
      <c r="Z957" s="104" t="s">
        <v>1869</v>
      </c>
      <c r="AA957" s="104">
        <v>65</v>
      </c>
      <c r="AB957" s="104">
        <v>43</v>
      </c>
      <c r="AC957" s="104">
        <v>58</v>
      </c>
      <c r="AD957" s="103">
        <v>70</v>
      </c>
      <c r="AE957" s="104">
        <v>66</v>
      </c>
      <c r="AF957" s="104">
        <v>67</v>
      </c>
      <c r="AG957" s="104">
        <v>64</v>
      </c>
      <c r="AH957" s="104">
        <v>75</v>
      </c>
      <c r="AI957" s="104">
        <v>73</v>
      </c>
      <c r="AJ957" s="104">
        <v>0</v>
      </c>
      <c r="AK957" s="104">
        <v>0</v>
      </c>
      <c r="AL957" s="104">
        <v>0</v>
      </c>
      <c r="AM957" s="104">
        <v>0</v>
      </c>
      <c r="AN957" s="104">
        <v>0</v>
      </c>
      <c r="AO957" s="104">
        <v>544</v>
      </c>
      <c r="AP957" s="106">
        <f>'MFP by Site_kbs'!$AO957/'MFP by Site_kbs'!$G957</f>
        <v>0.92832764505119458</v>
      </c>
      <c r="AQ957" s="104">
        <v>544</v>
      </c>
      <c r="AR957" s="107">
        <f>'MFP by Site_kbs'!$AQ957/'MFP by Site_kbs'!$G957</f>
        <v>0.92832764505119458</v>
      </c>
      <c r="AS957" s="104" t="s">
        <v>1767</v>
      </c>
      <c r="AT957" s="104" t="s">
        <v>1774</v>
      </c>
      <c r="AU957" s="115" t="s">
        <v>3246</v>
      </c>
    </row>
    <row r="958" spans="2:47" ht="30" x14ac:dyDescent="0.25">
      <c r="B958" s="109" t="s">
        <v>1808</v>
      </c>
      <c r="C958" s="109">
        <v>48</v>
      </c>
      <c r="D958" s="109" t="s">
        <v>175</v>
      </c>
      <c r="E958" s="109">
        <v>48013</v>
      </c>
      <c r="F958" s="109" t="s">
        <v>1347</v>
      </c>
      <c r="G958" s="110">
        <v>186</v>
      </c>
      <c r="H958" s="110">
        <v>88</v>
      </c>
      <c r="I958" s="111">
        <v>0.473118279569893</v>
      </c>
      <c r="J958" s="110">
        <v>98</v>
      </c>
      <c r="K958" s="111">
        <v>0.52688172043010795</v>
      </c>
      <c r="L958" s="110">
        <v>0</v>
      </c>
      <c r="M958" s="110">
        <v>0</v>
      </c>
      <c r="N958" s="110">
        <v>186</v>
      </c>
      <c r="O958" s="110">
        <v>0</v>
      </c>
      <c r="P958" s="110">
        <v>0</v>
      </c>
      <c r="Q958" s="110">
        <v>0</v>
      </c>
      <c r="R958" s="110">
        <v>0</v>
      </c>
      <c r="S958" s="110">
        <f>SUM('MFP by Site_kbs'!$L958:$P958,'MFP by Site_kbs'!$R958)</f>
        <v>186</v>
      </c>
      <c r="T958" s="110">
        <v>186</v>
      </c>
      <c r="U958" s="111">
        <v>1</v>
      </c>
      <c r="V958" s="110">
        <v>0</v>
      </c>
      <c r="W958" s="111">
        <v>0</v>
      </c>
      <c r="X958" s="110">
        <v>0</v>
      </c>
      <c r="Y958" s="110">
        <v>0</v>
      </c>
      <c r="Z958" s="110" t="s">
        <v>1869</v>
      </c>
      <c r="AA958" s="110">
        <v>0</v>
      </c>
      <c r="AB958" s="110">
        <v>0</v>
      </c>
      <c r="AC958" s="110">
        <v>0</v>
      </c>
      <c r="AD958" s="109">
        <v>0</v>
      </c>
      <c r="AE958" s="110">
        <v>0</v>
      </c>
      <c r="AF958" s="110">
        <v>0</v>
      </c>
      <c r="AG958" s="110">
        <v>0</v>
      </c>
      <c r="AH958" s="110">
        <v>0</v>
      </c>
      <c r="AI958" s="110">
        <v>26</v>
      </c>
      <c r="AJ958" s="110">
        <v>43</v>
      </c>
      <c r="AK958" s="110">
        <v>7</v>
      </c>
      <c r="AL958" s="110">
        <v>36</v>
      </c>
      <c r="AM958" s="110">
        <v>39</v>
      </c>
      <c r="AN958" s="110">
        <v>35</v>
      </c>
      <c r="AO958" s="110">
        <v>172</v>
      </c>
      <c r="AP958" s="112">
        <f>'MFP by Site_kbs'!$AO958/'MFP by Site_kbs'!$G958</f>
        <v>0.92473118279569888</v>
      </c>
      <c r="AQ958" s="110">
        <v>172</v>
      </c>
      <c r="AR958" s="113">
        <f>'MFP by Site_kbs'!$AQ958/'MFP by Site_kbs'!$G958</f>
        <v>0.92473118279569888</v>
      </c>
      <c r="AS958" s="110" t="s">
        <v>1767</v>
      </c>
      <c r="AT958" s="110" t="s">
        <v>1774</v>
      </c>
      <c r="AU958" s="114" t="s">
        <v>3247</v>
      </c>
    </row>
    <row r="959" spans="2:47" ht="30" x14ac:dyDescent="0.25">
      <c r="B959" s="103" t="s">
        <v>1808</v>
      </c>
      <c r="C959" s="103">
        <v>48</v>
      </c>
      <c r="D959" s="103" t="s">
        <v>175</v>
      </c>
      <c r="E959" s="103">
        <v>48017</v>
      </c>
      <c r="F959" s="103" t="s">
        <v>1348</v>
      </c>
      <c r="G959" s="104">
        <v>261</v>
      </c>
      <c r="H959" s="104">
        <v>134</v>
      </c>
      <c r="I959" s="105">
        <v>0.51340996168582398</v>
      </c>
      <c r="J959" s="104">
        <v>127</v>
      </c>
      <c r="K959" s="105">
        <v>0.48659003831417602</v>
      </c>
      <c r="L959" s="104">
        <v>0</v>
      </c>
      <c r="M959" s="104">
        <v>0</v>
      </c>
      <c r="N959" s="104">
        <v>257</v>
      </c>
      <c r="O959" s="104">
        <v>0</v>
      </c>
      <c r="P959" s="104">
        <v>0</v>
      </c>
      <c r="Q959" s="104">
        <v>2</v>
      </c>
      <c r="R959" s="104">
        <v>2</v>
      </c>
      <c r="S959" s="104">
        <f>SUM('MFP by Site_kbs'!$L959:$P959,'MFP by Site_kbs'!$R959)</f>
        <v>259</v>
      </c>
      <c r="T959" s="104">
        <v>261</v>
      </c>
      <c r="U959" s="105">
        <v>1</v>
      </c>
      <c r="V959" s="104">
        <v>0</v>
      </c>
      <c r="W959" s="105">
        <v>0</v>
      </c>
      <c r="X959" s="104">
        <v>0</v>
      </c>
      <c r="Y959" s="104">
        <v>1</v>
      </c>
      <c r="Z959" s="104" t="s">
        <v>1869</v>
      </c>
      <c r="AA959" s="104">
        <v>28</v>
      </c>
      <c r="AB959" s="104">
        <v>27</v>
      </c>
      <c r="AC959" s="104">
        <v>33</v>
      </c>
      <c r="AD959" s="103">
        <v>43</v>
      </c>
      <c r="AE959" s="104">
        <v>44</v>
      </c>
      <c r="AF959" s="104">
        <v>24</v>
      </c>
      <c r="AG959" s="104">
        <v>29</v>
      </c>
      <c r="AH959" s="104">
        <v>32</v>
      </c>
      <c r="AI959" s="104">
        <v>0</v>
      </c>
      <c r="AJ959" s="104">
        <v>0</v>
      </c>
      <c r="AK959" s="104">
        <v>0</v>
      </c>
      <c r="AL959" s="104">
        <v>0</v>
      </c>
      <c r="AM959" s="104">
        <v>0</v>
      </c>
      <c r="AN959" s="104">
        <v>0</v>
      </c>
      <c r="AO959" s="104">
        <v>256</v>
      </c>
      <c r="AP959" s="106">
        <f>'MFP by Site_kbs'!$AO959/'MFP by Site_kbs'!$G959</f>
        <v>0.98084291187739459</v>
      </c>
      <c r="AQ959" s="104">
        <v>256</v>
      </c>
      <c r="AR959" s="107">
        <f>'MFP by Site_kbs'!$AQ959/'MFP by Site_kbs'!$G959</f>
        <v>0.98084291187739459</v>
      </c>
      <c r="AS959" s="104" t="s">
        <v>1767</v>
      </c>
      <c r="AT959" s="104" t="s">
        <v>1774</v>
      </c>
      <c r="AU959" s="115" t="s">
        <v>3246</v>
      </c>
    </row>
    <row r="960" spans="2:47" ht="30" x14ac:dyDescent="0.25">
      <c r="B960" s="109" t="s">
        <v>1808</v>
      </c>
      <c r="C960" s="109">
        <v>48</v>
      </c>
      <c r="D960" s="109" t="s">
        <v>175</v>
      </c>
      <c r="E960" s="109">
        <v>48020</v>
      </c>
      <c r="F960" s="109" t="s">
        <v>1335</v>
      </c>
      <c r="G960" s="110">
        <v>397</v>
      </c>
      <c r="H960" s="110">
        <v>178</v>
      </c>
      <c r="I960" s="111">
        <v>0.448362720403023</v>
      </c>
      <c r="J960" s="110">
        <v>219</v>
      </c>
      <c r="K960" s="111">
        <v>0.55163727959697695</v>
      </c>
      <c r="L960" s="110">
        <v>0</v>
      </c>
      <c r="M960" s="110">
        <v>1</v>
      </c>
      <c r="N960" s="110">
        <v>333</v>
      </c>
      <c r="O960" s="110">
        <v>24</v>
      </c>
      <c r="P960" s="110">
        <v>0</v>
      </c>
      <c r="Q960" s="110">
        <v>28</v>
      </c>
      <c r="R960" s="110">
        <v>11</v>
      </c>
      <c r="S960" s="110">
        <f>SUM('MFP by Site_kbs'!$L960:$P960,'MFP by Site_kbs'!$R960)</f>
        <v>369</v>
      </c>
      <c r="T960" s="110">
        <v>385</v>
      </c>
      <c r="U960" s="111">
        <v>0.969773299748111</v>
      </c>
      <c r="V960" s="110">
        <v>12</v>
      </c>
      <c r="W960" s="111">
        <v>3.0226700251889199E-2</v>
      </c>
      <c r="X960" s="110">
        <v>0</v>
      </c>
      <c r="Y960" s="110">
        <v>0</v>
      </c>
      <c r="Z960" s="110" t="s">
        <v>1869</v>
      </c>
      <c r="AA960" s="110">
        <v>54</v>
      </c>
      <c r="AB960" s="110">
        <v>43</v>
      </c>
      <c r="AC960" s="110">
        <v>59</v>
      </c>
      <c r="AD960" s="109">
        <v>37</v>
      </c>
      <c r="AE960" s="110">
        <v>48</v>
      </c>
      <c r="AF960" s="110">
        <v>50</v>
      </c>
      <c r="AG960" s="110">
        <v>33</v>
      </c>
      <c r="AH960" s="110">
        <v>32</v>
      </c>
      <c r="AI960" s="110">
        <v>41</v>
      </c>
      <c r="AJ960" s="110">
        <v>0</v>
      </c>
      <c r="AK960" s="110">
        <v>0</v>
      </c>
      <c r="AL960" s="110">
        <v>0</v>
      </c>
      <c r="AM960" s="110">
        <v>0</v>
      </c>
      <c r="AN960" s="110">
        <v>0</v>
      </c>
      <c r="AO960" s="110">
        <v>386</v>
      </c>
      <c r="AP960" s="112">
        <f>'MFP by Site_kbs'!$AO960/'MFP by Site_kbs'!$G960</f>
        <v>0.97229219143576828</v>
      </c>
      <c r="AQ960" s="110">
        <v>386</v>
      </c>
      <c r="AR960" s="113">
        <f>'MFP by Site_kbs'!$AQ960/'MFP by Site_kbs'!$G960</f>
        <v>0.97229219143576828</v>
      </c>
      <c r="AS960" s="110" t="s">
        <v>1767</v>
      </c>
      <c r="AT960" s="110" t="s">
        <v>1774</v>
      </c>
      <c r="AU960" s="114" t="s">
        <v>3246</v>
      </c>
    </row>
    <row r="961" spans="2:47" ht="30" x14ac:dyDescent="0.25">
      <c r="B961" s="103" t="s">
        <v>1808</v>
      </c>
      <c r="C961" s="103">
        <v>48</v>
      </c>
      <c r="D961" s="103" t="s">
        <v>175</v>
      </c>
      <c r="E961" s="103">
        <v>48021</v>
      </c>
      <c r="F961" s="103" t="s">
        <v>1349</v>
      </c>
      <c r="G961" s="104">
        <v>548</v>
      </c>
      <c r="H961" s="104">
        <v>261</v>
      </c>
      <c r="I961" s="105">
        <v>0.476277372262774</v>
      </c>
      <c r="J961" s="104">
        <v>287</v>
      </c>
      <c r="K961" s="105">
        <v>0.523722627737226</v>
      </c>
      <c r="L961" s="104">
        <v>0</v>
      </c>
      <c r="M961" s="104">
        <v>2</v>
      </c>
      <c r="N961" s="104">
        <v>441</v>
      </c>
      <c r="O961" s="104">
        <v>80</v>
      </c>
      <c r="P961" s="104">
        <v>0</v>
      </c>
      <c r="Q961" s="104">
        <v>18</v>
      </c>
      <c r="R961" s="104">
        <v>7</v>
      </c>
      <c r="S961" s="104">
        <f>SUM('MFP by Site_kbs'!$L961:$P961,'MFP by Site_kbs'!$R961)</f>
        <v>530</v>
      </c>
      <c r="T961" s="104">
        <v>504</v>
      </c>
      <c r="U961" s="105">
        <v>0.91970802919707995</v>
      </c>
      <c r="V961" s="104">
        <v>44</v>
      </c>
      <c r="W961" s="105">
        <v>8.0291970802919693E-2</v>
      </c>
      <c r="X961" s="104">
        <v>0</v>
      </c>
      <c r="Y961" s="104">
        <v>16</v>
      </c>
      <c r="Z961" s="104" t="s">
        <v>1869</v>
      </c>
      <c r="AA961" s="104">
        <v>60</v>
      </c>
      <c r="AB961" s="104">
        <v>44</v>
      </c>
      <c r="AC961" s="104">
        <v>52</v>
      </c>
      <c r="AD961" s="103">
        <v>66</v>
      </c>
      <c r="AE961" s="104">
        <v>65</v>
      </c>
      <c r="AF961" s="104">
        <v>53</v>
      </c>
      <c r="AG961" s="104">
        <v>63</v>
      </c>
      <c r="AH961" s="104">
        <v>69</v>
      </c>
      <c r="AI961" s="104">
        <v>60</v>
      </c>
      <c r="AJ961" s="104">
        <v>0</v>
      </c>
      <c r="AK961" s="104">
        <v>0</v>
      </c>
      <c r="AL961" s="104">
        <v>0</v>
      </c>
      <c r="AM961" s="104">
        <v>0</v>
      </c>
      <c r="AN961" s="104">
        <v>0</v>
      </c>
      <c r="AO961" s="104">
        <v>498</v>
      </c>
      <c r="AP961" s="106">
        <f>'MFP by Site_kbs'!$AO961/'MFP by Site_kbs'!$G961</f>
        <v>0.90875912408759119</v>
      </c>
      <c r="AQ961" s="104">
        <v>498</v>
      </c>
      <c r="AR961" s="107">
        <f>'MFP by Site_kbs'!$AQ961/'MFP by Site_kbs'!$G961</f>
        <v>0.90875912408759119</v>
      </c>
      <c r="AS961" s="104" t="s">
        <v>1767</v>
      </c>
      <c r="AT961" s="104" t="s">
        <v>1774</v>
      </c>
      <c r="AU961" s="115" t="s">
        <v>3246</v>
      </c>
    </row>
    <row r="962" spans="2:47" ht="30" x14ac:dyDescent="0.25">
      <c r="B962" s="109" t="s">
        <v>1808</v>
      </c>
      <c r="C962" s="109">
        <v>48</v>
      </c>
      <c r="D962" s="109" t="s">
        <v>175</v>
      </c>
      <c r="E962" s="109">
        <v>48023</v>
      </c>
      <c r="F962" s="109" t="s">
        <v>1350</v>
      </c>
      <c r="G962" s="110">
        <v>19</v>
      </c>
      <c r="H962" s="110">
        <v>6</v>
      </c>
      <c r="I962" s="111">
        <v>0.31578947368421101</v>
      </c>
      <c r="J962" s="110">
        <v>13</v>
      </c>
      <c r="K962" s="111">
        <v>0.68421052631578905</v>
      </c>
      <c r="L962" s="110">
        <v>0</v>
      </c>
      <c r="M962" s="110">
        <v>0</v>
      </c>
      <c r="N962" s="110">
        <v>18</v>
      </c>
      <c r="O962" s="110">
        <v>1</v>
      </c>
      <c r="P962" s="110">
        <v>0</v>
      </c>
      <c r="Q962" s="110">
        <v>0</v>
      </c>
      <c r="R962" s="110">
        <v>0</v>
      </c>
      <c r="S962" s="110">
        <f>SUM('MFP by Site_kbs'!$L962:$P962,'MFP by Site_kbs'!$R962)</f>
        <v>19</v>
      </c>
      <c r="T962" s="110">
        <v>19</v>
      </c>
      <c r="U962" s="111">
        <v>1</v>
      </c>
      <c r="V962" s="110">
        <v>0</v>
      </c>
      <c r="W962" s="111">
        <v>0</v>
      </c>
      <c r="X962" s="110">
        <v>0</v>
      </c>
      <c r="Y962" s="110">
        <v>19</v>
      </c>
      <c r="Z962" s="110" t="s">
        <v>1869</v>
      </c>
      <c r="AA962" s="110">
        <v>0</v>
      </c>
      <c r="AB962" s="110">
        <v>0</v>
      </c>
      <c r="AC962" s="110">
        <v>0</v>
      </c>
      <c r="AD962" s="109">
        <v>0</v>
      </c>
      <c r="AE962" s="110">
        <v>0</v>
      </c>
      <c r="AF962" s="110">
        <v>0</v>
      </c>
      <c r="AG962" s="110">
        <v>0</v>
      </c>
      <c r="AH962" s="110">
        <v>0</v>
      </c>
      <c r="AI962" s="110">
        <v>0</v>
      </c>
      <c r="AJ962" s="110">
        <v>0</v>
      </c>
      <c r="AK962" s="110">
        <v>0</v>
      </c>
      <c r="AL962" s="110">
        <v>0</v>
      </c>
      <c r="AM962" s="110">
        <v>0</v>
      </c>
      <c r="AN962" s="110">
        <v>0</v>
      </c>
      <c r="AO962" s="110">
        <v>18</v>
      </c>
      <c r="AP962" s="112">
        <f>'MFP by Site_kbs'!$AO962/'MFP by Site_kbs'!$G962</f>
        <v>0.94736842105263153</v>
      </c>
      <c r="AQ962" s="110">
        <v>18</v>
      </c>
      <c r="AR962" s="113">
        <f>'MFP by Site_kbs'!$AQ962/'MFP by Site_kbs'!$G962</f>
        <v>0.94736842105263153</v>
      </c>
      <c r="AS962" s="110" t="s">
        <v>1767</v>
      </c>
      <c r="AT962" s="110" t="s">
        <v>1774</v>
      </c>
      <c r="AU962" s="114" t="s">
        <v>3246</v>
      </c>
    </row>
    <row r="963" spans="2:47" ht="30" x14ac:dyDescent="0.25">
      <c r="B963" s="103" t="s">
        <v>1808</v>
      </c>
      <c r="C963" s="103">
        <v>48</v>
      </c>
      <c r="D963" s="103" t="s">
        <v>175</v>
      </c>
      <c r="E963" s="103">
        <v>48024</v>
      </c>
      <c r="F963" s="103" t="s">
        <v>1351</v>
      </c>
      <c r="G963" s="104">
        <v>457</v>
      </c>
      <c r="H963" s="104">
        <v>236</v>
      </c>
      <c r="I963" s="105">
        <v>0.51641137855579899</v>
      </c>
      <c r="J963" s="104">
        <v>221</v>
      </c>
      <c r="K963" s="105">
        <v>0.48358862144420101</v>
      </c>
      <c r="L963" s="104">
        <v>3</v>
      </c>
      <c r="M963" s="104">
        <v>1</v>
      </c>
      <c r="N963" s="104">
        <v>191</v>
      </c>
      <c r="O963" s="104">
        <v>34</v>
      </c>
      <c r="P963" s="104">
        <v>0</v>
      </c>
      <c r="Q963" s="104">
        <v>210</v>
      </c>
      <c r="R963" s="104">
        <v>18</v>
      </c>
      <c r="S963" s="104">
        <f>SUM('MFP by Site_kbs'!$L963:$P963,'MFP by Site_kbs'!$R963)</f>
        <v>247</v>
      </c>
      <c r="T963" s="104">
        <v>452</v>
      </c>
      <c r="U963" s="105">
        <v>0.98905908096280104</v>
      </c>
      <c r="V963" s="104">
        <v>5</v>
      </c>
      <c r="W963" s="105">
        <v>1.09409190371991E-2</v>
      </c>
      <c r="X963" s="104">
        <v>0</v>
      </c>
      <c r="Y963" s="104">
        <v>0</v>
      </c>
      <c r="Z963" s="104" t="s">
        <v>1869</v>
      </c>
      <c r="AA963" s="104">
        <v>49</v>
      </c>
      <c r="AB963" s="104">
        <v>49</v>
      </c>
      <c r="AC963" s="104">
        <v>48</v>
      </c>
      <c r="AD963" s="103">
        <v>53</v>
      </c>
      <c r="AE963" s="104">
        <v>52</v>
      </c>
      <c r="AF963" s="104">
        <v>54</v>
      </c>
      <c r="AG963" s="104">
        <v>53</v>
      </c>
      <c r="AH963" s="104">
        <v>51</v>
      </c>
      <c r="AI963" s="104">
        <v>48</v>
      </c>
      <c r="AJ963" s="104">
        <v>0</v>
      </c>
      <c r="AK963" s="104">
        <v>0</v>
      </c>
      <c r="AL963" s="104">
        <v>0</v>
      </c>
      <c r="AM963" s="104">
        <v>0</v>
      </c>
      <c r="AN963" s="104">
        <v>0</v>
      </c>
      <c r="AO963" s="104">
        <v>322</v>
      </c>
      <c r="AP963" s="106">
        <f>'MFP by Site_kbs'!$AO963/'MFP by Site_kbs'!$G963</f>
        <v>0.70459518599562365</v>
      </c>
      <c r="AQ963" s="104">
        <v>323</v>
      </c>
      <c r="AR963" s="107">
        <f>'MFP by Site_kbs'!$AQ963/'MFP by Site_kbs'!$G963</f>
        <v>0.70678336980306344</v>
      </c>
      <c r="AS963" s="104" t="s">
        <v>1767</v>
      </c>
      <c r="AT963" s="104" t="s">
        <v>1774</v>
      </c>
      <c r="AU963" s="115" t="s">
        <v>3247</v>
      </c>
    </row>
    <row r="964" spans="2:47" ht="30" x14ac:dyDescent="0.25">
      <c r="B964" s="109" t="s">
        <v>1808</v>
      </c>
      <c r="C964" s="109">
        <v>48</v>
      </c>
      <c r="D964" s="109" t="s">
        <v>175</v>
      </c>
      <c r="E964" s="109">
        <v>48025</v>
      </c>
      <c r="F964" s="109" t="s">
        <v>1352</v>
      </c>
      <c r="G964" s="110">
        <v>341</v>
      </c>
      <c r="H964" s="110">
        <v>155</v>
      </c>
      <c r="I964" s="111">
        <v>0.45454545454545497</v>
      </c>
      <c r="J964" s="110">
        <v>186</v>
      </c>
      <c r="K964" s="111">
        <v>0.54545454545454497</v>
      </c>
      <c r="L964" s="110">
        <v>0</v>
      </c>
      <c r="M964" s="110">
        <v>0</v>
      </c>
      <c r="N964" s="110">
        <v>290</v>
      </c>
      <c r="O964" s="110">
        <v>6</v>
      </c>
      <c r="P964" s="110">
        <v>0</v>
      </c>
      <c r="Q964" s="110">
        <v>40</v>
      </c>
      <c r="R964" s="110">
        <v>5</v>
      </c>
      <c r="S964" s="110">
        <f>SUM('MFP by Site_kbs'!$L964:$P964,'MFP by Site_kbs'!$R964)</f>
        <v>301</v>
      </c>
      <c r="T964" s="110">
        <v>341</v>
      </c>
      <c r="U964" s="111">
        <v>1</v>
      </c>
      <c r="V964" s="110">
        <v>0</v>
      </c>
      <c r="W964" s="111">
        <v>0</v>
      </c>
      <c r="X964" s="110">
        <v>0</v>
      </c>
      <c r="Y964" s="110">
        <v>0</v>
      </c>
      <c r="Z964" s="110" t="s">
        <v>1869</v>
      </c>
      <c r="AA964" s="110">
        <v>44</v>
      </c>
      <c r="AB964" s="110">
        <v>33</v>
      </c>
      <c r="AC964" s="110">
        <v>31</v>
      </c>
      <c r="AD964" s="109">
        <v>40</v>
      </c>
      <c r="AE964" s="110">
        <v>42</v>
      </c>
      <c r="AF964" s="110">
        <v>48</v>
      </c>
      <c r="AG964" s="110">
        <v>47</v>
      </c>
      <c r="AH964" s="110">
        <v>31</v>
      </c>
      <c r="AI964" s="110">
        <v>25</v>
      </c>
      <c r="AJ964" s="110">
        <v>0</v>
      </c>
      <c r="AK964" s="110">
        <v>0</v>
      </c>
      <c r="AL964" s="110">
        <v>0</v>
      </c>
      <c r="AM964" s="110">
        <v>0</v>
      </c>
      <c r="AN964" s="110">
        <v>0</v>
      </c>
      <c r="AO964" s="110">
        <v>321</v>
      </c>
      <c r="AP964" s="112">
        <f>'MFP by Site_kbs'!$AO964/'MFP by Site_kbs'!$G964</f>
        <v>0.94134897360703818</v>
      </c>
      <c r="AQ964" s="110">
        <v>321</v>
      </c>
      <c r="AR964" s="113">
        <f>'MFP by Site_kbs'!$AQ964/'MFP by Site_kbs'!$G964</f>
        <v>0.94134897360703818</v>
      </c>
      <c r="AS964" s="110" t="s">
        <v>1767</v>
      </c>
      <c r="AT964" s="110" t="s">
        <v>1774</v>
      </c>
      <c r="AU964" s="114" t="s">
        <v>3246</v>
      </c>
    </row>
    <row r="965" spans="2:47" ht="30" x14ac:dyDescent="0.25">
      <c r="B965" s="103" t="s">
        <v>1808</v>
      </c>
      <c r="C965" s="103">
        <v>48</v>
      </c>
      <c r="D965" s="103" t="s">
        <v>175</v>
      </c>
      <c r="E965" s="103">
        <v>48028</v>
      </c>
      <c r="F965" s="103" t="s">
        <v>1353</v>
      </c>
      <c r="G965" s="104">
        <v>490</v>
      </c>
      <c r="H965" s="104">
        <v>243</v>
      </c>
      <c r="I965" s="105">
        <v>0.495918367346939</v>
      </c>
      <c r="J965" s="104">
        <v>247</v>
      </c>
      <c r="K965" s="105">
        <v>0.50408163265306105</v>
      </c>
      <c r="L965" s="104">
        <v>0</v>
      </c>
      <c r="M965" s="104">
        <v>1</v>
      </c>
      <c r="N965" s="104">
        <v>321</v>
      </c>
      <c r="O965" s="104">
        <v>64</v>
      </c>
      <c r="P965" s="104">
        <v>2</v>
      </c>
      <c r="Q965" s="104">
        <v>90</v>
      </c>
      <c r="R965" s="104">
        <v>12</v>
      </c>
      <c r="S965" s="104">
        <f>SUM('MFP by Site_kbs'!$L965:$P965,'MFP by Site_kbs'!$R965)</f>
        <v>400</v>
      </c>
      <c r="T965" s="104">
        <v>466</v>
      </c>
      <c r="U965" s="105">
        <v>0.95102040816326505</v>
      </c>
      <c r="V965" s="104">
        <v>24</v>
      </c>
      <c r="W965" s="105">
        <v>4.8979591836734698E-2</v>
      </c>
      <c r="X965" s="104">
        <v>0</v>
      </c>
      <c r="Y965" s="104">
        <v>0</v>
      </c>
      <c r="Z965" s="104" t="s">
        <v>1869</v>
      </c>
      <c r="AA965" s="104">
        <v>71</v>
      </c>
      <c r="AB965" s="104">
        <v>47</v>
      </c>
      <c r="AC965" s="104">
        <v>66</v>
      </c>
      <c r="AD965" s="103">
        <v>47</v>
      </c>
      <c r="AE965" s="104">
        <v>45</v>
      </c>
      <c r="AF965" s="104">
        <v>49</v>
      </c>
      <c r="AG965" s="104">
        <v>58</v>
      </c>
      <c r="AH965" s="104">
        <v>52</v>
      </c>
      <c r="AI965" s="104">
        <v>55</v>
      </c>
      <c r="AJ965" s="104">
        <v>0</v>
      </c>
      <c r="AK965" s="104">
        <v>0</v>
      </c>
      <c r="AL965" s="104">
        <v>0</v>
      </c>
      <c r="AM965" s="104">
        <v>0</v>
      </c>
      <c r="AN965" s="104">
        <v>0</v>
      </c>
      <c r="AO965" s="104">
        <v>470</v>
      </c>
      <c r="AP965" s="106">
        <f>'MFP by Site_kbs'!$AO965/'MFP by Site_kbs'!$G965</f>
        <v>0.95918367346938771</v>
      </c>
      <c r="AQ965" s="104">
        <v>470</v>
      </c>
      <c r="AR965" s="107">
        <f>'MFP by Site_kbs'!$AQ965/'MFP by Site_kbs'!$G965</f>
        <v>0.95918367346938771</v>
      </c>
      <c r="AS965" s="104" t="s">
        <v>1767</v>
      </c>
      <c r="AT965" s="104" t="s">
        <v>1774</v>
      </c>
      <c r="AU965" s="115" t="s">
        <v>3246</v>
      </c>
    </row>
    <row r="966" spans="2:47" ht="30" x14ac:dyDescent="0.25">
      <c r="B966" s="109" t="s">
        <v>1808</v>
      </c>
      <c r="C966" s="109">
        <v>48</v>
      </c>
      <c r="D966" s="109" t="s">
        <v>175</v>
      </c>
      <c r="E966" s="109">
        <v>48700</v>
      </c>
      <c r="F966" s="109" t="s">
        <v>1354</v>
      </c>
      <c r="G966" s="110">
        <v>50</v>
      </c>
      <c r="H966" s="110">
        <v>16</v>
      </c>
      <c r="I966" s="111">
        <v>0.32</v>
      </c>
      <c r="J966" s="110">
        <v>34</v>
      </c>
      <c r="K966" s="111">
        <v>0.68</v>
      </c>
      <c r="L966" s="110">
        <v>0</v>
      </c>
      <c r="M966" s="110">
        <v>0</v>
      </c>
      <c r="N966" s="110">
        <v>35</v>
      </c>
      <c r="O966" s="110">
        <v>3</v>
      </c>
      <c r="P966" s="110">
        <v>0</v>
      </c>
      <c r="Q966" s="110">
        <v>12</v>
      </c>
      <c r="R966" s="110">
        <v>0</v>
      </c>
      <c r="S966" s="110">
        <f>SUM('MFP by Site_kbs'!$L966:$P966,'MFP by Site_kbs'!$R966)</f>
        <v>38</v>
      </c>
      <c r="T966" s="110">
        <v>50</v>
      </c>
      <c r="U966" s="111">
        <v>1</v>
      </c>
      <c r="V966" s="110">
        <v>0</v>
      </c>
      <c r="W966" s="111">
        <v>0</v>
      </c>
      <c r="X966" s="110">
        <v>0</v>
      </c>
      <c r="Y966" s="110">
        <v>50</v>
      </c>
      <c r="Z966" s="110" t="s">
        <v>1869</v>
      </c>
      <c r="AA966" s="110">
        <v>0</v>
      </c>
      <c r="AB966" s="110">
        <v>0</v>
      </c>
      <c r="AC966" s="110">
        <v>0</v>
      </c>
      <c r="AD966" s="109">
        <v>0</v>
      </c>
      <c r="AE966" s="110">
        <v>0</v>
      </c>
      <c r="AF966" s="110">
        <v>0</v>
      </c>
      <c r="AG966" s="110">
        <v>0</v>
      </c>
      <c r="AH966" s="110">
        <v>0</v>
      </c>
      <c r="AI966" s="110">
        <v>0</v>
      </c>
      <c r="AJ966" s="110">
        <v>0</v>
      </c>
      <c r="AK966" s="110">
        <v>0</v>
      </c>
      <c r="AL966" s="110">
        <v>0</v>
      </c>
      <c r="AM966" s="110">
        <v>0</v>
      </c>
      <c r="AN966" s="110">
        <v>0</v>
      </c>
      <c r="AO966" s="110">
        <v>30</v>
      </c>
      <c r="AP966" s="112">
        <f>'MFP by Site_kbs'!$AO966/'MFP by Site_kbs'!$G966</f>
        <v>0.6</v>
      </c>
      <c r="AQ966" s="110">
        <v>30</v>
      </c>
      <c r="AR966" s="113">
        <f>'MFP by Site_kbs'!$AQ966/'MFP by Site_kbs'!$G966</f>
        <v>0.6</v>
      </c>
      <c r="AS966" s="110" t="s">
        <v>1767</v>
      </c>
      <c r="AT966" s="110" t="s">
        <v>1774</v>
      </c>
      <c r="AU966" s="114" t="s">
        <v>3247</v>
      </c>
    </row>
    <row r="967" spans="2:47" x14ac:dyDescent="0.25">
      <c r="B967" s="103" t="s">
        <v>1808</v>
      </c>
      <c r="C967" s="103">
        <v>49</v>
      </c>
      <c r="D967" s="103" t="s">
        <v>177</v>
      </c>
      <c r="E967" s="103">
        <v>49003</v>
      </c>
      <c r="F967" s="103" t="s">
        <v>1355</v>
      </c>
      <c r="G967" s="104">
        <v>552</v>
      </c>
      <c r="H967" s="104">
        <v>275</v>
      </c>
      <c r="I967" s="105">
        <v>0.498188405797101</v>
      </c>
      <c r="J967" s="104">
        <v>277</v>
      </c>
      <c r="K967" s="105">
        <v>0.501811594202899</v>
      </c>
      <c r="L967" s="104">
        <v>3</v>
      </c>
      <c r="M967" s="104">
        <v>1</v>
      </c>
      <c r="N967" s="104">
        <v>281</v>
      </c>
      <c r="O967" s="104">
        <v>42</v>
      </c>
      <c r="P967" s="104">
        <v>0</v>
      </c>
      <c r="Q967" s="104">
        <v>225</v>
      </c>
      <c r="R967" s="104">
        <v>0</v>
      </c>
      <c r="S967" s="104">
        <f>SUM('MFP by Site_kbs'!$L967:$P967,'MFP by Site_kbs'!$R967)</f>
        <v>327</v>
      </c>
      <c r="T967" s="104">
        <v>536</v>
      </c>
      <c r="U967" s="105">
        <v>0.97101449275362295</v>
      </c>
      <c r="V967" s="104">
        <v>16</v>
      </c>
      <c r="W967" s="105">
        <v>2.8985507246376802E-2</v>
      </c>
      <c r="X967" s="104">
        <v>0</v>
      </c>
      <c r="Y967" s="104">
        <v>5</v>
      </c>
      <c r="Z967" s="104" t="s">
        <v>1869</v>
      </c>
      <c r="AA967" s="104">
        <v>113</v>
      </c>
      <c r="AB967" s="104">
        <v>105</v>
      </c>
      <c r="AC967" s="104">
        <v>99</v>
      </c>
      <c r="AD967" s="103">
        <v>114</v>
      </c>
      <c r="AE967" s="104">
        <v>116</v>
      </c>
      <c r="AF967" s="104">
        <v>0</v>
      </c>
      <c r="AG967" s="104">
        <v>0</v>
      </c>
      <c r="AH967" s="104">
        <v>0</v>
      </c>
      <c r="AI967" s="104">
        <v>0</v>
      </c>
      <c r="AJ967" s="104">
        <v>0</v>
      </c>
      <c r="AK967" s="104">
        <v>0</v>
      </c>
      <c r="AL967" s="104">
        <v>0</v>
      </c>
      <c r="AM967" s="104">
        <v>0</v>
      </c>
      <c r="AN967" s="104">
        <v>0</v>
      </c>
      <c r="AO967" s="104">
        <v>486</v>
      </c>
      <c r="AP967" s="106">
        <f>'MFP by Site_kbs'!$AO967/'MFP by Site_kbs'!$G967</f>
        <v>0.88043478260869568</v>
      </c>
      <c r="AQ967" s="104">
        <v>486</v>
      </c>
      <c r="AR967" s="107">
        <f>'MFP by Site_kbs'!$AQ967/'MFP by Site_kbs'!$G967</f>
        <v>0.88043478260869568</v>
      </c>
      <c r="AS967" s="104" t="s">
        <v>1767</v>
      </c>
      <c r="AT967" s="104" t="s">
        <v>1772</v>
      </c>
      <c r="AU967" s="115" t="s">
        <v>3246</v>
      </c>
    </row>
    <row r="968" spans="2:47" x14ac:dyDescent="0.25">
      <c r="B968" s="109" t="s">
        <v>1808</v>
      </c>
      <c r="C968" s="109">
        <v>49</v>
      </c>
      <c r="D968" s="109" t="s">
        <v>177</v>
      </c>
      <c r="E968" s="109">
        <v>49004</v>
      </c>
      <c r="F968" s="109" t="s">
        <v>504</v>
      </c>
      <c r="G968" s="110">
        <v>370</v>
      </c>
      <c r="H968" s="110">
        <v>174</v>
      </c>
      <c r="I968" s="111">
        <v>0.47027027027027002</v>
      </c>
      <c r="J968" s="110">
        <v>196</v>
      </c>
      <c r="K968" s="111">
        <v>0.52972972972972998</v>
      </c>
      <c r="L968" s="110">
        <v>0</v>
      </c>
      <c r="M968" s="110">
        <v>5</v>
      </c>
      <c r="N968" s="110">
        <v>174</v>
      </c>
      <c r="O968" s="110">
        <v>10</v>
      </c>
      <c r="P968" s="110">
        <v>0</v>
      </c>
      <c r="Q968" s="110">
        <v>181</v>
      </c>
      <c r="R968" s="110">
        <v>0</v>
      </c>
      <c r="S968" s="110">
        <f>SUM('MFP by Site_kbs'!$L968:$P968,'MFP by Site_kbs'!$R968)</f>
        <v>189</v>
      </c>
      <c r="T968" s="110">
        <v>367</v>
      </c>
      <c r="U968" s="111">
        <v>0.99189189189189197</v>
      </c>
      <c r="V968" s="110">
        <v>3</v>
      </c>
      <c r="W968" s="111">
        <v>8.1081081081081103E-3</v>
      </c>
      <c r="X968" s="110">
        <v>0</v>
      </c>
      <c r="Y968" s="110">
        <v>0</v>
      </c>
      <c r="Z968" s="110" t="s">
        <v>1869</v>
      </c>
      <c r="AA968" s="110">
        <v>0</v>
      </c>
      <c r="AB968" s="110">
        <v>0</v>
      </c>
      <c r="AC968" s="110">
        <v>0</v>
      </c>
      <c r="AD968" s="109">
        <v>0</v>
      </c>
      <c r="AE968" s="110">
        <v>0</v>
      </c>
      <c r="AF968" s="110">
        <v>193</v>
      </c>
      <c r="AG968" s="110">
        <v>177</v>
      </c>
      <c r="AH968" s="110">
        <v>0</v>
      </c>
      <c r="AI968" s="110">
        <v>0</v>
      </c>
      <c r="AJ968" s="110">
        <v>0</v>
      </c>
      <c r="AK968" s="110">
        <v>0</v>
      </c>
      <c r="AL968" s="110">
        <v>0</v>
      </c>
      <c r="AM968" s="110">
        <v>0</v>
      </c>
      <c r="AN968" s="110">
        <v>0</v>
      </c>
      <c r="AO968" s="110">
        <v>308</v>
      </c>
      <c r="AP968" s="112">
        <f>'MFP by Site_kbs'!$AO968/'MFP by Site_kbs'!$G968</f>
        <v>0.83243243243243248</v>
      </c>
      <c r="AQ968" s="110">
        <v>308</v>
      </c>
      <c r="AR968" s="113">
        <f>'MFP by Site_kbs'!$AQ968/'MFP by Site_kbs'!$G968</f>
        <v>0.83243243243243248</v>
      </c>
      <c r="AS968" s="110" t="s">
        <v>1767</v>
      </c>
      <c r="AT968" s="110" t="s">
        <v>1772</v>
      </c>
      <c r="AU968" s="114" t="s">
        <v>3246</v>
      </c>
    </row>
    <row r="969" spans="2:47" x14ac:dyDescent="0.25">
      <c r="B969" s="103" t="s">
        <v>1808</v>
      </c>
      <c r="C969" s="103">
        <v>49</v>
      </c>
      <c r="D969" s="103" t="s">
        <v>177</v>
      </c>
      <c r="E969" s="103">
        <v>49007</v>
      </c>
      <c r="F969" s="103" t="s">
        <v>1356</v>
      </c>
      <c r="G969" s="104">
        <v>280</v>
      </c>
      <c r="H969" s="104">
        <v>145</v>
      </c>
      <c r="I969" s="105">
        <v>0.51785714285714302</v>
      </c>
      <c r="J969" s="104">
        <v>135</v>
      </c>
      <c r="K969" s="105">
        <v>0.48214285714285698</v>
      </c>
      <c r="L969" s="104">
        <v>1</v>
      </c>
      <c r="M969" s="104">
        <v>2</v>
      </c>
      <c r="N969" s="104">
        <v>131</v>
      </c>
      <c r="O969" s="104">
        <v>6</v>
      </c>
      <c r="P969" s="104">
        <v>0</v>
      </c>
      <c r="Q969" s="104">
        <v>139</v>
      </c>
      <c r="R969" s="104">
        <v>1</v>
      </c>
      <c r="S969" s="104">
        <f>SUM('MFP by Site_kbs'!$L969:$P969,'MFP by Site_kbs'!$R969)</f>
        <v>141</v>
      </c>
      <c r="T969" s="104">
        <v>280</v>
      </c>
      <c r="U969" s="105">
        <v>1</v>
      </c>
      <c r="V969" s="104">
        <v>0</v>
      </c>
      <c r="W969" s="105">
        <v>0</v>
      </c>
      <c r="X969" s="104">
        <v>0</v>
      </c>
      <c r="Y969" s="104">
        <v>4</v>
      </c>
      <c r="Z969" s="104" t="s">
        <v>1869</v>
      </c>
      <c r="AA969" s="104">
        <v>50</v>
      </c>
      <c r="AB969" s="104">
        <v>65</v>
      </c>
      <c r="AC969" s="104">
        <v>59</v>
      </c>
      <c r="AD969" s="103">
        <v>58</v>
      </c>
      <c r="AE969" s="104">
        <v>44</v>
      </c>
      <c r="AF969" s="104">
        <v>0</v>
      </c>
      <c r="AG969" s="104">
        <v>0</v>
      </c>
      <c r="AH969" s="104">
        <v>0</v>
      </c>
      <c r="AI969" s="104">
        <v>0</v>
      </c>
      <c r="AJ969" s="104">
        <v>0</v>
      </c>
      <c r="AK969" s="104">
        <v>0</v>
      </c>
      <c r="AL969" s="104">
        <v>0</v>
      </c>
      <c r="AM969" s="104">
        <v>0</v>
      </c>
      <c r="AN969" s="104">
        <v>0</v>
      </c>
      <c r="AO969" s="104">
        <v>213</v>
      </c>
      <c r="AP969" s="106">
        <f>'MFP by Site_kbs'!$AO969/'MFP by Site_kbs'!$G969</f>
        <v>0.76071428571428568</v>
      </c>
      <c r="AQ969" s="104">
        <v>213</v>
      </c>
      <c r="AR969" s="107">
        <f>'MFP by Site_kbs'!$AQ969/'MFP by Site_kbs'!$G969</f>
        <v>0.76071428571428568</v>
      </c>
      <c r="AS969" s="104" t="s">
        <v>1767</v>
      </c>
      <c r="AT969" s="104" t="s">
        <v>1772</v>
      </c>
      <c r="AU969" s="115" t="s">
        <v>3246</v>
      </c>
    </row>
    <row r="970" spans="2:47" x14ac:dyDescent="0.25">
      <c r="B970" s="109" t="s">
        <v>1808</v>
      </c>
      <c r="C970" s="109">
        <v>49</v>
      </c>
      <c r="D970" s="109" t="s">
        <v>177</v>
      </c>
      <c r="E970" s="109">
        <v>49009</v>
      </c>
      <c r="F970" s="109" t="s">
        <v>1357</v>
      </c>
      <c r="G970" s="110">
        <v>285</v>
      </c>
      <c r="H970" s="110">
        <v>144</v>
      </c>
      <c r="I970" s="111">
        <v>0.50526315789473697</v>
      </c>
      <c r="J970" s="110">
        <v>141</v>
      </c>
      <c r="K970" s="111">
        <v>0.49473684210526298</v>
      </c>
      <c r="L970" s="110">
        <v>0</v>
      </c>
      <c r="M970" s="110">
        <v>2</v>
      </c>
      <c r="N970" s="110">
        <v>118</v>
      </c>
      <c r="O970" s="110">
        <v>4</v>
      </c>
      <c r="P970" s="110">
        <v>0</v>
      </c>
      <c r="Q970" s="110">
        <v>161</v>
      </c>
      <c r="R970" s="110">
        <v>0</v>
      </c>
      <c r="S970" s="110">
        <f>SUM('MFP by Site_kbs'!$L970:$P970,'MFP by Site_kbs'!$R970)</f>
        <v>124</v>
      </c>
      <c r="T970" s="110">
        <v>284</v>
      </c>
      <c r="U970" s="111">
        <v>0.99649122807017498</v>
      </c>
      <c r="V970" s="110">
        <v>1</v>
      </c>
      <c r="W970" s="111">
        <v>3.5087719298245602E-3</v>
      </c>
      <c r="X970" s="110">
        <v>0</v>
      </c>
      <c r="Y970" s="110">
        <v>2</v>
      </c>
      <c r="Z970" s="110" t="s">
        <v>1869</v>
      </c>
      <c r="AA970" s="110">
        <v>81</v>
      </c>
      <c r="AB970" s="110">
        <v>54</v>
      </c>
      <c r="AC970" s="110">
        <v>60</v>
      </c>
      <c r="AD970" s="109">
        <v>45</v>
      </c>
      <c r="AE970" s="110">
        <v>43</v>
      </c>
      <c r="AF970" s="110">
        <v>0</v>
      </c>
      <c r="AG970" s="110">
        <v>0</v>
      </c>
      <c r="AH970" s="110">
        <v>0</v>
      </c>
      <c r="AI970" s="110">
        <v>0</v>
      </c>
      <c r="AJ970" s="110">
        <v>0</v>
      </c>
      <c r="AK970" s="110">
        <v>0</v>
      </c>
      <c r="AL970" s="110">
        <v>0</v>
      </c>
      <c r="AM970" s="110">
        <v>0</v>
      </c>
      <c r="AN970" s="110">
        <v>0</v>
      </c>
      <c r="AO970" s="110">
        <v>213</v>
      </c>
      <c r="AP970" s="112">
        <f>'MFP by Site_kbs'!$AO970/'MFP by Site_kbs'!$G970</f>
        <v>0.74736842105263157</v>
      </c>
      <c r="AQ970" s="110">
        <v>213</v>
      </c>
      <c r="AR970" s="113">
        <f>'MFP by Site_kbs'!$AQ970/'MFP by Site_kbs'!$G970</f>
        <v>0.74736842105263157</v>
      </c>
      <c r="AS970" s="110" t="s">
        <v>1767</v>
      </c>
      <c r="AT970" s="110" t="s">
        <v>1772</v>
      </c>
      <c r="AU970" s="114" t="s">
        <v>3246</v>
      </c>
    </row>
    <row r="971" spans="2:47" x14ac:dyDescent="0.25">
      <c r="B971" s="103" t="s">
        <v>1808</v>
      </c>
      <c r="C971" s="103">
        <v>49</v>
      </c>
      <c r="D971" s="103" t="s">
        <v>177</v>
      </c>
      <c r="E971" s="103">
        <v>49010</v>
      </c>
      <c r="F971" s="103" t="s">
        <v>1358</v>
      </c>
      <c r="G971" s="104">
        <v>628</v>
      </c>
      <c r="H971" s="104">
        <v>316</v>
      </c>
      <c r="I971" s="105">
        <v>0.50318471337579596</v>
      </c>
      <c r="J971" s="104">
        <v>312</v>
      </c>
      <c r="K971" s="105">
        <v>0.49681528662420399</v>
      </c>
      <c r="L971" s="104">
        <v>1</v>
      </c>
      <c r="M971" s="104">
        <v>5</v>
      </c>
      <c r="N971" s="104">
        <v>247</v>
      </c>
      <c r="O971" s="104">
        <v>12</v>
      </c>
      <c r="P971" s="104">
        <v>0</v>
      </c>
      <c r="Q971" s="104">
        <v>363</v>
      </c>
      <c r="R971" s="104">
        <v>0</v>
      </c>
      <c r="S971" s="104">
        <f>SUM('MFP by Site_kbs'!$L971:$P971,'MFP by Site_kbs'!$R971)</f>
        <v>265</v>
      </c>
      <c r="T971" s="104">
        <v>621</v>
      </c>
      <c r="U971" s="105">
        <v>0.98885350318471299</v>
      </c>
      <c r="V971" s="104">
        <v>7</v>
      </c>
      <c r="W971" s="105">
        <v>1.1146496815286599E-2</v>
      </c>
      <c r="X971" s="104">
        <v>0</v>
      </c>
      <c r="Y971" s="104">
        <v>0</v>
      </c>
      <c r="Z971" s="104" t="s">
        <v>1869</v>
      </c>
      <c r="AA971" s="104">
        <v>0</v>
      </c>
      <c r="AB971" s="104">
        <v>0</v>
      </c>
      <c r="AC971" s="104">
        <v>0</v>
      </c>
      <c r="AD971" s="103">
        <v>0</v>
      </c>
      <c r="AE971" s="104">
        <v>0</v>
      </c>
      <c r="AF971" s="104">
        <v>0</v>
      </c>
      <c r="AG971" s="104">
        <v>0</v>
      </c>
      <c r="AH971" s="104">
        <v>0</v>
      </c>
      <c r="AI971" s="104">
        <v>0</v>
      </c>
      <c r="AJ971" s="104">
        <v>190</v>
      </c>
      <c r="AK971" s="104">
        <v>3</v>
      </c>
      <c r="AL971" s="104">
        <v>179</v>
      </c>
      <c r="AM971" s="104">
        <v>128</v>
      </c>
      <c r="AN971" s="104">
        <v>128</v>
      </c>
      <c r="AO971" s="104">
        <v>418</v>
      </c>
      <c r="AP971" s="106">
        <f>'MFP by Site_kbs'!$AO971/'MFP by Site_kbs'!$G971</f>
        <v>0.66560509554140124</v>
      </c>
      <c r="AQ971" s="104">
        <v>418</v>
      </c>
      <c r="AR971" s="107">
        <f>'MFP by Site_kbs'!$AQ971/'MFP by Site_kbs'!$G971</f>
        <v>0.66560509554140124</v>
      </c>
      <c r="AS971" s="104" t="s">
        <v>1767</v>
      </c>
      <c r="AT971" s="104" t="s">
        <v>1772</v>
      </c>
      <c r="AU971" s="115" t="s">
        <v>3246</v>
      </c>
    </row>
    <row r="972" spans="2:47" x14ac:dyDescent="0.25">
      <c r="B972" s="109" t="s">
        <v>1808</v>
      </c>
      <c r="C972" s="109">
        <v>49</v>
      </c>
      <c r="D972" s="109" t="s">
        <v>177</v>
      </c>
      <c r="E972" s="109">
        <v>49011</v>
      </c>
      <c r="F972" s="109" t="s">
        <v>1359</v>
      </c>
      <c r="G972" s="110">
        <v>362</v>
      </c>
      <c r="H972" s="110">
        <v>192</v>
      </c>
      <c r="I972" s="111">
        <v>0.53038674033149202</v>
      </c>
      <c r="J972" s="110">
        <v>170</v>
      </c>
      <c r="K972" s="111">
        <v>0.46961325966850798</v>
      </c>
      <c r="L972" s="110">
        <v>0</v>
      </c>
      <c r="M972" s="110">
        <v>4</v>
      </c>
      <c r="N972" s="110">
        <v>164</v>
      </c>
      <c r="O972" s="110">
        <v>2</v>
      </c>
      <c r="P972" s="110">
        <v>0</v>
      </c>
      <c r="Q972" s="110">
        <v>192</v>
      </c>
      <c r="R972" s="110">
        <v>0</v>
      </c>
      <c r="S972" s="110">
        <f>SUM('MFP by Site_kbs'!$L972:$P972,'MFP by Site_kbs'!$R972)</f>
        <v>170</v>
      </c>
      <c r="T972" s="110">
        <v>360</v>
      </c>
      <c r="U972" s="111">
        <v>0.99447513812154698</v>
      </c>
      <c r="V972" s="110">
        <v>2</v>
      </c>
      <c r="W972" s="111">
        <v>5.5248618784530402E-3</v>
      </c>
      <c r="X972" s="110">
        <v>0</v>
      </c>
      <c r="Y972" s="110">
        <v>0</v>
      </c>
      <c r="Z972" s="110" t="s">
        <v>1869</v>
      </c>
      <c r="AA972" s="110">
        <v>0</v>
      </c>
      <c r="AB972" s="110">
        <v>0</v>
      </c>
      <c r="AC972" s="110">
        <v>0</v>
      </c>
      <c r="AD972" s="109">
        <v>0</v>
      </c>
      <c r="AE972" s="110">
        <v>0</v>
      </c>
      <c r="AF972" s="110">
        <v>0</v>
      </c>
      <c r="AG972" s="110">
        <v>0</v>
      </c>
      <c r="AH972" s="110">
        <v>207</v>
      </c>
      <c r="AI972" s="110">
        <v>155</v>
      </c>
      <c r="AJ972" s="110">
        <v>0</v>
      </c>
      <c r="AK972" s="110">
        <v>0</v>
      </c>
      <c r="AL972" s="110">
        <v>0</v>
      </c>
      <c r="AM972" s="110">
        <v>0</v>
      </c>
      <c r="AN972" s="110">
        <v>0</v>
      </c>
      <c r="AO972" s="110">
        <v>286</v>
      </c>
      <c r="AP972" s="112">
        <f>'MFP by Site_kbs'!$AO972/'MFP by Site_kbs'!$G972</f>
        <v>0.79005524861878451</v>
      </c>
      <c r="AQ972" s="110">
        <v>286</v>
      </c>
      <c r="AR972" s="113">
        <f>'MFP by Site_kbs'!$AQ972/'MFP by Site_kbs'!$G972</f>
        <v>0.79005524861878451</v>
      </c>
      <c r="AS972" s="110" t="s">
        <v>1767</v>
      </c>
      <c r="AT972" s="110" t="s">
        <v>1772</v>
      </c>
      <c r="AU972" s="114" t="s">
        <v>3246</v>
      </c>
    </row>
    <row r="973" spans="2:47" x14ac:dyDescent="0.25">
      <c r="B973" s="103" t="s">
        <v>1808</v>
      </c>
      <c r="C973" s="103">
        <v>49</v>
      </c>
      <c r="D973" s="103" t="s">
        <v>177</v>
      </c>
      <c r="E973" s="103">
        <v>49013</v>
      </c>
      <c r="F973" s="103" t="s">
        <v>1360</v>
      </c>
      <c r="G973" s="104">
        <v>298</v>
      </c>
      <c r="H973" s="104">
        <v>126</v>
      </c>
      <c r="I973" s="105">
        <v>0.422818791946309</v>
      </c>
      <c r="J973" s="104">
        <v>172</v>
      </c>
      <c r="K973" s="105">
        <v>0.577181208053691</v>
      </c>
      <c r="L973" s="104">
        <v>0</v>
      </c>
      <c r="M973" s="104">
        <v>2</v>
      </c>
      <c r="N973" s="104">
        <v>112</v>
      </c>
      <c r="O973" s="104">
        <v>14</v>
      </c>
      <c r="P973" s="104">
        <v>0</v>
      </c>
      <c r="Q973" s="104">
        <v>170</v>
      </c>
      <c r="R973" s="104">
        <v>0</v>
      </c>
      <c r="S973" s="104">
        <f>SUM('MFP by Site_kbs'!$L973:$P973,'MFP by Site_kbs'!$R973)</f>
        <v>128</v>
      </c>
      <c r="T973" s="104">
        <v>297</v>
      </c>
      <c r="U973" s="105">
        <v>0.99664429530201304</v>
      </c>
      <c r="V973" s="104">
        <v>1</v>
      </c>
      <c r="W973" s="105">
        <v>3.3557046979865801E-3</v>
      </c>
      <c r="X973" s="104">
        <v>0</v>
      </c>
      <c r="Y973" s="104">
        <v>4</v>
      </c>
      <c r="Z973" s="104" t="s">
        <v>1869</v>
      </c>
      <c r="AA973" s="104">
        <v>62</v>
      </c>
      <c r="AB973" s="104">
        <v>64</v>
      </c>
      <c r="AC973" s="104">
        <v>53</v>
      </c>
      <c r="AD973" s="103">
        <v>64</v>
      </c>
      <c r="AE973" s="104">
        <v>51</v>
      </c>
      <c r="AF973" s="104">
        <v>0</v>
      </c>
      <c r="AG973" s="104">
        <v>0</v>
      </c>
      <c r="AH973" s="104">
        <v>0</v>
      </c>
      <c r="AI973" s="104">
        <v>0</v>
      </c>
      <c r="AJ973" s="104">
        <v>0</v>
      </c>
      <c r="AK973" s="104">
        <v>0</v>
      </c>
      <c r="AL973" s="104">
        <v>0</v>
      </c>
      <c r="AM973" s="104">
        <v>0</v>
      </c>
      <c r="AN973" s="104">
        <v>0</v>
      </c>
      <c r="AO973" s="104">
        <v>251</v>
      </c>
      <c r="AP973" s="106">
        <f>'MFP by Site_kbs'!$AO973/'MFP by Site_kbs'!$G973</f>
        <v>0.84228187919463082</v>
      </c>
      <c r="AQ973" s="104">
        <v>251</v>
      </c>
      <c r="AR973" s="107">
        <f>'MFP by Site_kbs'!$AQ973/'MFP by Site_kbs'!$G973</f>
        <v>0.84228187919463082</v>
      </c>
      <c r="AS973" s="104" t="s">
        <v>1767</v>
      </c>
      <c r="AT973" s="104" t="s">
        <v>1772</v>
      </c>
      <c r="AU973" s="115" t="s">
        <v>3246</v>
      </c>
    </row>
    <row r="974" spans="2:47" x14ac:dyDescent="0.25">
      <c r="B974" s="109" t="s">
        <v>1808</v>
      </c>
      <c r="C974" s="109">
        <v>49</v>
      </c>
      <c r="D974" s="109" t="s">
        <v>177</v>
      </c>
      <c r="E974" s="109">
        <v>49014</v>
      </c>
      <c r="F974" s="109" t="s">
        <v>1361</v>
      </c>
      <c r="G974" s="110">
        <v>281</v>
      </c>
      <c r="H974" s="110">
        <v>127</v>
      </c>
      <c r="I974" s="111">
        <v>0.45195729537366502</v>
      </c>
      <c r="J974" s="110">
        <v>154</v>
      </c>
      <c r="K974" s="111">
        <v>0.54804270462633498</v>
      </c>
      <c r="L974" s="110">
        <v>0</v>
      </c>
      <c r="M974" s="110">
        <v>0</v>
      </c>
      <c r="N974" s="110">
        <v>123</v>
      </c>
      <c r="O974" s="110">
        <v>8</v>
      </c>
      <c r="P974" s="110">
        <v>0</v>
      </c>
      <c r="Q974" s="110">
        <v>150</v>
      </c>
      <c r="R974" s="110">
        <v>0</v>
      </c>
      <c r="S974" s="110">
        <f>SUM('MFP by Site_kbs'!$L974:$P974,'MFP by Site_kbs'!$R974)</f>
        <v>131</v>
      </c>
      <c r="T974" s="110">
        <v>280</v>
      </c>
      <c r="U974" s="111">
        <v>0.99644128113879005</v>
      </c>
      <c r="V974" s="110">
        <v>1</v>
      </c>
      <c r="W974" s="111">
        <v>3.5587188612099599E-3</v>
      </c>
      <c r="X974" s="110">
        <v>0</v>
      </c>
      <c r="Y974" s="110">
        <v>5</v>
      </c>
      <c r="Z974" s="110" t="s">
        <v>1869</v>
      </c>
      <c r="AA974" s="110">
        <v>59</v>
      </c>
      <c r="AB974" s="110">
        <v>56</v>
      </c>
      <c r="AC974" s="110">
        <v>57</v>
      </c>
      <c r="AD974" s="109">
        <v>52</v>
      </c>
      <c r="AE974" s="110">
        <v>52</v>
      </c>
      <c r="AF974" s="110">
        <v>0</v>
      </c>
      <c r="AG974" s="110">
        <v>0</v>
      </c>
      <c r="AH974" s="110">
        <v>0</v>
      </c>
      <c r="AI974" s="110">
        <v>0</v>
      </c>
      <c r="AJ974" s="110">
        <v>0</v>
      </c>
      <c r="AK974" s="110">
        <v>0</v>
      </c>
      <c r="AL974" s="110">
        <v>0</v>
      </c>
      <c r="AM974" s="110">
        <v>0</v>
      </c>
      <c r="AN974" s="110">
        <v>0</v>
      </c>
      <c r="AO974" s="110">
        <v>224</v>
      </c>
      <c r="AP974" s="112">
        <f>'MFP by Site_kbs'!$AO974/'MFP by Site_kbs'!$G974</f>
        <v>0.79715302491103202</v>
      </c>
      <c r="AQ974" s="110">
        <v>224</v>
      </c>
      <c r="AR974" s="113">
        <f>'MFP by Site_kbs'!$AQ974/'MFP by Site_kbs'!$G974</f>
        <v>0.79715302491103202</v>
      </c>
      <c r="AS974" s="110" t="s">
        <v>1767</v>
      </c>
      <c r="AT974" s="110" t="s">
        <v>1772</v>
      </c>
      <c r="AU974" s="114" t="s">
        <v>3246</v>
      </c>
    </row>
    <row r="975" spans="2:47" x14ac:dyDescent="0.25">
      <c r="B975" s="103" t="s">
        <v>1808</v>
      </c>
      <c r="C975" s="103">
        <v>49</v>
      </c>
      <c r="D975" s="103" t="s">
        <v>177</v>
      </c>
      <c r="E975" s="103">
        <v>49015</v>
      </c>
      <c r="F975" s="103" t="s">
        <v>1362</v>
      </c>
      <c r="G975" s="104">
        <v>275</v>
      </c>
      <c r="H975" s="104">
        <v>128</v>
      </c>
      <c r="I975" s="105">
        <v>0.46545454545454501</v>
      </c>
      <c r="J975" s="104">
        <v>147</v>
      </c>
      <c r="K975" s="105">
        <v>0.53454545454545499</v>
      </c>
      <c r="L975" s="104">
        <v>0</v>
      </c>
      <c r="M975" s="104">
        <v>0</v>
      </c>
      <c r="N975" s="104">
        <v>162</v>
      </c>
      <c r="O975" s="104">
        <v>3</v>
      </c>
      <c r="P975" s="104">
        <v>0</v>
      </c>
      <c r="Q975" s="104">
        <v>110</v>
      </c>
      <c r="R975" s="104">
        <v>0</v>
      </c>
      <c r="S975" s="104">
        <f>SUM('MFP by Site_kbs'!$L975:$P975,'MFP by Site_kbs'!$R975)</f>
        <v>165</v>
      </c>
      <c r="T975" s="104">
        <v>274</v>
      </c>
      <c r="U975" s="105">
        <v>0.99636363636363601</v>
      </c>
      <c r="V975" s="104">
        <v>1</v>
      </c>
      <c r="W975" s="105">
        <v>3.6363636363636398E-3</v>
      </c>
      <c r="X975" s="104">
        <v>0</v>
      </c>
      <c r="Y975" s="104">
        <v>2</v>
      </c>
      <c r="Z975" s="104" t="s">
        <v>1869</v>
      </c>
      <c r="AA975" s="104">
        <v>41</v>
      </c>
      <c r="AB975" s="104">
        <v>55</v>
      </c>
      <c r="AC975" s="104">
        <v>65</v>
      </c>
      <c r="AD975" s="103">
        <v>58</v>
      </c>
      <c r="AE975" s="104">
        <v>54</v>
      </c>
      <c r="AF975" s="104">
        <v>0</v>
      </c>
      <c r="AG975" s="104">
        <v>0</v>
      </c>
      <c r="AH975" s="104">
        <v>0</v>
      </c>
      <c r="AI975" s="104">
        <v>0</v>
      </c>
      <c r="AJ975" s="104">
        <v>0</v>
      </c>
      <c r="AK975" s="104">
        <v>0</v>
      </c>
      <c r="AL975" s="104">
        <v>0</v>
      </c>
      <c r="AM975" s="104">
        <v>0</v>
      </c>
      <c r="AN975" s="104">
        <v>0</v>
      </c>
      <c r="AO975" s="104">
        <v>241</v>
      </c>
      <c r="AP975" s="106">
        <f>'MFP by Site_kbs'!$AO975/'MFP by Site_kbs'!$G975</f>
        <v>0.87636363636363634</v>
      </c>
      <c r="AQ975" s="104">
        <v>241</v>
      </c>
      <c r="AR975" s="107">
        <f>'MFP by Site_kbs'!$AQ975/'MFP by Site_kbs'!$G975</f>
        <v>0.87636363636363634</v>
      </c>
      <c r="AS975" s="104" t="s">
        <v>1767</v>
      </c>
      <c r="AT975" s="104" t="s">
        <v>1772</v>
      </c>
      <c r="AU975" s="115" t="s">
        <v>3246</v>
      </c>
    </row>
    <row r="976" spans="2:47" x14ac:dyDescent="0.25">
      <c r="B976" s="109" t="s">
        <v>1808</v>
      </c>
      <c r="C976" s="109">
        <v>49</v>
      </c>
      <c r="D976" s="109" t="s">
        <v>177</v>
      </c>
      <c r="E976" s="109">
        <v>49016</v>
      </c>
      <c r="F976" s="109" t="s">
        <v>1363</v>
      </c>
      <c r="G976" s="110">
        <v>378</v>
      </c>
      <c r="H976" s="110">
        <v>177</v>
      </c>
      <c r="I976" s="111">
        <v>0.46825396825396798</v>
      </c>
      <c r="J976" s="110">
        <v>201</v>
      </c>
      <c r="K976" s="111">
        <v>0.53174603174603197</v>
      </c>
      <c r="L976" s="110">
        <v>0</v>
      </c>
      <c r="M976" s="110">
        <v>0</v>
      </c>
      <c r="N976" s="110">
        <v>334</v>
      </c>
      <c r="O976" s="110">
        <v>4</v>
      </c>
      <c r="P976" s="110">
        <v>0</v>
      </c>
      <c r="Q976" s="110">
        <v>40</v>
      </c>
      <c r="R976" s="110">
        <v>0</v>
      </c>
      <c r="S976" s="110">
        <f>SUM('MFP by Site_kbs'!$L976:$P976,'MFP by Site_kbs'!$R976)</f>
        <v>338</v>
      </c>
      <c r="T976" s="110">
        <v>377</v>
      </c>
      <c r="U976" s="111">
        <v>0.99735449735449699</v>
      </c>
      <c r="V976" s="110">
        <v>1</v>
      </c>
      <c r="W976" s="111">
        <v>2.6455026455026501E-3</v>
      </c>
      <c r="X976" s="110">
        <v>0</v>
      </c>
      <c r="Y976" s="110">
        <v>5</v>
      </c>
      <c r="Z976" s="110" t="s">
        <v>1869</v>
      </c>
      <c r="AA976" s="110">
        <v>54</v>
      </c>
      <c r="AB976" s="110">
        <v>57</v>
      </c>
      <c r="AC976" s="110">
        <v>63</v>
      </c>
      <c r="AD976" s="109">
        <v>65</v>
      </c>
      <c r="AE976" s="110">
        <v>65</v>
      </c>
      <c r="AF976" s="110">
        <v>34</v>
      </c>
      <c r="AG976" s="110">
        <v>35</v>
      </c>
      <c r="AH976" s="110">
        <v>0</v>
      </c>
      <c r="AI976" s="110">
        <v>0</v>
      </c>
      <c r="AJ976" s="110">
        <v>0</v>
      </c>
      <c r="AK976" s="110">
        <v>0</v>
      </c>
      <c r="AL976" s="110">
        <v>0</v>
      </c>
      <c r="AM976" s="110">
        <v>0</v>
      </c>
      <c r="AN976" s="110">
        <v>0</v>
      </c>
      <c r="AO976" s="110">
        <v>366</v>
      </c>
      <c r="AP976" s="112">
        <f>'MFP by Site_kbs'!$AO976/'MFP by Site_kbs'!$G976</f>
        <v>0.96825396825396826</v>
      </c>
      <c r="AQ976" s="110">
        <v>366</v>
      </c>
      <c r="AR976" s="113">
        <f>'MFP by Site_kbs'!$AQ976/'MFP by Site_kbs'!$G976</f>
        <v>0.96825396825396826</v>
      </c>
      <c r="AS976" s="110" t="s">
        <v>1767</v>
      </c>
      <c r="AT976" s="110" t="s">
        <v>1772</v>
      </c>
      <c r="AU976" s="114" t="s">
        <v>3246</v>
      </c>
    </row>
    <row r="977" spans="2:47" x14ac:dyDescent="0.25">
      <c r="B977" s="103" t="s">
        <v>1808</v>
      </c>
      <c r="C977" s="103">
        <v>49</v>
      </c>
      <c r="D977" s="103" t="s">
        <v>177</v>
      </c>
      <c r="E977" s="103">
        <v>49017</v>
      </c>
      <c r="F977" s="103" t="s">
        <v>768</v>
      </c>
      <c r="G977" s="104">
        <v>151</v>
      </c>
      <c r="H977" s="104">
        <v>77</v>
      </c>
      <c r="I977" s="105">
        <v>0.50993377483443703</v>
      </c>
      <c r="J977" s="104">
        <v>74</v>
      </c>
      <c r="K977" s="105">
        <v>0.49006622516556297</v>
      </c>
      <c r="L977" s="104">
        <v>0</v>
      </c>
      <c r="M977" s="104">
        <v>5</v>
      </c>
      <c r="N977" s="104">
        <v>118</v>
      </c>
      <c r="O977" s="104">
        <v>4</v>
      </c>
      <c r="P977" s="104">
        <v>0</v>
      </c>
      <c r="Q977" s="104">
        <v>24</v>
      </c>
      <c r="R977" s="104">
        <v>0</v>
      </c>
      <c r="S977" s="104">
        <f>SUM('MFP by Site_kbs'!$L977:$P977,'MFP by Site_kbs'!$R977)</f>
        <v>127</v>
      </c>
      <c r="T977" s="104">
        <v>148</v>
      </c>
      <c r="U977" s="105">
        <v>0.98013245033112595</v>
      </c>
      <c r="V977" s="104">
        <v>3</v>
      </c>
      <c r="W977" s="105">
        <v>1.9867549668874201E-2</v>
      </c>
      <c r="X977" s="104">
        <v>0</v>
      </c>
      <c r="Y977" s="104">
        <v>2</v>
      </c>
      <c r="Z977" s="104" t="s">
        <v>1869</v>
      </c>
      <c r="AA977" s="104">
        <v>31</v>
      </c>
      <c r="AB977" s="104">
        <v>29</v>
      </c>
      <c r="AC977" s="104">
        <v>27</v>
      </c>
      <c r="AD977" s="103">
        <v>28</v>
      </c>
      <c r="AE977" s="104">
        <v>34</v>
      </c>
      <c r="AF977" s="104">
        <v>0</v>
      </c>
      <c r="AG977" s="104">
        <v>0</v>
      </c>
      <c r="AH977" s="104">
        <v>0</v>
      </c>
      <c r="AI977" s="104">
        <v>0</v>
      </c>
      <c r="AJ977" s="104">
        <v>0</v>
      </c>
      <c r="AK977" s="104">
        <v>0</v>
      </c>
      <c r="AL977" s="104">
        <v>0</v>
      </c>
      <c r="AM977" s="104">
        <v>0</v>
      </c>
      <c r="AN977" s="104">
        <v>0</v>
      </c>
      <c r="AO977" s="104">
        <v>146</v>
      </c>
      <c r="AP977" s="106">
        <f>'MFP by Site_kbs'!$AO977/'MFP by Site_kbs'!$G977</f>
        <v>0.9668874172185431</v>
      </c>
      <c r="AQ977" s="104">
        <v>146</v>
      </c>
      <c r="AR977" s="107">
        <f>'MFP by Site_kbs'!$AQ977/'MFP by Site_kbs'!$G977</f>
        <v>0.9668874172185431</v>
      </c>
      <c r="AS977" s="104" t="s">
        <v>1767</v>
      </c>
      <c r="AT977" s="104" t="s">
        <v>1772</v>
      </c>
      <c r="AU977" s="115" t="s">
        <v>3246</v>
      </c>
    </row>
    <row r="978" spans="2:47" x14ac:dyDescent="0.25">
      <c r="B978" s="109" t="s">
        <v>1808</v>
      </c>
      <c r="C978" s="109">
        <v>49</v>
      </c>
      <c r="D978" s="109" t="s">
        <v>177</v>
      </c>
      <c r="E978" s="109">
        <v>49018</v>
      </c>
      <c r="F978" s="109" t="s">
        <v>1364</v>
      </c>
      <c r="G978" s="110">
        <v>268</v>
      </c>
      <c r="H978" s="110">
        <v>124</v>
      </c>
      <c r="I978" s="111">
        <v>0.462686567164179</v>
      </c>
      <c r="J978" s="110">
        <v>144</v>
      </c>
      <c r="K978" s="111">
        <v>0.537313432835821</v>
      </c>
      <c r="L978" s="110">
        <v>4</v>
      </c>
      <c r="M978" s="110">
        <v>1</v>
      </c>
      <c r="N978" s="110">
        <v>19</v>
      </c>
      <c r="O978" s="110">
        <v>1</v>
      </c>
      <c r="P978" s="110">
        <v>0</v>
      </c>
      <c r="Q978" s="110">
        <v>243</v>
      </c>
      <c r="R978" s="110">
        <v>0</v>
      </c>
      <c r="S978" s="110">
        <f>SUM('MFP by Site_kbs'!$L978:$P978,'MFP by Site_kbs'!$R978)</f>
        <v>25</v>
      </c>
      <c r="T978" s="110">
        <v>268</v>
      </c>
      <c r="U978" s="111">
        <v>1</v>
      </c>
      <c r="V978" s="110">
        <v>0</v>
      </c>
      <c r="W978" s="111">
        <v>0</v>
      </c>
      <c r="X978" s="110">
        <v>0</v>
      </c>
      <c r="Y978" s="110">
        <v>2</v>
      </c>
      <c r="Z978" s="110" t="s">
        <v>1869</v>
      </c>
      <c r="AA978" s="110">
        <v>26</v>
      </c>
      <c r="AB978" s="110">
        <v>31</v>
      </c>
      <c r="AC978" s="110">
        <v>30</v>
      </c>
      <c r="AD978" s="109">
        <v>28</v>
      </c>
      <c r="AE978" s="110">
        <v>33</v>
      </c>
      <c r="AF978" s="110">
        <v>31</v>
      </c>
      <c r="AG978" s="110">
        <v>24</v>
      </c>
      <c r="AH978" s="110">
        <v>32</v>
      </c>
      <c r="AI978" s="110">
        <v>31</v>
      </c>
      <c r="AJ978" s="110">
        <v>0</v>
      </c>
      <c r="AK978" s="110">
        <v>0</v>
      </c>
      <c r="AL978" s="110">
        <v>0</v>
      </c>
      <c r="AM978" s="110">
        <v>0</v>
      </c>
      <c r="AN978" s="110">
        <v>0</v>
      </c>
      <c r="AO978" s="110">
        <v>198</v>
      </c>
      <c r="AP978" s="112">
        <f>'MFP by Site_kbs'!$AO978/'MFP by Site_kbs'!$G978</f>
        <v>0.73880597014925375</v>
      </c>
      <c r="AQ978" s="110">
        <v>198</v>
      </c>
      <c r="AR978" s="113">
        <f>'MFP by Site_kbs'!$AQ978/'MFP by Site_kbs'!$G978</f>
        <v>0.73880597014925375</v>
      </c>
      <c r="AS978" s="110" t="s">
        <v>1767</v>
      </c>
      <c r="AT978" s="110" t="s">
        <v>1772</v>
      </c>
      <c r="AU978" s="114" t="s">
        <v>3246</v>
      </c>
    </row>
    <row r="979" spans="2:47" x14ac:dyDescent="0.25">
      <c r="B979" s="103" t="s">
        <v>1808</v>
      </c>
      <c r="C979" s="103">
        <v>49</v>
      </c>
      <c r="D979" s="103" t="s">
        <v>177</v>
      </c>
      <c r="E979" s="103">
        <v>49019</v>
      </c>
      <c r="F979" s="103" t="s">
        <v>1365</v>
      </c>
      <c r="G979" s="104">
        <v>757</v>
      </c>
      <c r="H979" s="104">
        <v>368</v>
      </c>
      <c r="I979" s="105">
        <v>0.48612945838837501</v>
      </c>
      <c r="J979" s="104">
        <v>389</v>
      </c>
      <c r="K979" s="105">
        <v>0.51387054161162504</v>
      </c>
      <c r="L979" s="104">
        <v>3</v>
      </c>
      <c r="M979" s="104">
        <v>0</v>
      </c>
      <c r="N979" s="104">
        <v>460</v>
      </c>
      <c r="O979" s="104">
        <v>26</v>
      </c>
      <c r="P979" s="104">
        <v>0</v>
      </c>
      <c r="Q979" s="104">
        <v>268</v>
      </c>
      <c r="R979" s="104">
        <v>0</v>
      </c>
      <c r="S979" s="104">
        <f>SUM('MFP by Site_kbs'!$L979:$P979,'MFP by Site_kbs'!$R979)</f>
        <v>489</v>
      </c>
      <c r="T979" s="104">
        <v>757</v>
      </c>
      <c r="U979" s="105">
        <v>1</v>
      </c>
      <c r="V979" s="104">
        <v>0</v>
      </c>
      <c r="W979" s="105">
        <v>0</v>
      </c>
      <c r="X979" s="104">
        <v>0</v>
      </c>
      <c r="Y979" s="104">
        <v>5</v>
      </c>
      <c r="Z979" s="104" t="s">
        <v>1869</v>
      </c>
      <c r="AA979" s="104">
        <v>79</v>
      </c>
      <c r="AB979" s="104">
        <v>78</v>
      </c>
      <c r="AC979" s="104">
        <v>81</v>
      </c>
      <c r="AD979" s="103">
        <v>98</v>
      </c>
      <c r="AE979" s="104">
        <v>91</v>
      </c>
      <c r="AF979" s="104">
        <v>77</v>
      </c>
      <c r="AG979" s="104">
        <v>90</v>
      </c>
      <c r="AH979" s="104">
        <v>99</v>
      </c>
      <c r="AI979" s="104">
        <v>59</v>
      </c>
      <c r="AJ979" s="104">
        <v>0</v>
      </c>
      <c r="AK979" s="104">
        <v>0</v>
      </c>
      <c r="AL979" s="104">
        <v>0</v>
      </c>
      <c r="AM979" s="104">
        <v>0</v>
      </c>
      <c r="AN979" s="104">
        <v>0</v>
      </c>
      <c r="AO979" s="104">
        <v>619</v>
      </c>
      <c r="AP979" s="106">
        <f>'MFP by Site_kbs'!$AO979/'MFP by Site_kbs'!$G979</f>
        <v>0.81770145310435927</v>
      </c>
      <c r="AQ979" s="104">
        <v>619</v>
      </c>
      <c r="AR979" s="107">
        <f>'MFP by Site_kbs'!$AQ979/'MFP by Site_kbs'!$G979</f>
        <v>0.81770145310435927</v>
      </c>
      <c r="AS979" s="104" t="s">
        <v>1767</v>
      </c>
      <c r="AT979" s="104" t="s">
        <v>1772</v>
      </c>
      <c r="AU979" s="115" t="s">
        <v>3246</v>
      </c>
    </row>
    <row r="980" spans="2:47" x14ac:dyDescent="0.25">
      <c r="B980" s="109" t="s">
        <v>1808</v>
      </c>
      <c r="C980" s="109">
        <v>49</v>
      </c>
      <c r="D980" s="109" t="s">
        <v>177</v>
      </c>
      <c r="E980" s="109">
        <v>49021</v>
      </c>
      <c r="F980" s="109" t="s">
        <v>1366</v>
      </c>
      <c r="G980" s="110">
        <v>525</v>
      </c>
      <c r="H980" s="110">
        <v>236</v>
      </c>
      <c r="I980" s="111">
        <v>0.44952380952380999</v>
      </c>
      <c r="J980" s="110">
        <v>289</v>
      </c>
      <c r="K980" s="111">
        <v>0.55047619047619001</v>
      </c>
      <c r="L980" s="110">
        <v>4</v>
      </c>
      <c r="M980" s="110">
        <v>2</v>
      </c>
      <c r="N980" s="110">
        <v>185</v>
      </c>
      <c r="O980" s="110">
        <v>9</v>
      </c>
      <c r="P980" s="110">
        <v>0</v>
      </c>
      <c r="Q980" s="110">
        <v>325</v>
      </c>
      <c r="R980" s="110">
        <v>0</v>
      </c>
      <c r="S980" s="110">
        <f>SUM('MFP by Site_kbs'!$L980:$P980,'MFP by Site_kbs'!$R980)</f>
        <v>200</v>
      </c>
      <c r="T980" s="110">
        <v>519</v>
      </c>
      <c r="U980" s="111">
        <v>0.98857142857142899</v>
      </c>
      <c r="V980" s="110">
        <v>6</v>
      </c>
      <c r="W980" s="111">
        <v>1.1428571428571401E-2</v>
      </c>
      <c r="X980" s="110">
        <v>0</v>
      </c>
      <c r="Y980" s="110">
        <v>4</v>
      </c>
      <c r="Z980" s="110" t="s">
        <v>1869</v>
      </c>
      <c r="AA980" s="110">
        <v>60</v>
      </c>
      <c r="AB980" s="110">
        <v>55</v>
      </c>
      <c r="AC980" s="110">
        <v>62</v>
      </c>
      <c r="AD980" s="109">
        <v>90</v>
      </c>
      <c r="AE980" s="110">
        <v>68</v>
      </c>
      <c r="AF980" s="110">
        <v>49</v>
      </c>
      <c r="AG980" s="110">
        <v>44</v>
      </c>
      <c r="AH980" s="110">
        <v>46</v>
      </c>
      <c r="AI980" s="110">
        <v>47</v>
      </c>
      <c r="AJ980" s="110">
        <v>0</v>
      </c>
      <c r="AK980" s="110">
        <v>0</v>
      </c>
      <c r="AL980" s="110">
        <v>0</v>
      </c>
      <c r="AM980" s="110">
        <v>0</v>
      </c>
      <c r="AN980" s="110">
        <v>0</v>
      </c>
      <c r="AO980" s="110">
        <v>385</v>
      </c>
      <c r="AP980" s="112">
        <f>'MFP by Site_kbs'!$AO980/'MFP by Site_kbs'!$G980</f>
        <v>0.73333333333333328</v>
      </c>
      <c r="AQ980" s="110">
        <v>385</v>
      </c>
      <c r="AR980" s="113">
        <f>'MFP by Site_kbs'!$AQ980/'MFP by Site_kbs'!$G980</f>
        <v>0.73333333333333328</v>
      </c>
      <c r="AS980" s="110" t="s">
        <v>1767</v>
      </c>
      <c r="AT980" s="110" t="s">
        <v>1772</v>
      </c>
      <c r="AU980" s="114" t="s">
        <v>3246</v>
      </c>
    </row>
    <row r="981" spans="2:47" x14ac:dyDescent="0.25">
      <c r="B981" s="103" t="s">
        <v>1808</v>
      </c>
      <c r="C981" s="103">
        <v>49</v>
      </c>
      <c r="D981" s="103" t="s">
        <v>177</v>
      </c>
      <c r="E981" s="103">
        <v>49028</v>
      </c>
      <c r="F981" s="103" t="s">
        <v>1367</v>
      </c>
      <c r="G981" s="104">
        <v>268</v>
      </c>
      <c r="H981" s="104">
        <v>141</v>
      </c>
      <c r="I981" s="105">
        <v>0.52611940298507498</v>
      </c>
      <c r="J981" s="104">
        <v>127</v>
      </c>
      <c r="K981" s="105">
        <v>0.47388059701492502</v>
      </c>
      <c r="L981" s="104">
        <v>0</v>
      </c>
      <c r="M981" s="104">
        <v>0</v>
      </c>
      <c r="N981" s="104">
        <v>262</v>
      </c>
      <c r="O981" s="104">
        <v>5</v>
      </c>
      <c r="P981" s="104">
        <v>0</v>
      </c>
      <c r="Q981" s="104">
        <v>1</v>
      </c>
      <c r="R981" s="104">
        <v>0</v>
      </c>
      <c r="S981" s="104">
        <f>SUM('MFP by Site_kbs'!$L981:$P981,'MFP by Site_kbs'!$R981)</f>
        <v>267</v>
      </c>
      <c r="T981" s="104">
        <v>267</v>
      </c>
      <c r="U981" s="105">
        <v>0.99626865671641796</v>
      </c>
      <c r="V981" s="104">
        <v>1</v>
      </c>
      <c r="W981" s="105">
        <v>3.7313432835820899E-3</v>
      </c>
      <c r="X981" s="104">
        <v>0</v>
      </c>
      <c r="Y981" s="104">
        <v>2</v>
      </c>
      <c r="Z981" s="104" t="s">
        <v>1869</v>
      </c>
      <c r="AA981" s="104">
        <v>46</v>
      </c>
      <c r="AB981" s="104">
        <v>53</v>
      </c>
      <c r="AC981" s="104">
        <v>49</v>
      </c>
      <c r="AD981" s="103">
        <v>32</v>
      </c>
      <c r="AE981" s="104">
        <v>38</v>
      </c>
      <c r="AF981" s="104">
        <v>23</v>
      </c>
      <c r="AG981" s="104">
        <v>25</v>
      </c>
      <c r="AH981" s="104">
        <v>0</v>
      </c>
      <c r="AI981" s="104">
        <v>0</v>
      </c>
      <c r="AJ981" s="104">
        <v>0</v>
      </c>
      <c r="AK981" s="104">
        <v>0</v>
      </c>
      <c r="AL981" s="104">
        <v>0</v>
      </c>
      <c r="AM981" s="104">
        <v>0</v>
      </c>
      <c r="AN981" s="104">
        <v>0</v>
      </c>
      <c r="AO981" s="104">
        <v>263</v>
      </c>
      <c r="AP981" s="106">
        <f>'MFP by Site_kbs'!$AO981/'MFP by Site_kbs'!$G981</f>
        <v>0.98134328358208955</v>
      </c>
      <c r="AQ981" s="104">
        <v>263</v>
      </c>
      <c r="AR981" s="107">
        <f>'MFP by Site_kbs'!$AQ981/'MFP by Site_kbs'!$G981</f>
        <v>0.98134328358208955</v>
      </c>
      <c r="AS981" s="104" t="s">
        <v>1767</v>
      </c>
      <c r="AT981" s="104" t="s">
        <v>1772</v>
      </c>
      <c r="AU981" s="115" t="s">
        <v>3246</v>
      </c>
    </row>
    <row r="982" spans="2:47" x14ac:dyDescent="0.25">
      <c r="B982" s="109" t="s">
        <v>1808</v>
      </c>
      <c r="C982" s="109">
        <v>49</v>
      </c>
      <c r="D982" s="109" t="s">
        <v>177</v>
      </c>
      <c r="E982" s="109">
        <v>49029</v>
      </c>
      <c r="F982" s="109" t="s">
        <v>779</v>
      </c>
      <c r="G982" s="110">
        <v>407</v>
      </c>
      <c r="H982" s="110">
        <v>201</v>
      </c>
      <c r="I982" s="111">
        <v>0.493857493857494</v>
      </c>
      <c r="J982" s="110">
        <v>206</v>
      </c>
      <c r="K982" s="111">
        <v>0.506142506142506</v>
      </c>
      <c r="L982" s="110">
        <v>0</v>
      </c>
      <c r="M982" s="110">
        <v>0</v>
      </c>
      <c r="N982" s="110">
        <v>390</v>
      </c>
      <c r="O982" s="110">
        <v>0</v>
      </c>
      <c r="P982" s="110">
        <v>0</v>
      </c>
      <c r="Q982" s="110">
        <v>17</v>
      </c>
      <c r="R982" s="110">
        <v>0</v>
      </c>
      <c r="S982" s="110">
        <f>SUM('MFP by Site_kbs'!$L982:$P982,'MFP by Site_kbs'!$R982)</f>
        <v>390</v>
      </c>
      <c r="T982" s="110">
        <v>407</v>
      </c>
      <c r="U982" s="111">
        <v>1</v>
      </c>
      <c r="V982" s="110">
        <v>0</v>
      </c>
      <c r="W982" s="111">
        <v>0</v>
      </c>
      <c r="X982" s="110">
        <v>0</v>
      </c>
      <c r="Y982" s="110">
        <v>1</v>
      </c>
      <c r="Z982" s="110" t="s">
        <v>1869</v>
      </c>
      <c r="AA982" s="110">
        <v>52</v>
      </c>
      <c r="AB982" s="110">
        <v>57</v>
      </c>
      <c r="AC982" s="110">
        <v>69</v>
      </c>
      <c r="AD982" s="109">
        <v>74</v>
      </c>
      <c r="AE982" s="110">
        <v>59</v>
      </c>
      <c r="AF982" s="110">
        <v>50</v>
      </c>
      <c r="AG982" s="110">
        <v>45</v>
      </c>
      <c r="AH982" s="110">
        <v>0</v>
      </c>
      <c r="AI982" s="110">
        <v>0</v>
      </c>
      <c r="AJ982" s="110">
        <v>0</v>
      </c>
      <c r="AK982" s="110">
        <v>0</v>
      </c>
      <c r="AL982" s="110">
        <v>0</v>
      </c>
      <c r="AM982" s="110">
        <v>0</v>
      </c>
      <c r="AN982" s="110">
        <v>0</v>
      </c>
      <c r="AO982" s="110">
        <v>394</v>
      </c>
      <c r="AP982" s="112">
        <f>'MFP by Site_kbs'!$AO982/'MFP by Site_kbs'!$G982</f>
        <v>0.96805896805896807</v>
      </c>
      <c r="AQ982" s="110">
        <v>394</v>
      </c>
      <c r="AR982" s="113">
        <f>'MFP by Site_kbs'!$AQ982/'MFP by Site_kbs'!$G982</f>
        <v>0.96805896805896807</v>
      </c>
      <c r="AS982" s="110" t="s">
        <v>1767</v>
      </c>
      <c r="AT982" s="110" t="s">
        <v>1772</v>
      </c>
      <c r="AU982" s="114" t="s">
        <v>3246</v>
      </c>
    </row>
    <row r="983" spans="2:47" x14ac:dyDescent="0.25">
      <c r="B983" s="103" t="s">
        <v>1808</v>
      </c>
      <c r="C983" s="103">
        <v>49</v>
      </c>
      <c r="D983" s="103" t="s">
        <v>177</v>
      </c>
      <c r="E983" s="103">
        <v>49031</v>
      </c>
      <c r="F983" s="103" t="s">
        <v>1368</v>
      </c>
      <c r="G983" s="104">
        <v>431</v>
      </c>
      <c r="H983" s="104">
        <v>200</v>
      </c>
      <c r="I983" s="105">
        <v>0.46403712296983801</v>
      </c>
      <c r="J983" s="104">
        <v>231</v>
      </c>
      <c r="K983" s="105">
        <v>0.53596287703016199</v>
      </c>
      <c r="L983" s="104">
        <v>1</v>
      </c>
      <c r="M983" s="104">
        <v>3</v>
      </c>
      <c r="N983" s="104">
        <v>402</v>
      </c>
      <c r="O983" s="104">
        <v>3</v>
      </c>
      <c r="P983" s="104">
        <v>0</v>
      </c>
      <c r="Q983" s="104">
        <v>22</v>
      </c>
      <c r="R983" s="104">
        <v>0</v>
      </c>
      <c r="S983" s="104">
        <f>SUM('MFP by Site_kbs'!$L983:$P983,'MFP by Site_kbs'!$R983)</f>
        <v>409</v>
      </c>
      <c r="T983" s="104">
        <v>429</v>
      </c>
      <c r="U983" s="105">
        <v>0.99535962877030204</v>
      </c>
      <c r="V983" s="104">
        <v>2</v>
      </c>
      <c r="W983" s="105">
        <v>4.64037122969838E-3</v>
      </c>
      <c r="X983" s="104">
        <v>0</v>
      </c>
      <c r="Y983" s="104">
        <v>0</v>
      </c>
      <c r="Z983" s="104" t="s">
        <v>1869</v>
      </c>
      <c r="AA983" s="104">
        <v>0</v>
      </c>
      <c r="AB983" s="104">
        <v>0</v>
      </c>
      <c r="AC983" s="104">
        <v>0</v>
      </c>
      <c r="AD983" s="103">
        <v>0</v>
      </c>
      <c r="AE983" s="104">
        <v>0</v>
      </c>
      <c r="AF983" s="104">
        <v>0</v>
      </c>
      <c r="AG983" s="104">
        <v>0</v>
      </c>
      <c r="AH983" s="104">
        <v>191</v>
      </c>
      <c r="AI983" s="104">
        <v>240</v>
      </c>
      <c r="AJ983" s="104">
        <v>0</v>
      </c>
      <c r="AK983" s="104">
        <v>0</v>
      </c>
      <c r="AL983" s="104">
        <v>0</v>
      </c>
      <c r="AM983" s="104">
        <v>0</v>
      </c>
      <c r="AN983" s="104">
        <v>0</v>
      </c>
      <c r="AO983" s="104">
        <v>399</v>
      </c>
      <c r="AP983" s="106">
        <f>'MFP by Site_kbs'!$AO983/'MFP by Site_kbs'!$G983</f>
        <v>0.92575406032482599</v>
      </c>
      <c r="AQ983" s="104">
        <v>399</v>
      </c>
      <c r="AR983" s="107">
        <f>'MFP by Site_kbs'!$AQ983/'MFP by Site_kbs'!$G983</f>
        <v>0.92575406032482599</v>
      </c>
      <c r="AS983" s="104" t="s">
        <v>1767</v>
      </c>
      <c r="AT983" s="104" t="s">
        <v>1772</v>
      </c>
      <c r="AU983" s="115" t="s">
        <v>3246</v>
      </c>
    </row>
    <row r="984" spans="2:47" x14ac:dyDescent="0.25">
      <c r="B984" s="109" t="s">
        <v>1808</v>
      </c>
      <c r="C984" s="109">
        <v>49</v>
      </c>
      <c r="D984" s="109" t="s">
        <v>177</v>
      </c>
      <c r="E984" s="109">
        <v>49032</v>
      </c>
      <c r="F984" s="109" t="s">
        <v>1369</v>
      </c>
      <c r="G984" s="110">
        <v>717</v>
      </c>
      <c r="H984" s="110">
        <v>383</v>
      </c>
      <c r="I984" s="111">
        <v>0.53417015341701501</v>
      </c>
      <c r="J984" s="110">
        <v>334</v>
      </c>
      <c r="K984" s="111">
        <v>0.46582984658298499</v>
      </c>
      <c r="L984" s="110">
        <v>2</v>
      </c>
      <c r="M984" s="110">
        <v>12</v>
      </c>
      <c r="N984" s="110">
        <v>562</v>
      </c>
      <c r="O984" s="110">
        <v>14</v>
      </c>
      <c r="P984" s="110">
        <v>0</v>
      </c>
      <c r="Q984" s="110">
        <v>127</v>
      </c>
      <c r="R984" s="110">
        <v>0</v>
      </c>
      <c r="S984" s="110">
        <f>SUM('MFP by Site_kbs'!$L984:$P984,'MFP by Site_kbs'!$R984)</f>
        <v>590</v>
      </c>
      <c r="T984" s="110">
        <v>712</v>
      </c>
      <c r="U984" s="111">
        <v>0.99302649930264997</v>
      </c>
      <c r="V984" s="110">
        <v>5</v>
      </c>
      <c r="W984" s="111">
        <v>6.9735006973500697E-3</v>
      </c>
      <c r="X984" s="110">
        <v>0</v>
      </c>
      <c r="Y984" s="110">
        <v>0</v>
      </c>
      <c r="Z984" s="110" t="s">
        <v>1869</v>
      </c>
      <c r="AA984" s="110">
        <v>0</v>
      </c>
      <c r="AB984" s="110">
        <v>0</v>
      </c>
      <c r="AC984" s="110">
        <v>0</v>
      </c>
      <c r="AD984" s="109">
        <v>0</v>
      </c>
      <c r="AE984" s="110">
        <v>0</v>
      </c>
      <c r="AF984" s="110">
        <v>0</v>
      </c>
      <c r="AG984" s="110">
        <v>0</v>
      </c>
      <c r="AH984" s="110">
        <v>0</v>
      </c>
      <c r="AI984" s="110">
        <v>0</v>
      </c>
      <c r="AJ984" s="110">
        <v>218</v>
      </c>
      <c r="AK984" s="110">
        <v>3</v>
      </c>
      <c r="AL984" s="110">
        <v>178</v>
      </c>
      <c r="AM984" s="110">
        <v>167</v>
      </c>
      <c r="AN984" s="110">
        <v>151</v>
      </c>
      <c r="AO984" s="110">
        <v>547</v>
      </c>
      <c r="AP984" s="112">
        <f>'MFP by Site_kbs'!$AO984/'MFP by Site_kbs'!$G984</f>
        <v>0.76290097629009768</v>
      </c>
      <c r="AQ984" s="110">
        <v>547</v>
      </c>
      <c r="AR984" s="113">
        <f>'MFP by Site_kbs'!$AQ984/'MFP by Site_kbs'!$G984</f>
        <v>0.76290097629009768</v>
      </c>
      <c r="AS984" s="110" t="s">
        <v>1767</v>
      </c>
      <c r="AT984" s="110" t="s">
        <v>1772</v>
      </c>
      <c r="AU984" s="114" t="s">
        <v>3246</v>
      </c>
    </row>
    <row r="985" spans="2:47" x14ac:dyDescent="0.25">
      <c r="B985" s="103" t="s">
        <v>1808</v>
      </c>
      <c r="C985" s="103">
        <v>49</v>
      </c>
      <c r="D985" s="103" t="s">
        <v>177</v>
      </c>
      <c r="E985" s="103">
        <v>49033</v>
      </c>
      <c r="F985" s="103" t="s">
        <v>1370</v>
      </c>
      <c r="G985" s="104">
        <v>236</v>
      </c>
      <c r="H985" s="104">
        <v>118</v>
      </c>
      <c r="I985" s="105">
        <v>0.5</v>
      </c>
      <c r="J985" s="104">
        <v>118</v>
      </c>
      <c r="K985" s="105">
        <v>0.5</v>
      </c>
      <c r="L985" s="104">
        <v>0</v>
      </c>
      <c r="M985" s="104">
        <v>0</v>
      </c>
      <c r="N985" s="104">
        <v>134</v>
      </c>
      <c r="O985" s="104">
        <v>5</v>
      </c>
      <c r="P985" s="104">
        <v>0</v>
      </c>
      <c r="Q985" s="104">
        <v>97</v>
      </c>
      <c r="R985" s="104">
        <v>0</v>
      </c>
      <c r="S985" s="104">
        <f>SUM('MFP by Site_kbs'!$L985:$P985,'MFP by Site_kbs'!$R985)</f>
        <v>139</v>
      </c>
      <c r="T985" s="104">
        <v>236</v>
      </c>
      <c r="U985" s="105">
        <v>1</v>
      </c>
      <c r="V985" s="104">
        <v>0</v>
      </c>
      <c r="W985" s="105">
        <v>0</v>
      </c>
      <c r="X985" s="104">
        <v>0</v>
      </c>
      <c r="Y985" s="104">
        <v>3</v>
      </c>
      <c r="Z985" s="104" t="s">
        <v>1869</v>
      </c>
      <c r="AA985" s="104">
        <v>49</v>
      </c>
      <c r="AB985" s="104">
        <v>50</v>
      </c>
      <c r="AC985" s="104">
        <v>50</v>
      </c>
      <c r="AD985" s="103">
        <v>35</v>
      </c>
      <c r="AE985" s="104">
        <v>49</v>
      </c>
      <c r="AF985" s="104">
        <v>0</v>
      </c>
      <c r="AG985" s="104">
        <v>0</v>
      </c>
      <c r="AH985" s="104">
        <v>0</v>
      </c>
      <c r="AI985" s="104">
        <v>0</v>
      </c>
      <c r="AJ985" s="104">
        <v>0</v>
      </c>
      <c r="AK985" s="104">
        <v>0</v>
      </c>
      <c r="AL985" s="104">
        <v>0</v>
      </c>
      <c r="AM985" s="104">
        <v>0</v>
      </c>
      <c r="AN985" s="104">
        <v>0</v>
      </c>
      <c r="AO985" s="104">
        <v>208</v>
      </c>
      <c r="AP985" s="106">
        <f>'MFP by Site_kbs'!$AO985/'MFP by Site_kbs'!$G985</f>
        <v>0.88135593220338981</v>
      </c>
      <c r="AQ985" s="104">
        <v>208</v>
      </c>
      <c r="AR985" s="107">
        <f>'MFP by Site_kbs'!$AQ985/'MFP by Site_kbs'!$G985</f>
        <v>0.88135593220338981</v>
      </c>
      <c r="AS985" s="104" t="s">
        <v>1767</v>
      </c>
      <c r="AT985" s="104" t="s">
        <v>1772</v>
      </c>
      <c r="AU985" s="115" t="s">
        <v>3246</v>
      </c>
    </row>
    <row r="986" spans="2:47" x14ac:dyDescent="0.25">
      <c r="B986" s="109" t="s">
        <v>1808</v>
      </c>
      <c r="C986" s="109">
        <v>49</v>
      </c>
      <c r="D986" s="109" t="s">
        <v>177</v>
      </c>
      <c r="E986" s="109">
        <v>49035</v>
      </c>
      <c r="F986" s="109" t="s">
        <v>1371</v>
      </c>
      <c r="G986" s="110">
        <v>821</v>
      </c>
      <c r="H986" s="110">
        <v>403</v>
      </c>
      <c r="I986" s="111">
        <v>0.490864799025579</v>
      </c>
      <c r="J986" s="110">
        <v>418</v>
      </c>
      <c r="K986" s="111">
        <v>0.509135200974421</v>
      </c>
      <c r="L986" s="110">
        <v>3</v>
      </c>
      <c r="M986" s="110">
        <v>37</v>
      </c>
      <c r="N986" s="110">
        <v>514</v>
      </c>
      <c r="O986" s="110">
        <v>20</v>
      </c>
      <c r="P986" s="110">
        <v>0</v>
      </c>
      <c r="Q986" s="110">
        <v>247</v>
      </c>
      <c r="R986" s="110">
        <v>0</v>
      </c>
      <c r="S986" s="110">
        <f>SUM('MFP by Site_kbs'!$L986:$P986,'MFP by Site_kbs'!$R986)</f>
        <v>574</v>
      </c>
      <c r="T986" s="110">
        <v>794</v>
      </c>
      <c r="U986" s="111">
        <v>0.96711327649208301</v>
      </c>
      <c r="V986" s="110">
        <v>27</v>
      </c>
      <c r="W986" s="111">
        <v>3.2886723507917201E-2</v>
      </c>
      <c r="X986" s="110">
        <v>0</v>
      </c>
      <c r="Y986" s="110">
        <v>11</v>
      </c>
      <c r="Z986" s="110" t="s">
        <v>1869</v>
      </c>
      <c r="AA986" s="110">
        <v>134</v>
      </c>
      <c r="AB986" s="110">
        <v>116</v>
      </c>
      <c r="AC986" s="110">
        <v>143</v>
      </c>
      <c r="AD986" s="109">
        <v>125</v>
      </c>
      <c r="AE986" s="110">
        <v>110</v>
      </c>
      <c r="AF986" s="110">
        <v>87</v>
      </c>
      <c r="AG986" s="110">
        <v>95</v>
      </c>
      <c r="AH986" s="110">
        <v>0</v>
      </c>
      <c r="AI986" s="110">
        <v>0</v>
      </c>
      <c r="AJ986" s="110">
        <v>0</v>
      </c>
      <c r="AK986" s="110">
        <v>0</v>
      </c>
      <c r="AL986" s="110">
        <v>0</v>
      </c>
      <c r="AM986" s="110">
        <v>0</v>
      </c>
      <c r="AN986" s="110">
        <v>0</v>
      </c>
      <c r="AO986" s="110">
        <v>665</v>
      </c>
      <c r="AP986" s="112">
        <f>'MFP by Site_kbs'!$AO986/'MFP by Site_kbs'!$G986</f>
        <v>0.80998781973203415</v>
      </c>
      <c r="AQ986" s="110">
        <v>665</v>
      </c>
      <c r="AR986" s="113">
        <f>'MFP by Site_kbs'!$AQ986/'MFP by Site_kbs'!$G986</f>
        <v>0.80998781973203415</v>
      </c>
      <c r="AS986" s="110" t="s">
        <v>1767</v>
      </c>
      <c r="AT986" s="110" t="s">
        <v>1772</v>
      </c>
      <c r="AU986" s="114" t="s">
        <v>3246</v>
      </c>
    </row>
    <row r="987" spans="2:47" x14ac:dyDescent="0.25">
      <c r="B987" s="103" t="s">
        <v>1808</v>
      </c>
      <c r="C987" s="103">
        <v>49</v>
      </c>
      <c r="D987" s="103" t="s">
        <v>177</v>
      </c>
      <c r="E987" s="103">
        <v>49037</v>
      </c>
      <c r="F987" s="103" t="s">
        <v>1372</v>
      </c>
      <c r="G987" s="104">
        <v>499</v>
      </c>
      <c r="H987" s="104">
        <v>237</v>
      </c>
      <c r="I987" s="105">
        <v>0.47494989979959901</v>
      </c>
      <c r="J987" s="104">
        <v>262</v>
      </c>
      <c r="K987" s="105">
        <v>0.52505010020040099</v>
      </c>
      <c r="L987" s="104">
        <v>1</v>
      </c>
      <c r="M987" s="104">
        <v>1</v>
      </c>
      <c r="N987" s="104">
        <v>186</v>
      </c>
      <c r="O987" s="104">
        <v>3</v>
      </c>
      <c r="P987" s="104">
        <v>0</v>
      </c>
      <c r="Q987" s="104">
        <v>308</v>
      </c>
      <c r="R987" s="104">
        <v>0</v>
      </c>
      <c r="S987" s="104">
        <f>SUM('MFP by Site_kbs'!$L987:$P987,'MFP by Site_kbs'!$R987)</f>
        <v>191</v>
      </c>
      <c r="T987" s="104">
        <v>499</v>
      </c>
      <c r="U987" s="105">
        <v>1</v>
      </c>
      <c r="V987" s="104">
        <v>0</v>
      </c>
      <c r="W987" s="105">
        <v>0</v>
      </c>
      <c r="X987" s="104">
        <v>0</v>
      </c>
      <c r="Y987" s="104">
        <v>1</v>
      </c>
      <c r="Z987" s="104" t="s">
        <v>1869</v>
      </c>
      <c r="AA987" s="104">
        <v>95</v>
      </c>
      <c r="AB987" s="104">
        <v>100</v>
      </c>
      <c r="AC987" s="104">
        <v>97</v>
      </c>
      <c r="AD987" s="103">
        <v>111</v>
      </c>
      <c r="AE987" s="104">
        <v>95</v>
      </c>
      <c r="AF987" s="104">
        <v>0</v>
      </c>
      <c r="AG987" s="104">
        <v>0</v>
      </c>
      <c r="AH987" s="104">
        <v>0</v>
      </c>
      <c r="AI987" s="104">
        <v>0</v>
      </c>
      <c r="AJ987" s="104">
        <v>0</v>
      </c>
      <c r="AK987" s="104">
        <v>0</v>
      </c>
      <c r="AL987" s="104">
        <v>0</v>
      </c>
      <c r="AM987" s="104">
        <v>0</v>
      </c>
      <c r="AN987" s="104">
        <v>0</v>
      </c>
      <c r="AO987" s="104">
        <v>405</v>
      </c>
      <c r="AP987" s="106">
        <f>'MFP by Site_kbs'!$AO987/'MFP by Site_kbs'!$G987</f>
        <v>0.81162324649298601</v>
      </c>
      <c r="AQ987" s="104">
        <v>405</v>
      </c>
      <c r="AR987" s="107">
        <f>'MFP by Site_kbs'!$AQ987/'MFP by Site_kbs'!$G987</f>
        <v>0.81162324649298601</v>
      </c>
      <c r="AS987" s="104" t="s">
        <v>1767</v>
      </c>
      <c r="AT987" s="104" t="s">
        <v>1772</v>
      </c>
      <c r="AU987" s="115" t="s">
        <v>3246</v>
      </c>
    </row>
    <row r="988" spans="2:47" x14ac:dyDescent="0.25">
      <c r="B988" s="109" t="s">
        <v>1808</v>
      </c>
      <c r="C988" s="109">
        <v>49</v>
      </c>
      <c r="D988" s="109" t="s">
        <v>177</v>
      </c>
      <c r="E988" s="109">
        <v>49038</v>
      </c>
      <c r="F988" s="109" t="s">
        <v>1373</v>
      </c>
      <c r="G988" s="110">
        <v>385</v>
      </c>
      <c r="H988" s="110">
        <v>171</v>
      </c>
      <c r="I988" s="111">
        <v>0.44415584415584403</v>
      </c>
      <c r="J988" s="110">
        <v>214</v>
      </c>
      <c r="K988" s="111">
        <v>0.55584415584415603</v>
      </c>
      <c r="L988" s="110">
        <v>0</v>
      </c>
      <c r="M988" s="110">
        <v>0</v>
      </c>
      <c r="N988" s="110">
        <v>166</v>
      </c>
      <c r="O988" s="110">
        <v>0</v>
      </c>
      <c r="P988" s="110">
        <v>0</v>
      </c>
      <c r="Q988" s="110">
        <v>219</v>
      </c>
      <c r="R988" s="110">
        <v>0</v>
      </c>
      <c r="S988" s="110">
        <f>SUM('MFP by Site_kbs'!$L988:$P988,'MFP by Site_kbs'!$R988)</f>
        <v>166</v>
      </c>
      <c r="T988" s="110">
        <v>385</v>
      </c>
      <c r="U988" s="111">
        <v>1</v>
      </c>
      <c r="V988" s="110">
        <v>0</v>
      </c>
      <c r="W988" s="111">
        <v>0</v>
      </c>
      <c r="X988" s="110">
        <v>0</v>
      </c>
      <c r="Y988" s="110">
        <v>0</v>
      </c>
      <c r="Z988" s="110" t="s">
        <v>1869</v>
      </c>
      <c r="AA988" s="110">
        <v>0</v>
      </c>
      <c r="AB988" s="110">
        <v>0</v>
      </c>
      <c r="AC988" s="110">
        <v>0</v>
      </c>
      <c r="AD988" s="109">
        <v>0</v>
      </c>
      <c r="AE988" s="110">
        <v>0</v>
      </c>
      <c r="AF988" s="110">
        <v>88</v>
      </c>
      <c r="AG988" s="110">
        <v>86</v>
      </c>
      <c r="AH988" s="110">
        <v>124</v>
      </c>
      <c r="AI988" s="110">
        <v>87</v>
      </c>
      <c r="AJ988" s="110">
        <v>0</v>
      </c>
      <c r="AK988" s="110">
        <v>0</v>
      </c>
      <c r="AL988" s="110">
        <v>0</v>
      </c>
      <c r="AM988" s="110">
        <v>0</v>
      </c>
      <c r="AN988" s="110">
        <v>0</v>
      </c>
      <c r="AO988" s="110">
        <v>297</v>
      </c>
      <c r="AP988" s="112">
        <f>'MFP by Site_kbs'!$AO988/'MFP by Site_kbs'!$G988</f>
        <v>0.77142857142857146</v>
      </c>
      <c r="AQ988" s="110">
        <v>297</v>
      </c>
      <c r="AR988" s="113">
        <f>'MFP by Site_kbs'!$AQ988/'MFP by Site_kbs'!$G988</f>
        <v>0.77142857142857146</v>
      </c>
      <c r="AS988" s="110" t="s">
        <v>1767</v>
      </c>
      <c r="AT988" s="110" t="s">
        <v>1772</v>
      </c>
      <c r="AU988" s="114" t="s">
        <v>3246</v>
      </c>
    </row>
    <row r="989" spans="2:47" x14ac:dyDescent="0.25">
      <c r="B989" s="103" t="s">
        <v>1808</v>
      </c>
      <c r="C989" s="103">
        <v>49</v>
      </c>
      <c r="D989" s="103" t="s">
        <v>177</v>
      </c>
      <c r="E989" s="103">
        <v>49040</v>
      </c>
      <c r="F989" s="103" t="s">
        <v>1374</v>
      </c>
      <c r="G989" s="104">
        <v>342</v>
      </c>
      <c r="H989" s="104">
        <v>157</v>
      </c>
      <c r="I989" s="105">
        <v>0.45906432748538001</v>
      </c>
      <c r="J989" s="104">
        <v>185</v>
      </c>
      <c r="K989" s="105">
        <v>0.54093567251462005</v>
      </c>
      <c r="L989" s="104">
        <v>1</v>
      </c>
      <c r="M989" s="104">
        <v>0</v>
      </c>
      <c r="N989" s="104">
        <v>337</v>
      </c>
      <c r="O989" s="104">
        <v>0</v>
      </c>
      <c r="P989" s="104">
        <v>0</v>
      </c>
      <c r="Q989" s="104">
        <v>4</v>
      </c>
      <c r="R989" s="104">
        <v>0</v>
      </c>
      <c r="S989" s="104">
        <f>SUM('MFP by Site_kbs'!$L989:$P989,'MFP by Site_kbs'!$R989)</f>
        <v>338</v>
      </c>
      <c r="T989" s="104">
        <v>342</v>
      </c>
      <c r="U989" s="105">
        <v>1</v>
      </c>
      <c r="V989" s="104">
        <v>0</v>
      </c>
      <c r="W989" s="105">
        <v>0</v>
      </c>
      <c r="X989" s="104">
        <v>0</v>
      </c>
      <c r="Y989" s="104">
        <v>1</v>
      </c>
      <c r="Z989" s="104" t="s">
        <v>1869</v>
      </c>
      <c r="AA989" s="104">
        <v>50</v>
      </c>
      <c r="AB989" s="104">
        <v>51</v>
      </c>
      <c r="AC989" s="104">
        <v>57</v>
      </c>
      <c r="AD989" s="103">
        <v>52</v>
      </c>
      <c r="AE989" s="104">
        <v>46</v>
      </c>
      <c r="AF989" s="104">
        <v>38</v>
      </c>
      <c r="AG989" s="104">
        <v>47</v>
      </c>
      <c r="AH989" s="104">
        <v>0</v>
      </c>
      <c r="AI989" s="104">
        <v>0</v>
      </c>
      <c r="AJ989" s="104">
        <v>0</v>
      </c>
      <c r="AK989" s="104">
        <v>0</v>
      </c>
      <c r="AL989" s="104">
        <v>0</v>
      </c>
      <c r="AM989" s="104">
        <v>0</v>
      </c>
      <c r="AN989" s="104">
        <v>0</v>
      </c>
      <c r="AO989" s="104">
        <v>337</v>
      </c>
      <c r="AP989" s="106">
        <f>'MFP by Site_kbs'!$AO989/'MFP by Site_kbs'!$G989</f>
        <v>0.98538011695906436</v>
      </c>
      <c r="AQ989" s="104">
        <v>337</v>
      </c>
      <c r="AR989" s="107">
        <f>'MFP by Site_kbs'!$AQ989/'MFP by Site_kbs'!$G989</f>
        <v>0.98538011695906436</v>
      </c>
      <c r="AS989" s="104" t="s">
        <v>1767</v>
      </c>
      <c r="AT989" s="104" t="s">
        <v>1772</v>
      </c>
      <c r="AU989" s="115" t="s">
        <v>3246</v>
      </c>
    </row>
    <row r="990" spans="2:47" x14ac:dyDescent="0.25">
      <c r="B990" s="109" t="s">
        <v>1808</v>
      </c>
      <c r="C990" s="109">
        <v>49</v>
      </c>
      <c r="D990" s="109" t="s">
        <v>177</v>
      </c>
      <c r="E990" s="109">
        <v>49041</v>
      </c>
      <c r="F990" s="109" t="s">
        <v>1375</v>
      </c>
      <c r="G990" s="110">
        <v>334</v>
      </c>
      <c r="H990" s="110">
        <v>152</v>
      </c>
      <c r="I990" s="111">
        <v>0.45508982035928103</v>
      </c>
      <c r="J990" s="110">
        <v>182</v>
      </c>
      <c r="K990" s="111">
        <v>0.54491017964071897</v>
      </c>
      <c r="L990" s="110">
        <v>0</v>
      </c>
      <c r="M990" s="110">
        <v>0</v>
      </c>
      <c r="N990" s="110">
        <v>328</v>
      </c>
      <c r="O990" s="110">
        <v>0</v>
      </c>
      <c r="P990" s="110">
        <v>0</v>
      </c>
      <c r="Q990" s="110">
        <v>6</v>
      </c>
      <c r="R990" s="110">
        <v>0</v>
      </c>
      <c r="S990" s="110">
        <f>SUM('MFP by Site_kbs'!$L990:$P990,'MFP by Site_kbs'!$R990)</f>
        <v>328</v>
      </c>
      <c r="T990" s="110">
        <v>334</v>
      </c>
      <c r="U990" s="111">
        <v>1</v>
      </c>
      <c r="V990" s="110">
        <v>0</v>
      </c>
      <c r="W990" s="111">
        <v>0</v>
      </c>
      <c r="X990" s="110">
        <v>0</v>
      </c>
      <c r="Y990" s="110">
        <v>1</v>
      </c>
      <c r="Z990" s="110" t="s">
        <v>1869</v>
      </c>
      <c r="AA990" s="110">
        <v>55</v>
      </c>
      <c r="AB990" s="110">
        <v>52</v>
      </c>
      <c r="AC990" s="110">
        <v>57</v>
      </c>
      <c r="AD990" s="109">
        <v>51</v>
      </c>
      <c r="AE990" s="110">
        <v>48</v>
      </c>
      <c r="AF990" s="110">
        <v>35</v>
      </c>
      <c r="AG990" s="110">
        <v>35</v>
      </c>
      <c r="AH990" s="110">
        <v>0</v>
      </c>
      <c r="AI990" s="110">
        <v>0</v>
      </c>
      <c r="AJ990" s="110">
        <v>0</v>
      </c>
      <c r="AK990" s="110">
        <v>0</v>
      </c>
      <c r="AL990" s="110">
        <v>0</v>
      </c>
      <c r="AM990" s="110">
        <v>0</v>
      </c>
      <c r="AN990" s="110">
        <v>0</v>
      </c>
      <c r="AO990" s="110">
        <v>327</v>
      </c>
      <c r="AP990" s="112">
        <f>'MFP by Site_kbs'!$AO990/'MFP by Site_kbs'!$G990</f>
        <v>0.97904191616766467</v>
      </c>
      <c r="AQ990" s="110">
        <v>327</v>
      </c>
      <c r="AR990" s="113">
        <f>'MFP by Site_kbs'!$AQ990/'MFP by Site_kbs'!$G990</f>
        <v>0.97904191616766467</v>
      </c>
      <c r="AS990" s="110" t="s">
        <v>1767</v>
      </c>
      <c r="AT990" s="110" t="s">
        <v>1772</v>
      </c>
      <c r="AU990" s="114" t="s">
        <v>3246</v>
      </c>
    </row>
    <row r="991" spans="2:47" x14ac:dyDescent="0.25">
      <c r="B991" s="103" t="s">
        <v>1808</v>
      </c>
      <c r="C991" s="103">
        <v>49</v>
      </c>
      <c r="D991" s="103" t="s">
        <v>177</v>
      </c>
      <c r="E991" s="103">
        <v>49042</v>
      </c>
      <c r="F991" s="103" t="s">
        <v>1376</v>
      </c>
      <c r="G991" s="104">
        <v>381</v>
      </c>
      <c r="H991" s="104">
        <v>161</v>
      </c>
      <c r="I991" s="105">
        <v>0.42257217847769002</v>
      </c>
      <c r="J991" s="104">
        <v>220</v>
      </c>
      <c r="K991" s="105">
        <v>0.57742782152230998</v>
      </c>
      <c r="L991" s="104">
        <v>1</v>
      </c>
      <c r="M991" s="104">
        <v>1</v>
      </c>
      <c r="N991" s="104">
        <v>214</v>
      </c>
      <c r="O991" s="104">
        <v>21</v>
      </c>
      <c r="P991" s="104">
        <v>0</v>
      </c>
      <c r="Q991" s="104">
        <v>144</v>
      </c>
      <c r="R991" s="104">
        <v>0</v>
      </c>
      <c r="S991" s="104">
        <f>SUM('MFP by Site_kbs'!$L991:$P991,'MFP by Site_kbs'!$R991)</f>
        <v>237</v>
      </c>
      <c r="T991" s="104">
        <v>368</v>
      </c>
      <c r="U991" s="105">
        <v>0.96587926509186395</v>
      </c>
      <c r="V991" s="104">
        <v>13</v>
      </c>
      <c r="W991" s="105">
        <v>3.4120734908136503E-2</v>
      </c>
      <c r="X991" s="104">
        <v>0</v>
      </c>
      <c r="Y991" s="104">
        <v>0</v>
      </c>
      <c r="Z991" s="104" t="s">
        <v>1869</v>
      </c>
      <c r="AA991" s="104">
        <v>0</v>
      </c>
      <c r="AB991" s="104">
        <v>0</v>
      </c>
      <c r="AC991" s="104">
        <v>0</v>
      </c>
      <c r="AD991" s="103">
        <v>0</v>
      </c>
      <c r="AE991" s="104">
        <v>0</v>
      </c>
      <c r="AF991" s="104">
        <v>97</v>
      </c>
      <c r="AG991" s="104">
        <v>93</v>
      </c>
      <c r="AH991" s="104">
        <v>93</v>
      </c>
      <c r="AI991" s="104">
        <v>98</v>
      </c>
      <c r="AJ991" s="104">
        <v>0</v>
      </c>
      <c r="AK991" s="104">
        <v>0</v>
      </c>
      <c r="AL991" s="104">
        <v>0</v>
      </c>
      <c r="AM991" s="104">
        <v>0</v>
      </c>
      <c r="AN991" s="104">
        <v>0</v>
      </c>
      <c r="AO991" s="104">
        <v>328</v>
      </c>
      <c r="AP991" s="106">
        <f>'MFP by Site_kbs'!$AO991/'MFP by Site_kbs'!$G991</f>
        <v>0.86089238845144356</v>
      </c>
      <c r="AQ991" s="104">
        <v>328</v>
      </c>
      <c r="AR991" s="107">
        <f>'MFP by Site_kbs'!$AQ991/'MFP by Site_kbs'!$G991</f>
        <v>0.86089238845144356</v>
      </c>
      <c r="AS991" s="104" t="s">
        <v>1767</v>
      </c>
      <c r="AT991" s="104" t="s">
        <v>1772</v>
      </c>
      <c r="AU991" s="115" t="s">
        <v>3246</v>
      </c>
    </row>
    <row r="992" spans="2:47" x14ac:dyDescent="0.25">
      <c r="B992" s="109" t="s">
        <v>1808</v>
      </c>
      <c r="C992" s="109">
        <v>49</v>
      </c>
      <c r="D992" s="109" t="s">
        <v>177</v>
      </c>
      <c r="E992" s="109">
        <v>49044</v>
      </c>
      <c r="F992" s="109" t="s">
        <v>1377</v>
      </c>
      <c r="G992" s="110">
        <v>137</v>
      </c>
      <c r="H992" s="110">
        <v>57</v>
      </c>
      <c r="I992" s="111">
        <v>0.41605839416058399</v>
      </c>
      <c r="J992" s="110">
        <v>80</v>
      </c>
      <c r="K992" s="111">
        <v>0.58394160583941601</v>
      </c>
      <c r="L992" s="110">
        <v>0</v>
      </c>
      <c r="M992" s="110">
        <v>1</v>
      </c>
      <c r="N992" s="110">
        <v>125</v>
      </c>
      <c r="O992" s="110">
        <v>1</v>
      </c>
      <c r="P992" s="110">
        <v>0</v>
      </c>
      <c r="Q992" s="110">
        <v>10</v>
      </c>
      <c r="R992" s="110">
        <v>0</v>
      </c>
      <c r="S992" s="110">
        <f>SUM('MFP by Site_kbs'!$L992:$P992,'MFP by Site_kbs'!$R992)</f>
        <v>127</v>
      </c>
      <c r="T992" s="110">
        <v>137</v>
      </c>
      <c r="U992" s="111">
        <v>1</v>
      </c>
      <c r="V992" s="110">
        <v>0</v>
      </c>
      <c r="W992" s="111">
        <v>0</v>
      </c>
      <c r="X992" s="110">
        <v>0</v>
      </c>
      <c r="Y992" s="110">
        <v>1</v>
      </c>
      <c r="Z992" s="110" t="s">
        <v>1869</v>
      </c>
      <c r="AA992" s="110">
        <v>11</v>
      </c>
      <c r="AB992" s="110">
        <v>15</v>
      </c>
      <c r="AC992" s="110">
        <v>12</v>
      </c>
      <c r="AD992" s="109">
        <v>15</v>
      </c>
      <c r="AE992" s="110">
        <v>17</v>
      </c>
      <c r="AF992" s="110">
        <v>20</v>
      </c>
      <c r="AG992" s="110">
        <v>14</v>
      </c>
      <c r="AH992" s="110">
        <v>15</v>
      </c>
      <c r="AI992" s="110">
        <v>17</v>
      </c>
      <c r="AJ992" s="110">
        <v>0</v>
      </c>
      <c r="AK992" s="110">
        <v>0</v>
      </c>
      <c r="AL992" s="110">
        <v>0</v>
      </c>
      <c r="AM992" s="110">
        <v>0</v>
      </c>
      <c r="AN992" s="110">
        <v>0</v>
      </c>
      <c r="AO992" s="110">
        <v>125</v>
      </c>
      <c r="AP992" s="112">
        <f>'MFP by Site_kbs'!$AO992/'MFP by Site_kbs'!$G992</f>
        <v>0.91240875912408759</v>
      </c>
      <c r="AQ992" s="110">
        <v>125</v>
      </c>
      <c r="AR992" s="113">
        <f>'MFP by Site_kbs'!$AQ992/'MFP by Site_kbs'!$G992</f>
        <v>0.91240875912408759</v>
      </c>
      <c r="AS992" s="110" t="s">
        <v>1767</v>
      </c>
      <c r="AT992" s="110" t="s">
        <v>1772</v>
      </c>
      <c r="AU992" s="114" t="s">
        <v>3246</v>
      </c>
    </row>
    <row r="993" spans="2:47" x14ac:dyDescent="0.25">
      <c r="B993" s="103" t="s">
        <v>1808</v>
      </c>
      <c r="C993" s="103">
        <v>49</v>
      </c>
      <c r="D993" s="103" t="s">
        <v>177</v>
      </c>
      <c r="E993" s="103">
        <v>49051</v>
      </c>
      <c r="F993" s="103" t="s">
        <v>1378</v>
      </c>
      <c r="G993" s="104">
        <v>309</v>
      </c>
      <c r="H993" s="104">
        <v>145</v>
      </c>
      <c r="I993" s="105">
        <v>0.46925566343042102</v>
      </c>
      <c r="J993" s="104">
        <v>164</v>
      </c>
      <c r="K993" s="105">
        <v>0.53074433656957898</v>
      </c>
      <c r="L993" s="104">
        <v>0</v>
      </c>
      <c r="M993" s="104">
        <v>2</v>
      </c>
      <c r="N993" s="104">
        <v>220</v>
      </c>
      <c r="O993" s="104">
        <v>7</v>
      </c>
      <c r="P993" s="104">
        <v>0</v>
      </c>
      <c r="Q993" s="104">
        <v>80</v>
      </c>
      <c r="R993" s="104">
        <v>0</v>
      </c>
      <c r="S993" s="104">
        <f>SUM('MFP by Site_kbs'!$L993:$P993,'MFP by Site_kbs'!$R993)</f>
        <v>229</v>
      </c>
      <c r="T993" s="104">
        <v>309</v>
      </c>
      <c r="U993" s="105">
        <v>1</v>
      </c>
      <c r="V993" s="104">
        <v>0</v>
      </c>
      <c r="W993" s="105">
        <v>0</v>
      </c>
      <c r="X993" s="104">
        <v>0</v>
      </c>
      <c r="Y993" s="104">
        <v>0</v>
      </c>
      <c r="Z993" s="104" t="s">
        <v>1869</v>
      </c>
      <c r="AA993" s="104">
        <v>0</v>
      </c>
      <c r="AB993" s="104">
        <v>0</v>
      </c>
      <c r="AC993" s="104">
        <v>0</v>
      </c>
      <c r="AD993" s="103">
        <v>0</v>
      </c>
      <c r="AE993" s="104">
        <v>0</v>
      </c>
      <c r="AF993" s="104">
        <v>36</v>
      </c>
      <c r="AG993" s="104">
        <v>40</v>
      </c>
      <c r="AH993" s="104">
        <v>44</v>
      </c>
      <c r="AI993" s="104">
        <v>34</v>
      </c>
      <c r="AJ993" s="104">
        <v>60</v>
      </c>
      <c r="AK993" s="104">
        <v>0</v>
      </c>
      <c r="AL993" s="104">
        <v>35</v>
      </c>
      <c r="AM993" s="104">
        <v>28</v>
      </c>
      <c r="AN993" s="104">
        <v>32</v>
      </c>
      <c r="AO993" s="104">
        <v>269</v>
      </c>
      <c r="AP993" s="106">
        <f>'MFP by Site_kbs'!$AO993/'MFP by Site_kbs'!$G993</f>
        <v>0.87055016181229772</v>
      </c>
      <c r="AQ993" s="104">
        <v>269</v>
      </c>
      <c r="AR993" s="107">
        <f>'MFP by Site_kbs'!$AQ993/'MFP by Site_kbs'!$G993</f>
        <v>0.87055016181229772</v>
      </c>
      <c r="AS993" s="104" t="s">
        <v>1767</v>
      </c>
      <c r="AT993" s="104" t="s">
        <v>1772</v>
      </c>
      <c r="AU993" s="115" t="s">
        <v>3246</v>
      </c>
    </row>
    <row r="994" spans="2:47" x14ac:dyDescent="0.25">
      <c r="B994" s="109" t="s">
        <v>1808</v>
      </c>
      <c r="C994" s="109">
        <v>49</v>
      </c>
      <c r="D994" s="109" t="s">
        <v>177</v>
      </c>
      <c r="E994" s="109">
        <v>49052</v>
      </c>
      <c r="F994" s="109" t="s">
        <v>1379</v>
      </c>
      <c r="G994" s="110">
        <v>866</v>
      </c>
      <c r="H994" s="110">
        <v>407</v>
      </c>
      <c r="I994" s="111">
        <v>0.46997690531177799</v>
      </c>
      <c r="J994" s="110">
        <v>459</v>
      </c>
      <c r="K994" s="111">
        <v>0.53002309468822195</v>
      </c>
      <c r="L994" s="110">
        <v>0</v>
      </c>
      <c r="M994" s="110">
        <v>3</v>
      </c>
      <c r="N994" s="110">
        <v>343</v>
      </c>
      <c r="O994" s="110">
        <v>24</v>
      </c>
      <c r="P994" s="110">
        <v>0</v>
      </c>
      <c r="Q994" s="110">
        <v>496</v>
      </c>
      <c r="R994" s="110">
        <v>0</v>
      </c>
      <c r="S994" s="110">
        <f>SUM('MFP by Site_kbs'!$L994:$P994,'MFP by Site_kbs'!$R994)</f>
        <v>370</v>
      </c>
      <c r="T994" s="110">
        <v>856</v>
      </c>
      <c r="U994" s="111">
        <v>0.98845265588914599</v>
      </c>
      <c r="V994" s="110">
        <v>10</v>
      </c>
      <c r="W994" s="111">
        <v>1.15473441108545E-2</v>
      </c>
      <c r="X994" s="110">
        <v>0</v>
      </c>
      <c r="Y994" s="110">
        <v>0</v>
      </c>
      <c r="Z994" s="110" t="s">
        <v>1869</v>
      </c>
      <c r="AA994" s="110">
        <v>0</v>
      </c>
      <c r="AB994" s="110">
        <v>0</v>
      </c>
      <c r="AC994" s="110">
        <v>0</v>
      </c>
      <c r="AD994" s="109">
        <v>0</v>
      </c>
      <c r="AE994" s="110">
        <v>0</v>
      </c>
      <c r="AF994" s="110">
        <v>0</v>
      </c>
      <c r="AG994" s="110">
        <v>0</v>
      </c>
      <c r="AH994" s="110">
        <v>0</v>
      </c>
      <c r="AI994" s="110">
        <v>0</v>
      </c>
      <c r="AJ994" s="110">
        <v>284</v>
      </c>
      <c r="AK994" s="110">
        <v>0</v>
      </c>
      <c r="AL994" s="110">
        <v>201</v>
      </c>
      <c r="AM994" s="110">
        <v>188</v>
      </c>
      <c r="AN994" s="110">
        <v>193</v>
      </c>
      <c r="AO994" s="110">
        <v>469</v>
      </c>
      <c r="AP994" s="112">
        <f>'MFP by Site_kbs'!$AO994/'MFP by Site_kbs'!$G994</f>
        <v>0.54157043879907618</v>
      </c>
      <c r="AQ994" s="110">
        <v>469</v>
      </c>
      <c r="AR994" s="113">
        <f>'MFP by Site_kbs'!$AQ994/'MFP by Site_kbs'!$G994</f>
        <v>0.54157043879907618</v>
      </c>
      <c r="AS994" s="110" t="s">
        <v>1767</v>
      </c>
      <c r="AT994" s="110" t="s">
        <v>1772</v>
      </c>
      <c r="AU994" s="114" t="s">
        <v>3246</v>
      </c>
    </row>
    <row r="995" spans="2:47" x14ac:dyDescent="0.25">
      <c r="B995" s="103" t="s">
        <v>1808</v>
      </c>
      <c r="C995" s="103">
        <v>49</v>
      </c>
      <c r="D995" s="103" t="s">
        <v>177</v>
      </c>
      <c r="E995" s="103">
        <v>49053</v>
      </c>
      <c r="F995" s="103" t="s">
        <v>1380</v>
      </c>
      <c r="G995" s="104">
        <v>560</v>
      </c>
      <c r="H995" s="104">
        <v>262</v>
      </c>
      <c r="I995" s="105">
        <v>0.46785714285714303</v>
      </c>
      <c r="J995" s="104">
        <v>298</v>
      </c>
      <c r="K995" s="105">
        <v>0.53214285714285703</v>
      </c>
      <c r="L995" s="104">
        <v>1</v>
      </c>
      <c r="M995" s="104">
        <v>1</v>
      </c>
      <c r="N995" s="104">
        <v>406</v>
      </c>
      <c r="O995" s="104">
        <v>9</v>
      </c>
      <c r="P995" s="104">
        <v>0</v>
      </c>
      <c r="Q995" s="104">
        <v>143</v>
      </c>
      <c r="R995" s="104">
        <v>0</v>
      </c>
      <c r="S995" s="104">
        <f>SUM('MFP by Site_kbs'!$L995:$P995,'MFP by Site_kbs'!$R995)</f>
        <v>417</v>
      </c>
      <c r="T995" s="104">
        <v>559</v>
      </c>
      <c r="U995" s="105">
        <v>0.99821428571428605</v>
      </c>
      <c r="V995" s="104">
        <v>1</v>
      </c>
      <c r="W995" s="105">
        <v>1.78571428571429E-3</v>
      </c>
      <c r="X995" s="104">
        <v>0</v>
      </c>
      <c r="Y995" s="104">
        <v>0</v>
      </c>
      <c r="Z995" s="104" t="s">
        <v>1869</v>
      </c>
      <c r="AA995" s="104">
        <v>0</v>
      </c>
      <c r="AB995" s="104">
        <v>0</v>
      </c>
      <c r="AC995" s="104">
        <v>0</v>
      </c>
      <c r="AD995" s="103">
        <v>0</v>
      </c>
      <c r="AE995" s="104">
        <v>0</v>
      </c>
      <c r="AF995" s="104">
        <v>0</v>
      </c>
      <c r="AG995" s="104">
        <v>0</v>
      </c>
      <c r="AH995" s="104">
        <v>0</v>
      </c>
      <c r="AI995" s="104">
        <v>0</v>
      </c>
      <c r="AJ995" s="104">
        <v>192</v>
      </c>
      <c r="AK995" s="104">
        <v>3</v>
      </c>
      <c r="AL995" s="104">
        <v>148</v>
      </c>
      <c r="AM995" s="104">
        <v>116</v>
      </c>
      <c r="AN995" s="104">
        <v>101</v>
      </c>
      <c r="AO995" s="104">
        <v>416</v>
      </c>
      <c r="AP995" s="106">
        <f>'MFP by Site_kbs'!$AO995/'MFP by Site_kbs'!$G995</f>
        <v>0.74285714285714288</v>
      </c>
      <c r="AQ995" s="104">
        <v>416</v>
      </c>
      <c r="AR995" s="107">
        <f>'MFP by Site_kbs'!$AQ995/'MFP by Site_kbs'!$G995</f>
        <v>0.74285714285714288</v>
      </c>
      <c r="AS995" s="104" t="s">
        <v>1767</v>
      </c>
      <c r="AT995" s="104" t="s">
        <v>1772</v>
      </c>
      <c r="AU995" s="115" t="s">
        <v>3246</v>
      </c>
    </row>
    <row r="996" spans="2:47" x14ac:dyDescent="0.25">
      <c r="B996" s="109" t="s">
        <v>1808</v>
      </c>
      <c r="C996" s="109">
        <v>49</v>
      </c>
      <c r="D996" s="109" t="s">
        <v>177</v>
      </c>
      <c r="E996" s="109">
        <v>49054</v>
      </c>
      <c r="F996" s="109" t="s">
        <v>1381</v>
      </c>
      <c r="G996" s="110">
        <v>232</v>
      </c>
      <c r="H996" s="110">
        <v>113</v>
      </c>
      <c r="I996" s="111">
        <v>0.48706896551724099</v>
      </c>
      <c r="J996" s="110">
        <v>119</v>
      </c>
      <c r="K996" s="111">
        <v>0.51293103448275901</v>
      </c>
      <c r="L996" s="110">
        <v>0</v>
      </c>
      <c r="M996" s="110">
        <v>0</v>
      </c>
      <c r="N996" s="110">
        <v>89</v>
      </c>
      <c r="O996" s="110">
        <v>5</v>
      </c>
      <c r="P996" s="110">
        <v>0</v>
      </c>
      <c r="Q996" s="110">
        <v>138</v>
      </c>
      <c r="R996" s="110">
        <v>0</v>
      </c>
      <c r="S996" s="110">
        <f>SUM('MFP by Site_kbs'!$L996:$P996,'MFP by Site_kbs'!$R996)</f>
        <v>94</v>
      </c>
      <c r="T996" s="110">
        <v>231</v>
      </c>
      <c r="U996" s="111">
        <v>0.99568965517241403</v>
      </c>
      <c r="V996" s="110">
        <v>1</v>
      </c>
      <c r="W996" s="111">
        <v>4.3103448275862103E-3</v>
      </c>
      <c r="X996" s="110">
        <v>0</v>
      </c>
      <c r="Y996" s="110">
        <v>0</v>
      </c>
      <c r="Z996" s="110" t="s">
        <v>1869</v>
      </c>
      <c r="AA996" s="110">
        <v>0</v>
      </c>
      <c r="AB996" s="110">
        <v>0</v>
      </c>
      <c r="AC996" s="110">
        <v>0</v>
      </c>
      <c r="AD996" s="109">
        <v>0</v>
      </c>
      <c r="AE996" s="110">
        <v>0</v>
      </c>
      <c r="AF996" s="110">
        <v>66</v>
      </c>
      <c r="AG996" s="110">
        <v>45</v>
      </c>
      <c r="AH996" s="110">
        <v>51</v>
      </c>
      <c r="AI996" s="110">
        <v>70</v>
      </c>
      <c r="AJ996" s="110">
        <v>0</v>
      </c>
      <c r="AK996" s="110">
        <v>0</v>
      </c>
      <c r="AL996" s="110">
        <v>0</v>
      </c>
      <c r="AM996" s="110">
        <v>0</v>
      </c>
      <c r="AN996" s="110">
        <v>0</v>
      </c>
      <c r="AO996" s="110">
        <v>189</v>
      </c>
      <c r="AP996" s="112">
        <f>'MFP by Site_kbs'!$AO996/'MFP by Site_kbs'!$G996</f>
        <v>0.81465517241379315</v>
      </c>
      <c r="AQ996" s="110">
        <v>189</v>
      </c>
      <c r="AR996" s="113">
        <f>'MFP by Site_kbs'!$AQ996/'MFP by Site_kbs'!$G996</f>
        <v>0.81465517241379315</v>
      </c>
      <c r="AS996" s="110" t="s">
        <v>1767</v>
      </c>
      <c r="AT996" s="110" t="s">
        <v>1772</v>
      </c>
      <c r="AU996" s="114" t="s">
        <v>3246</v>
      </c>
    </row>
    <row r="997" spans="2:47" x14ac:dyDescent="0.25">
      <c r="B997" s="103" t="s">
        <v>1808</v>
      </c>
      <c r="C997" s="103">
        <v>49</v>
      </c>
      <c r="D997" s="103" t="s">
        <v>177</v>
      </c>
      <c r="E997" s="103">
        <v>49055</v>
      </c>
      <c r="F997" s="103" t="s">
        <v>1382</v>
      </c>
      <c r="G997" s="104">
        <v>210</v>
      </c>
      <c r="H997" s="104">
        <v>92</v>
      </c>
      <c r="I997" s="105">
        <v>0.43809523809523798</v>
      </c>
      <c r="J997" s="104">
        <v>118</v>
      </c>
      <c r="K997" s="105">
        <v>0.56190476190476202</v>
      </c>
      <c r="L997" s="104">
        <v>0</v>
      </c>
      <c r="M997" s="104">
        <v>0</v>
      </c>
      <c r="N997" s="104">
        <v>143</v>
      </c>
      <c r="O997" s="104">
        <v>4</v>
      </c>
      <c r="P997" s="104">
        <v>0</v>
      </c>
      <c r="Q997" s="104">
        <v>63</v>
      </c>
      <c r="R997" s="104">
        <v>0</v>
      </c>
      <c r="S997" s="104">
        <f>SUM('MFP by Site_kbs'!$L997:$P997,'MFP by Site_kbs'!$R997)</f>
        <v>147</v>
      </c>
      <c r="T997" s="104">
        <v>210</v>
      </c>
      <c r="U997" s="105">
        <v>1</v>
      </c>
      <c r="V997" s="104">
        <v>0</v>
      </c>
      <c r="W997" s="105">
        <v>0</v>
      </c>
      <c r="X997" s="104">
        <v>0</v>
      </c>
      <c r="Y997" s="104">
        <v>0</v>
      </c>
      <c r="Z997" s="104" t="s">
        <v>1869</v>
      </c>
      <c r="AA997" s="104">
        <v>0</v>
      </c>
      <c r="AB997" s="104">
        <v>0</v>
      </c>
      <c r="AC997" s="104">
        <v>0</v>
      </c>
      <c r="AD997" s="103">
        <v>0</v>
      </c>
      <c r="AE997" s="104">
        <v>0</v>
      </c>
      <c r="AF997" s="104">
        <v>45</v>
      </c>
      <c r="AG997" s="104">
        <v>52</v>
      </c>
      <c r="AH997" s="104">
        <v>63</v>
      </c>
      <c r="AI997" s="104">
        <v>50</v>
      </c>
      <c r="AJ997" s="104">
        <v>0</v>
      </c>
      <c r="AK997" s="104">
        <v>0</v>
      </c>
      <c r="AL997" s="104">
        <v>0</v>
      </c>
      <c r="AM997" s="104">
        <v>0</v>
      </c>
      <c r="AN997" s="104">
        <v>0</v>
      </c>
      <c r="AO997" s="104">
        <v>169</v>
      </c>
      <c r="AP997" s="106">
        <f>'MFP by Site_kbs'!$AO997/'MFP by Site_kbs'!$G997</f>
        <v>0.80476190476190479</v>
      </c>
      <c r="AQ997" s="104">
        <v>169</v>
      </c>
      <c r="AR997" s="107">
        <f>'MFP by Site_kbs'!$AQ997/'MFP by Site_kbs'!$G997</f>
        <v>0.80476190476190479</v>
      </c>
      <c r="AS997" s="104" t="s">
        <v>1767</v>
      </c>
      <c r="AT997" s="104" t="s">
        <v>1772</v>
      </c>
      <c r="AU997" s="115" t="s">
        <v>3246</v>
      </c>
    </row>
    <row r="998" spans="2:47" x14ac:dyDescent="0.25">
      <c r="B998" s="109" t="s">
        <v>1808</v>
      </c>
      <c r="C998" s="109">
        <v>49</v>
      </c>
      <c r="D998" s="109" t="s">
        <v>177</v>
      </c>
      <c r="E998" s="109">
        <v>49056</v>
      </c>
      <c r="F998" s="109" t="s">
        <v>1383</v>
      </c>
      <c r="G998" s="110">
        <v>421</v>
      </c>
      <c r="H998" s="110">
        <v>186</v>
      </c>
      <c r="I998" s="111">
        <v>0.44180522565320701</v>
      </c>
      <c r="J998" s="110">
        <v>235</v>
      </c>
      <c r="K998" s="111">
        <v>0.55819477434679299</v>
      </c>
      <c r="L998" s="110">
        <v>2</v>
      </c>
      <c r="M998" s="110">
        <v>1</v>
      </c>
      <c r="N998" s="110">
        <v>194</v>
      </c>
      <c r="O998" s="110">
        <v>0</v>
      </c>
      <c r="P998" s="110">
        <v>0</v>
      </c>
      <c r="Q998" s="110">
        <v>224</v>
      </c>
      <c r="R998" s="110">
        <v>0</v>
      </c>
      <c r="S998" s="110">
        <f>SUM('MFP by Site_kbs'!$L998:$P998,'MFP by Site_kbs'!$R998)</f>
        <v>197</v>
      </c>
      <c r="T998" s="110">
        <v>421</v>
      </c>
      <c r="U998" s="111">
        <v>1</v>
      </c>
      <c r="V998" s="110">
        <v>0</v>
      </c>
      <c r="W998" s="111">
        <v>0</v>
      </c>
      <c r="X998" s="110">
        <v>0</v>
      </c>
      <c r="Y998" s="110">
        <v>0</v>
      </c>
      <c r="Z998" s="110" t="s">
        <v>1869</v>
      </c>
      <c r="AA998" s="110">
        <v>0</v>
      </c>
      <c r="AB998" s="110">
        <v>0</v>
      </c>
      <c r="AC998" s="110">
        <v>0</v>
      </c>
      <c r="AD998" s="109">
        <v>0</v>
      </c>
      <c r="AE998" s="110">
        <v>0</v>
      </c>
      <c r="AF998" s="110">
        <v>0</v>
      </c>
      <c r="AG998" s="110">
        <v>0</v>
      </c>
      <c r="AH998" s="110">
        <v>0</v>
      </c>
      <c r="AI998" s="110">
        <v>0</v>
      </c>
      <c r="AJ998" s="110">
        <v>102</v>
      </c>
      <c r="AK998" s="110">
        <v>25</v>
      </c>
      <c r="AL998" s="110">
        <v>118</v>
      </c>
      <c r="AM998" s="110">
        <v>88</v>
      </c>
      <c r="AN998" s="110">
        <v>88</v>
      </c>
      <c r="AO998" s="110">
        <v>273</v>
      </c>
      <c r="AP998" s="112">
        <f>'MFP by Site_kbs'!$AO998/'MFP by Site_kbs'!$G998</f>
        <v>0.64845605700712594</v>
      </c>
      <c r="AQ998" s="110">
        <v>273</v>
      </c>
      <c r="AR998" s="113">
        <f>'MFP by Site_kbs'!$AQ998/'MFP by Site_kbs'!$G998</f>
        <v>0.64845605700712594</v>
      </c>
      <c r="AS998" s="110" t="s">
        <v>1767</v>
      </c>
      <c r="AT998" s="110" t="s">
        <v>1772</v>
      </c>
      <c r="AU998" s="114" t="s">
        <v>3246</v>
      </c>
    </row>
    <row r="999" spans="2:47" x14ac:dyDescent="0.25">
      <c r="B999" s="103" t="s">
        <v>1808</v>
      </c>
      <c r="C999" s="103">
        <v>49</v>
      </c>
      <c r="D999" s="103" t="s">
        <v>177</v>
      </c>
      <c r="E999" s="103">
        <v>49058</v>
      </c>
      <c r="F999" s="103" t="s">
        <v>1384</v>
      </c>
      <c r="G999" s="104">
        <v>312</v>
      </c>
      <c r="H999" s="104">
        <v>208</v>
      </c>
      <c r="I999" s="105">
        <v>0.66666666666666696</v>
      </c>
      <c r="J999" s="104">
        <v>104</v>
      </c>
      <c r="K999" s="105">
        <v>0.33333333333333298</v>
      </c>
      <c r="L999" s="104">
        <v>0</v>
      </c>
      <c r="M999" s="104">
        <v>4</v>
      </c>
      <c r="N999" s="104">
        <v>182</v>
      </c>
      <c r="O999" s="104">
        <v>4</v>
      </c>
      <c r="P999" s="104">
        <v>0</v>
      </c>
      <c r="Q999" s="104">
        <v>122</v>
      </c>
      <c r="R999" s="104">
        <v>0</v>
      </c>
      <c r="S999" s="104">
        <f>SUM('MFP by Site_kbs'!$L999:$P999,'MFP by Site_kbs'!$R999)</f>
        <v>190</v>
      </c>
      <c r="T999" s="104">
        <v>309</v>
      </c>
      <c r="U999" s="105">
        <v>0.99038461538461497</v>
      </c>
      <c r="V999" s="104">
        <v>3</v>
      </c>
      <c r="W999" s="105">
        <v>9.6153846153846194E-3</v>
      </c>
      <c r="X999" s="104">
        <v>0</v>
      </c>
      <c r="Y999" s="104">
        <v>0</v>
      </c>
      <c r="Z999" s="104" t="s">
        <v>1869</v>
      </c>
      <c r="AA999" s="104">
        <v>0</v>
      </c>
      <c r="AB999" s="104">
        <v>0</v>
      </c>
      <c r="AC999" s="104">
        <v>0</v>
      </c>
      <c r="AD999" s="103">
        <v>0</v>
      </c>
      <c r="AE999" s="104">
        <v>0</v>
      </c>
      <c r="AF999" s="104">
        <v>0</v>
      </c>
      <c r="AG999" s="104">
        <v>0</v>
      </c>
      <c r="AH999" s="104">
        <v>59</v>
      </c>
      <c r="AI999" s="104">
        <v>73</v>
      </c>
      <c r="AJ999" s="104">
        <v>53</v>
      </c>
      <c r="AK999" s="104">
        <v>0</v>
      </c>
      <c r="AL999" s="104">
        <v>38</v>
      </c>
      <c r="AM999" s="104">
        <v>46</v>
      </c>
      <c r="AN999" s="104">
        <v>43</v>
      </c>
      <c r="AO999" s="104">
        <v>212</v>
      </c>
      <c r="AP999" s="106">
        <f>'MFP by Site_kbs'!$AO999/'MFP by Site_kbs'!$G999</f>
        <v>0.67948717948717952</v>
      </c>
      <c r="AQ999" s="104">
        <v>212</v>
      </c>
      <c r="AR999" s="107">
        <f>'MFP by Site_kbs'!$AQ999/'MFP by Site_kbs'!$G999</f>
        <v>0.67948717948717952</v>
      </c>
      <c r="AS999" s="104" t="s">
        <v>1767</v>
      </c>
      <c r="AT999" s="104" t="s">
        <v>1772</v>
      </c>
      <c r="AU999" s="115" t="s">
        <v>3246</v>
      </c>
    </row>
    <row r="1000" spans="2:47" x14ac:dyDescent="0.25">
      <c r="B1000" s="109" t="s">
        <v>1808</v>
      </c>
      <c r="C1000" s="109">
        <v>49</v>
      </c>
      <c r="D1000" s="109" t="s">
        <v>177</v>
      </c>
      <c r="E1000" s="109">
        <v>49700</v>
      </c>
      <c r="F1000" s="109" t="s">
        <v>1385</v>
      </c>
      <c r="G1000" s="110">
        <v>89</v>
      </c>
      <c r="H1000" s="110">
        <v>34</v>
      </c>
      <c r="I1000" s="111">
        <v>0.38202247191011202</v>
      </c>
      <c r="J1000" s="110">
        <v>55</v>
      </c>
      <c r="K1000" s="111">
        <v>0.61797752808988804</v>
      </c>
      <c r="L1000" s="110">
        <v>0</v>
      </c>
      <c r="M1000" s="110">
        <v>0</v>
      </c>
      <c r="N1000" s="110">
        <v>47</v>
      </c>
      <c r="O1000" s="110">
        <v>0</v>
      </c>
      <c r="P1000" s="110">
        <v>0</v>
      </c>
      <c r="Q1000" s="110">
        <v>41</v>
      </c>
      <c r="R1000" s="110">
        <v>1</v>
      </c>
      <c r="S1000" s="110">
        <f>SUM('MFP by Site_kbs'!$L1000:$P1000,'MFP by Site_kbs'!$R1000)</f>
        <v>48</v>
      </c>
      <c r="T1000" s="110">
        <v>89</v>
      </c>
      <c r="U1000" s="111">
        <v>1</v>
      </c>
      <c r="V1000" s="110">
        <v>0</v>
      </c>
      <c r="W1000" s="111">
        <v>0</v>
      </c>
      <c r="X1000" s="110">
        <v>39</v>
      </c>
      <c r="Y1000" s="110">
        <v>50</v>
      </c>
      <c r="Z1000" s="110" t="s">
        <v>1869</v>
      </c>
      <c r="AA1000" s="110">
        <v>0</v>
      </c>
      <c r="AB1000" s="110">
        <v>0</v>
      </c>
      <c r="AC1000" s="110">
        <v>0</v>
      </c>
      <c r="AD1000" s="109">
        <v>0</v>
      </c>
      <c r="AE1000" s="110">
        <v>0</v>
      </c>
      <c r="AF1000" s="110">
        <v>0</v>
      </c>
      <c r="AG1000" s="110">
        <v>0</v>
      </c>
      <c r="AH1000" s="110">
        <v>0</v>
      </c>
      <c r="AI1000" s="110">
        <v>0</v>
      </c>
      <c r="AJ1000" s="110">
        <v>0</v>
      </c>
      <c r="AK1000" s="110">
        <v>0</v>
      </c>
      <c r="AL1000" s="110">
        <v>0</v>
      </c>
      <c r="AM1000" s="110">
        <v>0</v>
      </c>
      <c r="AN1000" s="110">
        <v>0</v>
      </c>
      <c r="AO1000" s="110">
        <v>61</v>
      </c>
      <c r="AP1000" s="112">
        <f>'MFP by Site_kbs'!$AO1000/'MFP by Site_kbs'!$G1000</f>
        <v>0.6853932584269663</v>
      </c>
      <c r="AQ1000" s="110">
        <v>61</v>
      </c>
      <c r="AR1000" s="113">
        <f>'MFP by Site_kbs'!$AQ1000/'MFP by Site_kbs'!$G1000</f>
        <v>0.6853932584269663</v>
      </c>
      <c r="AS1000" s="110" t="s">
        <v>1767</v>
      </c>
      <c r="AT1000" s="110" t="s">
        <v>1772</v>
      </c>
      <c r="AU1000" s="114" t="s">
        <v>3247</v>
      </c>
    </row>
    <row r="1001" spans="2:47" x14ac:dyDescent="0.25">
      <c r="B1001" s="103" t="s">
        <v>1808</v>
      </c>
      <c r="C1001" s="103">
        <v>50</v>
      </c>
      <c r="D1001" s="103" t="s">
        <v>179</v>
      </c>
      <c r="E1001" s="103">
        <v>50001</v>
      </c>
      <c r="F1001" s="103" t="s">
        <v>1386</v>
      </c>
      <c r="G1001" s="104">
        <v>497</v>
      </c>
      <c r="H1001" s="104">
        <v>262</v>
      </c>
      <c r="I1001" s="105">
        <v>0.52716297786720301</v>
      </c>
      <c r="J1001" s="104">
        <v>235</v>
      </c>
      <c r="K1001" s="105">
        <v>0.47283702213279699</v>
      </c>
      <c r="L1001" s="104">
        <v>2</v>
      </c>
      <c r="M1001" s="104">
        <v>3</v>
      </c>
      <c r="N1001" s="104">
        <v>301</v>
      </c>
      <c r="O1001" s="104">
        <v>5</v>
      </c>
      <c r="P1001" s="104">
        <v>0</v>
      </c>
      <c r="Q1001" s="104">
        <v>176</v>
      </c>
      <c r="R1001" s="104">
        <v>10</v>
      </c>
      <c r="S1001" s="104">
        <f>SUM('MFP by Site_kbs'!$L1001:$P1001,'MFP by Site_kbs'!$R1001)</f>
        <v>321</v>
      </c>
      <c r="T1001" s="104">
        <v>493</v>
      </c>
      <c r="U1001" s="105">
        <v>0.99195171026156903</v>
      </c>
      <c r="V1001" s="104">
        <v>4</v>
      </c>
      <c r="W1001" s="105">
        <v>8.0482897384305807E-3</v>
      </c>
      <c r="X1001" s="104">
        <v>0</v>
      </c>
      <c r="Y1001" s="104">
        <v>0</v>
      </c>
      <c r="Z1001" s="104" t="s">
        <v>1869</v>
      </c>
      <c r="AA1001" s="104">
        <v>0</v>
      </c>
      <c r="AB1001" s="104">
        <v>0</v>
      </c>
      <c r="AC1001" s="104">
        <v>0</v>
      </c>
      <c r="AD1001" s="103">
        <v>179</v>
      </c>
      <c r="AE1001" s="104">
        <v>167</v>
      </c>
      <c r="AF1001" s="104">
        <v>151</v>
      </c>
      <c r="AG1001" s="104">
        <v>0</v>
      </c>
      <c r="AH1001" s="104">
        <v>0</v>
      </c>
      <c r="AI1001" s="104">
        <v>0</v>
      </c>
      <c r="AJ1001" s="104">
        <v>0</v>
      </c>
      <c r="AK1001" s="104">
        <v>0</v>
      </c>
      <c r="AL1001" s="104">
        <v>0</v>
      </c>
      <c r="AM1001" s="104">
        <v>0</v>
      </c>
      <c r="AN1001" s="104">
        <v>0</v>
      </c>
      <c r="AO1001" s="104">
        <v>457</v>
      </c>
      <c r="AP1001" s="106">
        <f>'MFP by Site_kbs'!$AO1001/'MFP by Site_kbs'!$G1001</f>
        <v>0.91951710261569419</v>
      </c>
      <c r="AQ1001" s="104">
        <v>457</v>
      </c>
      <c r="AR1001" s="107">
        <f>'MFP by Site_kbs'!$AQ1001/'MFP by Site_kbs'!$G1001</f>
        <v>0.91951710261569419</v>
      </c>
      <c r="AS1001" s="104" t="s">
        <v>1767</v>
      </c>
      <c r="AT1001" s="104" t="s">
        <v>1783</v>
      </c>
      <c r="AU1001" s="115" t="s">
        <v>3246</v>
      </c>
    </row>
    <row r="1002" spans="2:47" x14ac:dyDescent="0.25">
      <c r="B1002" s="109" t="s">
        <v>1808</v>
      </c>
      <c r="C1002" s="109">
        <v>50</v>
      </c>
      <c r="D1002" s="109" t="s">
        <v>179</v>
      </c>
      <c r="E1002" s="109">
        <v>50002</v>
      </c>
      <c r="F1002" s="109" t="s">
        <v>1387</v>
      </c>
      <c r="G1002" s="110">
        <v>415</v>
      </c>
      <c r="H1002" s="110">
        <v>188</v>
      </c>
      <c r="I1002" s="111">
        <v>0.45301204819277102</v>
      </c>
      <c r="J1002" s="110">
        <v>227</v>
      </c>
      <c r="K1002" s="111">
        <v>0.54698795180722903</v>
      </c>
      <c r="L1002" s="110">
        <v>4</v>
      </c>
      <c r="M1002" s="110">
        <v>1</v>
      </c>
      <c r="N1002" s="110">
        <v>233</v>
      </c>
      <c r="O1002" s="110">
        <v>9</v>
      </c>
      <c r="P1002" s="110">
        <v>0</v>
      </c>
      <c r="Q1002" s="110">
        <v>162</v>
      </c>
      <c r="R1002" s="110">
        <v>6</v>
      </c>
      <c r="S1002" s="110">
        <f>SUM('MFP by Site_kbs'!$L1002:$P1002,'MFP by Site_kbs'!$R1002)</f>
        <v>253</v>
      </c>
      <c r="T1002" s="110">
        <v>413</v>
      </c>
      <c r="U1002" s="111">
        <v>0.99518072289156601</v>
      </c>
      <c r="V1002" s="110">
        <v>2</v>
      </c>
      <c r="W1002" s="111">
        <v>4.8192771084337397E-3</v>
      </c>
      <c r="X1002" s="110">
        <v>0</v>
      </c>
      <c r="Y1002" s="110">
        <v>0</v>
      </c>
      <c r="Z1002" s="110" t="s">
        <v>1869</v>
      </c>
      <c r="AA1002" s="110">
        <v>0</v>
      </c>
      <c r="AB1002" s="110">
        <v>0</v>
      </c>
      <c r="AC1002" s="110">
        <v>0</v>
      </c>
      <c r="AD1002" s="109">
        <v>0</v>
      </c>
      <c r="AE1002" s="110">
        <v>0</v>
      </c>
      <c r="AF1002" s="110">
        <v>0</v>
      </c>
      <c r="AG1002" s="110">
        <v>170</v>
      </c>
      <c r="AH1002" s="110">
        <v>135</v>
      </c>
      <c r="AI1002" s="110">
        <v>110</v>
      </c>
      <c r="AJ1002" s="110">
        <v>0</v>
      </c>
      <c r="AK1002" s="110">
        <v>0</v>
      </c>
      <c r="AL1002" s="110">
        <v>0</v>
      </c>
      <c r="AM1002" s="110">
        <v>0</v>
      </c>
      <c r="AN1002" s="110">
        <v>0</v>
      </c>
      <c r="AO1002" s="110">
        <v>374</v>
      </c>
      <c r="AP1002" s="112">
        <f>'MFP by Site_kbs'!$AO1002/'MFP by Site_kbs'!$G1002</f>
        <v>0.90120481927710838</v>
      </c>
      <c r="AQ1002" s="110">
        <v>374</v>
      </c>
      <c r="AR1002" s="113">
        <f>'MFP by Site_kbs'!$AQ1002/'MFP by Site_kbs'!$G1002</f>
        <v>0.90120481927710838</v>
      </c>
      <c r="AS1002" s="110" t="s">
        <v>1767</v>
      </c>
      <c r="AT1002" s="110" t="s">
        <v>1783</v>
      </c>
      <c r="AU1002" s="114" t="s">
        <v>3246</v>
      </c>
    </row>
    <row r="1003" spans="2:47" x14ac:dyDescent="0.25">
      <c r="B1003" s="103" t="s">
        <v>1808</v>
      </c>
      <c r="C1003" s="103">
        <v>50</v>
      </c>
      <c r="D1003" s="103" t="s">
        <v>179</v>
      </c>
      <c r="E1003" s="103">
        <v>50003</v>
      </c>
      <c r="F1003" s="103" t="s">
        <v>1388</v>
      </c>
      <c r="G1003" s="104">
        <v>472</v>
      </c>
      <c r="H1003" s="104">
        <v>223</v>
      </c>
      <c r="I1003" s="105">
        <v>0.47245762711864397</v>
      </c>
      <c r="J1003" s="104">
        <v>249</v>
      </c>
      <c r="K1003" s="105">
        <v>0.52754237288135597</v>
      </c>
      <c r="L1003" s="104">
        <v>0</v>
      </c>
      <c r="M1003" s="104">
        <v>0</v>
      </c>
      <c r="N1003" s="104">
        <v>252</v>
      </c>
      <c r="O1003" s="104">
        <v>11</v>
      </c>
      <c r="P1003" s="104">
        <v>0</v>
      </c>
      <c r="Q1003" s="104">
        <v>189</v>
      </c>
      <c r="R1003" s="104">
        <v>20</v>
      </c>
      <c r="S1003" s="104">
        <f>SUM('MFP by Site_kbs'!$L1003:$P1003,'MFP by Site_kbs'!$R1003)</f>
        <v>283</v>
      </c>
      <c r="T1003" s="104">
        <v>470</v>
      </c>
      <c r="U1003" s="105">
        <v>0.99576271186440701</v>
      </c>
      <c r="V1003" s="104">
        <v>2</v>
      </c>
      <c r="W1003" s="105">
        <v>4.2372881355932203E-3</v>
      </c>
      <c r="X1003" s="104">
        <v>0</v>
      </c>
      <c r="Y1003" s="104">
        <v>4</v>
      </c>
      <c r="Z1003" s="104" t="s">
        <v>1869</v>
      </c>
      <c r="AA1003" s="104">
        <v>142</v>
      </c>
      <c r="AB1003" s="104">
        <v>160</v>
      </c>
      <c r="AC1003" s="104">
        <v>166</v>
      </c>
      <c r="AD1003" s="103">
        <v>0</v>
      </c>
      <c r="AE1003" s="104">
        <v>0</v>
      </c>
      <c r="AF1003" s="104">
        <v>0</v>
      </c>
      <c r="AG1003" s="104">
        <v>0</v>
      </c>
      <c r="AH1003" s="104">
        <v>0</v>
      </c>
      <c r="AI1003" s="104">
        <v>0</v>
      </c>
      <c r="AJ1003" s="104">
        <v>0</v>
      </c>
      <c r="AK1003" s="104">
        <v>0</v>
      </c>
      <c r="AL1003" s="104">
        <v>0</v>
      </c>
      <c r="AM1003" s="104">
        <v>0</v>
      </c>
      <c r="AN1003" s="104">
        <v>0</v>
      </c>
      <c r="AO1003" s="104">
        <v>432</v>
      </c>
      <c r="AP1003" s="106">
        <f>'MFP by Site_kbs'!$AO1003/'MFP by Site_kbs'!$G1003</f>
        <v>0.9152542372881356</v>
      </c>
      <c r="AQ1003" s="104">
        <v>432</v>
      </c>
      <c r="AR1003" s="107">
        <f>'MFP by Site_kbs'!$AQ1003/'MFP by Site_kbs'!$G1003</f>
        <v>0.9152542372881356</v>
      </c>
      <c r="AS1003" s="104" t="s">
        <v>1767</v>
      </c>
      <c r="AT1003" s="104" t="s">
        <v>1783</v>
      </c>
      <c r="AU1003" s="115" t="s">
        <v>3246</v>
      </c>
    </row>
    <row r="1004" spans="2:47" x14ac:dyDescent="0.25">
      <c r="B1004" s="109" t="s">
        <v>1808</v>
      </c>
      <c r="C1004" s="109">
        <v>50</v>
      </c>
      <c r="D1004" s="109" t="s">
        <v>179</v>
      </c>
      <c r="E1004" s="109">
        <v>50004</v>
      </c>
      <c r="F1004" s="109" t="s">
        <v>1389</v>
      </c>
      <c r="G1004" s="110">
        <v>851</v>
      </c>
      <c r="H1004" s="110">
        <v>400</v>
      </c>
      <c r="I1004" s="111">
        <v>0.47003525264394802</v>
      </c>
      <c r="J1004" s="110">
        <v>451</v>
      </c>
      <c r="K1004" s="111">
        <v>0.52996474735605203</v>
      </c>
      <c r="L1004" s="110">
        <v>3</v>
      </c>
      <c r="M1004" s="110">
        <v>6</v>
      </c>
      <c r="N1004" s="110">
        <v>387</v>
      </c>
      <c r="O1004" s="110">
        <v>14</v>
      </c>
      <c r="P1004" s="110">
        <v>0</v>
      </c>
      <c r="Q1004" s="110">
        <v>432</v>
      </c>
      <c r="R1004" s="110">
        <v>9</v>
      </c>
      <c r="S1004" s="110">
        <f>SUM('MFP by Site_kbs'!$L1004:$P1004,'MFP by Site_kbs'!$R1004)</f>
        <v>419</v>
      </c>
      <c r="T1004" s="110">
        <v>842</v>
      </c>
      <c r="U1004" s="111">
        <v>0.98942420681551102</v>
      </c>
      <c r="V1004" s="110">
        <v>9</v>
      </c>
      <c r="W1004" s="111">
        <v>1.0575793184488799E-2</v>
      </c>
      <c r="X1004" s="110">
        <v>0</v>
      </c>
      <c r="Y1004" s="110">
        <v>0</v>
      </c>
      <c r="Z1004" s="110" t="s">
        <v>1869</v>
      </c>
      <c r="AA1004" s="110">
        <v>0</v>
      </c>
      <c r="AB1004" s="110">
        <v>0</v>
      </c>
      <c r="AC1004" s="110">
        <v>0</v>
      </c>
      <c r="AD1004" s="109">
        <v>0</v>
      </c>
      <c r="AE1004" s="110">
        <v>0</v>
      </c>
      <c r="AF1004" s="110">
        <v>0</v>
      </c>
      <c r="AG1004" s="110">
        <v>0</v>
      </c>
      <c r="AH1004" s="110">
        <v>0</v>
      </c>
      <c r="AI1004" s="110">
        <v>20</v>
      </c>
      <c r="AJ1004" s="110">
        <v>251</v>
      </c>
      <c r="AK1004" s="110">
        <v>3</v>
      </c>
      <c r="AL1004" s="110">
        <v>200</v>
      </c>
      <c r="AM1004" s="110">
        <v>198</v>
      </c>
      <c r="AN1004" s="110">
        <v>179</v>
      </c>
      <c r="AO1004" s="110">
        <v>588</v>
      </c>
      <c r="AP1004" s="112">
        <f>'MFP by Site_kbs'!$AO1004/'MFP by Site_kbs'!$G1004</f>
        <v>0.69095182138660405</v>
      </c>
      <c r="AQ1004" s="110">
        <v>588</v>
      </c>
      <c r="AR1004" s="113">
        <f>'MFP by Site_kbs'!$AQ1004/'MFP by Site_kbs'!$G1004</f>
        <v>0.69095182138660405</v>
      </c>
      <c r="AS1004" s="110" t="s">
        <v>1767</v>
      </c>
      <c r="AT1004" s="110" t="s">
        <v>1783</v>
      </c>
      <c r="AU1004" s="114" t="s">
        <v>3246</v>
      </c>
    </row>
    <row r="1005" spans="2:47" x14ac:dyDescent="0.25">
      <c r="B1005" s="103" t="s">
        <v>1808</v>
      </c>
      <c r="C1005" s="103">
        <v>50</v>
      </c>
      <c r="D1005" s="103" t="s">
        <v>179</v>
      </c>
      <c r="E1005" s="103">
        <v>50005</v>
      </c>
      <c r="F1005" s="103" t="s">
        <v>1390</v>
      </c>
      <c r="G1005" s="104">
        <v>164</v>
      </c>
      <c r="H1005" s="104">
        <v>82</v>
      </c>
      <c r="I1005" s="105">
        <v>0.5</v>
      </c>
      <c r="J1005" s="104">
        <v>82</v>
      </c>
      <c r="K1005" s="105">
        <v>0.5</v>
      </c>
      <c r="L1005" s="104">
        <v>0</v>
      </c>
      <c r="M1005" s="104">
        <v>0</v>
      </c>
      <c r="N1005" s="104">
        <v>33</v>
      </c>
      <c r="O1005" s="104">
        <v>1</v>
      </c>
      <c r="P1005" s="104">
        <v>0</v>
      </c>
      <c r="Q1005" s="104">
        <v>127</v>
      </c>
      <c r="R1005" s="104">
        <v>3</v>
      </c>
      <c r="S1005" s="104">
        <f>SUM('MFP by Site_kbs'!$L1005:$P1005,'MFP by Site_kbs'!$R1005)</f>
        <v>37</v>
      </c>
      <c r="T1005" s="104">
        <v>164</v>
      </c>
      <c r="U1005" s="105">
        <v>1</v>
      </c>
      <c r="V1005" s="104">
        <v>0</v>
      </c>
      <c r="W1005" s="105">
        <v>0</v>
      </c>
      <c r="X1005" s="104">
        <v>0</v>
      </c>
      <c r="Y1005" s="104">
        <v>0</v>
      </c>
      <c r="Z1005" s="104" t="s">
        <v>1869</v>
      </c>
      <c r="AA1005" s="104">
        <v>16</v>
      </c>
      <c r="AB1005" s="104">
        <v>22</v>
      </c>
      <c r="AC1005" s="104">
        <v>34</v>
      </c>
      <c r="AD1005" s="103">
        <v>25</v>
      </c>
      <c r="AE1005" s="104">
        <v>33</v>
      </c>
      <c r="AF1005" s="104">
        <v>34</v>
      </c>
      <c r="AG1005" s="104">
        <v>0</v>
      </c>
      <c r="AH1005" s="104">
        <v>0</v>
      </c>
      <c r="AI1005" s="104">
        <v>0</v>
      </c>
      <c r="AJ1005" s="104">
        <v>0</v>
      </c>
      <c r="AK1005" s="104">
        <v>0</v>
      </c>
      <c r="AL1005" s="104">
        <v>0</v>
      </c>
      <c r="AM1005" s="104">
        <v>0</v>
      </c>
      <c r="AN1005" s="104">
        <v>0</v>
      </c>
      <c r="AO1005" s="104">
        <v>119</v>
      </c>
      <c r="AP1005" s="106">
        <f>'MFP by Site_kbs'!$AO1005/'MFP by Site_kbs'!$G1005</f>
        <v>0.72560975609756095</v>
      </c>
      <c r="AQ1005" s="104">
        <v>119</v>
      </c>
      <c r="AR1005" s="107">
        <f>'MFP by Site_kbs'!$AQ1005/'MFP by Site_kbs'!$G1005</f>
        <v>0.72560975609756095</v>
      </c>
      <c r="AS1005" s="104" t="s">
        <v>1767</v>
      </c>
      <c r="AT1005" s="104" t="s">
        <v>1783</v>
      </c>
      <c r="AU1005" s="115" t="s">
        <v>3246</v>
      </c>
    </row>
    <row r="1006" spans="2:47" x14ac:dyDescent="0.25">
      <c r="B1006" s="109" t="s">
        <v>1808</v>
      </c>
      <c r="C1006" s="109">
        <v>50</v>
      </c>
      <c r="D1006" s="109" t="s">
        <v>179</v>
      </c>
      <c r="E1006" s="109">
        <v>50006</v>
      </c>
      <c r="F1006" s="109" t="s">
        <v>1391</v>
      </c>
      <c r="G1006" s="110">
        <v>558</v>
      </c>
      <c r="H1006" s="110">
        <v>273</v>
      </c>
      <c r="I1006" s="111">
        <v>0.489247311827957</v>
      </c>
      <c r="J1006" s="110">
        <v>285</v>
      </c>
      <c r="K1006" s="111">
        <v>0.510752688172043</v>
      </c>
      <c r="L1006" s="110">
        <v>8</v>
      </c>
      <c r="M1006" s="110">
        <v>6</v>
      </c>
      <c r="N1006" s="110">
        <v>151</v>
      </c>
      <c r="O1006" s="110">
        <v>19</v>
      </c>
      <c r="P1006" s="110">
        <v>0</v>
      </c>
      <c r="Q1006" s="110">
        <v>358</v>
      </c>
      <c r="R1006" s="110">
        <v>16</v>
      </c>
      <c r="S1006" s="110">
        <f>SUM('MFP by Site_kbs'!$L1006:$P1006,'MFP by Site_kbs'!$R1006)</f>
        <v>200</v>
      </c>
      <c r="T1006" s="110">
        <v>548</v>
      </c>
      <c r="U1006" s="111">
        <v>0.98207885304659504</v>
      </c>
      <c r="V1006" s="110">
        <v>10</v>
      </c>
      <c r="W1006" s="111">
        <v>1.7921146953405E-2</v>
      </c>
      <c r="X1006" s="110">
        <v>0</v>
      </c>
      <c r="Y1006" s="110">
        <v>0</v>
      </c>
      <c r="Z1006" s="110" t="s">
        <v>1869</v>
      </c>
      <c r="AA1006" s="110">
        <v>0</v>
      </c>
      <c r="AB1006" s="110">
        <v>0</v>
      </c>
      <c r="AC1006" s="110">
        <v>0</v>
      </c>
      <c r="AD1006" s="109">
        <v>0</v>
      </c>
      <c r="AE1006" s="110">
        <v>0</v>
      </c>
      <c r="AF1006" s="110">
        <v>0</v>
      </c>
      <c r="AG1006" s="110">
        <v>183</v>
      </c>
      <c r="AH1006" s="110">
        <v>188</v>
      </c>
      <c r="AI1006" s="110">
        <v>187</v>
      </c>
      <c r="AJ1006" s="110">
        <v>0</v>
      </c>
      <c r="AK1006" s="110">
        <v>0</v>
      </c>
      <c r="AL1006" s="110">
        <v>0</v>
      </c>
      <c r="AM1006" s="110">
        <v>0</v>
      </c>
      <c r="AN1006" s="110">
        <v>0</v>
      </c>
      <c r="AO1006" s="110">
        <v>396</v>
      </c>
      <c r="AP1006" s="112">
        <f>'MFP by Site_kbs'!$AO1006/'MFP by Site_kbs'!$G1006</f>
        <v>0.70967741935483875</v>
      </c>
      <c r="AQ1006" s="110">
        <v>396</v>
      </c>
      <c r="AR1006" s="113">
        <f>'MFP by Site_kbs'!$AQ1006/'MFP by Site_kbs'!$G1006</f>
        <v>0.70967741935483875</v>
      </c>
      <c r="AS1006" s="110" t="s">
        <v>1767</v>
      </c>
      <c r="AT1006" s="110" t="s">
        <v>1783</v>
      </c>
      <c r="AU1006" s="114" t="s">
        <v>3246</v>
      </c>
    </row>
    <row r="1007" spans="2:47" x14ac:dyDescent="0.25">
      <c r="B1007" s="103" t="s">
        <v>1808</v>
      </c>
      <c r="C1007" s="103">
        <v>50</v>
      </c>
      <c r="D1007" s="103" t="s">
        <v>179</v>
      </c>
      <c r="E1007" s="103">
        <v>50007</v>
      </c>
      <c r="F1007" s="103" t="s">
        <v>1392</v>
      </c>
      <c r="G1007" s="104">
        <v>616</v>
      </c>
      <c r="H1007" s="104">
        <v>307</v>
      </c>
      <c r="I1007" s="105">
        <v>0.49837662337662297</v>
      </c>
      <c r="J1007" s="104">
        <v>309</v>
      </c>
      <c r="K1007" s="105">
        <v>0.50162337662337697</v>
      </c>
      <c r="L1007" s="104">
        <v>2</v>
      </c>
      <c r="M1007" s="104">
        <v>5</v>
      </c>
      <c r="N1007" s="104">
        <v>197</v>
      </c>
      <c r="O1007" s="104">
        <v>42</v>
      </c>
      <c r="P1007" s="104">
        <v>0</v>
      </c>
      <c r="Q1007" s="104">
        <v>359</v>
      </c>
      <c r="R1007" s="104">
        <v>11</v>
      </c>
      <c r="S1007" s="104">
        <f>SUM('MFP by Site_kbs'!$L1007:$P1007,'MFP by Site_kbs'!$R1007)</f>
        <v>257</v>
      </c>
      <c r="T1007" s="104">
        <v>588</v>
      </c>
      <c r="U1007" s="105">
        <v>0.95454545454545503</v>
      </c>
      <c r="V1007" s="104">
        <v>28</v>
      </c>
      <c r="W1007" s="105">
        <v>4.5454545454545497E-2</v>
      </c>
      <c r="X1007" s="104">
        <v>0</v>
      </c>
      <c r="Y1007" s="104">
        <v>17</v>
      </c>
      <c r="Z1007" s="104" t="s">
        <v>1869</v>
      </c>
      <c r="AA1007" s="104">
        <v>172</v>
      </c>
      <c r="AB1007" s="104">
        <v>227</v>
      </c>
      <c r="AC1007" s="104">
        <v>200</v>
      </c>
      <c r="AD1007" s="103">
        <v>0</v>
      </c>
      <c r="AE1007" s="104">
        <v>0</v>
      </c>
      <c r="AF1007" s="104">
        <v>0</v>
      </c>
      <c r="AG1007" s="104">
        <v>0</v>
      </c>
      <c r="AH1007" s="104">
        <v>0</v>
      </c>
      <c r="AI1007" s="104">
        <v>0</v>
      </c>
      <c r="AJ1007" s="104">
        <v>0</v>
      </c>
      <c r="AK1007" s="104">
        <v>0</v>
      </c>
      <c r="AL1007" s="104">
        <v>0</v>
      </c>
      <c r="AM1007" s="104">
        <v>0</v>
      </c>
      <c r="AN1007" s="104">
        <v>0</v>
      </c>
      <c r="AO1007" s="104">
        <v>457</v>
      </c>
      <c r="AP1007" s="106">
        <f>'MFP by Site_kbs'!$AO1007/'MFP by Site_kbs'!$G1007</f>
        <v>0.74188311688311692</v>
      </c>
      <c r="AQ1007" s="104">
        <v>457</v>
      </c>
      <c r="AR1007" s="107">
        <f>'MFP by Site_kbs'!$AQ1007/'MFP by Site_kbs'!$G1007</f>
        <v>0.74188311688311692</v>
      </c>
      <c r="AS1007" s="104" t="s">
        <v>1767</v>
      </c>
      <c r="AT1007" s="104" t="s">
        <v>1783</v>
      </c>
      <c r="AU1007" s="115" t="s">
        <v>3246</v>
      </c>
    </row>
    <row r="1008" spans="2:47" x14ac:dyDescent="0.25">
      <c r="B1008" s="109" t="s">
        <v>1808</v>
      </c>
      <c r="C1008" s="109">
        <v>50</v>
      </c>
      <c r="D1008" s="109" t="s">
        <v>179</v>
      </c>
      <c r="E1008" s="109">
        <v>50008</v>
      </c>
      <c r="F1008" s="109" t="s">
        <v>1393</v>
      </c>
      <c r="G1008" s="110">
        <v>786</v>
      </c>
      <c r="H1008" s="110">
        <v>370</v>
      </c>
      <c r="I1008" s="111">
        <v>0.47073791348600502</v>
      </c>
      <c r="J1008" s="110">
        <v>416</v>
      </c>
      <c r="K1008" s="111">
        <v>0.52926208651399498</v>
      </c>
      <c r="L1008" s="110">
        <v>4</v>
      </c>
      <c r="M1008" s="110">
        <v>9</v>
      </c>
      <c r="N1008" s="110">
        <v>261</v>
      </c>
      <c r="O1008" s="110">
        <v>19</v>
      </c>
      <c r="P1008" s="110">
        <v>0</v>
      </c>
      <c r="Q1008" s="110">
        <v>485</v>
      </c>
      <c r="R1008" s="110">
        <v>8</v>
      </c>
      <c r="S1008" s="110">
        <f>SUM('MFP by Site_kbs'!$L1008:$P1008,'MFP by Site_kbs'!$R1008)</f>
        <v>301</v>
      </c>
      <c r="T1008" s="110">
        <v>767</v>
      </c>
      <c r="U1008" s="111">
        <v>0.97582697201017798</v>
      </c>
      <c r="V1008" s="110">
        <v>19</v>
      </c>
      <c r="W1008" s="111">
        <v>2.4173027989821901E-2</v>
      </c>
      <c r="X1008" s="110">
        <v>0</v>
      </c>
      <c r="Y1008" s="110">
        <v>0</v>
      </c>
      <c r="Z1008" s="110" t="s">
        <v>1869</v>
      </c>
      <c r="AA1008" s="110">
        <v>0</v>
      </c>
      <c r="AB1008" s="110">
        <v>0</v>
      </c>
      <c r="AC1008" s="110">
        <v>0</v>
      </c>
      <c r="AD1008" s="109">
        <v>0</v>
      </c>
      <c r="AE1008" s="110">
        <v>0</v>
      </c>
      <c r="AF1008" s="110">
        <v>0</v>
      </c>
      <c r="AG1008" s="110">
        <v>0</v>
      </c>
      <c r="AH1008" s="110">
        <v>0</v>
      </c>
      <c r="AI1008" s="110">
        <v>19</v>
      </c>
      <c r="AJ1008" s="110">
        <v>228</v>
      </c>
      <c r="AK1008" s="110">
        <v>2</v>
      </c>
      <c r="AL1008" s="110">
        <v>186</v>
      </c>
      <c r="AM1008" s="110">
        <v>192</v>
      </c>
      <c r="AN1008" s="110">
        <v>159</v>
      </c>
      <c r="AO1008" s="110">
        <v>495</v>
      </c>
      <c r="AP1008" s="112">
        <f>'MFP by Site_kbs'!$AO1008/'MFP by Site_kbs'!$G1008</f>
        <v>0.62977099236641221</v>
      </c>
      <c r="AQ1008" s="110">
        <v>495</v>
      </c>
      <c r="AR1008" s="113">
        <f>'MFP by Site_kbs'!$AQ1008/'MFP by Site_kbs'!$G1008</f>
        <v>0.62977099236641221</v>
      </c>
      <c r="AS1008" s="110" t="s">
        <v>1767</v>
      </c>
      <c r="AT1008" s="110" t="s">
        <v>1783</v>
      </c>
      <c r="AU1008" s="114" t="s">
        <v>3246</v>
      </c>
    </row>
    <row r="1009" spans="2:47" x14ac:dyDescent="0.25">
      <c r="B1009" s="103" t="s">
        <v>1808</v>
      </c>
      <c r="C1009" s="103">
        <v>50</v>
      </c>
      <c r="D1009" s="103" t="s">
        <v>179</v>
      </c>
      <c r="E1009" s="103">
        <v>50009</v>
      </c>
      <c r="F1009" s="103" t="s">
        <v>1394</v>
      </c>
      <c r="G1009" s="104">
        <v>267</v>
      </c>
      <c r="H1009" s="104">
        <v>124</v>
      </c>
      <c r="I1009" s="105">
        <v>0.46441947565543101</v>
      </c>
      <c r="J1009" s="104">
        <v>143</v>
      </c>
      <c r="K1009" s="105">
        <v>0.53558052434456904</v>
      </c>
      <c r="L1009" s="104">
        <v>0</v>
      </c>
      <c r="M1009" s="104">
        <v>0</v>
      </c>
      <c r="N1009" s="104">
        <v>113</v>
      </c>
      <c r="O1009" s="104">
        <v>7</v>
      </c>
      <c r="P1009" s="104">
        <v>0</v>
      </c>
      <c r="Q1009" s="104">
        <v>141</v>
      </c>
      <c r="R1009" s="104">
        <v>6</v>
      </c>
      <c r="S1009" s="104">
        <f>SUM('MFP by Site_kbs'!$L1009:$P1009,'MFP by Site_kbs'!$R1009)</f>
        <v>126</v>
      </c>
      <c r="T1009" s="104">
        <v>266</v>
      </c>
      <c r="U1009" s="105">
        <v>0.99625468164793995</v>
      </c>
      <c r="V1009" s="104">
        <v>1</v>
      </c>
      <c r="W1009" s="105">
        <v>3.7453183520599299E-3</v>
      </c>
      <c r="X1009" s="104">
        <v>0</v>
      </c>
      <c r="Y1009" s="104">
        <v>0</v>
      </c>
      <c r="Z1009" s="104" t="s">
        <v>1869</v>
      </c>
      <c r="AA1009" s="104">
        <v>0</v>
      </c>
      <c r="AB1009" s="104">
        <v>0</v>
      </c>
      <c r="AC1009" s="104">
        <v>0</v>
      </c>
      <c r="AD1009" s="103">
        <v>0</v>
      </c>
      <c r="AE1009" s="104">
        <v>0</v>
      </c>
      <c r="AF1009" s="104">
        <v>65</v>
      </c>
      <c r="AG1009" s="104">
        <v>74</v>
      </c>
      <c r="AH1009" s="104">
        <v>78</v>
      </c>
      <c r="AI1009" s="104">
        <v>50</v>
      </c>
      <c r="AJ1009" s="104">
        <v>0</v>
      </c>
      <c r="AK1009" s="104">
        <v>0</v>
      </c>
      <c r="AL1009" s="104">
        <v>0</v>
      </c>
      <c r="AM1009" s="104">
        <v>0</v>
      </c>
      <c r="AN1009" s="104">
        <v>0</v>
      </c>
      <c r="AO1009" s="104">
        <v>197</v>
      </c>
      <c r="AP1009" s="106">
        <f>'MFP by Site_kbs'!$AO1009/'MFP by Site_kbs'!$G1009</f>
        <v>0.73782771535580527</v>
      </c>
      <c r="AQ1009" s="104">
        <v>197</v>
      </c>
      <c r="AR1009" s="107">
        <f>'MFP by Site_kbs'!$AQ1009/'MFP by Site_kbs'!$G1009</f>
        <v>0.73782771535580527</v>
      </c>
      <c r="AS1009" s="104" t="s">
        <v>1767</v>
      </c>
      <c r="AT1009" s="104" t="s">
        <v>1783</v>
      </c>
      <c r="AU1009" s="115" t="s">
        <v>3246</v>
      </c>
    </row>
    <row r="1010" spans="2:47" x14ac:dyDescent="0.25">
      <c r="B1010" s="109" t="s">
        <v>1808</v>
      </c>
      <c r="C1010" s="109">
        <v>50</v>
      </c>
      <c r="D1010" s="109" t="s">
        <v>179</v>
      </c>
      <c r="E1010" s="109">
        <v>50010</v>
      </c>
      <c r="F1010" s="109" t="s">
        <v>1395</v>
      </c>
      <c r="G1010" s="110">
        <v>384</v>
      </c>
      <c r="H1010" s="110">
        <v>173</v>
      </c>
      <c r="I1010" s="111">
        <v>0.45052083333333298</v>
      </c>
      <c r="J1010" s="110">
        <v>211</v>
      </c>
      <c r="K1010" s="111">
        <v>0.54947916666666696</v>
      </c>
      <c r="L1010" s="110">
        <v>0</v>
      </c>
      <c r="M1010" s="110">
        <v>0</v>
      </c>
      <c r="N1010" s="110">
        <v>120</v>
      </c>
      <c r="O1010" s="110">
        <v>14</v>
      </c>
      <c r="P1010" s="110">
        <v>0</v>
      </c>
      <c r="Q1010" s="110">
        <v>234</v>
      </c>
      <c r="R1010" s="110">
        <v>16</v>
      </c>
      <c r="S1010" s="110">
        <f>SUM('MFP by Site_kbs'!$L1010:$P1010,'MFP by Site_kbs'!$R1010)</f>
        <v>150</v>
      </c>
      <c r="T1010" s="110">
        <v>380</v>
      </c>
      <c r="U1010" s="111">
        <v>0.98958333333333304</v>
      </c>
      <c r="V1010" s="110">
        <v>4</v>
      </c>
      <c r="W1010" s="111">
        <v>1.0416666666666701E-2</v>
      </c>
      <c r="X1010" s="110">
        <v>0</v>
      </c>
      <c r="Y1010" s="110">
        <v>4</v>
      </c>
      <c r="Z1010" s="110" t="s">
        <v>1869</v>
      </c>
      <c r="AA1010" s="110">
        <v>71</v>
      </c>
      <c r="AB1010" s="110">
        <v>63</v>
      </c>
      <c r="AC1010" s="110">
        <v>77</v>
      </c>
      <c r="AD1010" s="109">
        <v>77</v>
      </c>
      <c r="AE1010" s="110">
        <v>92</v>
      </c>
      <c r="AF1010" s="110">
        <v>0</v>
      </c>
      <c r="AG1010" s="110">
        <v>0</v>
      </c>
      <c r="AH1010" s="110">
        <v>0</v>
      </c>
      <c r="AI1010" s="110">
        <v>0</v>
      </c>
      <c r="AJ1010" s="110">
        <v>0</v>
      </c>
      <c r="AK1010" s="110">
        <v>0</v>
      </c>
      <c r="AL1010" s="110">
        <v>0</v>
      </c>
      <c r="AM1010" s="110">
        <v>0</v>
      </c>
      <c r="AN1010" s="110">
        <v>0</v>
      </c>
      <c r="AO1010" s="110">
        <v>283</v>
      </c>
      <c r="AP1010" s="112">
        <f>'MFP by Site_kbs'!$AO1010/'MFP by Site_kbs'!$G1010</f>
        <v>0.73697916666666663</v>
      </c>
      <c r="AQ1010" s="110">
        <v>283</v>
      </c>
      <c r="AR1010" s="113">
        <f>'MFP by Site_kbs'!$AQ1010/'MFP by Site_kbs'!$G1010</f>
        <v>0.73697916666666663</v>
      </c>
      <c r="AS1010" s="110" t="s">
        <v>1767</v>
      </c>
      <c r="AT1010" s="110" t="s">
        <v>1783</v>
      </c>
      <c r="AU1010" s="114" t="s">
        <v>3246</v>
      </c>
    </row>
    <row r="1011" spans="2:47" x14ac:dyDescent="0.25">
      <c r="B1011" s="103" t="s">
        <v>1808</v>
      </c>
      <c r="C1011" s="103">
        <v>50</v>
      </c>
      <c r="D1011" s="103" t="s">
        <v>179</v>
      </c>
      <c r="E1011" s="103">
        <v>50012</v>
      </c>
      <c r="F1011" s="103" t="s">
        <v>1396</v>
      </c>
      <c r="G1011" s="104">
        <v>282</v>
      </c>
      <c r="H1011" s="104">
        <v>125</v>
      </c>
      <c r="I1011" s="105">
        <v>0.44326241134751798</v>
      </c>
      <c r="J1011" s="104">
        <v>157</v>
      </c>
      <c r="K1011" s="105">
        <v>0.55673758865248202</v>
      </c>
      <c r="L1011" s="104">
        <v>0</v>
      </c>
      <c r="M1011" s="104">
        <v>4</v>
      </c>
      <c r="N1011" s="104">
        <v>187</v>
      </c>
      <c r="O1011" s="104">
        <v>3</v>
      </c>
      <c r="P1011" s="104">
        <v>0</v>
      </c>
      <c r="Q1011" s="104">
        <v>83</v>
      </c>
      <c r="R1011" s="104">
        <v>5</v>
      </c>
      <c r="S1011" s="104">
        <f>SUM('MFP by Site_kbs'!$L1011:$P1011,'MFP by Site_kbs'!$R1011)</f>
        <v>199</v>
      </c>
      <c r="T1011" s="104">
        <v>281</v>
      </c>
      <c r="U1011" s="105">
        <v>0.99645390070922002</v>
      </c>
      <c r="V1011" s="104">
        <v>1</v>
      </c>
      <c r="W1011" s="105">
        <v>3.54609929078014E-3</v>
      </c>
      <c r="X1011" s="104">
        <v>0</v>
      </c>
      <c r="Y1011" s="104">
        <v>7</v>
      </c>
      <c r="Z1011" s="104" t="s">
        <v>1869</v>
      </c>
      <c r="AA1011" s="104">
        <v>129</v>
      </c>
      <c r="AB1011" s="104">
        <v>146</v>
      </c>
      <c r="AC1011" s="104">
        <v>0</v>
      </c>
      <c r="AD1011" s="103">
        <v>0</v>
      </c>
      <c r="AE1011" s="104">
        <v>0</v>
      </c>
      <c r="AF1011" s="104">
        <v>0</v>
      </c>
      <c r="AG1011" s="104">
        <v>0</v>
      </c>
      <c r="AH1011" s="104">
        <v>0</v>
      </c>
      <c r="AI1011" s="104">
        <v>0</v>
      </c>
      <c r="AJ1011" s="104">
        <v>0</v>
      </c>
      <c r="AK1011" s="104">
        <v>0</v>
      </c>
      <c r="AL1011" s="104">
        <v>0</v>
      </c>
      <c r="AM1011" s="104">
        <v>0</v>
      </c>
      <c r="AN1011" s="104">
        <v>0</v>
      </c>
      <c r="AO1011" s="104">
        <v>265</v>
      </c>
      <c r="AP1011" s="106">
        <f>'MFP by Site_kbs'!$AO1011/'MFP by Site_kbs'!$G1011</f>
        <v>0.93971631205673756</v>
      </c>
      <c r="AQ1011" s="104">
        <v>265</v>
      </c>
      <c r="AR1011" s="107">
        <f>'MFP by Site_kbs'!$AQ1011/'MFP by Site_kbs'!$G1011</f>
        <v>0.93971631205673756</v>
      </c>
      <c r="AS1011" s="104" t="s">
        <v>1767</v>
      </c>
      <c r="AT1011" s="104" t="s">
        <v>1783</v>
      </c>
      <c r="AU1011" s="115" t="s">
        <v>3246</v>
      </c>
    </row>
    <row r="1012" spans="2:47" x14ac:dyDescent="0.25">
      <c r="B1012" s="109" t="s">
        <v>1808</v>
      </c>
      <c r="C1012" s="109">
        <v>50</v>
      </c>
      <c r="D1012" s="109" t="s">
        <v>179</v>
      </c>
      <c r="E1012" s="109">
        <v>50015</v>
      </c>
      <c r="F1012" s="109" t="s">
        <v>1397</v>
      </c>
      <c r="G1012" s="110">
        <v>447</v>
      </c>
      <c r="H1012" s="110">
        <v>226</v>
      </c>
      <c r="I1012" s="111">
        <v>0.50559284116331105</v>
      </c>
      <c r="J1012" s="110">
        <v>221</v>
      </c>
      <c r="K1012" s="111">
        <v>0.49440715883668901</v>
      </c>
      <c r="L1012" s="110">
        <v>0</v>
      </c>
      <c r="M1012" s="110">
        <v>13</v>
      </c>
      <c r="N1012" s="110">
        <v>244</v>
      </c>
      <c r="O1012" s="110">
        <v>6</v>
      </c>
      <c r="P1012" s="110">
        <v>0</v>
      </c>
      <c r="Q1012" s="110">
        <v>173</v>
      </c>
      <c r="R1012" s="110">
        <v>11</v>
      </c>
      <c r="S1012" s="110">
        <f>SUM('MFP by Site_kbs'!$L1012:$P1012,'MFP by Site_kbs'!$R1012)</f>
        <v>274</v>
      </c>
      <c r="T1012" s="110">
        <v>441</v>
      </c>
      <c r="U1012" s="111">
        <v>0.98657718120805404</v>
      </c>
      <c r="V1012" s="110">
        <v>6</v>
      </c>
      <c r="W1012" s="111">
        <v>1.34228187919463E-2</v>
      </c>
      <c r="X1012" s="110">
        <v>0</v>
      </c>
      <c r="Y1012" s="110">
        <v>0</v>
      </c>
      <c r="Z1012" s="110" t="s">
        <v>1869</v>
      </c>
      <c r="AA1012" s="110">
        <v>0</v>
      </c>
      <c r="AB1012" s="110">
        <v>0</v>
      </c>
      <c r="AC1012" s="110">
        <v>0</v>
      </c>
      <c r="AD1012" s="109">
        <v>0</v>
      </c>
      <c r="AE1012" s="110">
        <v>0</v>
      </c>
      <c r="AF1012" s="110">
        <v>0</v>
      </c>
      <c r="AG1012" s="110">
        <v>162</v>
      </c>
      <c r="AH1012" s="110">
        <v>154</v>
      </c>
      <c r="AI1012" s="110">
        <v>131</v>
      </c>
      <c r="AJ1012" s="110">
        <v>0</v>
      </c>
      <c r="AK1012" s="110">
        <v>0</v>
      </c>
      <c r="AL1012" s="110">
        <v>0</v>
      </c>
      <c r="AM1012" s="110">
        <v>0</v>
      </c>
      <c r="AN1012" s="110">
        <v>0</v>
      </c>
      <c r="AO1012" s="110">
        <v>409</v>
      </c>
      <c r="AP1012" s="112">
        <f>'MFP by Site_kbs'!$AO1012/'MFP by Site_kbs'!$G1012</f>
        <v>0.91498881431767343</v>
      </c>
      <c r="AQ1012" s="110">
        <v>409</v>
      </c>
      <c r="AR1012" s="113">
        <f>'MFP by Site_kbs'!$AQ1012/'MFP by Site_kbs'!$G1012</f>
        <v>0.91498881431767343</v>
      </c>
      <c r="AS1012" s="110" t="s">
        <v>1767</v>
      </c>
      <c r="AT1012" s="110" t="s">
        <v>1783</v>
      </c>
      <c r="AU1012" s="114" t="s">
        <v>3246</v>
      </c>
    </row>
    <row r="1013" spans="2:47" x14ac:dyDescent="0.25">
      <c r="B1013" s="103" t="s">
        <v>1808</v>
      </c>
      <c r="C1013" s="103">
        <v>50</v>
      </c>
      <c r="D1013" s="103" t="s">
        <v>179</v>
      </c>
      <c r="E1013" s="103">
        <v>50016</v>
      </c>
      <c r="F1013" s="103" t="s">
        <v>1398</v>
      </c>
      <c r="G1013" s="104">
        <v>577</v>
      </c>
      <c r="H1013" s="104">
        <v>286</v>
      </c>
      <c r="I1013" s="105">
        <v>0.49566724436741799</v>
      </c>
      <c r="J1013" s="104">
        <v>291</v>
      </c>
      <c r="K1013" s="105">
        <v>0.50433275563258195</v>
      </c>
      <c r="L1013" s="104">
        <v>0</v>
      </c>
      <c r="M1013" s="104">
        <v>15</v>
      </c>
      <c r="N1013" s="104">
        <v>402</v>
      </c>
      <c r="O1013" s="104">
        <v>4</v>
      </c>
      <c r="P1013" s="104">
        <v>0</v>
      </c>
      <c r="Q1013" s="104">
        <v>145</v>
      </c>
      <c r="R1013" s="104">
        <v>11</v>
      </c>
      <c r="S1013" s="104">
        <f>SUM('MFP by Site_kbs'!$L1013:$P1013,'MFP by Site_kbs'!$R1013)</f>
        <v>432</v>
      </c>
      <c r="T1013" s="104">
        <v>566</v>
      </c>
      <c r="U1013" s="105">
        <v>0.98093587521663805</v>
      </c>
      <c r="V1013" s="104">
        <v>11</v>
      </c>
      <c r="W1013" s="105">
        <v>1.90641247833622E-2</v>
      </c>
      <c r="X1013" s="104">
        <v>0</v>
      </c>
      <c r="Y1013" s="104">
        <v>0</v>
      </c>
      <c r="Z1013" s="104" t="s">
        <v>1869</v>
      </c>
      <c r="AA1013" s="104">
        <v>0</v>
      </c>
      <c r="AB1013" s="104">
        <v>0</v>
      </c>
      <c r="AC1013" s="104">
        <v>152</v>
      </c>
      <c r="AD1013" s="103">
        <v>157</v>
      </c>
      <c r="AE1013" s="104">
        <v>129</v>
      </c>
      <c r="AF1013" s="104">
        <v>139</v>
      </c>
      <c r="AG1013" s="104">
        <v>0</v>
      </c>
      <c r="AH1013" s="104">
        <v>0</v>
      </c>
      <c r="AI1013" s="104">
        <v>0</v>
      </c>
      <c r="AJ1013" s="104">
        <v>0</v>
      </c>
      <c r="AK1013" s="104">
        <v>0</v>
      </c>
      <c r="AL1013" s="104">
        <v>0</v>
      </c>
      <c r="AM1013" s="104">
        <v>0</v>
      </c>
      <c r="AN1013" s="104">
        <v>0</v>
      </c>
      <c r="AO1013" s="104">
        <v>540</v>
      </c>
      <c r="AP1013" s="106">
        <f>'MFP by Site_kbs'!$AO1013/'MFP by Site_kbs'!$G1013</f>
        <v>0.93587521663778162</v>
      </c>
      <c r="AQ1013" s="104">
        <v>540</v>
      </c>
      <c r="AR1013" s="107">
        <f>'MFP by Site_kbs'!$AQ1013/'MFP by Site_kbs'!$G1013</f>
        <v>0.93587521663778162</v>
      </c>
      <c r="AS1013" s="104" t="s">
        <v>1767</v>
      </c>
      <c r="AT1013" s="104" t="s">
        <v>1783</v>
      </c>
      <c r="AU1013" s="115" t="s">
        <v>3246</v>
      </c>
    </row>
    <row r="1014" spans="2:47" x14ac:dyDescent="0.25">
      <c r="B1014" s="109" t="s">
        <v>1808</v>
      </c>
      <c r="C1014" s="109">
        <v>50</v>
      </c>
      <c r="D1014" s="109" t="s">
        <v>179</v>
      </c>
      <c r="E1014" s="109">
        <v>50017</v>
      </c>
      <c r="F1014" s="109" t="s">
        <v>1399</v>
      </c>
      <c r="G1014" s="110">
        <v>692</v>
      </c>
      <c r="H1014" s="110">
        <v>339</v>
      </c>
      <c r="I1014" s="111">
        <v>0.489884393063584</v>
      </c>
      <c r="J1014" s="110">
        <v>353</v>
      </c>
      <c r="K1014" s="111">
        <v>0.510115606936416</v>
      </c>
      <c r="L1014" s="110">
        <v>0</v>
      </c>
      <c r="M1014" s="110">
        <v>7</v>
      </c>
      <c r="N1014" s="110">
        <v>405</v>
      </c>
      <c r="O1014" s="110">
        <v>13</v>
      </c>
      <c r="P1014" s="110">
        <v>0</v>
      </c>
      <c r="Q1014" s="110">
        <v>250</v>
      </c>
      <c r="R1014" s="110">
        <v>17</v>
      </c>
      <c r="S1014" s="110">
        <f>SUM('MFP by Site_kbs'!$L1014:$P1014,'MFP by Site_kbs'!$R1014)</f>
        <v>442</v>
      </c>
      <c r="T1014" s="110">
        <v>690</v>
      </c>
      <c r="U1014" s="111">
        <v>0.99710982658959502</v>
      </c>
      <c r="V1014" s="110">
        <v>2</v>
      </c>
      <c r="W1014" s="111">
        <v>2.8901734104046198E-3</v>
      </c>
      <c r="X1014" s="110">
        <v>0</v>
      </c>
      <c r="Y1014" s="110">
        <v>0</v>
      </c>
      <c r="Z1014" s="110" t="s">
        <v>1869</v>
      </c>
      <c r="AA1014" s="110">
        <v>0</v>
      </c>
      <c r="AB1014" s="110">
        <v>0</v>
      </c>
      <c r="AC1014" s="110">
        <v>0</v>
      </c>
      <c r="AD1014" s="109">
        <v>0</v>
      </c>
      <c r="AE1014" s="110">
        <v>0</v>
      </c>
      <c r="AF1014" s="110">
        <v>0</v>
      </c>
      <c r="AG1014" s="110">
        <v>0</v>
      </c>
      <c r="AH1014" s="110">
        <v>0</v>
      </c>
      <c r="AI1014" s="110">
        <v>9</v>
      </c>
      <c r="AJ1014" s="110">
        <v>212</v>
      </c>
      <c r="AK1014" s="110">
        <v>5</v>
      </c>
      <c r="AL1014" s="110">
        <v>160</v>
      </c>
      <c r="AM1014" s="110">
        <v>174</v>
      </c>
      <c r="AN1014" s="110">
        <v>132</v>
      </c>
      <c r="AO1014" s="110">
        <v>541</v>
      </c>
      <c r="AP1014" s="112">
        <f>'MFP by Site_kbs'!$AO1014/'MFP by Site_kbs'!$G1014</f>
        <v>0.78179190751445082</v>
      </c>
      <c r="AQ1014" s="110">
        <v>541</v>
      </c>
      <c r="AR1014" s="113">
        <f>'MFP by Site_kbs'!$AQ1014/'MFP by Site_kbs'!$G1014</f>
        <v>0.78179190751445082</v>
      </c>
      <c r="AS1014" s="110" t="s">
        <v>1767</v>
      </c>
      <c r="AT1014" s="110" t="s">
        <v>1783</v>
      </c>
      <c r="AU1014" s="114" t="s">
        <v>3246</v>
      </c>
    </row>
    <row r="1015" spans="2:47" x14ac:dyDescent="0.25">
      <c r="B1015" s="103" t="s">
        <v>1808</v>
      </c>
      <c r="C1015" s="103">
        <v>50</v>
      </c>
      <c r="D1015" s="103" t="s">
        <v>179</v>
      </c>
      <c r="E1015" s="103">
        <v>50018</v>
      </c>
      <c r="F1015" s="103" t="s">
        <v>1400</v>
      </c>
      <c r="G1015" s="104">
        <v>124</v>
      </c>
      <c r="H1015" s="104">
        <v>63</v>
      </c>
      <c r="I1015" s="105">
        <v>0.50806451612903203</v>
      </c>
      <c r="J1015" s="104">
        <v>61</v>
      </c>
      <c r="K1015" s="105">
        <v>0.49193548387096803</v>
      </c>
      <c r="L1015" s="104">
        <v>0</v>
      </c>
      <c r="M1015" s="104">
        <v>2</v>
      </c>
      <c r="N1015" s="104">
        <v>1</v>
      </c>
      <c r="O1015" s="104">
        <v>3</v>
      </c>
      <c r="P1015" s="104">
        <v>0</v>
      </c>
      <c r="Q1015" s="104">
        <v>115</v>
      </c>
      <c r="R1015" s="104">
        <v>3</v>
      </c>
      <c r="S1015" s="104">
        <f>SUM('MFP by Site_kbs'!$L1015:$P1015,'MFP by Site_kbs'!$R1015)</f>
        <v>9</v>
      </c>
      <c r="T1015" s="104">
        <v>124</v>
      </c>
      <c r="U1015" s="105">
        <v>1</v>
      </c>
      <c r="V1015" s="104">
        <v>0</v>
      </c>
      <c r="W1015" s="105">
        <v>0</v>
      </c>
      <c r="X1015" s="104">
        <v>0</v>
      </c>
      <c r="Y1015" s="104">
        <v>1</v>
      </c>
      <c r="Z1015" s="104" t="s">
        <v>1869</v>
      </c>
      <c r="AA1015" s="104">
        <v>15</v>
      </c>
      <c r="AB1015" s="104">
        <v>11</v>
      </c>
      <c r="AC1015" s="104">
        <v>17</v>
      </c>
      <c r="AD1015" s="103">
        <v>14</v>
      </c>
      <c r="AE1015" s="104">
        <v>17</v>
      </c>
      <c r="AF1015" s="104">
        <v>15</v>
      </c>
      <c r="AG1015" s="104">
        <v>13</v>
      </c>
      <c r="AH1015" s="104">
        <v>10</v>
      </c>
      <c r="AI1015" s="104">
        <v>11</v>
      </c>
      <c r="AJ1015" s="104">
        <v>0</v>
      </c>
      <c r="AK1015" s="104">
        <v>0</v>
      </c>
      <c r="AL1015" s="104">
        <v>0</v>
      </c>
      <c r="AM1015" s="104">
        <v>0</v>
      </c>
      <c r="AN1015" s="104">
        <v>0</v>
      </c>
      <c r="AO1015" s="104">
        <v>79</v>
      </c>
      <c r="AP1015" s="106">
        <f>'MFP by Site_kbs'!$AO1015/'MFP by Site_kbs'!$G1015</f>
        <v>0.63709677419354838</v>
      </c>
      <c r="AQ1015" s="104">
        <v>79</v>
      </c>
      <c r="AR1015" s="107">
        <f>'MFP by Site_kbs'!$AQ1015/'MFP by Site_kbs'!$G1015</f>
        <v>0.63709677419354838</v>
      </c>
      <c r="AS1015" s="104" t="s">
        <v>1767</v>
      </c>
      <c r="AT1015" s="104" t="s">
        <v>1783</v>
      </c>
      <c r="AU1015" s="115" t="s">
        <v>3246</v>
      </c>
    </row>
    <row r="1016" spans="2:47" x14ac:dyDescent="0.25">
      <c r="B1016" s="109" t="s">
        <v>1808</v>
      </c>
      <c r="C1016" s="109">
        <v>50</v>
      </c>
      <c r="D1016" s="109" t="s">
        <v>179</v>
      </c>
      <c r="E1016" s="109">
        <v>50019</v>
      </c>
      <c r="F1016" s="109" t="s">
        <v>1401</v>
      </c>
      <c r="G1016" s="110">
        <v>623</v>
      </c>
      <c r="H1016" s="110">
        <v>315</v>
      </c>
      <c r="I1016" s="111">
        <v>0.50561797752809001</v>
      </c>
      <c r="J1016" s="110">
        <v>308</v>
      </c>
      <c r="K1016" s="111">
        <v>0.49438202247190999</v>
      </c>
      <c r="L1016" s="110">
        <v>2</v>
      </c>
      <c r="M1016" s="110">
        <v>8</v>
      </c>
      <c r="N1016" s="110">
        <v>211</v>
      </c>
      <c r="O1016" s="110">
        <v>20</v>
      </c>
      <c r="P1016" s="110">
        <v>0</v>
      </c>
      <c r="Q1016" s="110">
        <v>361</v>
      </c>
      <c r="R1016" s="110">
        <v>21</v>
      </c>
      <c r="S1016" s="110">
        <f>SUM('MFP by Site_kbs'!$L1016:$P1016,'MFP by Site_kbs'!$R1016)</f>
        <v>262</v>
      </c>
      <c r="T1016" s="110">
        <v>606</v>
      </c>
      <c r="U1016" s="111">
        <v>0.97271268057784899</v>
      </c>
      <c r="V1016" s="110">
        <v>17</v>
      </c>
      <c r="W1016" s="111">
        <v>2.7287319422150898E-2</v>
      </c>
      <c r="X1016" s="110">
        <v>0</v>
      </c>
      <c r="Y1016" s="110">
        <v>0</v>
      </c>
      <c r="Z1016" s="110" t="s">
        <v>1869</v>
      </c>
      <c r="AA1016" s="110">
        <v>0</v>
      </c>
      <c r="AB1016" s="110">
        <v>0</v>
      </c>
      <c r="AC1016" s="110">
        <v>0</v>
      </c>
      <c r="AD1016" s="109">
        <v>224</v>
      </c>
      <c r="AE1016" s="110">
        <v>191</v>
      </c>
      <c r="AF1016" s="110">
        <v>208</v>
      </c>
      <c r="AG1016" s="110">
        <v>0</v>
      </c>
      <c r="AH1016" s="110">
        <v>0</v>
      </c>
      <c r="AI1016" s="110">
        <v>0</v>
      </c>
      <c r="AJ1016" s="110">
        <v>0</v>
      </c>
      <c r="AK1016" s="110">
        <v>0</v>
      </c>
      <c r="AL1016" s="110">
        <v>0</v>
      </c>
      <c r="AM1016" s="110">
        <v>0</v>
      </c>
      <c r="AN1016" s="110">
        <v>0</v>
      </c>
      <c r="AO1016" s="110">
        <v>482</v>
      </c>
      <c r="AP1016" s="112">
        <f>'MFP by Site_kbs'!$AO1016/'MFP by Site_kbs'!$G1016</f>
        <v>0.7736757624398074</v>
      </c>
      <c r="AQ1016" s="110">
        <v>482</v>
      </c>
      <c r="AR1016" s="113">
        <f>'MFP by Site_kbs'!$AQ1016/'MFP by Site_kbs'!$G1016</f>
        <v>0.7736757624398074</v>
      </c>
      <c r="AS1016" s="110" t="s">
        <v>1767</v>
      </c>
      <c r="AT1016" s="110" t="s">
        <v>1783</v>
      </c>
      <c r="AU1016" s="114" t="s">
        <v>3246</v>
      </c>
    </row>
    <row r="1017" spans="2:47" x14ac:dyDescent="0.25">
      <c r="B1017" s="103" t="s">
        <v>1808</v>
      </c>
      <c r="C1017" s="103">
        <v>50</v>
      </c>
      <c r="D1017" s="103" t="s">
        <v>179</v>
      </c>
      <c r="E1017" s="103">
        <v>50700</v>
      </c>
      <c r="F1017" s="103" t="s">
        <v>1402</v>
      </c>
      <c r="G1017" s="104">
        <v>33</v>
      </c>
      <c r="H1017" s="104">
        <v>9</v>
      </c>
      <c r="I1017" s="105">
        <v>0.27272727272727298</v>
      </c>
      <c r="J1017" s="104">
        <v>24</v>
      </c>
      <c r="K1017" s="105">
        <v>0.72727272727272696</v>
      </c>
      <c r="L1017" s="104">
        <v>0</v>
      </c>
      <c r="M1017" s="104">
        <v>0</v>
      </c>
      <c r="N1017" s="104">
        <v>14</v>
      </c>
      <c r="O1017" s="104">
        <v>1</v>
      </c>
      <c r="P1017" s="104">
        <v>0</v>
      </c>
      <c r="Q1017" s="104">
        <v>15</v>
      </c>
      <c r="R1017" s="104">
        <v>3</v>
      </c>
      <c r="S1017" s="104">
        <f>SUM('MFP by Site_kbs'!$L1017:$P1017,'MFP by Site_kbs'!$R1017)</f>
        <v>18</v>
      </c>
      <c r="T1017" s="104">
        <v>33</v>
      </c>
      <c r="U1017" s="105">
        <v>1</v>
      </c>
      <c r="V1017" s="104">
        <v>0</v>
      </c>
      <c r="W1017" s="105">
        <v>0</v>
      </c>
      <c r="X1017" s="104">
        <v>8</v>
      </c>
      <c r="Y1017" s="104">
        <v>25</v>
      </c>
      <c r="Z1017" s="104" t="s">
        <v>1869</v>
      </c>
      <c r="AA1017" s="104">
        <v>0</v>
      </c>
      <c r="AB1017" s="104">
        <v>0</v>
      </c>
      <c r="AC1017" s="104">
        <v>0</v>
      </c>
      <c r="AD1017" s="103">
        <v>0</v>
      </c>
      <c r="AE1017" s="104">
        <v>0</v>
      </c>
      <c r="AF1017" s="104">
        <v>0</v>
      </c>
      <c r="AG1017" s="104">
        <v>0</v>
      </c>
      <c r="AH1017" s="104">
        <v>0</v>
      </c>
      <c r="AI1017" s="104">
        <v>0</v>
      </c>
      <c r="AJ1017" s="104">
        <v>0</v>
      </c>
      <c r="AK1017" s="104">
        <v>0</v>
      </c>
      <c r="AL1017" s="104">
        <v>0</v>
      </c>
      <c r="AM1017" s="104">
        <v>0</v>
      </c>
      <c r="AN1017" s="104">
        <v>0</v>
      </c>
      <c r="AO1017" s="104">
        <v>20</v>
      </c>
      <c r="AP1017" s="106">
        <f>'MFP by Site_kbs'!$AO1017/'MFP by Site_kbs'!$G1017</f>
        <v>0.60606060606060608</v>
      </c>
      <c r="AQ1017" s="104">
        <v>20</v>
      </c>
      <c r="AR1017" s="107">
        <f>'MFP by Site_kbs'!$AQ1017/'MFP by Site_kbs'!$G1017</f>
        <v>0.60606060606060608</v>
      </c>
      <c r="AS1017" s="104" t="s">
        <v>1767</v>
      </c>
      <c r="AT1017" s="104" t="s">
        <v>1783</v>
      </c>
      <c r="AU1017" s="115" t="s">
        <v>3247</v>
      </c>
    </row>
    <row r="1018" spans="2:47" x14ac:dyDescent="0.25">
      <c r="B1018" s="109" t="s">
        <v>1808</v>
      </c>
      <c r="C1018" s="109">
        <v>51</v>
      </c>
      <c r="D1018" s="109" t="s">
        <v>181</v>
      </c>
      <c r="E1018" s="109">
        <v>51001</v>
      </c>
      <c r="F1018" s="109" t="s">
        <v>1403</v>
      </c>
      <c r="G1018" s="110">
        <v>244</v>
      </c>
      <c r="H1018" s="110">
        <v>117</v>
      </c>
      <c r="I1018" s="111">
        <v>0.47950819672131101</v>
      </c>
      <c r="J1018" s="110">
        <v>127</v>
      </c>
      <c r="K1018" s="111">
        <v>0.52049180327868805</v>
      </c>
      <c r="L1018" s="110">
        <v>0</v>
      </c>
      <c r="M1018" s="110">
        <v>25</v>
      </c>
      <c r="N1018" s="110">
        <v>25</v>
      </c>
      <c r="O1018" s="110">
        <v>150</v>
      </c>
      <c r="P1018" s="110">
        <v>0</v>
      </c>
      <c r="Q1018" s="110">
        <v>41</v>
      </c>
      <c r="R1018" s="110">
        <v>3</v>
      </c>
      <c r="S1018" s="110">
        <f>SUM('MFP by Site_kbs'!$L1018:$P1018,'MFP by Site_kbs'!$R1018)</f>
        <v>203</v>
      </c>
      <c r="T1018" s="110">
        <v>103</v>
      </c>
      <c r="U1018" s="111">
        <v>0.42213114754098402</v>
      </c>
      <c r="V1018" s="110">
        <v>141</v>
      </c>
      <c r="W1018" s="111">
        <v>0.57786885245901598</v>
      </c>
      <c r="X1018" s="110">
        <v>0</v>
      </c>
      <c r="Y1018" s="110">
        <v>1</v>
      </c>
      <c r="Z1018" s="110" t="s">
        <v>1869</v>
      </c>
      <c r="AA1018" s="110">
        <v>39</v>
      </c>
      <c r="AB1018" s="110">
        <v>45</v>
      </c>
      <c r="AC1018" s="110">
        <v>44</v>
      </c>
      <c r="AD1018" s="109">
        <v>41</v>
      </c>
      <c r="AE1018" s="110">
        <v>43</v>
      </c>
      <c r="AF1018" s="110">
        <v>31</v>
      </c>
      <c r="AG1018" s="110">
        <v>0</v>
      </c>
      <c r="AH1018" s="110">
        <v>0</v>
      </c>
      <c r="AI1018" s="110">
        <v>0</v>
      </c>
      <c r="AJ1018" s="110">
        <v>0</v>
      </c>
      <c r="AK1018" s="110">
        <v>0</v>
      </c>
      <c r="AL1018" s="110">
        <v>0</v>
      </c>
      <c r="AM1018" s="110">
        <v>0</v>
      </c>
      <c r="AN1018" s="110">
        <v>0</v>
      </c>
      <c r="AO1018" s="110">
        <v>219</v>
      </c>
      <c r="AP1018" s="112">
        <f>'MFP by Site_kbs'!$AO1018/'MFP by Site_kbs'!$G1018</f>
        <v>0.89754098360655743</v>
      </c>
      <c r="AQ1018" s="110">
        <v>226</v>
      </c>
      <c r="AR1018" s="113">
        <f>'MFP by Site_kbs'!$AQ1018/'MFP by Site_kbs'!$G1018</f>
        <v>0.92622950819672134</v>
      </c>
      <c r="AS1018" s="110" t="s">
        <v>1767</v>
      </c>
      <c r="AT1018" s="110" t="s">
        <v>1778</v>
      </c>
      <c r="AU1018" s="114" t="s">
        <v>3247</v>
      </c>
    </row>
    <row r="1019" spans="2:47" x14ac:dyDescent="0.25">
      <c r="B1019" s="103" t="s">
        <v>1808</v>
      </c>
      <c r="C1019" s="103">
        <v>51</v>
      </c>
      <c r="D1019" s="103" t="s">
        <v>181</v>
      </c>
      <c r="E1019" s="103">
        <v>51003</v>
      </c>
      <c r="F1019" s="103" t="s">
        <v>1404</v>
      </c>
      <c r="G1019" s="104">
        <v>326</v>
      </c>
      <c r="H1019" s="104">
        <v>158</v>
      </c>
      <c r="I1019" s="105">
        <v>0.48466257668711699</v>
      </c>
      <c r="J1019" s="104">
        <v>168</v>
      </c>
      <c r="K1019" s="105">
        <v>0.51533742331288301</v>
      </c>
      <c r="L1019" s="104">
        <v>0</v>
      </c>
      <c r="M1019" s="104">
        <v>4</v>
      </c>
      <c r="N1019" s="104">
        <v>24</v>
      </c>
      <c r="O1019" s="104">
        <v>44</v>
      </c>
      <c r="P1019" s="104">
        <v>0</v>
      </c>
      <c r="Q1019" s="104">
        <v>230</v>
      </c>
      <c r="R1019" s="104">
        <v>24</v>
      </c>
      <c r="S1019" s="104">
        <f>SUM('MFP by Site_kbs'!$L1019:$P1019,'MFP by Site_kbs'!$R1019)</f>
        <v>96</v>
      </c>
      <c r="T1019" s="104">
        <v>294</v>
      </c>
      <c r="U1019" s="105">
        <v>0.90184049079754602</v>
      </c>
      <c r="V1019" s="104">
        <v>32</v>
      </c>
      <c r="W1019" s="105">
        <v>9.8159509202454004E-2</v>
      </c>
      <c r="X1019" s="104">
        <v>0</v>
      </c>
      <c r="Y1019" s="104">
        <v>11</v>
      </c>
      <c r="Z1019" s="104" t="s">
        <v>1869</v>
      </c>
      <c r="AA1019" s="104">
        <v>44</v>
      </c>
      <c r="AB1019" s="104">
        <v>51</v>
      </c>
      <c r="AC1019" s="104">
        <v>59</v>
      </c>
      <c r="AD1019" s="103">
        <v>54</v>
      </c>
      <c r="AE1019" s="104">
        <v>52</v>
      </c>
      <c r="AF1019" s="104">
        <v>55</v>
      </c>
      <c r="AG1019" s="104">
        <v>0</v>
      </c>
      <c r="AH1019" s="104">
        <v>0</v>
      </c>
      <c r="AI1019" s="104">
        <v>0</v>
      </c>
      <c r="AJ1019" s="104">
        <v>0</v>
      </c>
      <c r="AK1019" s="104">
        <v>0</v>
      </c>
      <c r="AL1019" s="104">
        <v>0</v>
      </c>
      <c r="AM1019" s="104">
        <v>0</v>
      </c>
      <c r="AN1019" s="104">
        <v>0</v>
      </c>
      <c r="AO1019" s="104">
        <v>228</v>
      </c>
      <c r="AP1019" s="106">
        <f>'MFP by Site_kbs'!$AO1019/'MFP by Site_kbs'!$G1019</f>
        <v>0.69938650306748462</v>
      </c>
      <c r="AQ1019" s="104">
        <v>230</v>
      </c>
      <c r="AR1019" s="107">
        <f>'MFP by Site_kbs'!$AQ1019/'MFP by Site_kbs'!$G1019</f>
        <v>0.70552147239263807</v>
      </c>
      <c r="AS1019" s="104" t="s">
        <v>1767</v>
      </c>
      <c r="AT1019" s="104" t="s">
        <v>1778</v>
      </c>
      <c r="AU1019" s="115" t="s">
        <v>3247</v>
      </c>
    </row>
    <row r="1020" spans="2:47" x14ac:dyDescent="0.25">
      <c r="B1020" s="109" t="s">
        <v>1808</v>
      </c>
      <c r="C1020" s="109">
        <v>51</v>
      </c>
      <c r="D1020" s="109" t="s">
        <v>181</v>
      </c>
      <c r="E1020" s="109">
        <v>51004</v>
      </c>
      <c r="F1020" s="109" t="s">
        <v>1405</v>
      </c>
      <c r="G1020" s="110">
        <v>526</v>
      </c>
      <c r="H1020" s="110">
        <v>278</v>
      </c>
      <c r="I1020" s="111">
        <v>0.52851711026616</v>
      </c>
      <c r="J1020" s="110">
        <v>248</v>
      </c>
      <c r="K1020" s="111">
        <v>0.47148288973384</v>
      </c>
      <c r="L1020" s="110">
        <v>0</v>
      </c>
      <c r="M1020" s="110">
        <v>4</v>
      </c>
      <c r="N1020" s="110">
        <v>70</v>
      </c>
      <c r="O1020" s="110">
        <v>44</v>
      </c>
      <c r="P1020" s="110">
        <v>0</v>
      </c>
      <c r="Q1020" s="110">
        <v>375</v>
      </c>
      <c r="R1020" s="110">
        <v>33</v>
      </c>
      <c r="S1020" s="110">
        <f>SUM('MFP by Site_kbs'!$L1020:$P1020,'MFP by Site_kbs'!$R1020)</f>
        <v>151</v>
      </c>
      <c r="T1020" s="110">
        <v>501</v>
      </c>
      <c r="U1020" s="111">
        <v>0.95247148288973404</v>
      </c>
      <c r="V1020" s="110">
        <v>25</v>
      </c>
      <c r="W1020" s="111">
        <v>4.7528517110266198E-2</v>
      </c>
      <c r="X1020" s="110">
        <v>0</v>
      </c>
      <c r="Y1020" s="110">
        <v>6</v>
      </c>
      <c r="Z1020" s="110" t="s">
        <v>1869</v>
      </c>
      <c r="AA1020" s="110">
        <v>72</v>
      </c>
      <c r="AB1020" s="110">
        <v>99</v>
      </c>
      <c r="AC1020" s="110">
        <v>78</v>
      </c>
      <c r="AD1020" s="109">
        <v>97</v>
      </c>
      <c r="AE1020" s="110">
        <v>77</v>
      </c>
      <c r="AF1020" s="110">
        <v>97</v>
      </c>
      <c r="AG1020" s="110">
        <v>0</v>
      </c>
      <c r="AH1020" s="110">
        <v>0</v>
      </c>
      <c r="AI1020" s="110">
        <v>0</v>
      </c>
      <c r="AJ1020" s="110">
        <v>0</v>
      </c>
      <c r="AK1020" s="110">
        <v>0</v>
      </c>
      <c r="AL1020" s="110">
        <v>0</v>
      </c>
      <c r="AM1020" s="110">
        <v>0</v>
      </c>
      <c r="AN1020" s="110">
        <v>0</v>
      </c>
      <c r="AO1020" s="110">
        <v>347</v>
      </c>
      <c r="AP1020" s="112">
        <f>'MFP by Site_kbs'!$AO1020/'MFP by Site_kbs'!$G1020</f>
        <v>0.65969581749049433</v>
      </c>
      <c r="AQ1020" s="110">
        <v>351</v>
      </c>
      <c r="AR1020" s="113">
        <f>'MFP by Site_kbs'!$AQ1020/'MFP by Site_kbs'!$G1020</f>
        <v>0.66730038022813687</v>
      </c>
      <c r="AS1020" s="110" t="s">
        <v>1767</v>
      </c>
      <c r="AT1020" s="110" t="s">
        <v>1778</v>
      </c>
      <c r="AU1020" s="114" t="s">
        <v>3247</v>
      </c>
    </row>
    <row r="1021" spans="2:47" x14ac:dyDescent="0.25">
      <c r="B1021" s="103" t="s">
        <v>1808</v>
      </c>
      <c r="C1021" s="103">
        <v>51</v>
      </c>
      <c r="D1021" s="103" t="s">
        <v>181</v>
      </c>
      <c r="E1021" s="103">
        <v>51005</v>
      </c>
      <c r="F1021" s="103" t="s">
        <v>1406</v>
      </c>
      <c r="G1021" s="104">
        <v>393</v>
      </c>
      <c r="H1021" s="104">
        <v>193</v>
      </c>
      <c r="I1021" s="105">
        <v>0.49109414758269698</v>
      </c>
      <c r="J1021" s="104">
        <v>200</v>
      </c>
      <c r="K1021" s="105">
        <v>0.50890585241730302</v>
      </c>
      <c r="L1021" s="104">
        <v>1</v>
      </c>
      <c r="M1021" s="104">
        <v>4</v>
      </c>
      <c r="N1021" s="104">
        <v>46</v>
      </c>
      <c r="O1021" s="104">
        <v>27</v>
      </c>
      <c r="P1021" s="104">
        <v>0</v>
      </c>
      <c r="Q1021" s="104">
        <v>308</v>
      </c>
      <c r="R1021" s="104">
        <v>7</v>
      </c>
      <c r="S1021" s="104">
        <f>SUM('MFP by Site_kbs'!$L1021:$P1021,'MFP by Site_kbs'!$R1021)</f>
        <v>85</v>
      </c>
      <c r="T1021" s="104">
        <v>385</v>
      </c>
      <c r="U1021" s="105">
        <v>0.97964376590330804</v>
      </c>
      <c r="V1021" s="104">
        <v>8</v>
      </c>
      <c r="W1021" s="105">
        <v>2.03562340966921E-2</v>
      </c>
      <c r="X1021" s="104">
        <v>0</v>
      </c>
      <c r="Y1021" s="104">
        <v>0</v>
      </c>
      <c r="Z1021" s="104" t="s">
        <v>1869</v>
      </c>
      <c r="AA1021" s="104">
        <v>0</v>
      </c>
      <c r="AB1021" s="104">
        <v>0</v>
      </c>
      <c r="AC1021" s="104">
        <v>0</v>
      </c>
      <c r="AD1021" s="103">
        <v>0</v>
      </c>
      <c r="AE1021" s="104">
        <v>0</v>
      </c>
      <c r="AF1021" s="104">
        <v>0</v>
      </c>
      <c r="AG1021" s="104">
        <v>134</v>
      </c>
      <c r="AH1021" s="104">
        <v>135</v>
      </c>
      <c r="AI1021" s="104">
        <v>124</v>
      </c>
      <c r="AJ1021" s="104">
        <v>0</v>
      </c>
      <c r="AK1021" s="104">
        <v>0</v>
      </c>
      <c r="AL1021" s="104">
        <v>0</v>
      </c>
      <c r="AM1021" s="104">
        <v>0</v>
      </c>
      <c r="AN1021" s="104">
        <v>0</v>
      </c>
      <c r="AO1021" s="104">
        <v>223</v>
      </c>
      <c r="AP1021" s="106">
        <f>'MFP by Site_kbs'!$AO1021/'MFP by Site_kbs'!$G1021</f>
        <v>0.56743002544529264</v>
      </c>
      <c r="AQ1021" s="104">
        <v>223</v>
      </c>
      <c r="AR1021" s="107">
        <f>'MFP by Site_kbs'!$AQ1021/'MFP by Site_kbs'!$G1021</f>
        <v>0.56743002544529264</v>
      </c>
      <c r="AS1021" s="104" t="s">
        <v>1767</v>
      </c>
      <c r="AT1021" s="104" t="s">
        <v>1778</v>
      </c>
      <c r="AU1021" s="115" t="s">
        <v>3247</v>
      </c>
    </row>
    <row r="1022" spans="2:47" x14ac:dyDescent="0.25">
      <c r="B1022" s="109" t="s">
        <v>1808</v>
      </c>
      <c r="C1022" s="109">
        <v>51</v>
      </c>
      <c r="D1022" s="109" t="s">
        <v>181</v>
      </c>
      <c r="E1022" s="109">
        <v>51006</v>
      </c>
      <c r="F1022" s="109" t="s">
        <v>1407</v>
      </c>
      <c r="G1022" s="110">
        <v>508</v>
      </c>
      <c r="H1022" s="110">
        <v>255</v>
      </c>
      <c r="I1022" s="111">
        <v>0.50196850393700798</v>
      </c>
      <c r="J1022" s="110">
        <v>253</v>
      </c>
      <c r="K1022" s="111">
        <v>0.49803149606299202</v>
      </c>
      <c r="L1022" s="110">
        <v>6</v>
      </c>
      <c r="M1022" s="110">
        <v>2</v>
      </c>
      <c r="N1022" s="110">
        <v>49</v>
      </c>
      <c r="O1022" s="110">
        <v>36</v>
      </c>
      <c r="P1022" s="110">
        <v>0</v>
      </c>
      <c r="Q1022" s="110">
        <v>405</v>
      </c>
      <c r="R1022" s="110">
        <v>10</v>
      </c>
      <c r="S1022" s="110">
        <f>SUM('MFP by Site_kbs'!$L1022:$P1022,'MFP by Site_kbs'!$R1022)</f>
        <v>103</v>
      </c>
      <c r="T1022" s="110">
        <v>496</v>
      </c>
      <c r="U1022" s="111">
        <v>0.976377952755906</v>
      </c>
      <c r="V1022" s="110">
        <v>12</v>
      </c>
      <c r="W1022" s="111">
        <v>2.3622047244094498E-2</v>
      </c>
      <c r="X1022" s="110">
        <v>0</v>
      </c>
      <c r="Y1022" s="110">
        <v>0</v>
      </c>
      <c r="Z1022" s="110" t="s">
        <v>1869</v>
      </c>
      <c r="AA1022" s="110">
        <v>0</v>
      </c>
      <c r="AB1022" s="110">
        <v>0</v>
      </c>
      <c r="AC1022" s="110">
        <v>0</v>
      </c>
      <c r="AD1022" s="109">
        <v>0</v>
      </c>
      <c r="AE1022" s="110">
        <v>0</v>
      </c>
      <c r="AF1022" s="110">
        <v>0</v>
      </c>
      <c r="AG1022" s="110">
        <v>0</v>
      </c>
      <c r="AH1022" s="110">
        <v>0</v>
      </c>
      <c r="AI1022" s="110">
        <v>0</v>
      </c>
      <c r="AJ1022" s="110">
        <v>129</v>
      </c>
      <c r="AK1022" s="110">
        <v>0</v>
      </c>
      <c r="AL1022" s="110">
        <v>135</v>
      </c>
      <c r="AM1022" s="110">
        <v>131</v>
      </c>
      <c r="AN1022" s="110">
        <v>113</v>
      </c>
      <c r="AO1022" s="110">
        <v>227</v>
      </c>
      <c r="AP1022" s="112">
        <f>'MFP by Site_kbs'!$AO1022/'MFP by Site_kbs'!$G1022</f>
        <v>0.44685039370078738</v>
      </c>
      <c r="AQ1022" s="110">
        <v>227</v>
      </c>
      <c r="AR1022" s="113">
        <f>'MFP by Site_kbs'!$AQ1022/'MFP by Site_kbs'!$G1022</f>
        <v>0.44685039370078738</v>
      </c>
      <c r="AS1022" s="110" t="s">
        <v>1767</v>
      </c>
      <c r="AT1022" s="110" t="s">
        <v>1778</v>
      </c>
      <c r="AU1022" s="114" t="s">
        <v>3247</v>
      </c>
    </row>
    <row r="1023" spans="2:47" x14ac:dyDescent="0.25">
      <c r="B1023" s="103" t="s">
        <v>1808</v>
      </c>
      <c r="C1023" s="103">
        <v>51</v>
      </c>
      <c r="D1023" s="103" t="s">
        <v>181</v>
      </c>
      <c r="E1023" s="103">
        <v>51007</v>
      </c>
      <c r="F1023" s="103" t="s">
        <v>1408</v>
      </c>
      <c r="G1023" s="104">
        <v>569</v>
      </c>
      <c r="H1023" s="104">
        <v>292</v>
      </c>
      <c r="I1023" s="105">
        <v>0.51318101933216198</v>
      </c>
      <c r="J1023" s="104">
        <v>277</v>
      </c>
      <c r="K1023" s="105">
        <v>0.48681898066783802</v>
      </c>
      <c r="L1023" s="104">
        <v>9</v>
      </c>
      <c r="M1023" s="104">
        <v>0</v>
      </c>
      <c r="N1023" s="104">
        <v>167</v>
      </c>
      <c r="O1023" s="104">
        <v>22</v>
      </c>
      <c r="P1023" s="104">
        <v>0</v>
      </c>
      <c r="Q1023" s="104">
        <v>326</v>
      </c>
      <c r="R1023" s="104">
        <v>45</v>
      </c>
      <c r="S1023" s="104">
        <f>SUM('MFP by Site_kbs'!$L1023:$P1023,'MFP by Site_kbs'!$R1023)</f>
        <v>243</v>
      </c>
      <c r="T1023" s="104">
        <v>562</v>
      </c>
      <c r="U1023" s="105">
        <v>0.98769771528998196</v>
      </c>
      <c r="V1023" s="104">
        <v>7</v>
      </c>
      <c r="W1023" s="105">
        <v>1.23022847100176E-2</v>
      </c>
      <c r="X1023" s="104">
        <v>0</v>
      </c>
      <c r="Y1023" s="104">
        <v>1</v>
      </c>
      <c r="Z1023" s="104" t="s">
        <v>1869</v>
      </c>
      <c r="AA1023" s="104">
        <v>40</v>
      </c>
      <c r="AB1023" s="104">
        <v>42</v>
      </c>
      <c r="AC1023" s="104">
        <v>44</v>
      </c>
      <c r="AD1023" s="103">
        <v>39</v>
      </c>
      <c r="AE1023" s="104">
        <v>46</v>
      </c>
      <c r="AF1023" s="104">
        <v>44</v>
      </c>
      <c r="AG1023" s="104">
        <v>50</v>
      </c>
      <c r="AH1023" s="104">
        <v>46</v>
      </c>
      <c r="AI1023" s="104">
        <v>53</v>
      </c>
      <c r="AJ1023" s="104">
        <v>41</v>
      </c>
      <c r="AK1023" s="104">
        <v>0</v>
      </c>
      <c r="AL1023" s="104">
        <v>40</v>
      </c>
      <c r="AM1023" s="104">
        <v>38</v>
      </c>
      <c r="AN1023" s="104">
        <v>45</v>
      </c>
      <c r="AO1023" s="104">
        <v>413</v>
      </c>
      <c r="AP1023" s="106">
        <f>'MFP by Site_kbs'!$AO1023/'MFP by Site_kbs'!$G1023</f>
        <v>0.72583479789103689</v>
      </c>
      <c r="AQ1023" s="104">
        <v>413</v>
      </c>
      <c r="AR1023" s="107">
        <f>'MFP by Site_kbs'!$AQ1023/'MFP by Site_kbs'!$G1023</f>
        <v>0.72583479789103689</v>
      </c>
      <c r="AS1023" s="104" t="s">
        <v>1767</v>
      </c>
      <c r="AT1023" s="104" t="s">
        <v>1778</v>
      </c>
      <c r="AU1023" s="115" t="s">
        <v>3246</v>
      </c>
    </row>
    <row r="1024" spans="2:47" x14ac:dyDescent="0.25">
      <c r="B1024" s="109" t="s">
        <v>1808</v>
      </c>
      <c r="C1024" s="109">
        <v>51</v>
      </c>
      <c r="D1024" s="109" t="s">
        <v>181</v>
      </c>
      <c r="E1024" s="109">
        <v>51010</v>
      </c>
      <c r="F1024" s="109" t="s">
        <v>1409</v>
      </c>
      <c r="G1024" s="110">
        <v>301</v>
      </c>
      <c r="H1024" s="110">
        <v>129</v>
      </c>
      <c r="I1024" s="111">
        <v>0.42857142857142899</v>
      </c>
      <c r="J1024" s="110">
        <v>172</v>
      </c>
      <c r="K1024" s="111">
        <v>0.57142857142857095</v>
      </c>
      <c r="L1024" s="110">
        <v>0</v>
      </c>
      <c r="M1024" s="110">
        <v>0</v>
      </c>
      <c r="N1024" s="110">
        <v>221</v>
      </c>
      <c r="O1024" s="110">
        <v>13</v>
      </c>
      <c r="P1024" s="110">
        <v>0</v>
      </c>
      <c r="Q1024" s="110">
        <v>37</v>
      </c>
      <c r="R1024" s="110">
        <v>30</v>
      </c>
      <c r="S1024" s="110">
        <f>SUM('MFP by Site_kbs'!$L1024:$P1024,'MFP by Site_kbs'!$R1024)</f>
        <v>264</v>
      </c>
      <c r="T1024" s="110">
        <v>295</v>
      </c>
      <c r="U1024" s="111">
        <v>0.98006644518272401</v>
      </c>
      <c r="V1024" s="110">
        <v>6</v>
      </c>
      <c r="W1024" s="111">
        <v>1.9933554817275701E-2</v>
      </c>
      <c r="X1024" s="110">
        <v>0</v>
      </c>
      <c r="Y1024" s="110">
        <v>13</v>
      </c>
      <c r="Z1024" s="110" t="s">
        <v>1869</v>
      </c>
      <c r="AA1024" s="110">
        <v>47</v>
      </c>
      <c r="AB1024" s="110">
        <v>58</v>
      </c>
      <c r="AC1024" s="110">
        <v>54</v>
      </c>
      <c r="AD1024" s="109">
        <v>48</v>
      </c>
      <c r="AE1024" s="110">
        <v>38</v>
      </c>
      <c r="AF1024" s="110">
        <v>43</v>
      </c>
      <c r="AG1024" s="110">
        <v>0</v>
      </c>
      <c r="AH1024" s="110">
        <v>0</v>
      </c>
      <c r="AI1024" s="110">
        <v>0</v>
      </c>
      <c r="AJ1024" s="110">
        <v>0</v>
      </c>
      <c r="AK1024" s="110">
        <v>0</v>
      </c>
      <c r="AL1024" s="110">
        <v>0</v>
      </c>
      <c r="AM1024" s="110">
        <v>0</v>
      </c>
      <c r="AN1024" s="110">
        <v>0</v>
      </c>
      <c r="AO1024" s="110">
        <v>275</v>
      </c>
      <c r="AP1024" s="112">
        <f>'MFP by Site_kbs'!$AO1024/'MFP by Site_kbs'!$G1024</f>
        <v>0.91362126245847175</v>
      </c>
      <c r="AQ1024" s="110">
        <v>275</v>
      </c>
      <c r="AR1024" s="113">
        <f>'MFP by Site_kbs'!$AQ1024/'MFP by Site_kbs'!$G1024</f>
        <v>0.91362126245847175</v>
      </c>
      <c r="AS1024" s="110" t="s">
        <v>1767</v>
      </c>
      <c r="AT1024" s="110" t="s">
        <v>1778</v>
      </c>
      <c r="AU1024" s="114" t="s">
        <v>3246</v>
      </c>
    </row>
    <row r="1025" spans="2:47" x14ac:dyDescent="0.25">
      <c r="B1025" s="103" t="s">
        <v>1808</v>
      </c>
      <c r="C1025" s="103">
        <v>51</v>
      </c>
      <c r="D1025" s="103" t="s">
        <v>181</v>
      </c>
      <c r="E1025" s="103">
        <v>51011</v>
      </c>
      <c r="F1025" s="103" t="s">
        <v>1410</v>
      </c>
      <c r="G1025" s="104">
        <v>213</v>
      </c>
      <c r="H1025" s="104">
        <v>97</v>
      </c>
      <c r="I1025" s="105">
        <v>0.45539906103286398</v>
      </c>
      <c r="J1025" s="104">
        <v>116</v>
      </c>
      <c r="K1025" s="105">
        <v>0.54460093896713602</v>
      </c>
      <c r="L1025" s="104">
        <v>0</v>
      </c>
      <c r="M1025" s="104">
        <v>0</v>
      </c>
      <c r="N1025" s="104">
        <v>174</v>
      </c>
      <c r="O1025" s="104">
        <v>3</v>
      </c>
      <c r="P1025" s="104">
        <v>0</v>
      </c>
      <c r="Q1025" s="104">
        <v>30</v>
      </c>
      <c r="R1025" s="104">
        <v>6</v>
      </c>
      <c r="S1025" s="104">
        <f>SUM('MFP by Site_kbs'!$L1025:$P1025,'MFP by Site_kbs'!$R1025)</f>
        <v>183</v>
      </c>
      <c r="T1025" s="104">
        <v>212</v>
      </c>
      <c r="U1025" s="105">
        <v>0.99530516431924898</v>
      </c>
      <c r="V1025" s="104">
        <v>1</v>
      </c>
      <c r="W1025" s="105">
        <v>4.6948356807511703E-3</v>
      </c>
      <c r="X1025" s="104">
        <v>0</v>
      </c>
      <c r="Y1025" s="104">
        <v>0</v>
      </c>
      <c r="Z1025" s="104" t="s">
        <v>1869</v>
      </c>
      <c r="AA1025" s="104">
        <v>0</v>
      </c>
      <c r="AB1025" s="104">
        <v>0</v>
      </c>
      <c r="AC1025" s="104">
        <v>0</v>
      </c>
      <c r="AD1025" s="103">
        <v>0</v>
      </c>
      <c r="AE1025" s="104">
        <v>0</v>
      </c>
      <c r="AF1025" s="104">
        <v>0</v>
      </c>
      <c r="AG1025" s="104">
        <v>73</v>
      </c>
      <c r="AH1025" s="104">
        <v>71</v>
      </c>
      <c r="AI1025" s="104">
        <v>69</v>
      </c>
      <c r="AJ1025" s="104">
        <v>0</v>
      </c>
      <c r="AK1025" s="104">
        <v>0</v>
      </c>
      <c r="AL1025" s="104">
        <v>0</v>
      </c>
      <c r="AM1025" s="104">
        <v>0</v>
      </c>
      <c r="AN1025" s="104">
        <v>0</v>
      </c>
      <c r="AO1025" s="104">
        <v>206</v>
      </c>
      <c r="AP1025" s="106">
        <f>'MFP by Site_kbs'!$AO1025/'MFP by Site_kbs'!$G1025</f>
        <v>0.96713615023474175</v>
      </c>
      <c r="AQ1025" s="104">
        <v>206</v>
      </c>
      <c r="AR1025" s="107">
        <f>'MFP by Site_kbs'!$AQ1025/'MFP by Site_kbs'!$G1025</f>
        <v>0.96713615023474175</v>
      </c>
      <c r="AS1025" s="104" t="s">
        <v>1767</v>
      </c>
      <c r="AT1025" s="104" t="s">
        <v>1778</v>
      </c>
      <c r="AU1025" s="115" t="s">
        <v>3246</v>
      </c>
    </row>
    <row r="1026" spans="2:47" x14ac:dyDescent="0.25">
      <c r="B1026" s="109" t="s">
        <v>1808</v>
      </c>
      <c r="C1026" s="109">
        <v>51</v>
      </c>
      <c r="D1026" s="109" t="s">
        <v>181</v>
      </c>
      <c r="E1026" s="109">
        <v>51012</v>
      </c>
      <c r="F1026" s="109" t="s">
        <v>1411</v>
      </c>
      <c r="G1026" s="110">
        <v>344</v>
      </c>
      <c r="H1026" s="110">
        <v>169</v>
      </c>
      <c r="I1026" s="111">
        <v>0.49127906976744201</v>
      </c>
      <c r="J1026" s="110">
        <v>175</v>
      </c>
      <c r="K1026" s="111">
        <v>0.50872093023255804</v>
      </c>
      <c r="L1026" s="110">
        <v>0</v>
      </c>
      <c r="M1026" s="110">
        <v>0</v>
      </c>
      <c r="N1026" s="110">
        <v>258</v>
      </c>
      <c r="O1026" s="110">
        <v>13</v>
      </c>
      <c r="P1026" s="110">
        <v>0</v>
      </c>
      <c r="Q1026" s="110">
        <v>69</v>
      </c>
      <c r="R1026" s="110">
        <v>4</v>
      </c>
      <c r="S1026" s="110">
        <f>SUM('MFP by Site_kbs'!$L1026:$P1026,'MFP by Site_kbs'!$R1026)</f>
        <v>275</v>
      </c>
      <c r="T1026" s="110">
        <v>337</v>
      </c>
      <c r="U1026" s="111">
        <v>0.97965116279069797</v>
      </c>
      <c r="V1026" s="110">
        <v>7</v>
      </c>
      <c r="W1026" s="111">
        <v>2.0348837209302299E-2</v>
      </c>
      <c r="X1026" s="110">
        <v>0</v>
      </c>
      <c r="Y1026" s="110">
        <v>0</v>
      </c>
      <c r="Z1026" s="110" t="s">
        <v>1869</v>
      </c>
      <c r="AA1026" s="110">
        <v>0</v>
      </c>
      <c r="AB1026" s="110">
        <v>0</v>
      </c>
      <c r="AC1026" s="110">
        <v>0</v>
      </c>
      <c r="AD1026" s="109">
        <v>0</v>
      </c>
      <c r="AE1026" s="110">
        <v>0</v>
      </c>
      <c r="AF1026" s="110">
        <v>0</v>
      </c>
      <c r="AG1026" s="110">
        <v>0</v>
      </c>
      <c r="AH1026" s="110">
        <v>0</v>
      </c>
      <c r="AI1026" s="110">
        <v>0</v>
      </c>
      <c r="AJ1026" s="110">
        <v>87</v>
      </c>
      <c r="AK1026" s="110">
        <v>3</v>
      </c>
      <c r="AL1026" s="110">
        <v>87</v>
      </c>
      <c r="AM1026" s="110">
        <v>77</v>
      </c>
      <c r="AN1026" s="110">
        <v>90</v>
      </c>
      <c r="AO1026" s="110">
        <v>291</v>
      </c>
      <c r="AP1026" s="112">
        <f>'MFP by Site_kbs'!$AO1026/'MFP by Site_kbs'!$G1026</f>
        <v>0.84593023255813948</v>
      </c>
      <c r="AQ1026" s="110">
        <v>291</v>
      </c>
      <c r="AR1026" s="113">
        <f>'MFP by Site_kbs'!$AQ1026/'MFP by Site_kbs'!$G1026</f>
        <v>0.84593023255813948</v>
      </c>
      <c r="AS1026" s="110" t="s">
        <v>1767</v>
      </c>
      <c r="AT1026" s="110" t="s">
        <v>1778</v>
      </c>
      <c r="AU1026" s="114" t="s">
        <v>3246</v>
      </c>
    </row>
    <row r="1027" spans="2:47" x14ac:dyDescent="0.25">
      <c r="B1027" s="103" t="s">
        <v>1808</v>
      </c>
      <c r="C1027" s="103">
        <v>51</v>
      </c>
      <c r="D1027" s="103" t="s">
        <v>181</v>
      </c>
      <c r="E1027" s="103">
        <v>51018</v>
      </c>
      <c r="F1027" s="103" t="s">
        <v>1412</v>
      </c>
      <c r="G1027" s="104">
        <v>241</v>
      </c>
      <c r="H1027" s="104">
        <v>96</v>
      </c>
      <c r="I1027" s="105">
        <v>0.39834024896265602</v>
      </c>
      <c r="J1027" s="104">
        <v>145</v>
      </c>
      <c r="K1027" s="105">
        <v>0.60165975103734404</v>
      </c>
      <c r="L1027" s="104">
        <v>0</v>
      </c>
      <c r="M1027" s="104">
        <v>0</v>
      </c>
      <c r="N1027" s="104">
        <v>183</v>
      </c>
      <c r="O1027" s="104">
        <v>11</v>
      </c>
      <c r="P1027" s="104">
        <v>1</v>
      </c>
      <c r="Q1027" s="104">
        <v>35</v>
      </c>
      <c r="R1027" s="104">
        <v>11</v>
      </c>
      <c r="S1027" s="104">
        <f>SUM('MFP by Site_kbs'!$L1027:$P1027,'MFP by Site_kbs'!$R1027)</f>
        <v>206</v>
      </c>
      <c r="T1027" s="104">
        <v>233</v>
      </c>
      <c r="U1027" s="105">
        <v>0.96680497925311204</v>
      </c>
      <c r="V1027" s="104">
        <v>8</v>
      </c>
      <c r="W1027" s="105">
        <v>3.3195020746888002E-2</v>
      </c>
      <c r="X1027" s="104">
        <v>0</v>
      </c>
      <c r="Y1027" s="104">
        <v>1</v>
      </c>
      <c r="Z1027" s="104" t="s">
        <v>1869</v>
      </c>
      <c r="AA1027" s="104">
        <v>38</v>
      </c>
      <c r="AB1027" s="104">
        <v>43</v>
      </c>
      <c r="AC1027" s="104">
        <v>40</v>
      </c>
      <c r="AD1027" s="103">
        <v>29</v>
      </c>
      <c r="AE1027" s="104">
        <v>52</v>
      </c>
      <c r="AF1027" s="104">
        <v>38</v>
      </c>
      <c r="AG1027" s="104">
        <v>0</v>
      </c>
      <c r="AH1027" s="104">
        <v>0</v>
      </c>
      <c r="AI1027" s="104">
        <v>0</v>
      </c>
      <c r="AJ1027" s="104">
        <v>0</v>
      </c>
      <c r="AK1027" s="104">
        <v>0</v>
      </c>
      <c r="AL1027" s="104">
        <v>0</v>
      </c>
      <c r="AM1027" s="104">
        <v>0</v>
      </c>
      <c r="AN1027" s="104">
        <v>0</v>
      </c>
      <c r="AO1027" s="104">
        <v>232</v>
      </c>
      <c r="AP1027" s="106">
        <f>'MFP by Site_kbs'!$AO1027/'MFP by Site_kbs'!$G1027</f>
        <v>0.96265560165975106</v>
      </c>
      <c r="AQ1027" s="104">
        <v>232</v>
      </c>
      <c r="AR1027" s="107">
        <f>'MFP by Site_kbs'!$AQ1027/'MFP by Site_kbs'!$G1027</f>
        <v>0.96265560165975106</v>
      </c>
      <c r="AS1027" s="104" t="s">
        <v>1767</v>
      </c>
      <c r="AT1027" s="104" t="s">
        <v>1778</v>
      </c>
      <c r="AU1027" s="115" t="s">
        <v>3246</v>
      </c>
    </row>
    <row r="1028" spans="2:47" x14ac:dyDescent="0.25">
      <c r="B1028" s="109" t="s">
        <v>1808</v>
      </c>
      <c r="C1028" s="109">
        <v>51</v>
      </c>
      <c r="D1028" s="109" t="s">
        <v>181</v>
      </c>
      <c r="E1028" s="109">
        <v>51019</v>
      </c>
      <c r="F1028" s="109" t="s">
        <v>1413</v>
      </c>
      <c r="G1028" s="110">
        <v>284</v>
      </c>
      <c r="H1028" s="110">
        <v>138</v>
      </c>
      <c r="I1028" s="111">
        <v>0.485915492957747</v>
      </c>
      <c r="J1028" s="110">
        <v>146</v>
      </c>
      <c r="K1028" s="111">
        <v>0.51408450704225395</v>
      </c>
      <c r="L1028" s="110">
        <v>1</v>
      </c>
      <c r="M1028" s="110">
        <v>3</v>
      </c>
      <c r="N1028" s="110">
        <v>153</v>
      </c>
      <c r="O1028" s="110">
        <v>36</v>
      </c>
      <c r="P1028" s="110">
        <v>0</v>
      </c>
      <c r="Q1028" s="110">
        <v>70</v>
      </c>
      <c r="R1028" s="110">
        <v>21</v>
      </c>
      <c r="S1028" s="110">
        <f>SUM('MFP by Site_kbs'!$L1028:$P1028,'MFP by Site_kbs'!$R1028)</f>
        <v>214</v>
      </c>
      <c r="T1028" s="110">
        <v>252</v>
      </c>
      <c r="U1028" s="111">
        <v>0.88732394366197198</v>
      </c>
      <c r="V1028" s="110">
        <v>32</v>
      </c>
      <c r="W1028" s="111">
        <v>0.11267605633802801</v>
      </c>
      <c r="X1028" s="110">
        <v>0</v>
      </c>
      <c r="Y1028" s="110">
        <v>0</v>
      </c>
      <c r="Z1028" s="110" t="s">
        <v>1869</v>
      </c>
      <c r="AA1028" s="110">
        <v>42</v>
      </c>
      <c r="AB1028" s="110">
        <v>48</v>
      </c>
      <c r="AC1028" s="110">
        <v>42</v>
      </c>
      <c r="AD1028" s="109">
        <v>49</v>
      </c>
      <c r="AE1028" s="110">
        <v>49</v>
      </c>
      <c r="AF1028" s="110">
        <v>54</v>
      </c>
      <c r="AG1028" s="110">
        <v>0</v>
      </c>
      <c r="AH1028" s="110">
        <v>0</v>
      </c>
      <c r="AI1028" s="110">
        <v>0</v>
      </c>
      <c r="AJ1028" s="110">
        <v>0</v>
      </c>
      <c r="AK1028" s="110">
        <v>0</v>
      </c>
      <c r="AL1028" s="110">
        <v>0</v>
      </c>
      <c r="AM1028" s="110">
        <v>0</v>
      </c>
      <c r="AN1028" s="110">
        <v>0</v>
      </c>
      <c r="AO1028" s="110">
        <v>269</v>
      </c>
      <c r="AP1028" s="112">
        <f>'MFP by Site_kbs'!$AO1028/'MFP by Site_kbs'!$G1028</f>
        <v>0.94718309859154926</v>
      </c>
      <c r="AQ1028" s="110">
        <v>269</v>
      </c>
      <c r="AR1028" s="113">
        <f>'MFP by Site_kbs'!$AQ1028/'MFP by Site_kbs'!$G1028</f>
        <v>0.94718309859154926</v>
      </c>
      <c r="AS1028" s="110" t="s">
        <v>1767</v>
      </c>
      <c r="AT1028" s="110" t="s">
        <v>1778</v>
      </c>
      <c r="AU1028" s="114" t="s">
        <v>3246</v>
      </c>
    </row>
    <row r="1029" spans="2:47" x14ac:dyDescent="0.25">
      <c r="B1029" s="103" t="s">
        <v>1808</v>
      </c>
      <c r="C1029" s="103">
        <v>51</v>
      </c>
      <c r="D1029" s="103" t="s">
        <v>181</v>
      </c>
      <c r="E1029" s="103">
        <v>51020</v>
      </c>
      <c r="F1029" s="103" t="s">
        <v>1414</v>
      </c>
      <c r="G1029" s="104">
        <v>510</v>
      </c>
      <c r="H1029" s="104">
        <v>230</v>
      </c>
      <c r="I1029" s="105">
        <v>0.45098039215686297</v>
      </c>
      <c r="J1029" s="104">
        <v>280</v>
      </c>
      <c r="K1029" s="105">
        <v>0.54901960784313697</v>
      </c>
      <c r="L1029" s="104">
        <v>3</v>
      </c>
      <c r="M1029" s="104">
        <v>17</v>
      </c>
      <c r="N1029" s="104">
        <v>135</v>
      </c>
      <c r="O1029" s="104">
        <v>124</v>
      </c>
      <c r="P1029" s="104">
        <v>0</v>
      </c>
      <c r="Q1029" s="104">
        <v>213</v>
      </c>
      <c r="R1029" s="104">
        <v>18</v>
      </c>
      <c r="S1029" s="104">
        <f>SUM('MFP by Site_kbs'!$L1029:$P1029,'MFP by Site_kbs'!$R1029)</f>
        <v>297</v>
      </c>
      <c r="T1029" s="104">
        <v>461</v>
      </c>
      <c r="U1029" s="105">
        <v>0.90392156862745099</v>
      </c>
      <c r="V1029" s="104">
        <v>49</v>
      </c>
      <c r="W1029" s="105">
        <v>9.6078431372548997E-2</v>
      </c>
      <c r="X1029" s="104">
        <v>0</v>
      </c>
      <c r="Y1029" s="104">
        <v>0</v>
      </c>
      <c r="Z1029" s="104" t="s">
        <v>1869</v>
      </c>
      <c r="AA1029" s="104">
        <v>0</v>
      </c>
      <c r="AB1029" s="104">
        <v>0</v>
      </c>
      <c r="AC1029" s="104">
        <v>0</v>
      </c>
      <c r="AD1029" s="103">
        <v>0</v>
      </c>
      <c r="AE1029" s="104">
        <v>0</v>
      </c>
      <c r="AF1029" s="104">
        <v>0</v>
      </c>
      <c r="AG1029" s="104">
        <v>170</v>
      </c>
      <c r="AH1029" s="104">
        <v>178</v>
      </c>
      <c r="AI1029" s="104">
        <v>162</v>
      </c>
      <c r="AJ1029" s="104">
        <v>0</v>
      </c>
      <c r="AK1029" s="104">
        <v>0</v>
      </c>
      <c r="AL1029" s="104">
        <v>0</v>
      </c>
      <c r="AM1029" s="104">
        <v>0</v>
      </c>
      <c r="AN1029" s="104">
        <v>0</v>
      </c>
      <c r="AO1029" s="104">
        <v>399</v>
      </c>
      <c r="AP1029" s="106">
        <f>'MFP by Site_kbs'!$AO1029/'MFP by Site_kbs'!$G1029</f>
        <v>0.78235294117647058</v>
      </c>
      <c r="AQ1029" s="104">
        <v>399</v>
      </c>
      <c r="AR1029" s="107">
        <f>'MFP by Site_kbs'!$AQ1029/'MFP by Site_kbs'!$G1029</f>
        <v>0.78235294117647058</v>
      </c>
      <c r="AS1029" s="104" t="s">
        <v>1767</v>
      </c>
      <c r="AT1029" s="104" t="s">
        <v>1778</v>
      </c>
      <c r="AU1029" s="115" t="s">
        <v>3246</v>
      </c>
    </row>
    <row r="1030" spans="2:47" x14ac:dyDescent="0.25">
      <c r="B1030" s="109" t="s">
        <v>1808</v>
      </c>
      <c r="C1030" s="109">
        <v>51</v>
      </c>
      <c r="D1030" s="109" t="s">
        <v>181</v>
      </c>
      <c r="E1030" s="109">
        <v>51021</v>
      </c>
      <c r="F1030" s="109" t="s">
        <v>1415</v>
      </c>
      <c r="G1030" s="110">
        <v>730</v>
      </c>
      <c r="H1030" s="110">
        <v>361</v>
      </c>
      <c r="I1030" s="111">
        <v>0.494520547945206</v>
      </c>
      <c r="J1030" s="110">
        <v>369</v>
      </c>
      <c r="K1030" s="111">
        <v>0.50547945205479505</v>
      </c>
      <c r="L1030" s="110">
        <v>3</v>
      </c>
      <c r="M1030" s="110">
        <v>36</v>
      </c>
      <c r="N1030" s="110">
        <v>170</v>
      </c>
      <c r="O1030" s="110">
        <v>136</v>
      </c>
      <c r="P1030" s="110">
        <v>0</v>
      </c>
      <c r="Q1030" s="110">
        <v>368</v>
      </c>
      <c r="R1030" s="110">
        <v>17</v>
      </c>
      <c r="S1030" s="110">
        <f>SUM('MFP by Site_kbs'!$L1030:$P1030,'MFP by Site_kbs'!$R1030)</f>
        <v>362</v>
      </c>
      <c r="T1030" s="110">
        <v>671</v>
      </c>
      <c r="U1030" s="111">
        <v>0.91917808219178099</v>
      </c>
      <c r="V1030" s="110">
        <v>59</v>
      </c>
      <c r="W1030" s="111">
        <v>8.0821917808219207E-2</v>
      </c>
      <c r="X1030" s="110">
        <v>0</v>
      </c>
      <c r="Y1030" s="110">
        <v>0</v>
      </c>
      <c r="Z1030" s="110" t="s">
        <v>1869</v>
      </c>
      <c r="AA1030" s="110">
        <v>0</v>
      </c>
      <c r="AB1030" s="110">
        <v>0</v>
      </c>
      <c r="AC1030" s="110">
        <v>0</v>
      </c>
      <c r="AD1030" s="109">
        <v>0</v>
      </c>
      <c r="AE1030" s="110">
        <v>0</v>
      </c>
      <c r="AF1030" s="110">
        <v>0</v>
      </c>
      <c r="AG1030" s="110">
        <v>0</v>
      </c>
      <c r="AH1030" s="110">
        <v>0</v>
      </c>
      <c r="AI1030" s="110">
        <v>0</v>
      </c>
      <c r="AJ1030" s="110">
        <v>221</v>
      </c>
      <c r="AK1030" s="110">
        <v>5</v>
      </c>
      <c r="AL1030" s="110">
        <v>185</v>
      </c>
      <c r="AM1030" s="110">
        <v>191</v>
      </c>
      <c r="AN1030" s="110">
        <v>128</v>
      </c>
      <c r="AO1030" s="110">
        <v>478</v>
      </c>
      <c r="AP1030" s="112">
        <f>'MFP by Site_kbs'!$AO1030/'MFP by Site_kbs'!$G1030</f>
        <v>0.65479452054794518</v>
      </c>
      <c r="AQ1030" s="110">
        <v>488</v>
      </c>
      <c r="AR1030" s="113">
        <f>'MFP by Site_kbs'!$AQ1030/'MFP by Site_kbs'!$G1030</f>
        <v>0.66849315068493154</v>
      </c>
      <c r="AS1030" s="110" t="s">
        <v>1767</v>
      </c>
      <c r="AT1030" s="110" t="s">
        <v>1778</v>
      </c>
      <c r="AU1030" s="114" t="s">
        <v>3247</v>
      </c>
    </row>
    <row r="1031" spans="2:47" x14ac:dyDescent="0.25">
      <c r="B1031" s="103" t="s">
        <v>1808</v>
      </c>
      <c r="C1031" s="103">
        <v>51</v>
      </c>
      <c r="D1031" s="103" t="s">
        <v>181</v>
      </c>
      <c r="E1031" s="103">
        <v>51023</v>
      </c>
      <c r="F1031" s="103" t="s">
        <v>1416</v>
      </c>
      <c r="G1031" s="104">
        <v>452</v>
      </c>
      <c r="H1031" s="104">
        <v>217</v>
      </c>
      <c r="I1031" s="105">
        <v>0.48008849557522099</v>
      </c>
      <c r="J1031" s="104">
        <v>235</v>
      </c>
      <c r="K1031" s="105">
        <v>0.51991150442477896</v>
      </c>
      <c r="L1031" s="104">
        <v>4</v>
      </c>
      <c r="M1031" s="104">
        <v>0</v>
      </c>
      <c r="N1031" s="104">
        <v>214</v>
      </c>
      <c r="O1031" s="104">
        <v>23</v>
      </c>
      <c r="P1031" s="104">
        <v>0</v>
      </c>
      <c r="Q1031" s="104">
        <v>193</v>
      </c>
      <c r="R1031" s="104">
        <v>18</v>
      </c>
      <c r="S1031" s="104">
        <f>SUM('MFP by Site_kbs'!$L1031:$P1031,'MFP by Site_kbs'!$R1031)</f>
        <v>259</v>
      </c>
      <c r="T1031" s="104">
        <v>441</v>
      </c>
      <c r="U1031" s="105">
        <v>0.97566371681415898</v>
      </c>
      <c r="V1031" s="104">
        <v>11</v>
      </c>
      <c r="W1031" s="105">
        <v>2.4336283185840701E-2</v>
      </c>
      <c r="X1031" s="104">
        <v>0</v>
      </c>
      <c r="Y1031" s="104">
        <v>0</v>
      </c>
      <c r="Z1031" s="104" t="s">
        <v>1869</v>
      </c>
      <c r="AA1031" s="104">
        <v>0</v>
      </c>
      <c r="AB1031" s="104">
        <v>0</v>
      </c>
      <c r="AC1031" s="104">
        <v>0</v>
      </c>
      <c r="AD1031" s="103">
        <v>0</v>
      </c>
      <c r="AE1031" s="104">
        <v>0</v>
      </c>
      <c r="AF1031" s="104">
        <v>107</v>
      </c>
      <c r="AG1031" s="104">
        <v>112</v>
      </c>
      <c r="AH1031" s="104">
        <v>119</v>
      </c>
      <c r="AI1031" s="104">
        <v>114</v>
      </c>
      <c r="AJ1031" s="104">
        <v>0</v>
      </c>
      <c r="AK1031" s="104">
        <v>0</v>
      </c>
      <c r="AL1031" s="104">
        <v>0</v>
      </c>
      <c r="AM1031" s="104">
        <v>0</v>
      </c>
      <c r="AN1031" s="104">
        <v>0</v>
      </c>
      <c r="AO1031" s="104">
        <v>349</v>
      </c>
      <c r="AP1031" s="106">
        <f>'MFP by Site_kbs'!$AO1031/'MFP by Site_kbs'!$G1031</f>
        <v>0.77212389380530977</v>
      </c>
      <c r="AQ1031" s="104">
        <v>349</v>
      </c>
      <c r="AR1031" s="107">
        <f>'MFP by Site_kbs'!$AQ1031/'MFP by Site_kbs'!$G1031</f>
        <v>0.77212389380530977</v>
      </c>
      <c r="AS1031" s="104" t="s">
        <v>1767</v>
      </c>
      <c r="AT1031" s="104" t="s">
        <v>1778</v>
      </c>
      <c r="AU1031" s="115" t="s">
        <v>3246</v>
      </c>
    </row>
    <row r="1032" spans="2:47" x14ac:dyDescent="0.25">
      <c r="B1032" s="109" t="s">
        <v>1808</v>
      </c>
      <c r="C1032" s="109">
        <v>51</v>
      </c>
      <c r="D1032" s="109" t="s">
        <v>181</v>
      </c>
      <c r="E1032" s="109">
        <v>51024</v>
      </c>
      <c r="F1032" s="109" t="s">
        <v>1417</v>
      </c>
      <c r="G1032" s="110">
        <v>447</v>
      </c>
      <c r="H1032" s="110">
        <v>210</v>
      </c>
      <c r="I1032" s="111">
        <v>0.46979865771812102</v>
      </c>
      <c r="J1032" s="110">
        <v>237</v>
      </c>
      <c r="K1032" s="111">
        <v>0.53020134228187898</v>
      </c>
      <c r="L1032" s="110">
        <v>6</v>
      </c>
      <c r="M1032" s="110">
        <v>0</v>
      </c>
      <c r="N1032" s="110">
        <v>189</v>
      </c>
      <c r="O1032" s="110">
        <v>22</v>
      </c>
      <c r="P1032" s="110">
        <v>1</v>
      </c>
      <c r="Q1032" s="110">
        <v>217</v>
      </c>
      <c r="R1032" s="110">
        <v>12</v>
      </c>
      <c r="S1032" s="110">
        <f>SUM('MFP by Site_kbs'!$L1032:$P1032,'MFP by Site_kbs'!$R1032)</f>
        <v>230</v>
      </c>
      <c r="T1032" s="110">
        <v>439</v>
      </c>
      <c r="U1032" s="111">
        <v>0.98210290827740498</v>
      </c>
      <c r="V1032" s="110">
        <v>8</v>
      </c>
      <c r="W1032" s="111">
        <v>1.7897091722595099E-2</v>
      </c>
      <c r="X1032" s="110">
        <v>0</v>
      </c>
      <c r="Y1032" s="110">
        <v>0</v>
      </c>
      <c r="Z1032" s="110" t="s">
        <v>1869</v>
      </c>
      <c r="AA1032" s="110">
        <v>0</v>
      </c>
      <c r="AB1032" s="110">
        <v>0</v>
      </c>
      <c r="AC1032" s="110">
        <v>0</v>
      </c>
      <c r="AD1032" s="109">
        <v>0</v>
      </c>
      <c r="AE1032" s="110">
        <v>0</v>
      </c>
      <c r="AF1032" s="110">
        <v>0</v>
      </c>
      <c r="AG1032" s="110">
        <v>0</v>
      </c>
      <c r="AH1032" s="110">
        <v>0</v>
      </c>
      <c r="AI1032" s="110">
        <v>0</v>
      </c>
      <c r="AJ1032" s="110">
        <v>144</v>
      </c>
      <c r="AK1032" s="110">
        <v>1</v>
      </c>
      <c r="AL1032" s="110">
        <v>109</v>
      </c>
      <c r="AM1032" s="110">
        <v>106</v>
      </c>
      <c r="AN1032" s="110">
        <v>87</v>
      </c>
      <c r="AO1032" s="110">
        <v>309</v>
      </c>
      <c r="AP1032" s="112">
        <f>'MFP by Site_kbs'!$AO1032/'MFP by Site_kbs'!$G1032</f>
        <v>0.6912751677852349</v>
      </c>
      <c r="AQ1032" s="110">
        <v>310</v>
      </c>
      <c r="AR1032" s="113">
        <f>'MFP by Site_kbs'!$AQ1032/'MFP by Site_kbs'!$G1032</f>
        <v>0.69351230425055932</v>
      </c>
      <c r="AS1032" s="110" t="s">
        <v>1767</v>
      </c>
      <c r="AT1032" s="110" t="s">
        <v>1778</v>
      </c>
      <c r="AU1032" s="114" t="s">
        <v>3247</v>
      </c>
    </row>
    <row r="1033" spans="2:47" x14ac:dyDescent="0.25">
      <c r="B1033" s="103" t="s">
        <v>1808</v>
      </c>
      <c r="C1033" s="103">
        <v>51</v>
      </c>
      <c r="D1033" s="103" t="s">
        <v>181</v>
      </c>
      <c r="E1033" s="103">
        <v>51028</v>
      </c>
      <c r="F1033" s="103" t="s">
        <v>1418</v>
      </c>
      <c r="G1033" s="104">
        <v>575</v>
      </c>
      <c r="H1033" s="104">
        <v>278</v>
      </c>
      <c r="I1033" s="105">
        <v>0.48347826086956502</v>
      </c>
      <c r="J1033" s="104">
        <v>297</v>
      </c>
      <c r="K1033" s="105">
        <v>0.51652173913043498</v>
      </c>
      <c r="L1033" s="104">
        <v>4</v>
      </c>
      <c r="M1033" s="104">
        <v>5</v>
      </c>
      <c r="N1033" s="104">
        <v>232</v>
      </c>
      <c r="O1033" s="104">
        <v>40</v>
      </c>
      <c r="P1033" s="104">
        <v>1</v>
      </c>
      <c r="Q1033" s="104">
        <v>225</v>
      </c>
      <c r="R1033" s="104">
        <v>68</v>
      </c>
      <c r="S1033" s="104">
        <f>SUM('MFP by Site_kbs'!$L1033:$P1033,'MFP by Site_kbs'!$R1033)</f>
        <v>350</v>
      </c>
      <c r="T1033" s="104">
        <v>550</v>
      </c>
      <c r="U1033" s="105">
        <v>0.95652173913043503</v>
      </c>
      <c r="V1033" s="104">
        <v>25</v>
      </c>
      <c r="W1033" s="105">
        <v>4.3478260869565202E-2</v>
      </c>
      <c r="X1033" s="104">
        <v>0</v>
      </c>
      <c r="Y1033" s="104">
        <v>7</v>
      </c>
      <c r="Z1033" s="104" t="s">
        <v>1869</v>
      </c>
      <c r="AA1033" s="104">
        <v>100</v>
      </c>
      <c r="AB1033" s="104">
        <v>111</v>
      </c>
      <c r="AC1033" s="104">
        <v>113</v>
      </c>
      <c r="AD1033" s="103">
        <v>127</v>
      </c>
      <c r="AE1033" s="104">
        <v>117</v>
      </c>
      <c r="AF1033" s="104">
        <v>0</v>
      </c>
      <c r="AG1033" s="104">
        <v>0</v>
      </c>
      <c r="AH1033" s="104">
        <v>0</v>
      </c>
      <c r="AI1033" s="104">
        <v>0</v>
      </c>
      <c r="AJ1033" s="104">
        <v>0</v>
      </c>
      <c r="AK1033" s="104">
        <v>0</v>
      </c>
      <c r="AL1033" s="104">
        <v>0</v>
      </c>
      <c r="AM1033" s="104">
        <v>0</v>
      </c>
      <c r="AN1033" s="104">
        <v>0</v>
      </c>
      <c r="AO1033" s="104">
        <v>461</v>
      </c>
      <c r="AP1033" s="106">
        <f>'MFP by Site_kbs'!$AO1033/'MFP by Site_kbs'!$G1033</f>
        <v>0.80173913043478262</v>
      </c>
      <c r="AQ1033" s="104">
        <v>461</v>
      </c>
      <c r="AR1033" s="107">
        <f>'MFP by Site_kbs'!$AQ1033/'MFP by Site_kbs'!$G1033</f>
        <v>0.80173913043478262</v>
      </c>
      <c r="AS1033" s="104" t="s">
        <v>1767</v>
      </c>
      <c r="AT1033" s="104" t="s">
        <v>1778</v>
      </c>
      <c r="AU1033" s="115" t="s">
        <v>3246</v>
      </c>
    </row>
    <row r="1034" spans="2:47" x14ac:dyDescent="0.25">
      <c r="B1034" s="109" t="s">
        <v>1808</v>
      </c>
      <c r="C1034" s="109">
        <v>51</v>
      </c>
      <c r="D1034" s="109" t="s">
        <v>181</v>
      </c>
      <c r="E1034" s="109">
        <v>51031</v>
      </c>
      <c r="F1034" s="109" t="s">
        <v>1419</v>
      </c>
      <c r="G1034" s="110">
        <v>328</v>
      </c>
      <c r="H1034" s="110">
        <v>166</v>
      </c>
      <c r="I1034" s="111">
        <v>0.50609756097560998</v>
      </c>
      <c r="J1034" s="110">
        <v>162</v>
      </c>
      <c r="K1034" s="111">
        <v>0.49390243902439002</v>
      </c>
      <c r="L1034" s="110">
        <v>1</v>
      </c>
      <c r="M1034" s="110">
        <v>6</v>
      </c>
      <c r="N1034" s="110">
        <v>78</v>
      </c>
      <c r="O1034" s="110">
        <v>67</v>
      </c>
      <c r="P1034" s="110">
        <v>0</v>
      </c>
      <c r="Q1034" s="110">
        <v>150</v>
      </c>
      <c r="R1034" s="110">
        <v>26</v>
      </c>
      <c r="S1034" s="110">
        <f>SUM('MFP by Site_kbs'!$L1034:$P1034,'MFP by Site_kbs'!$R1034)</f>
        <v>178</v>
      </c>
      <c r="T1034" s="110">
        <v>279</v>
      </c>
      <c r="U1034" s="111">
        <v>0.85060975609756095</v>
      </c>
      <c r="V1034" s="110">
        <v>49</v>
      </c>
      <c r="W1034" s="111">
        <v>0.14939024390243899</v>
      </c>
      <c r="X1034" s="110">
        <v>0</v>
      </c>
      <c r="Y1034" s="110">
        <v>9</v>
      </c>
      <c r="Z1034" s="110" t="s">
        <v>1869</v>
      </c>
      <c r="AA1034" s="110">
        <v>61</v>
      </c>
      <c r="AB1034" s="110">
        <v>51</v>
      </c>
      <c r="AC1034" s="110">
        <v>55</v>
      </c>
      <c r="AD1034" s="109">
        <v>58</v>
      </c>
      <c r="AE1034" s="110">
        <v>50</v>
      </c>
      <c r="AF1034" s="110">
        <v>44</v>
      </c>
      <c r="AG1034" s="110">
        <v>0</v>
      </c>
      <c r="AH1034" s="110">
        <v>0</v>
      </c>
      <c r="AI1034" s="110">
        <v>0</v>
      </c>
      <c r="AJ1034" s="110">
        <v>0</v>
      </c>
      <c r="AK1034" s="110">
        <v>0</v>
      </c>
      <c r="AL1034" s="110">
        <v>0</v>
      </c>
      <c r="AM1034" s="110">
        <v>0</v>
      </c>
      <c r="AN1034" s="110">
        <v>0</v>
      </c>
      <c r="AO1034" s="110">
        <v>220</v>
      </c>
      <c r="AP1034" s="112">
        <f>'MFP by Site_kbs'!$AO1034/'MFP by Site_kbs'!$G1034</f>
        <v>0.67073170731707321</v>
      </c>
      <c r="AQ1034" s="110">
        <v>220</v>
      </c>
      <c r="AR1034" s="113">
        <f>'MFP by Site_kbs'!$AQ1034/'MFP by Site_kbs'!$G1034</f>
        <v>0.67073170731707321</v>
      </c>
      <c r="AS1034" s="110" t="s">
        <v>1767</v>
      </c>
      <c r="AT1034" s="110" t="s">
        <v>1778</v>
      </c>
      <c r="AU1034" s="114" t="s">
        <v>3246</v>
      </c>
    </row>
    <row r="1035" spans="2:47" x14ac:dyDescent="0.25">
      <c r="B1035" s="103" t="s">
        <v>1808</v>
      </c>
      <c r="C1035" s="103">
        <v>51</v>
      </c>
      <c r="D1035" s="103" t="s">
        <v>181</v>
      </c>
      <c r="E1035" s="103">
        <v>51035</v>
      </c>
      <c r="F1035" s="103" t="s">
        <v>1420</v>
      </c>
      <c r="G1035" s="104">
        <v>270</v>
      </c>
      <c r="H1035" s="104">
        <v>145</v>
      </c>
      <c r="I1035" s="105">
        <v>0.53703703703703698</v>
      </c>
      <c r="J1035" s="104">
        <v>125</v>
      </c>
      <c r="K1035" s="105">
        <v>0.46296296296296302</v>
      </c>
      <c r="L1035" s="104">
        <v>0</v>
      </c>
      <c r="M1035" s="104">
        <v>6</v>
      </c>
      <c r="N1035" s="104">
        <v>65</v>
      </c>
      <c r="O1035" s="104">
        <v>46</v>
      </c>
      <c r="P1035" s="104">
        <v>0</v>
      </c>
      <c r="Q1035" s="104">
        <v>131</v>
      </c>
      <c r="R1035" s="104">
        <v>22</v>
      </c>
      <c r="S1035" s="104">
        <f>SUM('MFP by Site_kbs'!$L1035:$P1035,'MFP by Site_kbs'!$R1035)</f>
        <v>139</v>
      </c>
      <c r="T1035" s="104">
        <v>230</v>
      </c>
      <c r="U1035" s="105">
        <v>0.85185185185185197</v>
      </c>
      <c r="V1035" s="104">
        <v>40</v>
      </c>
      <c r="W1035" s="105">
        <v>0.148148148148148</v>
      </c>
      <c r="X1035" s="104">
        <v>0</v>
      </c>
      <c r="Y1035" s="104">
        <v>8</v>
      </c>
      <c r="Z1035" s="104" t="s">
        <v>1869</v>
      </c>
      <c r="AA1035" s="104">
        <v>43</v>
      </c>
      <c r="AB1035" s="104">
        <v>47</v>
      </c>
      <c r="AC1035" s="104">
        <v>42</v>
      </c>
      <c r="AD1035" s="103">
        <v>53</v>
      </c>
      <c r="AE1035" s="104">
        <v>42</v>
      </c>
      <c r="AF1035" s="104">
        <v>35</v>
      </c>
      <c r="AG1035" s="104">
        <v>0</v>
      </c>
      <c r="AH1035" s="104">
        <v>0</v>
      </c>
      <c r="AI1035" s="104">
        <v>0</v>
      </c>
      <c r="AJ1035" s="104">
        <v>0</v>
      </c>
      <c r="AK1035" s="104">
        <v>0</v>
      </c>
      <c r="AL1035" s="104">
        <v>0</v>
      </c>
      <c r="AM1035" s="104">
        <v>0</v>
      </c>
      <c r="AN1035" s="104">
        <v>0</v>
      </c>
      <c r="AO1035" s="104">
        <v>205</v>
      </c>
      <c r="AP1035" s="106">
        <f>'MFP by Site_kbs'!$AO1035/'MFP by Site_kbs'!$G1035</f>
        <v>0.7592592592592593</v>
      </c>
      <c r="AQ1035" s="104">
        <v>205</v>
      </c>
      <c r="AR1035" s="107">
        <f>'MFP by Site_kbs'!$AQ1035/'MFP by Site_kbs'!$G1035</f>
        <v>0.7592592592592593</v>
      </c>
      <c r="AS1035" s="104" t="s">
        <v>1767</v>
      </c>
      <c r="AT1035" s="104" t="s">
        <v>1778</v>
      </c>
      <c r="AU1035" s="115" t="s">
        <v>3246</v>
      </c>
    </row>
    <row r="1036" spans="2:47" x14ac:dyDescent="0.25">
      <c r="B1036" s="109" t="s">
        <v>1808</v>
      </c>
      <c r="C1036" s="109">
        <v>51</v>
      </c>
      <c r="D1036" s="109" t="s">
        <v>181</v>
      </c>
      <c r="E1036" s="109">
        <v>51038</v>
      </c>
      <c r="F1036" s="109" t="s">
        <v>1421</v>
      </c>
      <c r="G1036" s="110">
        <v>249</v>
      </c>
      <c r="H1036" s="110">
        <v>121</v>
      </c>
      <c r="I1036" s="111">
        <v>0.48594377510040199</v>
      </c>
      <c r="J1036" s="110">
        <v>128</v>
      </c>
      <c r="K1036" s="111">
        <v>0.51405622489959801</v>
      </c>
      <c r="L1036" s="110">
        <v>0</v>
      </c>
      <c r="M1036" s="110">
        <v>1</v>
      </c>
      <c r="N1036" s="110">
        <v>193</v>
      </c>
      <c r="O1036" s="110">
        <v>1</v>
      </c>
      <c r="P1036" s="110">
        <v>0</v>
      </c>
      <c r="Q1036" s="110">
        <v>45</v>
      </c>
      <c r="R1036" s="110">
        <v>9</v>
      </c>
      <c r="S1036" s="110">
        <f>SUM('MFP by Site_kbs'!$L1036:$P1036,'MFP by Site_kbs'!$R1036)</f>
        <v>204</v>
      </c>
      <c r="T1036" s="110">
        <v>249</v>
      </c>
      <c r="U1036" s="111">
        <v>1</v>
      </c>
      <c r="V1036" s="110">
        <v>0</v>
      </c>
      <c r="W1036" s="111">
        <v>0</v>
      </c>
      <c r="X1036" s="110">
        <v>0</v>
      </c>
      <c r="Y1036" s="110">
        <v>0</v>
      </c>
      <c r="Z1036" s="110" t="s">
        <v>1869</v>
      </c>
      <c r="AA1036" s="110">
        <v>0</v>
      </c>
      <c r="AB1036" s="110">
        <v>0</v>
      </c>
      <c r="AC1036" s="110">
        <v>0</v>
      </c>
      <c r="AD1036" s="109">
        <v>0</v>
      </c>
      <c r="AE1036" s="110">
        <v>0</v>
      </c>
      <c r="AF1036" s="110">
        <v>0</v>
      </c>
      <c r="AG1036" s="110">
        <v>90</v>
      </c>
      <c r="AH1036" s="110">
        <v>80</v>
      </c>
      <c r="AI1036" s="110">
        <v>79</v>
      </c>
      <c r="AJ1036" s="110">
        <v>0</v>
      </c>
      <c r="AK1036" s="110">
        <v>0</v>
      </c>
      <c r="AL1036" s="110">
        <v>0</v>
      </c>
      <c r="AM1036" s="110">
        <v>0</v>
      </c>
      <c r="AN1036" s="110">
        <v>0</v>
      </c>
      <c r="AO1036" s="110">
        <v>223</v>
      </c>
      <c r="AP1036" s="112">
        <f>'MFP by Site_kbs'!$AO1036/'MFP by Site_kbs'!$G1036</f>
        <v>0.89558232931726911</v>
      </c>
      <c r="AQ1036" s="110">
        <v>223</v>
      </c>
      <c r="AR1036" s="113">
        <f>'MFP by Site_kbs'!$AQ1036/'MFP by Site_kbs'!$G1036</f>
        <v>0.89558232931726911</v>
      </c>
      <c r="AS1036" s="110" t="s">
        <v>1767</v>
      </c>
      <c r="AT1036" s="110" t="s">
        <v>1778</v>
      </c>
      <c r="AU1036" s="114" t="s">
        <v>3246</v>
      </c>
    </row>
    <row r="1037" spans="2:47" x14ac:dyDescent="0.25">
      <c r="B1037" s="103" t="s">
        <v>1808</v>
      </c>
      <c r="C1037" s="103">
        <v>51</v>
      </c>
      <c r="D1037" s="103" t="s">
        <v>181</v>
      </c>
      <c r="E1037" s="103">
        <v>51039</v>
      </c>
      <c r="F1037" s="103" t="s">
        <v>1422</v>
      </c>
      <c r="G1037" s="104">
        <v>340</v>
      </c>
      <c r="H1037" s="104">
        <v>177</v>
      </c>
      <c r="I1037" s="105">
        <v>0.52058823529411802</v>
      </c>
      <c r="J1037" s="104">
        <v>163</v>
      </c>
      <c r="K1037" s="105">
        <v>0.47941176470588198</v>
      </c>
      <c r="L1037" s="104">
        <v>8</v>
      </c>
      <c r="M1037" s="104">
        <v>2</v>
      </c>
      <c r="N1037" s="104">
        <v>255</v>
      </c>
      <c r="O1037" s="104">
        <v>3</v>
      </c>
      <c r="P1037" s="104">
        <v>0</v>
      </c>
      <c r="Q1037" s="104">
        <v>57</v>
      </c>
      <c r="R1037" s="104">
        <v>15</v>
      </c>
      <c r="S1037" s="104">
        <f>SUM('MFP by Site_kbs'!$L1037:$P1037,'MFP by Site_kbs'!$R1037)</f>
        <v>283</v>
      </c>
      <c r="T1037" s="104">
        <v>339</v>
      </c>
      <c r="U1037" s="105">
        <v>0.997058823529412</v>
      </c>
      <c r="V1037" s="104">
        <v>1</v>
      </c>
      <c r="W1037" s="105">
        <v>2.94117647058824E-3</v>
      </c>
      <c r="X1037" s="104">
        <v>0</v>
      </c>
      <c r="Y1037" s="104">
        <v>0</v>
      </c>
      <c r="Z1037" s="104" t="s">
        <v>1869</v>
      </c>
      <c r="AA1037" s="104">
        <v>0</v>
      </c>
      <c r="AB1037" s="104">
        <v>0</v>
      </c>
      <c r="AC1037" s="104">
        <v>0</v>
      </c>
      <c r="AD1037" s="103">
        <v>0</v>
      </c>
      <c r="AE1037" s="104">
        <v>0</v>
      </c>
      <c r="AF1037" s="104">
        <v>0</v>
      </c>
      <c r="AG1037" s="104">
        <v>0</v>
      </c>
      <c r="AH1037" s="104">
        <v>0</v>
      </c>
      <c r="AI1037" s="104">
        <v>0</v>
      </c>
      <c r="AJ1037" s="104">
        <v>114</v>
      </c>
      <c r="AK1037" s="104">
        <v>2</v>
      </c>
      <c r="AL1037" s="104">
        <v>89</v>
      </c>
      <c r="AM1037" s="104">
        <v>70</v>
      </c>
      <c r="AN1037" s="104">
        <v>65</v>
      </c>
      <c r="AO1037" s="104">
        <v>273</v>
      </c>
      <c r="AP1037" s="106">
        <f>'MFP by Site_kbs'!$AO1037/'MFP by Site_kbs'!$G1037</f>
        <v>0.80294117647058827</v>
      </c>
      <c r="AQ1037" s="104">
        <v>273</v>
      </c>
      <c r="AR1037" s="107">
        <f>'MFP by Site_kbs'!$AQ1037/'MFP by Site_kbs'!$G1037</f>
        <v>0.80294117647058827</v>
      </c>
      <c r="AS1037" s="104" t="s">
        <v>1767</v>
      </c>
      <c r="AT1037" s="104" t="s">
        <v>1778</v>
      </c>
      <c r="AU1037" s="115" t="s">
        <v>3246</v>
      </c>
    </row>
    <row r="1038" spans="2:47" x14ac:dyDescent="0.25">
      <c r="B1038" s="109" t="s">
        <v>1808</v>
      </c>
      <c r="C1038" s="109">
        <v>51</v>
      </c>
      <c r="D1038" s="109" t="s">
        <v>181</v>
      </c>
      <c r="E1038" s="109">
        <v>51040</v>
      </c>
      <c r="F1038" s="109" t="s">
        <v>1423</v>
      </c>
      <c r="G1038" s="110">
        <v>471</v>
      </c>
      <c r="H1038" s="110">
        <v>224</v>
      </c>
      <c r="I1038" s="111">
        <v>0.47558386411889603</v>
      </c>
      <c r="J1038" s="110">
        <v>247</v>
      </c>
      <c r="K1038" s="111">
        <v>0.52441613588110403</v>
      </c>
      <c r="L1038" s="110">
        <v>3</v>
      </c>
      <c r="M1038" s="110">
        <v>3</v>
      </c>
      <c r="N1038" s="110">
        <v>371</v>
      </c>
      <c r="O1038" s="110">
        <v>3</v>
      </c>
      <c r="P1038" s="110">
        <v>0</v>
      </c>
      <c r="Q1038" s="110">
        <v>76</v>
      </c>
      <c r="R1038" s="110">
        <v>15</v>
      </c>
      <c r="S1038" s="110">
        <f>SUM('MFP by Site_kbs'!$L1038:$P1038,'MFP by Site_kbs'!$R1038)</f>
        <v>395</v>
      </c>
      <c r="T1038" s="110">
        <v>471</v>
      </c>
      <c r="U1038" s="111">
        <v>1</v>
      </c>
      <c r="V1038" s="110">
        <v>0</v>
      </c>
      <c r="W1038" s="111">
        <v>0</v>
      </c>
      <c r="X1038" s="110">
        <v>0</v>
      </c>
      <c r="Y1038" s="110">
        <v>11</v>
      </c>
      <c r="Z1038" s="110" t="s">
        <v>1869</v>
      </c>
      <c r="AA1038" s="110">
        <v>72</v>
      </c>
      <c r="AB1038" s="110">
        <v>84</v>
      </c>
      <c r="AC1038" s="110">
        <v>65</v>
      </c>
      <c r="AD1038" s="109">
        <v>77</v>
      </c>
      <c r="AE1038" s="110">
        <v>86</v>
      </c>
      <c r="AF1038" s="110">
        <v>76</v>
      </c>
      <c r="AG1038" s="110">
        <v>0</v>
      </c>
      <c r="AH1038" s="110">
        <v>0</v>
      </c>
      <c r="AI1038" s="110">
        <v>0</v>
      </c>
      <c r="AJ1038" s="110">
        <v>0</v>
      </c>
      <c r="AK1038" s="110">
        <v>0</v>
      </c>
      <c r="AL1038" s="110">
        <v>0</v>
      </c>
      <c r="AM1038" s="110">
        <v>0</v>
      </c>
      <c r="AN1038" s="110">
        <v>0</v>
      </c>
      <c r="AO1038" s="110">
        <v>450</v>
      </c>
      <c r="AP1038" s="112">
        <f>'MFP by Site_kbs'!$AO1038/'MFP by Site_kbs'!$G1038</f>
        <v>0.95541401273885351</v>
      </c>
      <c r="AQ1038" s="110">
        <v>450</v>
      </c>
      <c r="AR1038" s="113">
        <f>'MFP by Site_kbs'!$AQ1038/'MFP by Site_kbs'!$G1038</f>
        <v>0.95541401273885351</v>
      </c>
      <c r="AS1038" s="110" t="s">
        <v>1767</v>
      </c>
      <c r="AT1038" s="110" t="s">
        <v>1778</v>
      </c>
      <c r="AU1038" s="114" t="s">
        <v>3246</v>
      </c>
    </row>
    <row r="1039" spans="2:47" x14ac:dyDescent="0.25">
      <c r="B1039" s="103" t="s">
        <v>1808</v>
      </c>
      <c r="C1039" s="103">
        <v>51</v>
      </c>
      <c r="D1039" s="103" t="s">
        <v>181</v>
      </c>
      <c r="E1039" s="103">
        <v>51700</v>
      </c>
      <c r="F1039" s="103" t="s">
        <v>1424</v>
      </c>
      <c r="G1039" s="104">
        <v>67</v>
      </c>
      <c r="H1039" s="104">
        <v>20</v>
      </c>
      <c r="I1039" s="105">
        <v>0.29850746268656703</v>
      </c>
      <c r="J1039" s="104">
        <v>47</v>
      </c>
      <c r="K1039" s="105">
        <v>0.70149253731343297</v>
      </c>
      <c r="L1039" s="104">
        <v>1</v>
      </c>
      <c r="M1039" s="104">
        <v>0</v>
      </c>
      <c r="N1039" s="104">
        <v>28</v>
      </c>
      <c r="O1039" s="104">
        <v>10</v>
      </c>
      <c r="P1039" s="104">
        <v>0</v>
      </c>
      <c r="Q1039" s="104">
        <v>26</v>
      </c>
      <c r="R1039" s="104">
        <v>2</v>
      </c>
      <c r="S1039" s="104">
        <f>SUM('MFP by Site_kbs'!$L1039:$P1039,'MFP by Site_kbs'!$R1039)</f>
        <v>41</v>
      </c>
      <c r="T1039" s="104">
        <v>67</v>
      </c>
      <c r="U1039" s="105">
        <v>1</v>
      </c>
      <c r="V1039" s="104">
        <v>0</v>
      </c>
      <c r="W1039" s="105">
        <v>0</v>
      </c>
      <c r="X1039" s="104">
        <v>22</v>
      </c>
      <c r="Y1039" s="104">
        <v>45</v>
      </c>
      <c r="Z1039" s="104" t="s">
        <v>1869</v>
      </c>
      <c r="AA1039" s="104">
        <v>0</v>
      </c>
      <c r="AB1039" s="104">
        <v>0</v>
      </c>
      <c r="AC1039" s="104">
        <v>0</v>
      </c>
      <c r="AD1039" s="103">
        <v>0</v>
      </c>
      <c r="AE1039" s="104">
        <v>0</v>
      </c>
      <c r="AF1039" s="104">
        <v>0</v>
      </c>
      <c r="AG1039" s="104">
        <v>0</v>
      </c>
      <c r="AH1039" s="104">
        <v>0</v>
      </c>
      <c r="AI1039" s="104">
        <v>0</v>
      </c>
      <c r="AJ1039" s="104">
        <v>0</v>
      </c>
      <c r="AK1039" s="104">
        <v>0</v>
      </c>
      <c r="AL1039" s="104">
        <v>0</v>
      </c>
      <c r="AM1039" s="104">
        <v>0</v>
      </c>
      <c r="AN1039" s="104">
        <v>0</v>
      </c>
      <c r="AO1039" s="104">
        <v>15</v>
      </c>
      <c r="AP1039" s="106">
        <f>'MFP by Site_kbs'!$AO1039/'MFP by Site_kbs'!$G1039</f>
        <v>0.22388059701492538</v>
      </c>
      <c r="AQ1039" s="104">
        <v>15</v>
      </c>
      <c r="AR1039" s="107">
        <f>'MFP by Site_kbs'!$AQ1039/'MFP by Site_kbs'!$G1039</f>
        <v>0.22388059701492538</v>
      </c>
      <c r="AS1039" s="104" t="s">
        <v>1767</v>
      </c>
      <c r="AT1039" s="104" t="s">
        <v>1778</v>
      </c>
      <c r="AU1039" s="115" t="s">
        <v>3247</v>
      </c>
    </row>
    <row r="1040" spans="2:47" x14ac:dyDescent="0.25">
      <c r="B1040" s="109" t="s">
        <v>1808</v>
      </c>
      <c r="C1040" s="109">
        <v>52</v>
      </c>
      <c r="D1040" s="109" t="s">
        <v>183</v>
      </c>
      <c r="E1040" s="109">
        <v>52001</v>
      </c>
      <c r="F1040" s="109" t="s">
        <v>1425</v>
      </c>
      <c r="G1040" s="110">
        <v>646</v>
      </c>
      <c r="H1040" s="110">
        <v>325</v>
      </c>
      <c r="I1040" s="111">
        <v>0.50309597523219796</v>
      </c>
      <c r="J1040" s="110">
        <v>321</v>
      </c>
      <c r="K1040" s="111">
        <v>0.49690402476780199</v>
      </c>
      <c r="L1040" s="110">
        <v>3</v>
      </c>
      <c r="M1040" s="110">
        <v>2</v>
      </c>
      <c r="N1040" s="110">
        <v>85</v>
      </c>
      <c r="O1040" s="110">
        <v>39</v>
      </c>
      <c r="P1040" s="110">
        <v>0</v>
      </c>
      <c r="Q1040" s="110">
        <v>493</v>
      </c>
      <c r="R1040" s="110">
        <v>24</v>
      </c>
      <c r="S1040" s="110">
        <f>SUM('MFP by Site_kbs'!$L1040:$P1040,'MFP by Site_kbs'!$R1040)</f>
        <v>153</v>
      </c>
      <c r="T1040" s="110">
        <v>627</v>
      </c>
      <c r="U1040" s="111">
        <v>0.97058823529411797</v>
      </c>
      <c r="V1040" s="110">
        <v>19</v>
      </c>
      <c r="W1040" s="111">
        <v>2.9411764705882401E-2</v>
      </c>
      <c r="X1040" s="110">
        <v>0</v>
      </c>
      <c r="Y1040" s="110">
        <v>6</v>
      </c>
      <c r="Z1040" s="110" t="s">
        <v>1869</v>
      </c>
      <c r="AA1040" s="110">
        <v>154</v>
      </c>
      <c r="AB1040" s="110">
        <v>155</v>
      </c>
      <c r="AC1040" s="110">
        <v>171</v>
      </c>
      <c r="AD1040" s="109">
        <v>160</v>
      </c>
      <c r="AE1040" s="110">
        <v>0</v>
      </c>
      <c r="AF1040" s="110">
        <v>0</v>
      </c>
      <c r="AG1040" s="110">
        <v>0</v>
      </c>
      <c r="AH1040" s="110">
        <v>0</v>
      </c>
      <c r="AI1040" s="110">
        <v>0</v>
      </c>
      <c r="AJ1040" s="110">
        <v>0</v>
      </c>
      <c r="AK1040" s="110">
        <v>0</v>
      </c>
      <c r="AL1040" s="110">
        <v>0</v>
      </c>
      <c r="AM1040" s="110">
        <v>0</v>
      </c>
      <c r="AN1040" s="110">
        <v>0</v>
      </c>
      <c r="AO1040" s="110">
        <v>338</v>
      </c>
      <c r="AP1040" s="112">
        <f>'MFP by Site_kbs'!$AO1040/'MFP by Site_kbs'!$G1040</f>
        <v>0.52321981424148611</v>
      </c>
      <c r="AQ1040" s="110">
        <v>343</v>
      </c>
      <c r="AR1040" s="113">
        <f>'MFP by Site_kbs'!$AQ1040/'MFP by Site_kbs'!$G1040</f>
        <v>0.53095975232198145</v>
      </c>
      <c r="AS1040" s="110" t="s">
        <v>1767</v>
      </c>
      <c r="AT1040" s="110" t="s">
        <v>1795</v>
      </c>
      <c r="AU1040" s="114" t="s">
        <v>3247</v>
      </c>
    </row>
    <row r="1041" spans="2:47" x14ac:dyDescent="0.25">
      <c r="B1041" s="103" t="s">
        <v>1808</v>
      </c>
      <c r="C1041" s="103">
        <v>52</v>
      </c>
      <c r="D1041" s="103" t="s">
        <v>183</v>
      </c>
      <c r="E1041" s="103">
        <v>52002</v>
      </c>
      <c r="F1041" s="103" t="s">
        <v>1426</v>
      </c>
      <c r="G1041" s="104">
        <v>536</v>
      </c>
      <c r="H1041" s="104">
        <v>264</v>
      </c>
      <c r="I1041" s="105">
        <v>0.49253731343283602</v>
      </c>
      <c r="J1041" s="104">
        <v>272</v>
      </c>
      <c r="K1041" s="105">
        <v>0.50746268656716398</v>
      </c>
      <c r="L1041" s="104">
        <v>0</v>
      </c>
      <c r="M1041" s="104">
        <v>1</v>
      </c>
      <c r="N1041" s="104">
        <v>70</v>
      </c>
      <c r="O1041" s="104">
        <v>28</v>
      </c>
      <c r="P1041" s="104">
        <v>0</v>
      </c>
      <c r="Q1041" s="104">
        <v>424</v>
      </c>
      <c r="R1041" s="104">
        <v>13</v>
      </c>
      <c r="S1041" s="104">
        <f>SUM('MFP by Site_kbs'!$L1041:$P1041,'MFP by Site_kbs'!$R1041)</f>
        <v>112</v>
      </c>
      <c r="T1041" s="104">
        <v>530</v>
      </c>
      <c r="U1041" s="105">
        <v>0.98880597014925398</v>
      </c>
      <c r="V1041" s="104">
        <v>6</v>
      </c>
      <c r="W1041" s="105">
        <v>1.1194029850746299E-2</v>
      </c>
      <c r="X1041" s="104">
        <v>0</v>
      </c>
      <c r="Y1041" s="104">
        <v>0</v>
      </c>
      <c r="Z1041" s="104" t="s">
        <v>1869</v>
      </c>
      <c r="AA1041" s="104">
        <v>0</v>
      </c>
      <c r="AB1041" s="104">
        <v>0</v>
      </c>
      <c r="AC1041" s="104">
        <v>0</v>
      </c>
      <c r="AD1041" s="103">
        <v>0</v>
      </c>
      <c r="AE1041" s="104">
        <v>171</v>
      </c>
      <c r="AF1041" s="104">
        <v>168</v>
      </c>
      <c r="AG1041" s="104">
        <v>197</v>
      </c>
      <c r="AH1041" s="104">
        <v>0</v>
      </c>
      <c r="AI1041" s="104">
        <v>0</v>
      </c>
      <c r="AJ1041" s="104">
        <v>0</v>
      </c>
      <c r="AK1041" s="104">
        <v>0</v>
      </c>
      <c r="AL1041" s="104">
        <v>0</v>
      </c>
      <c r="AM1041" s="104">
        <v>0</v>
      </c>
      <c r="AN1041" s="104">
        <v>0</v>
      </c>
      <c r="AO1041" s="104">
        <v>270</v>
      </c>
      <c r="AP1041" s="106">
        <f>'MFP by Site_kbs'!$AO1041/'MFP by Site_kbs'!$G1041</f>
        <v>0.50373134328358204</v>
      </c>
      <c r="AQ1041" s="104">
        <v>271</v>
      </c>
      <c r="AR1041" s="107">
        <f>'MFP by Site_kbs'!$AQ1041/'MFP by Site_kbs'!$G1041</f>
        <v>0.50559701492537312</v>
      </c>
      <c r="AS1041" s="104" t="s">
        <v>1767</v>
      </c>
      <c r="AT1041" s="104" t="s">
        <v>1795</v>
      </c>
      <c r="AU1041" s="115" t="s">
        <v>3247</v>
      </c>
    </row>
    <row r="1042" spans="2:47" x14ac:dyDescent="0.25">
      <c r="B1042" s="109" t="s">
        <v>1808</v>
      </c>
      <c r="C1042" s="109">
        <v>52</v>
      </c>
      <c r="D1042" s="109" t="s">
        <v>183</v>
      </c>
      <c r="E1042" s="109">
        <v>52003</v>
      </c>
      <c r="F1042" s="109" t="s">
        <v>1427</v>
      </c>
      <c r="G1042" s="110">
        <v>868</v>
      </c>
      <c r="H1042" s="110">
        <v>428</v>
      </c>
      <c r="I1042" s="111">
        <v>0.493087557603687</v>
      </c>
      <c r="J1042" s="110">
        <v>440</v>
      </c>
      <c r="K1042" s="111">
        <v>0.50691244239631295</v>
      </c>
      <c r="L1042" s="110">
        <v>5</v>
      </c>
      <c r="M1042" s="110">
        <v>36</v>
      </c>
      <c r="N1042" s="110">
        <v>428</v>
      </c>
      <c r="O1042" s="110">
        <v>62</v>
      </c>
      <c r="P1042" s="110">
        <v>1</v>
      </c>
      <c r="Q1042" s="110">
        <v>308</v>
      </c>
      <c r="R1042" s="110">
        <v>28</v>
      </c>
      <c r="S1042" s="110">
        <f>SUM('MFP by Site_kbs'!$L1042:$P1042,'MFP by Site_kbs'!$R1042)</f>
        <v>560</v>
      </c>
      <c r="T1042" s="110">
        <v>827</v>
      </c>
      <c r="U1042" s="111">
        <v>0.95276497695852502</v>
      </c>
      <c r="V1042" s="110">
        <v>41</v>
      </c>
      <c r="W1042" s="111">
        <v>4.72350230414747E-2</v>
      </c>
      <c r="X1042" s="110">
        <v>0</v>
      </c>
      <c r="Y1042" s="110">
        <v>0</v>
      </c>
      <c r="Z1042" s="110" t="s">
        <v>1869</v>
      </c>
      <c r="AA1042" s="110">
        <v>0</v>
      </c>
      <c r="AB1042" s="110">
        <v>168</v>
      </c>
      <c r="AC1042" s="110">
        <v>165</v>
      </c>
      <c r="AD1042" s="109">
        <v>201</v>
      </c>
      <c r="AE1042" s="110">
        <v>175</v>
      </c>
      <c r="AF1042" s="110">
        <v>159</v>
      </c>
      <c r="AG1042" s="110">
        <v>0</v>
      </c>
      <c r="AH1042" s="110">
        <v>0</v>
      </c>
      <c r="AI1042" s="110">
        <v>0</v>
      </c>
      <c r="AJ1042" s="110">
        <v>0</v>
      </c>
      <c r="AK1042" s="110">
        <v>0</v>
      </c>
      <c r="AL1042" s="110">
        <v>0</v>
      </c>
      <c r="AM1042" s="110">
        <v>0</v>
      </c>
      <c r="AN1042" s="110">
        <v>0</v>
      </c>
      <c r="AO1042" s="110">
        <v>682</v>
      </c>
      <c r="AP1042" s="112">
        <f>'MFP by Site_kbs'!$AO1042/'MFP by Site_kbs'!$G1042</f>
        <v>0.7857142857142857</v>
      </c>
      <c r="AQ1042" s="110">
        <v>693</v>
      </c>
      <c r="AR1042" s="113">
        <f>'MFP by Site_kbs'!$AQ1042/'MFP by Site_kbs'!$G1042</f>
        <v>0.79838709677419351</v>
      </c>
      <c r="AS1042" s="110" t="s">
        <v>1767</v>
      </c>
      <c r="AT1042" s="110" t="s">
        <v>1795</v>
      </c>
      <c r="AU1042" s="114" t="s">
        <v>3247</v>
      </c>
    </row>
    <row r="1043" spans="2:47" x14ac:dyDescent="0.25">
      <c r="B1043" s="103" t="s">
        <v>1808</v>
      </c>
      <c r="C1043" s="103">
        <v>52</v>
      </c>
      <c r="D1043" s="103" t="s">
        <v>183</v>
      </c>
      <c r="E1043" s="103">
        <v>52004</v>
      </c>
      <c r="F1043" s="103" t="s">
        <v>1428</v>
      </c>
      <c r="G1043" s="104">
        <v>190</v>
      </c>
      <c r="H1043" s="104">
        <v>94</v>
      </c>
      <c r="I1043" s="105">
        <v>0.49473684210526298</v>
      </c>
      <c r="J1043" s="104">
        <v>96</v>
      </c>
      <c r="K1043" s="105">
        <v>0.50526315789473697</v>
      </c>
      <c r="L1043" s="104">
        <v>0</v>
      </c>
      <c r="M1043" s="104">
        <v>0</v>
      </c>
      <c r="N1043" s="104">
        <v>115</v>
      </c>
      <c r="O1043" s="104">
        <v>23</v>
      </c>
      <c r="P1043" s="104">
        <v>0</v>
      </c>
      <c r="Q1043" s="104">
        <v>42</v>
      </c>
      <c r="R1043" s="104">
        <v>10</v>
      </c>
      <c r="S1043" s="104">
        <f>SUM('MFP by Site_kbs'!$L1043:$P1043,'MFP by Site_kbs'!$R1043)</f>
        <v>148</v>
      </c>
      <c r="T1043" s="104">
        <v>177</v>
      </c>
      <c r="U1043" s="105">
        <v>0.93157894736842095</v>
      </c>
      <c r="V1043" s="104">
        <v>13</v>
      </c>
      <c r="W1043" s="105">
        <v>6.8421052631578994E-2</v>
      </c>
      <c r="X1043" s="104">
        <v>0</v>
      </c>
      <c r="Y1043" s="104">
        <v>2</v>
      </c>
      <c r="Z1043" s="104" t="s">
        <v>1869</v>
      </c>
      <c r="AA1043" s="104">
        <v>35</v>
      </c>
      <c r="AB1043" s="104">
        <v>31</v>
      </c>
      <c r="AC1043" s="104">
        <v>37</v>
      </c>
      <c r="AD1043" s="103">
        <v>35</v>
      </c>
      <c r="AE1043" s="104">
        <v>25</v>
      </c>
      <c r="AF1043" s="104">
        <v>25</v>
      </c>
      <c r="AG1043" s="104">
        <v>0</v>
      </c>
      <c r="AH1043" s="104">
        <v>0</v>
      </c>
      <c r="AI1043" s="104">
        <v>0</v>
      </c>
      <c r="AJ1043" s="104">
        <v>0</v>
      </c>
      <c r="AK1043" s="104">
        <v>0</v>
      </c>
      <c r="AL1043" s="104">
        <v>0</v>
      </c>
      <c r="AM1043" s="104">
        <v>0</v>
      </c>
      <c r="AN1043" s="104">
        <v>0</v>
      </c>
      <c r="AO1043" s="104">
        <v>178</v>
      </c>
      <c r="AP1043" s="106">
        <f>'MFP by Site_kbs'!$AO1043/'MFP by Site_kbs'!$G1043</f>
        <v>0.93684210526315792</v>
      </c>
      <c r="AQ1043" s="104">
        <v>178</v>
      </c>
      <c r="AR1043" s="107">
        <f>'MFP by Site_kbs'!$AQ1043/'MFP by Site_kbs'!$G1043</f>
        <v>0.93684210526315792</v>
      </c>
      <c r="AS1043" s="104" t="s">
        <v>1767</v>
      </c>
      <c r="AT1043" s="104" t="s">
        <v>1795</v>
      </c>
      <c r="AU1043" s="115" t="s">
        <v>3247</v>
      </c>
    </row>
    <row r="1044" spans="2:47" x14ac:dyDescent="0.25">
      <c r="B1044" s="109" t="s">
        <v>1808</v>
      </c>
      <c r="C1044" s="109">
        <v>52</v>
      </c>
      <c r="D1044" s="109" t="s">
        <v>183</v>
      </c>
      <c r="E1044" s="109">
        <v>52005</v>
      </c>
      <c r="F1044" s="109" t="s">
        <v>1429</v>
      </c>
      <c r="G1044" s="110">
        <v>187</v>
      </c>
      <c r="H1044" s="110">
        <v>82</v>
      </c>
      <c r="I1044" s="111">
        <v>0.43850267379679098</v>
      </c>
      <c r="J1044" s="110">
        <v>105</v>
      </c>
      <c r="K1044" s="111">
        <v>0.56149732620320902</v>
      </c>
      <c r="L1044" s="110">
        <v>0</v>
      </c>
      <c r="M1044" s="110">
        <v>1</v>
      </c>
      <c r="N1044" s="110">
        <v>73</v>
      </c>
      <c r="O1044" s="110">
        <v>7</v>
      </c>
      <c r="P1044" s="110">
        <v>0</v>
      </c>
      <c r="Q1044" s="110">
        <v>94</v>
      </c>
      <c r="R1044" s="110">
        <v>12</v>
      </c>
      <c r="S1044" s="110">
        <f>SUM('MFP by Site_kbs'!$L1044:$P1044,'MFP by Site_kbs'!$R1044)</f>
        <v>93</v>
      </c>
      <c r="T1044" s="110">
        <v>186</v>
      </c>
      <c r="U1044" s="111">
        <v>0.99465240641711195</v>
      </c>
      <c r="V1044" s="110">
        <v>1</v>
      </c>
      <c r="W1044" s="111">
        <v>5.3475935828877002E-3</v>
      </c>
      <c r="X1044" s="110">
        <v>0</v>
      </c>
      <c r="Y1044" s="110">
        <v>0</v>
      </c>
      <c r="Z1044" s="110" t="s">
        <v>1869</v>
      </c>
      <c r="AA1044" s="110">
        <v>0</v>
      </c>
      <c r="AB1044" s="110">
        <v>0</v>
      </c>
      <c r="AC1044" s="110">
        <v>0</v>
      </c>
      <c r="AD1044" s="109">
        <v>0</v>
      </c>
      <c r="AE1044" s="110">
        <v>64</v>
      </c>
      <c r="AF1044" s="110">
        <v>52</v>
      </c>
      <c r="AG1044" s="110">
        <v>71</v>
      </c>
      <c r="AH1044" s="110">
        <v>0</v>
      </c>
      <c r="AI1044" s="110">
        <v>0</v>
      </c>
      <c r="AJ1044" s="110">
        <v>0</v>
      </c>
      <c r="AK1044" s="110">
        <v>0</v>
      </c>
      <c r="AL1044" s="110">
        <v>0</v>
      </c>
      <c r="AM1044" s="110">
        <v>0</v>
      </c>
      <c r="AN1044" s="110">
        <v>0</v>
      </c>
      <c r="AO1044" s="110">
        <v>155</v>
      </c>
      <c r="AP1044" s="112">
        <f>'MFP by Site_kbs'!$AO1044/'MFP by Site_kbs'!$G1044</f>
        <v>0.82887700534759357</v>
      </c>
      <c r="AQ1044" s="110">
        <v>155</v>
      </c>
      <c r="AR1044" s="113">
        <f>'MFP by Site_kbs'!$AQ1044/'MFP by Site_kbs'!$G1044</f>
        <v>0.82887700534759357</v>
      </c>
      <c r="AS1044" s="110" t="s">
        <v>1767</v>
      </c>
      <c r="AT1044" s="110" t="s">
        <v>1795</v>
      </c>
      <c r="AU1044" s="114" t="s">
        <v>3247</v>
      </c>
    </row>
    <row r="1045" spans="2:47" x14ac:dyDescent="0.25">
      <c r="B1045" s="103" t="s">
        <v>1808</v>
      </c>
      <c r="C1045" s="103">
        <v>52</v>
      </c>
      <c r="D1045" s="103" t="s">
        <v>183</v>
      </c>
      <c r="E1045" s="103">
        <v>52006</v>
      </c>
      <c r="F1045" s="103" t="s">
        <v>1430</v>
      </c>
      <c r="G1045" s="104">
        <v>766</v>
      </c>
      <c r="H1045" s="104">
        <v>375</v>
      </c>
      <c r="I1045" s="105">
        <v>0.48955613577023499</v>
      </c>
      <c r="J1045" s="104">
        <v>391</v>
      </c>
      <c r="K1045" s="105">
        <v>0.51044386422976495</v>
      </c>
      <c r="L1045" s="104">
        <v>5</v>
      </c>
      <c r="M1045" s="104">
        <v>13</v>
      </c>
      <c r="N1045" s="104">
        <v>126</v>
      </c>
      <c r="O1045" s="104">
        <v>53</v>
      </c>
      <c r="P1045" s="104">
        <v>0</v>
      </c>
      <c r="Q1045" s="104">
        <v>539</v>
      </c>
      <c r="R1045" s="104">
        <v>30</v>
      </c>
      <c r="S1045" s="104">
        <f>SUM('MFP by Site_kbs'!$L1045:$P1045,'MFP by Site_kbs'!$R1045)</f>
        <v>227</v>
      </c>
      <c r="T1045" s="104">
        <v>745</v>
      </c>
      <c r="U1045" s="105">
        <v>0.97258485639686698</v>
      </c>
      <c r="V1045" s="104">
        <v>21</v>
      </c>
      <c r="W1045" s="105">
        <v>2.7415143603133199E-2</v>
      </c>
      <c r="X1045" s="104">
        <v>0</v>
      </c>
      <c r="Y1045" s="104">
        <v>3</v>
      </c>
      <c r="Z1045" s="104" t="s">
        <v>1869</v>
      </c>
      <c r="AA1045" s="104">
        <v>108</v>
      </c>
      <c r="AB1045" s="104">
        <v>95</v>
      </c>
      <c r="AC1045" s="104">
        <v>112</v>
      </c>
      <c r="AD1045" s="103">
        <v>107</v>
      </c>
      <c r="AE1045" s="104">
        <v>111</v>
      </c>
      <c r="AF1045" s="104">
        <v>120</v>
      </c>
      <c r="AG1045" s="104">
        <v>110</v>
      </c>
      <c r="AH1045" s="104">
        <v>0</v>
      </c>
      <c r="AI1045" s="104">
        <v>0</v>
      </c>
      <c r="AJ1045" s="104">
        <v>0</v>
      </c>
      <c r="AK1045" s="104">
        <v>0</v>
      </c>
      <c r="AL1045" s="104">
        <v>0</v>
      </c>
      <c r="AM1045" s="104">
        <v>0</v>
      </c>
      <c r="AN1045" s="104">
        <v>0</v>
      </c>
      <c r="AO1045" s="104">
        <v>393</v>
      </c>
      <c r="AP1045" s="106">
        <f>'MFP by Site_kbs'!$AO1045/'MFP by Site_kbs'!$G1045</f>
        <v>0.51305483028720622</v>
      </c>
      <c r="AQ1045" s="104">
        <v>401</v>
      </c>
      <c r="AR1045" s="107">
        <f>'MFP by Site_kbs'!$AQ1045/'MFP by Site_kbs'!$G1045</f>
        <v>0.52349869451697129</v>
      </c>
      <c r="AS1045" s="104" t="s">
        <v>1767</v>
      </c>
      <c r="AT1045" s="104" t="s">
        <v>1795</v>
      </c>
      <c r="AU1045" s="115" t="s">
        <v>3247</v>
      </c>
    </row>
    <row r="1046" spans="2:47" x14ac:dyDescent="0.25">
      <c r="B1046" s="109" t="s">
        <v>1808</v>
      </c>
      <c r="C1046" s="109">
        <v>52</v>
      </c>
      <c r="D1046" s="109" t="s">
        <v>183</v>
      </c>
      <c r="E1046" s="109">
        <v>52007</v>
      </c>
      <c r="F1046" s="109" t="s">
        <v>1431</v>
      </c>
      <c r="G1046" s="110">
        <v>739</v>
      </c>
      <c r="H1046" s="110">
        <v>348</v>
      </c>
      <c r="I1046" s="111">
        <v>0.47090663058186699</v>
      </c>
      <c r="J1046" s="110">
        <v>391</v>
      </c>
      <c r="K1046" s="111">
        <v>0.52909336941813301</v>
      </c>
      <c r="L1046" s="110">
        <v>3</v>
      </c>
      <c r="M1046" s="110">
        <v>22</v>
      </c>
      <c r="N1046" s="110">
        <v>157</v>
      </c>
      <c r="O1046" s="110">
        <v>50</v>
      </c>
      <c r="P1046" s="110">
        <v>0</v>
      </c>
      <c r="Q1046" s="110">
        <v>504</v>
      </c>
      <c r="R1046" s="110">
        <v>3</v>
      </c>
      <c r="S1046" s="110">
        <f>SUM('MFP by Site_kbs'!$L1046:$P1046,'MFP by Site_kbs'!$R1046)</f>
        <v>235</v>
      </c>
      <c r="T1046" s="110">
        <v>726</v>
      </c>
      <c r="U1046" s="111">
        <v>0.98240866035182695</v>
      </c>
      <c r="V1046" s="110">
        <v>13</v>
      </c>
      <c r="W1046" s="111">
        <v>1.75913396481732E-2</v>
      </c>
      <c r="X1046" s="110">
        <v>0</v>
      </c>
      <c r="Y1046" s="110">
        <v>0</v>
      </c>
      <c r="Z1046" s="110" t="s">
        <v>1869</v>
      </c>
      <c r="AA1046" s="110">
        <v>0</v>
      </c>
      <c r="AB1046" s="110">
        <v>0</v>
      </c>
      <c r="AC1046" s="110">
        <v>0</v>
      </c>
      <c r="AD1046" s="109">
        <v>0</v>
      </c>
      <c r="AE1046" s="110">
        <v>0</v>
      </c>
      <c r="AF1046" s="110">
        <v>0</v>
      </c>
      <c r="AG1046" s="110">
        <v>0</v>
      </c>
      <c r="AH1046" s="110">
        <v>378</v>
      </c>
      <c r="AI1046" s="110">
        <v>361</v>
      </c>
      <c r="AJ1046" s="110">
        <v>0</v>
      </c>
      <c r="AK1046" s="110">
        <v>0</v>
      </c>
      <c r="AL1046" s="110">
        <v>0</v>
      </c>
      <c r="AM1046" s="110">
        <v>0</v>
      </c>
      <c r="AN1046" s="110">
        <v>0</v>
      </c>
      <c r="AO1046" s="110">
        <v>291</v>
      </c>
      <c r="AP1046" s="112">
        <f>'MFP by Site_kbs'!$AO1046/'MFP by Site_kbs'!$G1046</f>
        <v>0.39377537212449254</v>
      </c>
      <c r="AQ1046" s="110">
        <v>292</v>
      </c>
      <c r="AR1046" s="113">
        <f>'MFP by Site_kbs'!$AQ1046/'MFP by Site_kbs'!$G1046</f>
        <v>0.39512855209742898</v>
      </c>
      <c r="AS1046" s="110" t="s">
        <v>1767</v>
      </c>
      <c r="AT1046" s="110" t="s">
        <v>1795</v>
      </c>
      <c r="AU1046" s="114" t="s">
        <v>3247</v>
      </c>
    </row>
    <row r="1047" spans="2:47" x14ac:dyDescent="0.25">
      <c r="B1047" s="103" t="s">
        <v>1808</v>
      </c>
      <c r="C1047" s="103">
        <v>52</v>
      </c>
      <c r="D1047" s="103" t="s">
        <v>183</v>
      </c>
      <c r="E1047" s="103">
        <v>52008</v>
      </c>
      <c r="F1047" s="103" t="s">
        <v>1432</v>
      </c>
      <c r="G1047" s="104">
        <v>268</v>
      </c>
      <c r="H1047" s="104">
        <v>140</v>
      </c>
      <c r="I1047" s="105">
        <v>0.52238805970149205</v>
      </c>
      <c r="J1047" s="104">
        <v>128</v>
      </c>
      <c r="K1047" s="105">
        <v>0.47761194029850701</v>
      </c>
      <c r="L1047" s="104">
        <v>0</v>
      </c>
      <c r="M1047" s="104">
        <v>2</v>
      </c>
      <c r="N1047" s="104">
        <v>155</v>
      </c>
      <c r="O1047" s="104">
        <v>41</v>
      </c>
      <c r="P1047" s="104">
        <v>0</v>
      </c>
      <c r="Q1047" s="104">
        <v>52</v>
      </c>
      <c r="R1047" s="104">
        <v>18</v>
      </c>
      <c r="S1047" s="104">
        <f>SUM('MFP by Site_kbs'!$L1047:$P1047,'MFP by Site_kbs'!$R1047)</f>
        <v>216</v>
      </c>
      <c r="T1047" s="104">
        <v>245</v>
      </c>
      <c r="U1047" s="105">
        <v>0.91417910447761197</v>
      </c>
      <c r="V1047" s="104">
        <v>23</v>
      </c>
      <c r="W1047" s="105">
        <v>8.5820895522388099E-2</v>
      </c>
      <c r="X1047" s="104">
        <v>0</v>
      </c>
      <c r="Y1047" s="104">
        <v>2</v>
      </c>
      <c r="Z1047" s="104" t="s">
        <v>1869</v>
      </c>
      <c r="AA1047" s="104">
        <v>48</v>
      </c>
      <c r="AB1047" s="104">
        <v>41</v>
      </c>
      <c r="AC1047" s="104">
        <v>41</v>
      </c>
      <c r="AD1047" s="103">
        <v>52</v>
      </c>
      <c r="AE1047" s="104">
        <v>38</v>
      </c>
      <c r="AF1047" s="104">
        <v>46</v>
      </c>
      <c r="AG1047" s="104">
        <v>0</v>
      </c>
      <c r="AH1047" s="104">
        <v>0</v>
      </c>
      <c r="AI1047" s="104">
        <v>0</v>
      </c>
      <c r="AJ1047" s="104">
        <v>0</v>
      </c>
      <c r="AK1047" s="104">
        <v>0</v>
      </c>
      <c r="AL1047" s="104">
        <v>0</v>
      </c>
      <c r="AM1047" s="104">
        <v>0</v>
      </c>
      <c r="AN1047" s="104">
        <v>0</v>
      </c>
      <c r="AO1047" s="104">
        <v>243</v>
      </c>
      <c r="AP1047" s="106">
        <f>'MFP by Site_kbs'!$AO1047/'MFP by Site_kbs'!$G1047</f>
        <v>0.90671641791044777</v>
      </c>
      <c r="AQ1047" s="104">
        <v>243</v>
      </c>
      <c r="AR1047" s="107">
        <f>'MFP by Site_kbs'!$AQ1047/'MFP by Site_kbs'!$G1047</f>
        <v>0.90671641791044777</v>
      </c>
      <c r="AS1047" s="104" t="s">
        <v>1767</v>
      </c>
      <c r="AT1047" s="104" t="s">
        <v>1795</v>
      </c>
      <c r="AU1047" s="115" t="s">
        <v>3247</v>
      </c>
    </row>
    <row r="1048" spans="2:47" x14ac:dyDescent="0.25">
      <c r="B1048" s="109" t="s">
        <v>1808</v>
      </c>
      <c r="C1048" s="109">
        <v>52</v>
      </c>
      <c r="D1048" s="109" t="s">
        <v>183</v>
      </c>
      <c r="E1048" s="109">
        <v>52009</v>
      </c>
      <c r="F1048" s="109" t="s">
        <v>1433</v>
      </c>
      <c r="G1048" s="110">
        <v>277</v>
      </c>
      <c r="H1048" s="110">
        <v>135</v>
      </c>
      <c r="I1048" s="111">
        <v>0.48736462093862798</v>
      </c>
      <c r="J1048" s="110">
        <v>142</v>
      </c>
      <c r="K1048" s="111">
        <v>0.51263537906137202</v>
      </c>
      <c r="L1048" s="110">
        <v>1</v>
      </c>
      <c r="M1048" s="110">
        <v>2</v>
      </c>
      <c r="N1048" s="110">
        <v>115</v>
      </c>
      <c r="O1048" s="110">
        <v>27</v>
      </c>
      <c r="P1048" s="110">
        <v>2</v>
      </c>
      <c r="Q1048" s="110">
        <v>103</v>
      </c>
      <c r="R1048" s="110">
        <v>27</v>
      </c>
      <c r="S1048" s="110">
        <f>SUM('MFP by Site_kbs'!$L1048:$P1048,'MFP by Site_kbs'!$R1048)</f>
        <v>174</v>
      </c>
      <c r="T1048" s="110">
        <v>267</v>
      </c>
      <c r="U1048" s="111">
        <v>0.96389891696750896</v>
      </c>
      <c r="V1048" s="110">
        <v>10</v>
      </c>
      <c r="W1048" s="111">
        <v>3.6101083032491002E-2</v>
      </c>
      <c r="X1048" s="110">
        <v>0</v>
      </c>
      <c r="Y1048" s="110">
        <v>0</v>
      </c>
      <c r="Z1048" s="110" t="s">
        <v>1869</v>
      </c>
      <c r="AA1048" s="110">
        <v>0</v>
      </c>
      <c r="AB1048" s="110">
        <v>0</v>
      </c>
      <c r="AC1048" s="110">
        <v>0</v>
      </c>
      <c r="AD1048" s="109">
        <v>0</v>
      </c>
      <c r="AE1048" s="110">
        <v>97</v>
      </c>
      <c r="AF1048" s="110">
        <v>89</v>
      </c>
      <c r="AG1048" s="110">
        <v>91</v>
      </c>
      <c r="AH1048" s="110">
        <v>0</v>
      </c>
      <c r="AI1048" s="110">
        <v>0</v>
      </c>
      <c r="AJ1048" s="110">
        <v>0</v>
      </c>
      <c r="AK1048" s="110">
        <v>0</v>
      </c>
      <c r="AL1048" s="110">
        <v>0</v>
      </c>
      <c r="AM1048" s="110">
        <v>0</v>
      </c>
      <c r="AN1048" s="110">
        <v>0</v>
      </c>
      <c r="AO1048" s="110">
        <v>209</v>
      </c>
      <c r="AP1048" s="112">
        <f>'MFP by Site_kbs'!$AO1048/'MFP by Site_kbs'!$G1048</f>
        <v>0.75451263537906132</v>
      </c>
      <c r="AQ1048" s="110">
        <v>211</v>
      </c>
      <c r="AR1048" s="113">
        <f>'MFP by Site_kbs'!$AQ1048/'MFP by Site_kbs'!$G1048</f>
        <v>0.76173285198555951</v>
      </c>
      <c r="AS1048" s="110" t="s">
        <v>1767</v>
      </c>
      <c r="AT1048" s="110" t="s">
        <v>1795</v>
      </c>
      <c r="AU1048" s="114" t="s">
        <v>3247</v>
      </c>
    </row>
    <row r="1049" spans="2:47" x14ac:dyDescent="0.25">
      <c r="B1049" s="103" t="s">
        <v>1808</v>
      </c>
      <c r="C1049" s="103">
        <v>52</v>
      </c>
      <c r="D1049" s="103" t="s">
        <v>183</v>
      </c>
      <c r="E1049" s="103">
        <v>52010</v>
      </c>
      <c r="F1049" s="103" t="s">
        <v>1434</v>
      </c>
      <c r="G1049" s="104">
        <v>284</v>
      </c>
      <c r="H1049" s="104">
        <v>109</v>
      </c>
      <c r="I1049" s="105">
        <v>0.38380281690140799</v>
      </c>
      <c r="J1049" s="104">
        <v>175</v>
      </c>
      <c r="K1049" s="105">
        <v>0.61619718309859195</v>
      </c>
      <c r="L1049" s="104">
        <v>3</v>
      </c>
      <c r="M1049" s="104">
        <v>3</v>
      </c>
      <c r="N1049" s="104">
        <v>104</v>
      </c>
      <c r="O1049" s="104">
        <v>18</v>
      </c>
      <c r="P1049" s="104">
        <v>1</v>
      </c>
      <c r="Q1049" s="104">
        <v>122</v>
      </c>
      <c r="R1049" s="104">
        <v>33</v>
      </c>
      <c r="S1049" s="104">
        <f>SUM('MFP by Site_kbs'!$L1049:$P1049,'MFP by Site_kbs'!$R1049)</f>
        <v>162</v>
      </c>
      <c r="T1049" s="104">
        <v>274</v>
      </c>
      <c r="U1049" s="105">
        <v>0.96478873239436602</v>
      </c>
      <c r="V1049" s="104">
        <v>10</v>
      </c>
      <c r="W1049" s="105">
        <v>3.5211267605633798E-2</v>
      </c>
      <c r="X1049" s="104">
        <v>0</v>
      </c>
      <c r="Y1049" s="104">
        <v>8</v>
      </c>
      <c r="Z1049" s="104" t="s">
        <v>1869</v>
      </c>
      <c r="AA1049" s="104">
        <v>74</v>
      </c>
      <c r="AB1049" s="104">
        <v>62</v>
      </c>
      <c r="AC1049" s="104">
        <v>66</v>
      </c>
      <c r="AD1049" s="103">
        <v>74</v>
      </c>
      <c r="AE1049" s="104">
        <v>0</v>
      </c>
      <c r="AF1049" s="104">
        <v>0</v>
      </c>
      <c r="AG1049" s="104">
        <v>0</v>
      </c>
      <c r="AH1049" s="104">
        <v>0</v>
      </c>
      <c r="AI1049" s="104">
        <v>0</v>
      </c>
      <c r="AJ1049" s="104">
        <v>0</v>
      </c>
      <c r="AK1049" s="104">
        <v>0</v>
      </c>
      <c r="AL1049" s="104">
        <v>0</v>
      </c>
      <c r="AM1049" s="104">
        <v>0</v>
      </c>
      <c r="AN1049" s="104">
        <v>0</v>
      </c>
      <c r="AO1049" s="104">
        <v>239</v>
      </c>
      <c r="AP1049" s="106">
        <f>'MFP by Site_kbs'!$AO1049/'MFP by Site_kbs'!$G1049</f>
        <v>0.84154929577464788</v>
      </c>
      <c r="AQ1049" s="104">
        <v>240</v>
      </c>
      <c r="AR1049" s="107">
        <f>'MFP by Site_kbs'!$AQ1049/'MFP by Site_kbs'!$G1049</f>
        <v>0.84507042253521125</v>
      </c>
      <c r="AS1049" s="104" t="s">
        <v>1767</v>
      </c>
      <c r="AT1049" s="104" t="s">
        <v>1795</v>
      </c>
      <c r="AU1049" s="115" t="s">
        <v>3247</v>
      </c>
    </row>
    <row r="1050" spans="2:47" x14ac:dyDescent="0.25">
      <c r="B1050" s="109" t="s">
        <v>1808</v>
      </c>
      <c r="C1050" s="109">
        <v>52</v>
      </c>
      <c r="D1050" s="109" t="s">
        <v>183</v>
      </c>
      <c r="E1050" s="109">
        <v>52011</v>
      </c>
      <c r="F1050" s="109" t="s">
        <v>1435</v>
      </c>
      <c r="G1050" s="110">
        <v>636</v>
      </c>
      <c r="H1050" s="110">
        <v>275</v>
      </c>
      <c r="I1050" s="111">
        <v>0.43238993710691798</v>
      </c>
      <c r="J1050" s="110">
        <v>361</v>
      </c>
      <c r="K1050" s="111">
        <v>0.56761006289308202</v>
      </c>
      <c r="L1050" s="110">
        <v>1</v>
      </c>
      <c r="M1050" s="110">
        <v>4</v>
      </c>
      <c r="N1050" s="110">
        <v>160</v>
      </c>
      <c r="O1050" s="110">
        <v>33</v>
      </c>
      <c r="P1050" s="110">
        <v>0</v>
      </c>
      <c r="Q1050" s="110">
        <v>427</v>
      </c>
      <c r="R1050" s="110">
        <v>11</v>
      </c>
      <c r="S1050" s="110">
        <f>SUM('MFP by Site_kbs'!$L1050:$P1050,'MFP by Site_kbs'!$R1050)</f>
        <v>209</v>
      </c>
      <c r="T1050" s="110">
        <v>625</v>
      </c>
      <c r="U1050" s="111">
        <v>0.982704402515723</v>
      </c>
      <c r="V1050" s="110">
        <v>11</v>
      </c>
      <c r="W1050" s="111">
        <v>1.7295597484276701E-2</v>
      </c>
      <c r="X1050" s="110">
        <v>0</v>
      </c>
      <c r="Y1050" s="110">
        <v>0</v>
      </c>
      <c r="Z1050" s="110" t="s">
        <v>1869</v>
      </c>
      <c r="AA1050" s="110">
        <v>0</v>
      </c>
      <c r="AB1050" s="110">
        <v>0</v>
      </c>
      <c r="AC1050" s="110">
        <v>0</v>
      </c>
      <c r="AD1050" s="109">
        <v>0</v>
      </c>
      <c r="AE1050" s="110">
        <v>126</v>
      </c>
      <c r="AF1050" s="110">
        <v>111</v>
      </c>
      <c r="AG1050" s="110">
        <v>125</v>
      </c>
      <c r="AH1050" s="110">
        <v>133</v>
      </c>
      <c r="AI1050" s="110">
        <v>141</v>
      </c>
      <c r="AJ1050" s="110">
        <v>0</v>
      </c>
      <c r="AK1050" s="110">
        <v>0</v>
      </c>
      <c r="AL1050" s="110">
        <v>0</v>
      </c>
      <c r="AM1050" s="110">
        <v>0</v>
      </c>
      <c r="AN1050" s="110">
        <v>0</v>
      </c>
      <c r="AO1050" s="110">
        <v>343</v>
      </c>
      <c r="AP1050" s="112">
        <f>'MFP by Site_kbs'!$AO1050/'MFP by Site_kbs'!$G1050</f>
        <v>0.53930817610062898</v>
      </c>
      <c r="AQ1050" s="110">
        <v>343</v>
      </c>
      <c r="AR1050" s="113">
        <f>'MFP by Site_kbs'!$AQ1050/'MFP by Site_kbs'!$G1050</f>
        <v>0.53930817610062898</v>
      </c>
      <c r="AS1050" s="110" t="s">
        <v>1767</v>
      </c>
      <c r="AT1050" s="110" t="s">
        <v>1795</v>
      </c>
      <c r="AU1050" s="114" t="s">
        <v>3247</v>
      </c>
    </row>
    <row r="1051" spans="2:47" x14ac:dyDescent="0.25">
      <c r="B1051" s="103" t="s">
        <v>1808</v>
      </c>
      <c r="C1051" s="103">
        <v>52</v>
      </c>
      <c r="D1051" s="103" t="s">
        <v>183</v>
      </c>
      <c r="E1051" s="103">
        <v>52012</v>
      </c>
      <c r="F1051" s="103" t="s">
        <v>1436</v>
      </c>
      <c r="G1051" s="104">
        <v>550</v>
      </c>
      <c r="H1051" s="104">
        <v>259</v>
      </c>
      <c r="I1051" s="105">
        <v>0.470909090909091</v>
      </c>
      <c r="J1051" s="104">
        <v>291</v>
      </c>
      <c r="K1051" s="105">
        <v>0.52909090909090895</v>
      </c>
      <c r="L1051" s="104">
        <v>1</v>
      </c>
      <c r="M1051" s="104">
        <v>5</v>
      </c>
      <c r="N1051" s="104">
        <v>149</v>
      </c>
      <c r="O1051" s="104">
        <v>48</v>
      </c>
      <c r="P1051" s="104">
        <v>0</v>
      </c>
      <c r="Q1051" s="104">
        <v>333</v>
      </c>
      <c r="R1051" s="104">
        <v>14</v>
      </c>
      <c r="S1051" s="104">
        <f>SUM('MFP by Site_kbs'!$L1051:$P1051,'MFP by Site_kbs'!$R1051)</f>
        <v>217</v>
      </c>
      <c r="T1051" s="104">
        <v>522</v>
      </c>
      <c r="U1051" s="105">
        <v>0.94909090909090899</v>
      </c>
      <c r="V1051" s="104">
        <v>28</v>
      </c>
      <c r="W1051" s="105">
        <v>5.0909090909090897E-2</v>
      </c>
      <c r="X1051" s="104">
        <v>0</v>
      </c>
      <c r="Y1051" s="104">
        <v>21</v>
      </c>
      <c r="Z1051" s="104" t="s">
        <v>1869</v>
      </c>
      <c r="AA1051" s="104">
        <v>123</v>
      </c>
      <c r="AB1051" s="104">
        <v>134</v>
      </c>
      <c r="AC1051" s="104">
        <v>145</v>
      </c>
      <c r="AD1051" s="103">
        <v>127</v>
      </c>
      <c r="AE1051" s="104">
        <v>0</v>
      </c>
      <c r="AF1051" s="104">
        <v>0</v>
      </c>
      <c r="AG1051" s="104">
        <v>0</v>
      </c>
      <c r="AH1051" s="104">
        <v>0</v>
      </c>
      <c r="AI1051" s="104">
        <v>0</v>
      </c>
      <c r="AJ1051" s="104">
        <v>0</v>
      </c>
      <c r="AK1051" s="104">
        <v>0</v>
      </c>
      <c r="AL1051" s="104">
        <v>0</v>
      </c>
      <c r="AM1051" s="104">
        <v>0</v>
      </c>
      <c r="AN1051" s="104">
        <v>0</v>
      </c>
      <c r="AO1051" s="104">
        <v>359</v>
      </c>
      <c r="AP1051" s="106">
        <f>'MFP by Site_kbs'!$AO1051/'MFP by Site_kbs'!$G1051</f>
        <v>0.65272727272727271</v>
      </c>
      <c r="AQ1051" s="104">
        <v>367</v>
      </c>
      <c r="AR1051" s="107">
        <f>'MFP by Site_kbs'!$AQ1051/'MFP by Site_kbs'!$G1051</f>
        <v>0.66727272727272724</v>
      </c>
      <c r="AS1051" s="104" t="s">
        <v>1767</v>
      </c>
      <c r="AT1051" s="104" t="s">
        <v>1795</v>
      </c>
      <c r="AU1051" s="115" t="s">
        <v>3247</v>
      </c>
    </row>
    <row r="1052" spans="2:47" x14ac:dyDescent="0.25">
      <c r="B1052" s="109" t="s">
        <v>1808</v>
      </c>
      <c r="C1052" s="109">
        <v>52</v>
      </c>
      <c r="D1052" s="109" t="s">
        <v>183</v>
      </c>
      <c r="E1052" s="109">
        <v>52013</v>
      </c>
      <c r="F1052" s="109" t="s">
        <v>1437</v>
      </c>
      <c r="G1052" s="110">
        <v>1521</v>
      </c>
      <c r="H1052" s="110">
        <v>787</v>
      </c>
      <c r="I1052" s="111">
        <v>0.51742274819197898</v>
      </c>
      <c r="J1052" s="110">
        <v>734</v>
      </c>
      <c r="K1052" s="111">
        <v>0.48257725180802102</v>
      </c>
      <c r="L1052" s="110">
        <v>5</v>
      </c>
      <c r="M1052" s="110">
        <v>10</v>
      </c>
      <c r="N1052" s="110">
        <v>264</v>
      </c>
      <c r="O1052" s="110">
        <v>84</v>
      </c>
      <c r="P1052" s="110">
        <v>1</v>
      </c>
      <c r="Q1052" s="110">
        <v>1147</v>
      </c>
      <c r="R1052" s="110">
        <v>10</v>
      </c>
      <c r="S1052" s="110">
        <f>SUM('MFP by Site_kbs'!$L1052:$P1052,'MFP by Site_kbs'!$R1052)</f>
        <v>374</v>
      </c>
      <c r="T1052" s="110">
        <v>1497</v>
      </c>
      <c r="U1052" s="111">
        <v>0.98422090729782996</v>
      </c>
      <c r="V1052" s="110">
        <v>24</v>
      </c>
      <c r="W1052" s="111">
        <v>1.5779092702169598E-2</v>
      </c>
      <c r="X1052" s="110">
        <v>0</v>
      </c>
      <c r="Y1052" s="110">
        <v>0</v>
      </c>
      <c r="Z1052" s="110" t="s">
        <v>1869</v>
      </c>
      <c r="AA1052" s="110">
        <v>0</v>
      </c>
      <c r="AB1052" s="110">
        <v>0</v>
      </c>
      <c r="AC1052" s="110">
        <v>0</v>
      </c>
      <c r="AD1052" s="109">
        <v>0</v>
      </c>
      <c r="AE1052" s="110">
        <v>0</v>
      </c>
      <c r="AF1052" s="110">
        <v>0</v>
      </c>
      <c r="AG1052" s="110">
        <v>0</v>
      </c>
      <c r="AH1052" s="110">
        <v>0</v>
      </c>
      <c r="AI1052" s="110">
        <v>0</v>
      </c>
      <c r="AJ1052" s="110">
        <v>439</v>
      </c>
      <c r="AK1052" s="110">
        <v>1</v>
      </c>
      <c r="AL1052" s="110">
        <v>374</v>
      </c>
      <c r="AM1052" s="110">
        <v>358</v>
      </c>
      <c r="AN1052" s="110">
        <v>349</v>
      </c>
      <c r="AO1052" s="110">
        <v>726</v>
      </c>
      <c r="AP1052" s="112">
        <f>'MFP by Site_kbs'!$AO1052/'MFP by Site_kbs'!$G1052</f>
        <v>0.47731755424063116</v>
      </c>
      <c r="AQ1052" s="110">
        <v>732</v>
      </c>
      <c r="AR1052" s="113">
        <f>'MFP by Site_kbs'!$AQ1052/'MFP by Site_kbs'!$G1052</f>
        <v>0.48126232741617359</v>
      </c>
      <c r="AS1052" s="110" t="s">
        <v>1767</v>
      </c>
      <c r="AT1052" s="110" t="s">
        <v>1795</v>
      </c>
      <c r="AU1052" s="114" t="s">
        <v>3247</v>
      </c>
    </row>
    <row r="1053" spans="2:47" x14ac:dyDescent="0.25">
      <c r="B1053" s="103" t="s">
        <v>1808</v>
      </c>
      <c r="C1053" s="103">
        <v>52</v>
      </c>
      <c r="D1053" s="103" t="s">
        <v>183</v>
      </c>
      <c r="E1053" s="103">
        <v>52016</v>
      </c>
      <c r="F1053" s="103" t="s">
        <v>1438</v>
      </c>
      <c r="G1053" s="104">
        <v>483</v>
      </c>
      <c r="H1053" s="104">
        <v>237</v>
      </c>
      <c r="I1053" s="105">
        <v>0.49068322981366502</v>
      </c>
      <c r="J1053" s="104">
        <v>246</v>
      </c>
      <c r="K1053" s="105">
        <v>0.50931677018633503</v>
      </c>
      <c r="L1053" s="104">
        <v>4</v>
      </c>
      <c r="M1053" s="104">
        <v>0</v>
      </c>
      <c r="N1053" s="104">
        <v>14</v>
      </c>
      <c r="O1053" s="104">
        <v>6</v>
      </c>
      <c r="P1053" s="104">
        <v>0</v>
      </c>
      <c r="Q1053" s="104">
        <v>454</v>
      </c>
      <c r="R1053" s="104">
        <v>5</v>
      </c>
      <c r="S1053" s="104">
        <f>SUM('MFP by Site_kbs'!$L1053:$P1053,'MFP by Site_kbs'!$R1053)</f>
        <v>29</v>
      </c>
      <c r="T1053" s="104">
        <v>480</v>
      </c>
      <c r="U1053" s="105">
        <v>0.99378881987577605</v>
      </c>
      <c r="V1053" s="104">
        <v>3</v>
      </c>
      <c r="W1053" s="105">
        <v>6.2111801242236003E-3</v>
      </c>
      <c r="X1053" s="104">
        <v>0</v>
      </c>
      <c r="Y1053" s="104">
        <v>8</v>
      </c>
      <c r="Z1053" s="104" t="s">
        <v>1869</v>
      </c>
      <c r="AA1053" s="104">
        <v>47</v>
      </c>
      <c r="AB1053" s="104">
        <v>37</v>
      </c>
      <c r="AC1053" s="104">
        <v>46</v>
      </c>
      <c r="AD1053" s="103">
        <v>58</v>
      </c>
      <c r="AE1053" s="104">
        <v>59</v>
      </c>
      <c r="AF1053" s="104">
        <v>49</v>
      </c>
      <c r="AG1053" s="104">
        <v>58</v>
      </c>
      <c r="AH1053" s="104">
        <v>60</v>
      </c>
      <c r="AI1053" s="104">
        <v>61</v>
      </c>
      <c r="AJ1053" s="104">
        <v>0</v>
      </c>
      <c r="AK1053" s="104">
        <v>0</v>
      </c>
      <c r="AL1053" s="104">
        <v>0</v>
      </c>
      <c r="AM1053" s="104">
        <v>0</v>
      </c>
      <c r="AN1053" s="104">
        <v>0</v>
      </c>
      <c r="AO1053" s="104">
        <v>285</v>
      </c>
      <c r="AP1053" s="106">
        <f>'MFP by Site_kbs'!$AO1053/'MFP by Site_kbs'!$G1053</f>
        <v>0.59006211180124224</v>
      </c>
      <c r="AQ1053" s="104">
        <v>288</v>
      </c>
      <c r="AR1053" s="107">
        <f>'MFP by Site_kbs'!$AQ1053/'MFP by Site_kbs'!$G1053</f>
        <v>0.59627329192546585</v>
      </c>
      <c r="AS1053" s="104" t="s">
        <v>1767</v>
      </c>
      <c r="AT1053" s="104" t="s">
        <v>1795</v>
      </c>
      <c r="AU1053" s="115" t="s">
        <v>3247</v>
      </c>
    </row>
    <row r="1054" spans="2:47" x14ac:dyDescent="0.25">
      <c r="B1054" s="109" t="s">
        <v>1808</v>
      </c>
      <c r="C1054" s="109">
        <v>52</v>
      </c>
      <c r="D1054" s="109" t="s">
        <v>183</v>
      </c>
      <c r="E1054" s="109">
        <v>52017</v>
      </c>
      <c r="F1054" s="109" t="s">
        <v>1439</v>
      </c>
      <c r="G1054" s="110">
        <v>533</v>
      </c>
      <c r="H1054" s="110">
        <v>257</v>
      </c>
      <c r="I1054" s="111">
        <v>0.48217636022514099</v>
      </c>
      <c r="J1054" s="110">
        <v>276</v>
      </c>
      <c r="K1054" s="111">
        <v>0.51782363977485901</v>
      </c>
      <c r="L1054" s="110">
        <v>1</v>
      </c>
      <c r="M1054" s="110">
        <v>0</v>
      </c>
      <c r="N1054" s="110">
        <v>177</v>
      </c>
      <c r="O1054" s="110">
        <v>89</v>
      </c>
      <c r="P1054" s="110">
        <v>2</v>
      </c>
      <c r="Q1054" s="110">
        <v>238</v>
      </c>
      <c r="R1054" s="110">
        <v>26</v>
      </c>
      <c r="S1054" s="110">
        <f>SUM('MFP by Site_kbs'!$L1054:$P1054,'MFP by Site_kbs'!$R1054)</f>
        <v>295</v>
      </c>
      <c r="T1054" s="110">
        <v>472</v>
      </c>
      <c r="U1054" s="111">
        <v>0.88555347091932501</v>
      </c>
      <c r="V1054" s="110">
        <v>61</v>
      </c>
      <c r="W1054" s="111">
        <v>0.114446529080675</v>
      </c>
      <c r="X1054" s="110">
        <v>0</v>
      </c>
      <c r="Y1054" s="110">
        <v>16</v>
      </c>
      <c r="Z1054" s="110" t="s">
        <v>1869</v>
      </c>
      <c r="AA1054" s="110">
        <v>63</v>
      </c>
      <c r="AB1054" s="110">
        <v>63</v>
      </c>
      <c r="AC1054" s="110">
        <v>83</v>
      </c>
      <c r="AD1054" s="109">
        <v>84</v>
      </c>
      <c r="AE1054" s="110">
        <v>71</v>
      </c>
      <c r="AF1054" s="110">
        <v>75</v>
      </c>
      <c r="AG1054" s="110">
        <v>78</v>
      </c>
      <c r="AH1054" s="110">
        <v>0</v>
      </c>
      <c r="AI1054" s="110">
        <v>0</v>
      </c>
      <c r="AJ1054" s="110">
        <v>0</v>
      </c>
      <c r="AK1054" s="110">
        <v>0</v>
      </c>
      <c r="AL1054" s="110">
        <v>0</v>
      </c>
      <c r="AM1054" s="110">
        <v>0</v>
      </c>
      <c r="AN1054" s="110">
        <v>0</v>
      </c>
      <c r="AO1054" s="110">
        <v>405</v>
      </c>
      <c r="AP1054" s="112">
        <f>'MFP by Site_kbs'!$AO1054/'MFP by Site_kbs'!$G1054</f>
        <v>0.75984990619136961</v>
      </c>
      <c r="AQ1054" s="110">
        <v>409</v>
      </c>
      <c r="AR1054" s="113">
        <f>'MFP by Site_kbs'!$AQ1054/'MFP by Site_kbs'!$G1054</f>
        <v>0.7673545966228893</v>
      </c>
      <c r="AS1054" s="110" t="s">
        <v>1767</v>
      </c>
      <c r="AT1054" s="110" t="s">
        <v>1795</v>
      </c>
      <c r="AU1054" s="114" t="s">
        <v>3247</v>
      </c>
    </row>
    <row r="1055" spans="2:47" x14ac:dyDescent="0.25">
      <c r="B1055" s="103" t="s">
        <v>1808</v>
      </c>
      <c r="C1055" s="103">
        <v>52</v>
      </c>
      <c r="D1055" s="103" t="s">
        <v>183</v>
      </c>
      <c r="E1055" s="103">
        <v>52018</v>
      </c>
      <c r="F1055" s="103" t="s">
        <v>1440</v>
      </c>
      <c r="G1055" s="104">
        <v>419</v>
      </c>
      <c r="H1055" s="104">
        <v>188</v>
      </c>
      <c r="I1055" s="105">
        <v>0.44868735083532202</v>
      </c>
      <c r="J1055" s="104">
        <v>231</v>
      </c>
      <c r="K1055" s="105">
        <v>0.55131264916467804</v>
      </c>
      <c r="L1055" s="104">
        <v>0</v>
      </c>
      <c r="M1055" s="104">
        <v>1</v>
      </c>
      <c r="N1055" s="104">
        <v>69</v>
      </c>
      <c r="O1055" s="104">
        <v>31</v>
      </c>
      <c r="P1055" s="104">
        <v>0</v>
      </c>
      <c r="Q1055" s="104">
        <v>297</v>
      </c>
      <c r="R1055" s="104">
        <v>21</v>
      </c>
      <c r="S1055" s="104">
        <f>SUM('MFP by Site_kbs'!$L1055:$P1055,'MFP by Site_kbs'!$R1055)</f>
        <v>122</v>
      </c>
      <c r="T1055" s="104">
        <v>403</v>
      </c>
      <c r="U1055" s="105">
        <v>0.9618138424821</v>
      </c>
      <c r="V1055" s="104">
        <v>16</v>
      </c>
      <c r="W1055" s="105">
        <v>3.8186157517899798E-2</v>
      </c>
      <c r="X1055" s="104">
        <v>0</v>
      </c>
      <c r="Y1055" s="104">
        <v>3</v>
      </c>
      <c r="Z1055" s="104" t="s">
        <v>1869</v>
      </c>
      <c r="AA1055" s="104">
        <v>58</v>
      </c>
      <c r="AB1055" s="104">
        <v>84</v>
      </c>
      <c r="AC1055" s="104">
        <v>58</v>
      </c>
      <c r="AD1055" s="103">
        <v>65</v>
      </c>
      <c r="AE1055" s="104">
        <v>79</v>
      </c>
      <c r="AF1055" s="104">
        <v>72</v>
      </c>
      <c r="AG1055" s="104">
        <v>0</v>
      </c>
      <c r="AH1055" s="104">
        <v>0</v>
      </c>
      <c r="AI1055" s="104">
        <v>0</v>
      </c>
      <c r="AJ1055" s="104">
        <v>0</v>
      </c>
      <c r="AK1055" s="104">
        <v>0</v>
      </c>
      <c r="AL1055" s="104">
        <v>0</v>
      </c>
      <c r="AM1055" s="104">
        <v>0</v>
      </c>
      <c r="AN1055" s="104">
        <v>0</v>
      </c>
      <c r="AO1055" s="104">
        <v>279</v>
      </c>
      <c r="AP1055" s="106">
        <f>'MFP by Site_kbs'!$AO1055/'MFP by Site_kbs'!$G1055</f>
        <v>0.66587112171837703</v>
      </c>
      <c r="AQ1055" s="104">
        <v>281</v>
      </c>
      <c r="AR1055" s="107">
        <f>'MFP by Site_kbs'!$AQ1055/'MFP by Site_kbs'!$G1055</f>
        <v>0.6706443914081146</v>
      </c>
      <c r="AS1055" s="104" t="s">
        <v>1767</v>
      </c>
      <c r="AT1055" s="104" t="s">
        <v>1795</v>
      </c>
      <c r="AU1055" s="115" t="s">
        <v>3247</v>
      </c>
    </row>
    <row r="1056" spans="2:47" x14ac:dyDescent="0.25">
      <c r="B1056" s="109" t="s">
        <v>1808</v>
      </c>
      <c r="C1056" s="109">
        <v>52</v>
      </c>
      <c r="D1056" s="109" t="s">
        <v>183</v>
      </c>
      <c r="E1056" s="109">
        <v>52019</v>
      </c>
      <c r="F1056" s="109" t="s">
        <v>1441</v>
      </c>
      <c r="G1056" s="110">
        <v>197</v>
      </c>
      <c r="H1056" s="110">
        <v>84</v>
      </c>
      <c r="I1056" s="111">
        <v>0.42639593908629397</v>
      </c>
      <c r="J1056" s="110">
        <v>113</v>
      </c>
      <c r="K1056" s="111">
        <v>0.57360406091370597</v>
      </c>
      <c r="L1056" s="110">
        <v>0</v>
      </c>
      <c r="M1056" s="110">
        <v>1</v>
      </c>
      <c r="N1056" s="110">
        <v>28</v>
      </c>
      <c r="O1056" s="110">
        <v>10</v>
      </c>
      <c r="P1056" s="110">
        <v>0</v>
      </c>
      <c r="Q1056" s="110">
        <v>153</v>
      </c>
      <c r="R1056" s="110">
        <v>5</v>
      </c>
      <c r="S1056" s="110">
        <f>SUM('MFP by Site_kbs'!$L1056:$P1056,'MFP by Site_kbs'!$R1056)</f>
        <v>44</v>
      </c>
      <c r="T1056" s="110">
        <v>193</v>
      </c>
      <c r="U1056" s="111">
        <v>0.97969543147208105</v>
      </c>
      <c r="V1056" s="110">
        <v>4</v>
      </c>
      <c r="W1056" s="111">
        <v>2.0304568527918801E-2</v>
      </c>
      <c r="X1056" s="110">
        <v>0</v>
      </c>
      <c r="Y1056" s="110">
        <v>0</v>
      </c>
      <c r="Z1056" s="110" t="s">
        <v>1869</v>
      </c>
      <c r="AA1056" s="110">
        <v>0</v>
      </c>
      <c r="AB1056" s="110">
        <v>0</v>
      </c>
      <c r="AC1056" s="110">
        <v>0</v>
      </c>
      <c r="AD1056" s="109">
        <v>0</v>
      </c>
      <c r="AE1056" s="110">
        <v>0</v>
      </c>
      <c r="AF1056" s="110">
        <v>0</v>
      </c>
      <c r="AG1056" s="110">
        <v>69</v>
      </c>
      <c r="AH1056" s="110">
        <v>63</v>
      </c>
      <c r="AI1056" s="110">
        <v>65</v>
      </c>
      <c r="AJ1056" s="110">
        <v>0</v>
      </c>
      <c r="AK1056" s="110">
        <v>0</v>
      </c>
      <c r="AL1056" s="110">
        <v>0</v>
      </c>
      <c r="AM1056" s="110">
        <v>0</v>
      </c>
      <c r="AN1056" s="110">
        <v>0</v>
      </c>
      <c r="AO1056" s="110">
        <v>118</v>
      </c>
      <c r="AP1056" s="112">
        <f>'MFP by Site_kbs'!$AO1056/'MFP by Site_kbs'!$G1056</f>
        <v>0.59898477157360408</v>
      </c>
      <c r="AQ1056" s="110">
        <v>118</v>
      </c>
      <c r="AR1056" s="113">
        <f>'MFP by Site_kbs'!$AQ1056/'MFP by Site_kbs'!$G1056</f>
        <v>0.59898477157360408</v>
      </c>
      <c r="AS1056" s="110" t="s">
        <v>1767</v>
      </c>
      <c r="AT1056" s="110" t="s">
        <v>1795</v>
      </c>
      <c r="AU1056" s="114" t="s">
        <v>3247</v>
      </c>
    </row>
    <row r="1057" spans="2:47" x14ac:dyDescent="0.25">
      <c r="B1057" s="103" t="s">
        <v>1808</v>
      </c>
      <c r="C1057" s="103">
        <v>52</v>
      </c>
      <c r="D1057" s="103" t="s">
        <v>183</v>
      </c>
      <c r="E1057" s="103">
        <v>52020</v>
      </c>
      <c r="F1057" s="103" t="s">
        <v>1442</v>
      </c>
      <c r="G1057" s="104">
        <v>772</v>
      </c>
      <c r="H1057" s="104">
        <v>355</v>
      </c>
      <c r="I1057" s="105">
        <v>0.45984455958549197</v>
      </c>
      <c r="J1057" s="104">
        <v>417</v>
      </c>
      <c r="K1057" s="105">
        <v>0.54015544041450803</v>
      </c>
      <c r="L1057" s="104">
        <v>1</v>
      </c>
      <c r="M1057" s="104">
        <v>0</v>
      </c>
      <c r="N1057" s="104">
        <v>5</v>
      </c>
      <c r="O1057" s="104">
        <v>30</v>
      </c>
      <c r="P1057" s="104">
        <v>2</v>
      </c>
      <c r="Q1057" s="104">
        <v>731</v>
      </c>
      <c r="R1057" s="104">
        <v>3</v>
      </c>
      <c r="S1057" s="104">
        <f>SUM('MFP by Site_kbs'!$L1057:$P1057,'MFP by Site_kbs'!$R1057)</f>
        <v>41</v>
      </c>
      <c r="T1057" s="104">
        <v>763</v>
      </c>
      <c r="U1057" s="105">
        <v>0.98834196891191695</v>
      </c>
      <c r="V1057" s="104">
        <v>9</v>
      </c>
      <c r="W1057" s="105">
        <v>1.16580310880829E-2</v>
      </c>
      <c r="X1057" s="104">
        <v>0</v>
      </c>
      <c r="Y1057" s="104">
        <v>2</v>
      </c>
      <c r="Z1057" s="104" t="s">
        <v>1869</v>
      </c>
      <c r="AA1057" s="104">
        <v>74</v>
      </c>
      <c r="AB1057" s="104">
        <v>98</v>
      </c>
      <c r="AC1057" s="104">
        <v>69</v>
      </c>
      <c r="AD1057" s="103">
        <v>86</v>
      </c>
      <c r="AE1057" s="104">
        <v>108</v>
      </c>
      <c r="AF1057" s="104">
        <v>84</v>
      </c>
      <c r="AG1057" s="104">
        <v>93</v>
      </c>
      <c r="AH1057" s="104">
        <v>74</v>
      </c>
      <c r="AI1057" s="104">
        <v>84</v>
      </c>
      <c r="AJ1057" s="104">
        <v>0</v>
      </c>
      <c r="AK1057" s="104">
        <v>0</v>
      </c>
      <c r="AL1057" s="104">
        <v>0</v>
      </c>
      <c r="AM1057" s="104">
        <v>0</v>
      </c>
      <c r="AN1057" s="104">
        <v>0</v>
      </c>
      <c r="AO1057" s="104">
        <v>374</v>
      </c>
      <c r="AP1057" s="106">
        <f>'MFP by Site_kbs'!$AO1057/'MFP by Site_kbs'!$G1057</f>
        <v>0.4844559585492228</v>
      </c>
      <c r="AQ1057" s="104">
        <v>377</v>
      </c>
      <c r="AR1057" s="107">
        <f>'MFP by Site_kbs'!$AQ1057/'MFP by Site_kbs'!$G1057</f>
        <v>0.48834196891191711</v>
      </c>
      <c r="AS1057" s="104" t="s">
        <v>1767</v>
      </c>
      <c r="AT1057" s="104" t="s">
        <v>1795</v>
      </c>
      <c r="AU1057" s="115" t="s">
        <v>3247</v>
      </c>
    </row>
    <row r="1058" spans="2:47" x14ac:dyDescent="0.25">
      <c r="B1058" s="109" t="s">
        <v>1808</v>
      </c>
      <c r="C1058" s="109">
        <v>52</v>
      </c>
      <c r="D1058" s="109" t="s">
        <v>183</v>
      </c>
      <c r="E1058" s="109">
        <v>52021</v>
      </c>
      <c r="F1058" s="109" t="s">
        <v>1443</v>
      </c>
      <c r="G1058" s="110">
        <v>1079</v>
      </c>
      <c r="H1058" s="110">
        <v>551</v>
      </c>
      <c r="I1058" s="111">
        <v>0.51065801668211297</v>
      </c>
      <c r="J1058" s="110">
        <v>528</v>
      </c>
      <c r="K1058" s="111">
        <v>0.48934198331788697</v>
      </c>
      <c r="L1058" s="110">
        <v>5</v>
      </c>
      <c r="M1058" s="110">
        <v>18</v>
      </c>
      <c r="N1058" s="110">
        <v>178</v>
      </c>
      <c r="O1058" s="110">
        <v>72</v>
      </c>
      <c r="P1058" s="110">
        <v>0</v>
      </c>
      <c r="Q1058" s="110">
        <v>771</v>
      </c>
      <c r="R1058" s="110">
        <v>35</v>
      </c>
      <c r="S1058" s="110">
        <f>SUM('MFP by Site_kbs'!$L1058:$P1058,'MFP by Site_kbs'!$R1058)</f>
        <v>308</v>
      </c>
      <c r="T1058" s="110">
        <v>1049</v>
      </c>
      <c r="U1058" s="111">
        <v>0.97219647822057498</v>
      </c>
      <c r="V1058" s="110">
        <v>30</v>
      </c>
      <c r="W1058" s="111">
        <v>2.78035217794254E-2</v>
      </c>
      <c r="X1058" s="110">
        <v>0</v>
      </c>
      <c r="Y1058" s="110">
        <v>0</v>
      </c>
      <c r="Z1058" s="110" t="s">
        <v>1869</v>
      </c>
      <c r="AA1058" s="110">
        <v>0</v>
      </c>
      <c r="AB1058" s="110">
        <v>0</v>
      </c>
      <c r="AC1058" s="110">
        <v>0</v>
      </c>
      <c r="AD1058" s="109">
        <v>0</v>
      </c>
      <c r="AE1058" s="110">
        <v>363</v>
      </c>
      <c r="AF1058" s="110">
        <v>354</v>
      </c>
      <c r="AG1058" s="110">
        <v>362</v>
      </c>
      <c r="AH1058" s="110">
        <v>0</v>
      </c>
      <c r="AI1058" s="110">
        <v>0</v>
      </c>
      <c r="AJ1058" s="110">
        <v>0</v>
      </c>
      <c r="AK1058" s="110">
        <v>0</v>
      </c>
      <c r="AL1058" s="110">
        <v>0</v>
      </c>
      <c r="AM1058" s="110">
        <v>0</v>
      </c>
      <c r="AN1058" s="110">
        <v>0</v>
      </c>
      <c r="AO1058" s="110">
        <v>437</v>
      </c>
      <c r="AP1058" s="112">
        <f>'MFP by Site_kbs'!$AO1058/'MFP by Site_kbs'!$G1058</f>
        <v>0.40500463392029656</v>
      </c>
      <c r="AQ1058" s="110">
        <v>443</v>
      </c>
      <c r="AR1058" s="113">
        <f>'MFP by Site_kbs'!$AQ1058/'MFP by Site_kbs'!$G1058</f>
        <v>0.41056533827618164</v>
      </c>
      <c r="AS1058" s="110" t="s">
        <v>1767</v>
      </c>
      <c r="AT1058" s="110" t="s">
        <v>1795</v>
      </c>
      <c r="AU1058" s="114" t="s">
        <v>3247</v>
      </c>
    </row>
    <row r="1059" spans="2:47" x14ac:dyDescent="0.25">
      <c r="B1059" s="103" t="s">
        <v>1808</v>
      </c>
      <c r="C1059" s="103">
        <v>52</v>
      </c>
      <c r="D1059" s="103" t="s">
        <v>183</v>
      </c>
      <c r="E1059" s="103">
        <v>52022</v>
      </c>
      <c r="F1059" s="103" t="s">
        <v>1444</v>
      </c>
      <c r="G1059" s="104">
        <v>564</v>
      </c>
      <c r="H1059" s="104">
        <v>271</v>
      </c>
      <c r="I1059" s="105">
        <v>0.480496453900709</v>
      </c>
      <c r="J1059" s="104">
        <v>293</v>
      </c>
      <c r="K1059" s="105">
        <v>0.51950354609929095</v>
      </c>
      <c r="L1059" s="104">
        <v>2</v>
      </c>
      <c r="M1059" s="104">
        <v>8</v>
      </c>
      <c r="N1059" s="104">
        <v>159</v>
      </c>
      <c r="O1059" s="104">
        <v>89</v>
      </c>
      <c r="P1059" s="104">
        <v>0</v>
      </c>
      <c r="Q1059" s="104">
        <v>297</v>
      </c>
      <c r="R1059" s="104">
        <v>9</v>
      </c>
      <c r="S1059" s="104">
        <f>SUM('MFP by Site_kbs'!$L1059:$P1059,'MFP by Site_kbs'!$R1059)</f>
        <v>267</v>
      </c>
      <c r="T1059" s="104">
        <v>495</v>
      </c>
      <c r="U1059" s="105">
        <v>0.87765957446808496</v>
      </c>
      <c r="V1059" s="104">
        <v>69</v>
      </c>
      <c r="W1059" s="105">
        <v>0.122340425531915</v>
      </c>
      <c r="X1059" s="104">
        <v>0</v>
      </c>
      <c r="Y1059" s="104">
        <v>17</v>
      </c>
      <c r="Z1059" s="104" t="s">
        <v>1869</v>
      </c>
      <c r="AA1059" s="104">
        <v>128</v>
      </c>
      <c r="AB1059" s="104">
        <v>147</v>
      </c>
      <c r="AC1059" s="104">
        <v>137</v>
      </c>
      <c r="AD1059" s="103">
        <v>135</v>
      </c>
      <c r="AE1059" s="104">
        <v>0</v>
      </c>
      <c r="AF1059" s="104">
        <v>0</v>
      </c>
      <c r="AG1059" s="104">
        <v>0</v>
      </c>
      <c r="AH1059" s="104">
        <v>0</v>
      </c>
      <c r="AI1059" s="104">
        <v>0</v>
      </c>
      <c r="AJ1059" s="104">
        <v>0</v>
      </c>
      <c r="AK1059" s="104">
        <v>0</v>
      </c>
      <c r="AL1059" s="104">
        <v>0</v>
      </c>
      <c r="AM1059" s="104">
        <v>0</v>
      </c>
      <c r="AN1059" s="104">
        <v>0</v>
      </c>
      <c r="AO1059" s="104">
        <v>371</v>
      </c>
      <c r="AP1059" s="106">
        <f>'MFP by Site_kbs'!$AO1059/'MFP by Site_kbs'!$G1059</f>
        <v>0.65780141843971629</v>
      </c>
      <c r="AQ1059" s="104">
        <v>387</v>
      </c>
      <c r="AR1059" s="107">
        <f>'MFP by Site_kbs'!$AQ1059/'MFP by Site_kbs'!$G1059</f>
        <v>0.68617021276595747</v>
      </c>
      <c r="AS1059" s="104" t="s">
        <v>1767</v>
      </c>
      <c r="AT1059" s="104" t="s">
        <v>1795</v>
      </c>
      <c r="AU1059" s="115" t="s">
        <v>3247</v>
      </c>
    </row>
    <row r="1060" spans="2:47" x14ac:dyDescent="0.25">
      <c r="B1060" s="109" t="s">
        <v>1808</v>
      </c>
      <c r="C1060" s="109">
        <v>52</v>
      </c>
      <c r="D1060" s="109" t="s">
        <v>183</v>
      </c>
      <c r="E1060" s="109">
        <v>52023</v>
      </c>
      <c r="F1060" s="109" t="s">
        <v>1445</v>
      </c>
      <c r="G1060" s="110">
        <v>921</v>
      </c>
      <c r="H1060" s="110">
        <v>448</v>
      </c>
      <c r="I1060" s="111">
        <v>0.48642779587405</v>
      </c>
      <c r="J1060" s="110">
        <v>473</v>
      </c>
      <c r="K1060" s="111">
        <v>0.51357220412594995</v>
      </c>
      <c r="L1060" s="110">
        <v>3</v>
      </c>
      <c r="M1060" s="110">
        <v>12</v>
      </c>
      <c r="N1060" s="110">
        <v>26</v>
      </c>
      <c r="O1060" s="110">
        <v>37</v>
      </c>
      <c r="P1060" s="110">
        <v>0</v>
      </c>
      <c r="Q1060" s="110">
        <v>819</v>
      </c>
      <c r="R1060" s="110">
        <v>24</v>
      </c>
      <c r="S1060" s="110">
        <f>SUM('MFP by Site_kbs'!$L1060:$P1060,'MFP by Site_kbs'!$R1060)</f>
        <v>102</v>
      </c>
      <c r="T1060" s="110">
        <v>915</v>
      </c>
      <c r="U1060" s="111">
        <v>0.99348534201954397</v>
      </c>
      <c r="V1060" s="110">
        <v>6</v>
      </c>
      <c r="W1060" s="111">
        <v>6.5146579804560298E-3</v>
      </c>
      <c r="X1060" s="110">
        <v>0</v>
      </c>
      <c r="Y1060" s="110">
        <v>11</v>
      </c>
      <c r="Z1060" s="110" t="s">
        <v>1869</v>
      </c>
      <c r="AA1060" s="110">
        <v>326</v>
      </c>
      <c r="AB1060" s="110">
        <v>328</v>
      </c>
      <c r="AC1060" s="110">
        <v>256</v>
      </c>
      <c r="AD1060" s="109">
        <v>0</v>
      </c>
      <c r="AE1060" s="110">
        <v>0</v>
      </c>
      <c r="AF1060" s="110">
        <v>0</v>
      </c>
      <c r="AG1060" s="110">
        <v>0</v>
      </c>
      <c r="AH1060" s="110">
        <v>0</v>
      </c>
      <c r="AI1060" s="110">
        <v>0</v>
      </c>
      <c r="AJ1060" s="110">
        <v>0</v>
      </c>
      <c r="AK1060" s="110">
        <v>0</v>
      </c>
      <c r="AL1060" s="110">
        <v>0</v>
      </c>
      <c r="AM1060" s="110">
        <v>0</v>
      </c>
      <c r="AN1060" s="110">
        <v>0</v>
      </c>
      <c r="AO1060" s="110">
        <v>179</v>
      </c>
      <c r="AP1060" s="112">
        <f>'MFP by Site_kbs'!$AO1060/'MFP by Site_kbs'!$G1060</f>
        <v>0.19435396308360478</v>
      </c>
      <c r="AQ1060" s="110">
        <v>182</v>
      </c>
      <c r="AR1060" s="113">
        <f>'MFP by Site_kbs'!$AQ1060/'MFP by Site_kbs'!$G1060</f>
        <v>0.19761129207383279</v>
      </c>
      <c r="AS1060" s="110" t="s">
        <v>1767</v>
      </c>
      <c r="AT1060" s="110" t="s">
        <v>1795</v>
      </c>
      <c r="AU1060" s="114" t="s">
        <v>3247</v>
      </c>
    </row>
    <row r="1061" spans="2:47" x14ac:dyDescent="0.25">
      <c r="B1061" s="103" t="s">
        <v>1808</v>
      </c>
      <c r="C1061" s="103">
        <v>52</v>
      </c>
      <c r="D1061" s="103" t="s">
        <v>183</v>
      </c>
      <c r="E1061" s="103">
        <v>52024</v>
      </c>
      <c r="F1061" s="103" t="s">
        <v>1446</v>
      </c>
      <c r="G1061" s="104">
        <v>814</v>
      </c>
      <c r="H1061" s="104">
        <v>398</v>
      </c>
      <c r="I1061" s="105">
        <v>0.48894348894348899</v>
      </c>
      <c r="J1061" s="104">
        <v>416</v>
      </c>
      <c r="K1061" s="105">
        <v>0.51105651105651095</v>
      </c>
      <c r="L1061" s="104">
        <v>1</v>
      </c>
      <c r="M1061" s="104">
        <v>8</v>
      </c>
      <c r="N1061" s="104">
        <v>52</v>
      </c>
      <c r="O1061" s="104">
        <v>20</v>
      </c>
      <c r="P1061" s="104">
        <v>0</v>
      </c>
      <c r="Q1061" s="104">
        <v>730</v>
      </c>
      <c r="R1061" s="104">
        <v>3</v>
      </c>
      <c r="S1061" s="104">
        <f>SUM('MFP by Site_kbs'!$L1061:$P1061,'MFP by Site_kbs'!$R1061)</f>
        <v>84</v>
      </c>
      <c r="T1061" s="104">
        <v>813</v>
      </c>
      <c r="U1061" s="105">
        <v>0.99877149877149896</v>
      </c>
      <c r="V1061" s="104">
        <v>1</v>
      </c>
      <c r="W1061" s="105">
        <v>1.22850122850123E-3</v>
      </c>
      <c r="X1061" s="104">
        <v>0</v>
      </c>
      <c r="Y1061" s="104">
        <v>0</v>
      </c>
      <c r="Z1061" s="104" t="s">
        <v>1869</v>
      </c>
      <c r="AA1061" s="104">
        <v>0</v>
      </c>
      <c r="AB1061" s="104">
        <v>0</v>
      </c>
      <c r="AC1061" s="104">
        <v>0</v>
      </c>
      <c r="AD1061" s="103">
        <v>0</v>
      </c>
      <c r="AE1061" s="104">
        <v>0</v>
      </c>
      <c r="AF1061" s="104">
        <v>0</v>
      </c>
      <c r="AG1061" s="104">
        <v>284</v>
      </c>
      <c r="AH1061" s="104">
        <v>288</v>
      </c>
      <c r="AI1061" s="104">
        <v>242</v>
      </c>
      <c r="AJ1061" s="104">
        <v>0</v>
      </c>
      <c r="AK1061" s="104">
        <v>0</v>
      </c>
      <c r="AL1061" s="104">
        <v>0</v>
      </c>
      <c r="AM1061" s="104">
        <v>0</v>
      </c>
      <c r="AN1061" s="104">
        <v>0</v>
      </c>
      <c r="AO1061" s="104">
        <v>167</v>
      </c>
      <c r="AP1061" s="106">
        <f>'MFP by Site_kbs'!$AO1061/'MFP by Site_kbs'!$G1061</f>
        <v>0.20515970515970516</v>
      </c>
      <c r="AQ1061" s="104">
        <v>168</v>
      </c>
      <c r="AR1061" s="107">
        <f>'MFP by Site_kbs'!$AQ1061/'MFP by Site_kbs'!$G1061</f>
        <v>0.20638820638820637</v>
      </c>
      <c r="AS1061" s="104" t="s">
        <v>1767</v>
      </c>
      <c r="AT1061" s="104" t="s">
        <v>1795</v>
      </c>
      <c r="AU1061" s="115" t="s">
        <v>3247</v>
      </c>
    </row>
    <row r="1062" spans="2:47" x14ac:dyDescent="0.25">
      <c r="B1062" s="109" t="s">
        <v>1808</v>
      </c>
      <c r="C1062" s="109">
        <v>52</v>
      </c>
      <c r="D1062" s="109" t="s">
        <v>183</v>
      </c>
      <c r="E1062" s="109">
        <v>52025</v>
      </c>
      <c r="F1062" s="109" t="s">
        <v>1447</v>
      </c>
      <c r="G1062" s="110">
        <v>479</v>
      </c>
      <c r="H1062" s="110">
        <v>237</v>
      </c>
      <c r="I1062" s="111">
        <v>0.49478079331941499</v>
      </c>
      <c r="J1062" s="110">
        <v>242</v>
      </c>
      <c r="K1062" s="111">
        <v>0.50521920668058495</v>
      </c>
      <c r="L1062" s="110">
        <v>0</v>
      </c>
      <c r="M1062" s="110">
        <v>10</v>
      </c>
      <c r="N1062" s="110">
        <v>24</v>
      </c>
      <c r="O1062" s="110">
        <v>43</v>
      </c>
      <c r="P1062" s="110">
        <v>0</v>
      </c>
      <c r="Q1062" s="110">
        <v>386</v>
      </c>
      <c r="R1062" s="110">
        <v>16</v>
      </c>
      <c r="S1062" s="110">
        <f>SUM('MFP by Site_kbs'!$L1062:$P1062,'MFP by Site_kbs'!$R1062)</f>
        <v>93</v>
      </c>
      <c r="T1062" s="110">
        <v>455</v>
      </c>
      <c r="U1062" s="111">
        <v>0.94989561586638804</v>
      </c>
      <c r="V1062" s="110">
        <v>24</v>
      </c>
      <c r="W1062" s="111">
        <v>5.01043841336117E-2</v>
      </c>
      <c r="X1062" s="110">
        <v>0</v>
      </c>
      <c r="Y1062" s="110">
        <v>12</v>
      </c>
      <c r="Z1062" s="110" t="s">
        <v>1869</v>
      </c>
      <c r="AA1062" s="110">
        <v>112</v>
      </c>
      <c r="AB1062" s="110">
        <v>116</v>
      </c>
      <c r="AC1062" s="110">
        <v>102</v>
      </c>
      <c r="AD1062" s="109">
        <v>137</v>
      </c>
      <c r="AE1062" s="110">
        <v>0</v>
      </c>
      <c r="AF1062" s="110">
        <v>0</v>
      </c>
      <c r="AG1062" s="110">
        <v>0</v>
      </c>
      <c r="AH1062" s="110">
        <v>0</v>
      </c>
      <c r="AI1062" s="110">
        <v>0</v>
      </c>
      <c r="AJ1062" s="110">
        <v>0</v>
      </c>
      <c r="AK1062" s="110">
        <v>0</v>
      </c>
      <c r="AL1062" s="110">
        <v>0</v>
      </c>
      <c r="AM1062" s="110">
        <v>0</v>
      </c>
      <c r="AN1062" s="110">
        <v>0</v>
      </c>
      <c r="AO1062" s="110">
        <v>133</v>
      </c>
      <c r="AP1062" s="112">
        <f>'MFP by Site_kbs'!$AO1062/'MFP by Site_kbs'!$G1062</f>
        <v>0.27766179540709812</v>
      </c>
      <c r="AQ1062" s="110">
        <v>138</v>
      </c>
      <c r="AR1062" s="113">
        <f>'MFP by Site_kbs'!$AQ1062/'MFP by Site_kbs'!$G1062</f>
        <v>0.2881002087682672</v>
      </c>
      <c r="AS1062" s="110" t="s">
        <v>1767</v>
      </c>
      <c r="AT1062" s="110" t="s">
        <v>1795</v>
      </c>
      <c r="AU1062" s="114" t="s">
        <v>3247</v>
      </c>
    </row>
    <row r="1063" spans="2:47" x14ac:dyDescent="0.25">
      <c r="B1063" s="103" t="s">
        <v>1808</v>
      </c>
      <c r="C1063" s="103">
        <v>52</v>
      </c>
      <c r="D1063" s="103" t="s">
        <v>183</v>
      </c>
      <c r="E1063" s="103">
        <v>52026</v>
      </c>
      <c r="F1063" s="103" t="s">
        <v>1448</v>
      </c>
      <c r="G1063" s="104">
        <v>1933</v>
      </c>
      <c r="H1063" s="104">
        <v>981</v>
      </c>
      <c r="I1063" s="105">
        <v>0.50724637681159401</v>
      </c>
      <c r="J1063" s="104">
        <v>952</v>
      </c>
      <c r="K1063" s="105">
        <v>0.49275362318840599</v>
      </c>
      <c r="L1063" s="104">
        <v>8</v>
      </c>
      <c r="M1063" s="104">
        <v>45</v>
      </c>
      <c r="N1063" s="104">
        <v>138</v>
      </c>
      <c r="O1063" s="104">
        <v>85</v>
      </c>
      <c r="P1063" s="104">
        <v>0</v>
      </c>
      <c r="Q1063" s="104">
        <v>1635</v>
      </c>
      <c r="R1063" s="104">
        <v>22</v>
      </c>
      <c r="S1063" s="104">
        <f>SUM('MFP by Site_kbs'!$L1063:$P1063,'MFP by Site_kbs'!$R1063)</f>
        <v>298</v>
      </c>
      <c r="T1063" s="104">
        <v>1913</v>
      </c>
      <c r="U1063" s="105">
        <v>0.98964803312629401</v>
      </c>
      <c r="V1063" s="104">
        <v>20</v>
      </c>
      <c r="W1063" s="105">
        <v>1.0351966873706001E-2</v>
      </c>
      <c r="X1063" s="104">
        <v>0</v>
      </c>
      <c r="Y1063" s="104">
        <v>0</v>
      </c>
      <c r="Z1063" s="104" t="s">
        <v>1869</v>
      </c>
      <c r="AA1063" s="104">
        <v>0</v>
      </c>
      <c r="AB1063" s="104">
        <v>0</v>
      </c>
      <c r="AC1063" s="104">
        <v>0</v>
      </c>
      <c r="AD1063" s="103">
        <v>0</v>
      </c>
      <c r="AE1063" s="104">
        <v>0</v>
      </c>
      <c r="AF1063" s="104">
        <v>0</v>
      </c>
      <c r="AG1063" s="104">
        <v>0</v>
      </c>
      <c r="AH1063" s="104">
        <v>0</v>
      </c>
      <c r="AI1063" s="104">
        <v>0</v>
      </c>
      <c r="AJ1063" s="104">
        <v>524</v>
      </c>
      <c r="AK1063" s="104">
        <v>13</v>
      </c>
      <c r="AL1063" s="104">
        <v>487</v>
      </c>
      <c r="AM1063" s="104">
        <v>446</v>
      </c>
      <c r="AN1063" s="104">
        <v>463</v>
      </c>
      <c r="AO1063" s="104">
        <v>360</v>
      </c>
      <c r="AP1063" s="106">
        <f>'MFP by Site_kbs'!$AO1063/'MFP by Site_kbs'!$G1063</f>
        <v>0.18623900672529747</v>
      </c>
      <c r="AQ1063" s="104">
        <v>371</v>
      </c>
      <c r="AR1063" s="107">
        <f>'MFP by Site_kbs'!$AQ1063/'MFP by Site_kbs'!$G1063</f>
        <v>0.19192964304190377</v>
      </c>
      <c r="AS1063" s="104" t="s">
        <v>1767</v>
      </c>
      <c r="AT1063" s="104" t="s">
        <v>1795</v>
      </c>
      <c r="AU1063" s="115" t="s">
        <v>3247</v>
      </c>
    </row>
    <row r="1064" spans="2:47" x14ac:dyDescent="0.25">
      <c r="B1064" s="109" t="s">
        <v>1808</v>
      </c>
      <c r="C1064" s="109">
        <v>52</v>
      </c>
      <c r="D1064" s="109" t="s">
        <v>183</v>
      </c>
      <c r="E1064" s="109">
        <v>52027</v>
      </c>
      <c r="F1064" s="109" t="s">
        <v>1449</v>
      </c>
      <c r="G1064" s="110">
        <v>610</v>
      </c>
      <c r="H1064" s="110">
        <v>323</v>
      </c>
      <c r="I1064" s="111">
        <v>0.529508196721311</v>
      </c>
      <c r="J1064" s="110">
        <v>287</v>
      </c>
      <c r="K1064" s="111">
        <v>0.470491803278689</v>
      </c>
      <c r="L1064" s="110">
        <v>3</v>
      </c>
      <c r="M1064" s="110">
        <v>11</v>
      </c>
      <c r="N1064" s="110">
        <v>42</v>
      </c>
      <c r="O1064" s="110">
        <v>32</v>
      </c>
      <c r="P1064" s="110">
        <v>3</v>
      </c>
      <c r="Q1064" s="110">
        <v>509</v>
      </c>
      <c r="R1064" s="110">
        <v>10</v>
      </c>
      <c r="S1064" s="110">
        <f>SUM('MFP by Site_kbs'!$L1064:$P1064,'MFP by Site_kbs'!$R1064)</f>
        <v>101</v>
      </c>
      <c r="T1064" s="110">
        <v>602</v>
      </c>
      <c r="U1064" s="111">
        <v>0.98688524590163895</v>
      </c>
      <c r="V1064" s="110">
        <v>8</v>
      </c>
      <c r="W1064" s="111">
        <v>1.3114754098360701E-2</v>
      </c>
      <c r="X1064" s="110">
        <v>0</v>
      </c>
      <c r="Y1064" s="110">
        <v>0</v>
      </c>
      <c r="Z1064" s="110" t="s">
        <v>1869</v>
      </c>
      <c r="AA1064" s="110">
        <v>0</v>
      </c>
      <c r="AB1064" s="110">
        <v>0</v>
      </c>
      <c r="AC1064" s="110">
        <v>0</v>
      </c>
      <c r="AD1064" s="109">
        <v>0</v>
      </c>
      <c r="AE1064" s="110">
        <v>0</v>
      </c>
      <c r="AF1064" s="110">
        <v>0</v>
      </c>
      <c r="AG1064" s="110">
        <v>0</v>
      </c>
      <c r="AH1064" s="110">
        <v>289</v>
      </c>
      <c r="AI1064" s="110">
        <v>321</v>
      </c>
      <c r="AJ1064" s="110">
        <v>0</v>
      </c>
      <c r="AK1064" s="110">
        <v>0</v>
      </c>
      <c r="AL1064" s="110">
        <v>0</v>
      </c>
      <c r="AM1064" s="110">
        <v>0</v>
      </c>
      <c r="AN1064" s="110">
        <v>0</v>
      </c>
      <c r="AO1064" s="110">
        <v>136</v>
      </c>
      <c r="AP1064" s="112">
        <f>'MFP by Site_kbs'!$AO1064/'MFP by Site_kbs'!$G1064</f>
        <v>0.22295081967213115</v>
      </c>
      <c r="AQ1064" s="110">
        <v>141</v>
      </c>
      <c r="AR1064" s="113">
        <f>'MFP by Site_kbs'!$AQ1064/'MFP by Site_kbs'!$G1064</f>
        <v>0.23114754098360657</v>
      </c>
      <c r="AS1064" s="110" t="s">
        <v>1767</v>
      </c>
      <c r="AT1064" s="110" t="s">
        <v>1795</v>
      </c>
      <c r="AU1064" s="114" t="s">
        <v>3247</v>
      </c>
    </row>
    <row r="1065" spans="2:47" x14ac:dyDescent="0.25">
      <c r="B1065" s="103" t="s">
        <v>1808</v>
      </c>
      <c r="C1065" s="103">
        <v>52</v>
      </c>
      <c r="D1065" s="103" t="s">
        <v>183</v>
      </c>
      <c r="E1065" s="103">
        <v>52028</v>
      </c>
      <c r="F1065" s="103" t="s">
        <v>1450</v>
      </c>
      <c r="G1065" s="104">
        <v>657</v>
      </c>
      <c r="H1065" s="104">
        <v>320</v>
      </c>
      <c r="I1065" s="105">
        <v>0.48706240487062402</v>
      </c>
      <c r="J1065" s="104">
        <v>337</v>
      </c>
      <c r="K1065" s="105">
        <v>0.51293759512937598</v>
      </c>
      <c r="L1065" s="104">
        <v>4</v>
      </c>
      <c r="M1065" s="104">
        <v>10</v>
      </c>
      <c r="N1065" s="104">
        <v>33</v>
      </c>
      <c r="O1065" s="104">
        <v>47</v>
      </c>
      <c r="P1065" s="104">
        <v>0</v>
      </c>
      <c r="Q1065" s="104">
        <v>553</v>
      </c>
      <c r="R1065" s="104">
        <v>10</v>
      </c>
      <c r="S1065" s="104">
        <f>SUM('MFP by Site_kbs'!$L1065:$P1065,'MFP by Site_kbs'!$R1065)</f>
        <v>104</v>
      </c>
      <c r="T1065" s="104">
        <v>651</v>
      </c>
      <c r="U1065" s="105">
        <v>0.99086757990867602</v>
      </c>
      <c r="V1065" s="104">
        <v>6</v>
      </c>
      <c r="W1065" s="105">
        <v>9.1324200913242004E-3</v>
      </c>
      <c r="X1065" s="104">
        <v>0</v>
      </c>
      <c r="Y1065" s="104">
        <v>0</v>
      </c>
      <c r="Z1065" s="104" t="s">
        <v>1869</v>
      </c>
      <c r="AA1065" s="104">
        <v>0</v>
      </c>
      <c r="AB1065" s="104">
        <v>0</v>
      </c>
      <c r="AC1065" s="104">
        <v>0</v>
      </c>
      <c r="AD1065" s="103">
        <v>0</v>
      </c>
      <c r="AE1065" s="104">
        <v>234</v>
      </c>
      <c r="AF1065" s="104">
        <v>224</v>
      </c>
      <c r="AG1065" s="104">
        <v>199</v>
      </c>
      <c r="AH1065" s="104">
        <v>0</v>
      </c>
      <c r="AI1065" s="104">
        <v>0</v>
      </c>
      <c r="AJ1065" s="104">
        <v>0</v>
      </c>
      <c r="AK1065" s="104">
        <v>0</v>
      </c>
      <c r="AL1065" s="104">
        <v>0</v>
      </c>
      <c r="AM1065" s="104">
        <v>0</v>
      </c>
      <c r="AN1065" s="104">
        <v>0</v>
      </c>
      <c r="AO1065" s="104">
        <v>145</v>
      </c>
      <c r="AP1065" s="106">
        <f>'MFP by Site_kbs'!$AO1065/'MFP by Site_kbs'!$G1065</f>
        <v>0.22070015220700151</v>
      </c>
      <c r="AQ1065" s="104">
        <v>147</v>
      </c>
      <c r="AR1065" s="107">
        <f>'MFP by Site_kbs'!$AQ1065/'MFP by Site_kbs'!$G1065</f>
        <v>0.22374429223744291</v>
      </c>
      <c r="AS1065" s="104" t="s">
        <v>1767</v>
      </c>
      <c r="AT1065" s="104" t="s">
        <v>1795</v>
      </c>
      <c r="AU1065" s="115" t="s">
        <v>3247</v>
      </c>
    </row>
    <row r="1066" spans="2:47" x14ac:dyDescent="0.25">
      <c r="B1066" s="109" t="s">
        <v>1808</v>
      </c>
      <c r="C1066" s="109">
        <v>52</v>
      </c>
      <c r="D1066" s="109" t="s">
        <v>183</v>
      </c>
      <c r="E1066" s="109">
        <v>52029</v>
      </c>
      <c r="F1066" s="109" t="s">
        <v>1451</v>
      </c>
      <c r="G1066" s="110">
        <v>735</v>
      </c>
      <c r="H1066" s="110">
        <v>351</v>
      </c>
      <c r="I1066" s="111">
        <v>0.477551020408163</v>
      </c>
      <c r="J1066" s="110">
        <v>384</v>
      </c>
      <c r="K1066" s="111">
        <v>0.522448979591837</v>
      </c>
      <c r="L1066" s="110">
        <v>3</v>
      </c>
      <c r="M1066" s="110">
        <v>1</v>
      </c>
      <c r="N1066" s="110">
        <v>59</v>
      </c>
      <c r="O1066" s="110">
        <v>28</v>
      </c>
      <c r="P1066" s="110">
        <v>0</v>
      </c>
      <c r="Q1066" s="110">
        <v>641</v>
      </c>
      <c r="R1066" s="110">
        <v>3</v>
      </c>
      <c r="S1066" s="110">
        <f>SUM('MFP by Site_kbs'!$L1066:$P1066,'MFP by Site_kbs'!$R1066)</f>
        <v>94</v>
      </c>
      <c r="T1066" s="110">
        <v>724</v>
      </c>
      <c r="U1066" s="111">
        <v>0.98503401360544196</v>
      </c>
      <c r="V1066" s="110">
        <v>11</v>
      </c>
      <c r="W1066" s="111">
        <v>1.49659863945578E-2</v>
      </c>
      <c r="X1066" s="110">
        <v>0</v>
      </c>
      <c r="Y1066" s="110">
        <v>0</v>
      </c>
      <c r="Z1066" s="110" t="s">
        <v>1869</v>
      </c>
      <c r="AA1066" s="110">
        <v>0</v>
      </c>
      <c r="AB1066" s="110">
        <v>0</v>
      </c>
      <c r="AC1066" s="110">
        <v>0</v>
      </c>
      <c r="AD1066" s="109">
        <v>0</v>
      </c>
      <c r="AE1066" s="110">
        <v>0</v>
      </c>
      <c r="AF1066" s="110">
        <v>0</v>
      </c>
      <c r="AG1066" s="110">
        <v>0</v>
      </c>
      <c r="AH1066" s="110">
        <v>0</v>
      </c>
      <c r="AI1066" s="110">
        <v>0</v>
      </c>
      <c r="AJ1066" s="110">
        <v>189</v>
      </c>
      <c r="AK1066" s="110">
        <v>12</v>
      </c>
      <c r="AL1066" s="110">
        <v>189</v>
      </c>
      <c r="AM1066" s="110">
        <v>184</v>
      </c>
      <c r="AN1066" s="110">
        <v>161</v>
      </c>
      <c r="AO1066" s="110">
        <v>401</v>
      </c>
      <c r="AP1066" s="112">
        <f>'MFP by Site_kbs'!$AO1066/'MFP by Site_kbs'!$G1066</f>
        <v>0.54557823129251704</v>
      </c>
      <c r="AQ1066" s="110">
        <v>403</v>
      </c>
      <c r="AR1066" s="113">
        <f>'MFP by Site_kbs'!$AQ1066/'MFP by Site_kbs'!$G1066</f>
        <v>0.54829931972789114</v>
      </c>
      <c r="AS1066" s="110" t="s">
        <v>1767</v>
      </c>
      <c r="AT1066" s="110" t="s">
        <v>1795</v>
      </c>
      <c r="AU1066" s="114" t="s">
        <v>3247</v>
      </c>
    </row>
    <row r="1067" spans="2:47" x14ac:dyDescent="0.25">
      <c r="B1067" s="103" t="s">
        <v>1808</v>
      </c>
      <c r="C1067" s="103">
        <v>52</v>
      </c>
      <c r="D1067" s="103" t="s">
        <v>183</v>
      </c>
      <c r="E1067" s="103">
        <v>52031</v>
      </c>
      <c r="F1067" s="103" t="s">
        <v>1452</v>
      </c>
      <c r="G1067" s="104">
        <v>645</v>
      </c>
      <c r="H1067" s="104">
        <v>297</v>
      </c>
      <c r="I1067" s="105">
        <v>0.46046511627907</v>
      </c>
      <c r="J1067" s="104">
        <v>348</v>
      </c>
      <c r="K1067" s="105">
        <v>0.53953488372092995</v>
      </c>
      <c r="L1067" s="104">
        <v>2</v>
      </c>
      <c r="M1067" s="104">
        <v>8</v>
      </c>
      <c r="N1067" s="104">
        <v>191</v>
      </c>
      <c r="O1067" s="104">
        <v>78</v>
      </c>
      <c r="P1067" s="104">
        <v>0</v>
      </c>
      <c r="Q1067" s="104">
        <v>355</v>
      </c>
      <c r="R1067" s="104">
        <v>11</v>
      </c>
      <c r="S1067" s="104">
        <f>SUM('MFP by Site_kbs'!$L1067:$P1067,'MFP by Site_kbs'!$R1067)</f>
        <v>290</v>
      </c>
      <c r="T1067" s="104">
        <v>607</v>
      </c>
      <c r="U1067" s="105">
        <v>0.94108527131782904</v>
      </c>
      <c r="V1067" s="104">
        <v>38</v>
      </c>
      <c r="W1067" s="105">
        <v>5.89147286821705E-2</v>
      </c>
      <c r="X1067" s="104">
        <v>0</v>
      </c>
      <c r="Y1067" s="104">
        <v>0</v>
      </c>
      <c r="Z1067" s="104" t="s">
        <v>1869</v>
      </c>
      <c r="AA1067" s="104">
        <v>0</v>
      </c>
      <c r="AB1067" s="104">
        <v>0</v>
      </c>
      <c r="AC1067" s="104">
        <v>0</v>
      </c>
      <c r="AD1067" s="103">
        <v>0</v>
      </c>
      <c r="AE1067" s="104">
        <v>226</v>
      </c>
      <c r="AF1067" s="104">
        <v>209</v>
      </c>
      <c r="AG1067" s="104">
        <v>210</v>
      </c>
      <c r="AH1067" s="104">
        <v>0</v>
      </c>
      <c r="AI1067" s="104">
        <v>0</v>
      </c>
      <c r="AJ1067" s="104">
        <v>0</v>
      </c>
      <c r="AK1067" s="104">
        <v>0</v>
      </c>
      <c r="AL1067" s="104">
        <v>0</v>
      </c>
      <c r="AM1067" s="104">
        <v>0</v>
      </c>
      <c r="AN1067" s="104">
        <v>0</v>
      </c>
      <c r="AO1067" s="104">
        <v>457</v>
      </c>
      <c r="AP1067" s="106">
        <f>'MFP by Site_kbs'!$AO1067/'MFP by Site_kbs'!$G1067</f>
        <v>0.70852713178294568</v>
      </c>
      <c r="AQ1067" s="104">
        <v>457</v>
      </c>
      <c r="AR1067" s="107">
        <f>'MFP by Site_kbs'!$AQ1067/'MFP by Site_kbs'!$G1067</f>
        <v>0.70852713178294568</v>
      </c>
      <c r="AS1067" s="104" t="s">
        <v>1767</v>
      </c>
      <c r="AT1067" s="104" t="s">
        <v>1795</v>
      </c>
      <c r="AU1067" s="115" t="s">
        <v>3247</v>
      </c>
    </row>
    <row r="1068" spans="2:47" x14ac:dyDescent="0.25">
      <c r="B1068" s="109" t="s">
        <v>1808</v>
      </c>
      <c r="C1068" s="109">
        <v>52</v>
      </c>
      <c r="D1068" s="109" t="s">
        <v>183</v>
      </c>
      <c r="E1068" s="109">
        <v>52032</v>
      </c>
      <c r="F1068" s="109" t="s">
        <v>1453</v>
      </c>
      <c r="G1068" s="110">
        <v>324</v>
      </c>
      <c r="H1068" s="110">
        <v>167</v>
      </c>
      <c r="I1068" s="111">
        <v>0.51543209876543195</v>
      </c>
      <c r="J1068" s="110">
        <v>157</v>
      </c>
      <c r="K1068" s="111">
        <v>0.484567901234568</v>
      </c>
      <c r="L1068" s="110">
        <v>1</v>
      </c>
      <c r="M1068" s="110">
        <v>3</v>
      </c>
      <c r="N1068" s="110">
        <v>94</v>
      </c>
      <c r="O1068" s="110">
        <v>25</v>
      </c>
      <c r="P1068" s="110">
        <v>0</v>
      </c>
      <c r="Q1068" s="110">
        <v>196</v>
      </c>
      <c r="R1068" s="110">
        <v>5</v>
      </c>
      <c r="S1068" s="110">
        <f>SUM('MFP by Site_kbs'!$L1068:$P1068,'MFP by Site_kbs'!$R1068)</f>
        <v>128</v>
      </c>
      <c r="T1068" s="110">
        <v>315</v>
      </c>
      <c r="U1068" s="111">
        <v>0.97222222222222199</v>
      </c>
      <c r="V1068" s="110">
        <v>9</v>
      </c>
      <c r="W1068" s="111">
        <v>2.7777777777777801E-2</v>
      </c>
      <c r="X1068" s="110">
        <v>0</v>
      </c>
      <c r="Y1068" s="110">
        <v>0</v>
      </c>
      <c r="Z1068" s="110" t="s">
        <v>1869</v>
      </c>
      <c r="AA1068" s="110">
        <v>0</v>
      </c>
      <c r="AB1068" s="110">
        <v>0</v>
      </c>
      <c r="AC1068" s="110">
        <v>0</v>
      </c>
      <c r="AD1068" s="109">
        <v>0</v>
      </c>
      <c r="AE1068" s="110">
        <v>0</v>
      </c>
      <c r="AF1068" s="110">
        <v>0</v>
      </c>
      <c r="AG1068" s="110">
        <v>0</v>
      </c>
      <c r="AH1068" s="110">
        <v>160</v>
      </c>
      <c r="AI1068" s="110">
        <v>164</v>
      </c>
      <c r="AJ1068" s="110">
        <v>0</v>
      </c>
      <c r="AK1068" s="110">
        <v>0</v>
      </c>
      <c r="AL1068" s="110">
        <v>0</v>
      </c>
      <c r="AM1068" s="110">
        <v>0</v>
      </c>
      <c r="AN1068" s="110">
        <v>0</v>
      </c>
      <c r="AO1068" s="110">
        <v>209</v>
      </c>
      <c r="AP1068" s="112">
        <f>'MFP by Site_kbs'!$AO1068/'MFP by Site_kbs'!$G1068</f>
        <v>0.64506172839506171</v>
      </c>
      <c r="AQ1068" s="110">
        <v>211</v>
      </c>
      <c r="AR1068" s="113">
        <f>'MFP by Site_kbs'!$AQ1068/'MFP by Site_kbs'!$G1068</f>
        <v>0.65123456790123457</v>
      </c>
      <c r="AS1068" s="110" t="s">
        <v>1767</v>
      </c>
      <c r="AT1068" s="110" t="s">
        <v>1795</v>
      </c>
      <c r="AU1068" s="114" t="s">
        <v>3247</v>
      </c>
    </row>
    <row r="1069" spans="2:47" x14ac:dyDescent="0.25">
      <c r="B1069" s="103" t="s">
        <v>1808</v>
      </c>
      <c r="C1069" s="103">
        <v>52</v>
      </c>
      <c r="D1069" s="103" t="s">
        <v>183</v>
      </c>
      <c r="E1069" s="103">
        <v>52033</v>
      </c>
      <c r="F1069" s="103" t="s">
        <v>1454</v>
      </c>
      <c r="G1069" s="104">
        <v>692</v>
      </c>
      <c r="H1069" s="104">
        <v>328</v>
      </c>
      <c r="I1069" s="105">
        <v>0.47398843930635798</v>
      </c>
      <c r="J1069" s="104">
        <v>364</v>
      </c>
      <c r="K1069" s="105">
        <v>0.52601156069364197</v>
      </c>
      <c r="L1069" s="104">
        <v>3</v>
      </c>
      <c r="M1069" s="104">
        <v>19</v>
      </c>
      <c r="N1069" s="104">
        <v>383</v>
      </c>
      <c r="O1069" s="104">
        <v>33</v>
      </c>
      <c r="P1069" s="104">
        <v>1</v>
      </c>
      <c r="Q1069" s="104">
        <v>232</v>
      </c>
      <c r="R1069" s="104">
        <v>21</v>
      </c>
      <c r="S1069" s="104">
        <f>SUM('MFP by Site_kbs'!$L1069:$P1069,'MFP by Site_kbs'!$R1069)</f>
        <v>460</v>
      </c>
      <c r="T1069" s="104">
        <v>679</v>
      </c>
      <c r="U1069" s="105">
        <v>0.98121387283237005</v>
      </c>
      <c r="V1069" s="104">
        <v>13</v>
      </c>
      <c r="W1069" s="105">
        <v>1.87861271676301E-2</v>
      </c>
      <c r="X1069" s="104">
        <v>0</v>
      </c>
      <c r="Y1069" s="104">
        <v>0</v>
      </c>
      <c r="Z1069" s="104" t="s">
        <v>1869</v>
      </c>
      <c r="AA1069" s="104">
        <v>0</v>
      </c>
      <c r="AB1069" s="104">
        <v>0</v>
      </c>
      <c r="AC1069" s="104">
        <v>0</v>
      </c>
      <c r="AD1069" s="103">
        <v>0</v>
      </c>
      <c r="AE1069" s="104">
        <v>0</v>
      </c>
      <c r="AF1069" s="104">
        <v>0</v>
      </c>
      <c r="AG1069" s="104">
        <v>239</v>
      </c>
      <c r="AH1069" s="104">
        <v>241</v>
      </c>
      <c r="AI1069" s="104">
        <v>212</v>
      </c>
      <c r="AJ1069" s="104">
        <v>0</v>
      </c>
      <c r="AK1069" s="104">
        <v>0</v>
      </c>
      <c r="AL1069" s="104">
        <v>0</v>
      </c>
      <c r="AM1069" s="104">
        <v>0</v>
      </c>
      <c r="AN1069" s="104">
        <v>0</v>
      </c>
      <c r="AO1069" s="104">
        <v>544</v>
      </c>
      <c r="AP1069" s="106">
        <f>'MFP by Site_kbs'!$AO1069/'MFP by Site_kbs'!$G1069</f>
        <v>0.78612716763005785</v>
      </c>
      <c r="AQ1069" s="104">
        <v>546</v>
      </c>
      <c r="AR1069" s="107">
        <f>'MFP by Site_kbs'!$AQ1069/'MFP by Site_kbs'!$G1069</f>
        <v>0.78901734104046239</v>
      </c>
      <c r="AS1069" s="104" t="s">
        <v>1767</v>
      </c>
      <c r="AT1069" s="104" t="s">
        <v>1795</v>
      </c>
      <c r="AU1069" s="115" t="s">
        <v>3247</v>
      </c>
    </row>
    <row r="1070" spans="2:47" x14ac:dyDescent="0.25">
      <c r="B1070" s="109" t="s">
        <v>1808</v>
      </c>
      <c r="C1070" s="109">
        <v>52</v>
      </c>
      <c r="D1070" s="109" t="s">
        <v>183</v>
      </c>
      <c r="E1070" s="109">
        <v>52034</v>
      </c>
      <c r="F1070" s="109" t="s">
        <v>1455</v>
      </c>
      <c r="G1070" s="110">
        <v>499</v>
      </c>
      <c r="H1070" s="110">
        <v>242</v>
      </c>
      <c r="I1070" s="111">
        <v>0.48496993987976</v>
      </c>
      <c r="J1070" s="110">
        <v>257</v>
      </c>
      <c r="K1070" s="111">
        <v>0.51503006012024</v>
      </c>
      <c r="L1070" s="110">
        <v>1</v>
      </c>
      <c r="M1070" s="110">
        <v>0</v>
      </c>
      <c r="N1070" s="110">
        <v>44</v>
      </c>
      <c r="O1070" s="110">
        <v>14</v>
      </c>
      <c r="P1070" s="110">
        <v>0</v>
      </c>
      <c r="Q1070" s="110">
        <v>433</v>
      </c>
      <c r="R1070" s="110">
        <v>7</v>
      </c>
      <c r="S1070" s="110">
        <f>SUM('MFP by Site_kbs'!$L1070:$P1070,'MFP by Site_kbs'!$R1070)</f>
        <v>66</v>
      </c>
      <c r="T1070" s="110">
        <v>497</v>
      </c>
      <c r="U1070" s="111">
        <v>0.99599198396793598</v>
      </c>
      <c r="V1070" s="110">
        <v>2</v>
      </c>
      <c r="W1070" s="111">
        <v>4.0080160320641297E-3</v>
      </c>
      <c r="X1070" s="110">
        <v>0</v>
      </c>
      <c r="Y1070" s="110">
        <v>0</v>
      </c>
      <c r="Z1070" s="110" t="s">
        <v>1869</v>
      </c>
      <c r="AA1070" s="110">
        <v>0</v>
      </c>
      <c r="AB1070" s="110">
        <v>0</v>
      </c>
      <c r="AC1070" s="110">
        <v>0</v>
      </c>
      <c r="AD1070" s="109">
        <v>0</v>
      </c>
      <c r="AE1070" s="110">
        <v>0</v>
      </c>
      <c r="AF1070" s="110">
        <v>0</v>
      </c>
      <c r="AG1070" s="110">
        <v>174</v>
      </c>
      <c r="AH1070" s="110">
        <v>156</v>
      </c>
      <c r="AI1070" s="110">
        <v>169</v>
      </c>
      <c r="AJ1070" s="110">
        <v>0</v>
      </c>
      <c r="AK1070" s="110">
        <v>0</v>
      </c>
      <c r="AL1070" s="110">
        <v>0</v>
      </c>
      <c r="AM1070" s="110">
        <v>0</v>
      </c>
      <c r="AN1070" s="110">
        <v>0</v>
      </c>
      <c r="AO1070" s="110">
        <v>339</v>
      </c>
      <c r="AP1070" s="112">
        <f>'MFP by Site_kbs'!$AO1070/'MFP by Site_kbs'!$G1070</f>
        <v>0.67935871743486975</v>
      </c>
      <c r="AQ1070" s="110">
        <v>339</v>
      </c>
      <c r="AR1070" s="113">
        <f>'MFP by Site_kbs'!$AQ1070/'MFP by Site_kbs'!$G1070</f>
        <v>0.67935871743486975</v>
      </c>
      <c r="AS1070" s="110" t="s">
        <v>1767</v>
      </c>
      <c r="AT1070" s="110" t="s">
        <v>1795</v>
      </c>
      <c r="AU1070" s="114" t="s">
        <v>3247</v>
      </c>
    </row>
    <row r="1071" spans="2:47" x14ac:dyDescent="0.25">
      <c r="B1071" s="103" t="s">
        <v>1808</v>
      </c>
      <c r="C1071" s="103">
        <v>52</v>
      </c>
      <c r="D1071" s="103" t="s">
        <v>183</v>
      </c>
      <c r="E1071" s="103">
        <v>52035</v>
      </c>
      <c r="F1071" s="103" t="s">
        <v>1456</v>
      </c>
      <c r="G1071" s="104">
        <v>887</v>
      </c>
      <c r="H1071" s="104">
        <v>423</v>
      </c>
      <c r="I1071" s="105">
        <v>0.47629796839729099</v>
      </c>
      <c r="J1071" s="104">
        <v>464</v>
      </c>
      <c r="K1071" s="105">
        <v>0.52370203160270901</v>
      </c>
      <c r="L1071" s="104">
        <v>4</v>
      </c>
      <c r="M1071" s="104">
        <v>21</v>
      </c>
      <c r="N1071" s="104">
        <v>539</v>
      </c>
      <c r="O1071" s="104">
        <v>48</v>
      </c>
      <c r="P1071" s="104">
        <v>1</v>
      </c>
      <c r="Q1071" s="104">
        <v>266</v>
      </c>
      <c r="R1071" s="104">
        <v>9</v>
      </c>
      <c r="S1071" s="104">
        <f>SUM('MFP by Site_kbs'!$L1071:$P1071,'MFP by Site_kbs'!$R1071)</f>
        <v>622</v>
      </c>
      <c r="T1071" s="104">
        <v>871</v>
      </c>
      <c r="U1071" s="105">
        <v>0.98081264108352095</v>
      </c>
      <c r="V1071" s="104">
        <v>17</v>
      </c>
      <c r="W1071" s="105">
        <v>1.9187358916478599E-2</v>
      </c>
      <c r="X1071" s="104">
        <v>0</v>
      </c>
      <c r="Y1071" s="104">
        <v>0</v>
      </c>
      <c r="Z1071" s="104" t="s">
        <v>1869</v>
      </c>
      <c r="AA1071" s="104">
        <v>0</v>
      </c>
      <c r="AB1071" s="104">
        <v>0</v>
      </c>
      <c r="AC1071" s="104">
        <v>0</v>
      </c>
      <c r="AD1071" s="103">
        <v>0</v>
      </c>
      <c r="AE1071" s="104">
        <v>0</v>
      </c>
      <c r="AF1071" s="104">
        <v>0</v>
      </c>
      <c r="AG1071" s="104">
        <v>0</v>
      </c>
      <c r="AH1071" s="104">
        <v>0</v>
      </c>
      <c r="AI1071" s="104">
        <v>0</v>
      </c>
      <c r="AJ1071" s="104">
        <v>247</v>
      </c>
      <c r="AK1071" s="104">
        <v>6</v>
      </c>
      <c r="AL1071" s="104">
        <v>232</v>
      </c>
      <c r="AM1071" s="104">
        <v>195</v>
      </c>
      <c r="AN1071" s="104">
        <v>208</v>
      </c>
      <c r="AO1071" s="104">
        <v>589</v>
      </c>
      <c r="AP1071" s="106">
        <f>'MFP by Site_kbs'!$AO1071/'MFP by Site_kbs'!$G1071</f>
        <v>0.66403607666290865</v>
      </c>
      <c r="AQ1071" s="104">
        <v>596</v>
      </c>
      <c r="AR1071" s="107">
        <f>'MFP by Site_kbs'!$AQ1071/'MFP by Site_kbs'!$G1071</f>
        <v>0.67192784667418259</v>
      </c>
      <c r="AS1071" s="104" t="s">
        <v>1767</v>
      </c>
      <c r="AT1071" s="104" t="s">
        <v>1795</v>
      </c>
      <c r="AU1071" s="115" t="s">
        <v>3247</v>
      </c>
    </row>
    <row r="1072" spans="2:47" x14ac:dyDescent="0.25">
      <c r="B1072" s="109" t="s">
        <v>1808</v>
      </c>
      <c r="C1072" s="109">
        <v>52</v>
      </c>
      <c r="D1072" s="109" t="s">
        <v>183</v>
      </c>
      <c r="E1072" s="109">
        <v>52036</v>
      </c>
      <c r="F1072" s="109" t="s">
        <v>1341</v>
      </c>
      <c r="G1072" s="110">
        <v>327</v>
      </c>
      <c r="H1072" s="110">
        <v>157</v>
      </c>
      <c r="I1072" s="111">
        <v>0.48012232415902101</v>
      </c>
      <c r="J1072" s="110">
        <v>170</v>
      </c>
      <c r="K1072" s="111">
        <v>0.51987767584097899</v>
      </c>
      <c r="L1072" s="110">
        <v>0</v>
      </c>
      <c r="M1072" s="110">
        <v>0</v>
      </c>
      <c r="N1072" s="110">
        <v>4</v>
      </c>
      <c r="O1072" s="110">
        <v>11</v>
      </c>
      <c r="P1072" s="110">
        <v>0</v>
      </c>
      <c r="Q1072" s="110">
        <v>301</v>
      </c>
      <c r="R1072" s="110">
        <v>11</v>
      </c>
      <c r="S1072" s="110">
        <f>SUM('MFP by Site_kbs'!$L1072:$P1072,'MFP by Site_kbs'!$R1072)</f>
        <v>26</v>
      </c>
      <c r="T1072" s="110">
        <v>327</v>
      </c>
      <c r="U1072" s="111">
        <v>1</v>
      </c>
      <c r="V1072" s="110">
        <v>0</v>
      </c>
      <c r="W1072" s="111">
        <v>0</v>
      </c>
      <c r="X1072" s="110">
        <v>0</v>
      </c>
      <c r="Y1072" s="110">
        <v>2</v>
      </c>
      <c r="Z1072" s="110" t="s">
        <v>1869</v>
      </c>
      <c r="AA1072" s="110">
        <v>35</v>
      </c>
      <c r="AB1072" s="110">
        <v>71</v>
      </c>
      <c r="AC1072" s="110">
        <v>51</v>
      </c>
      <c r="AD1072" s="109">
        <v>57</v>
      </c>
      <c r="AE1072" s="110">
        <v>60</v>
      </c>
      <c r="AF1072" s="110">
        <v>51</v>
      </c>
      <c r="AG1072" s="110">
        <v>0</v>
      </c>
      <c r="AH1072" s="110">
        <v>0</v>
      </c>
      <c r="AI1072" s="110">
        <v>0</v>
      </c>
      <c r="AJ1072" s="110">
        <v>0</v>
      </c>
      <c r="AK1072" s="110">
        <v>0</v>
      </c>
      <c r="AL1072" s="110">
        <v>0</v>
      </c>
      <c r="AM1072" s="110">
        <v>0</v>
      </c>
      <c r="AN1072" s="110">
        <v>0</v>
      </c>
      <c r="AO1072" s="110">
        <v>245</v>
      </c>
      <c r="AP1072" s="112">
        <f>'MFP by Site_kbs'!$AO1072/'MFP by Site_kbs'!$G1072</f>
        <v>0.74923547400611623</v>
      </c>
      <c r="AQ1072" s="110">
        <v>245</v>
      </c>
      <c r="AR1072" s="113">
        <f>'MFP by Site_kbs'!$AQ1072/'MFP by Site_kbs'!$G1072</f>
        <v>0.74923547400611623</v>
      </c>
      <c r="AS1072" s="110" t="s">
        <v>1767</v>
      </c>
      <c r="AT1072" s="110" t="s">
        <v>1795</v>
      </c>
      <c r="AU1072" s="114" t="s">
        <v>3247</v>
      </c>
    </row>
    <row r="1073" spans="2:47" x14ac:dyDescent="0.25">
      <c r="B1073" s="103" t="s">
        <v>1808</v>
      </c>
      <c r="C1073" s="103">
        <v>52</v>
      </c>
      <c r="D1073" s="103" t="s">
        <v>183</v>
      </c>
      <c r="E1073" s="103">
        <v>52037</v>
      </c>
      <c r="F1073" s="103" t="s">
        <v>1457</v>
      </c>
      <c r="G1073" s="104">
        <v>1569</v>
      </c>
      <c r="H1073" s="104">
        <v>796</v>
      </c>
      <c r="I1073" s="105">
        <v>0.50765306122449005</v>
      </c>
      <c r="J1073" s="104">
        <v>773</v>
      </c>
      <c r="K1073" s="105">
        <v>0.49234693877551</v>
      </c>
      <c r="L1073" s="104">
        <v>2</v>
      </c>
      <c r="M1073" s="104">
        <v>18</v>
      </c>
      <c r="N1073" s="104">
        <v>543</v>
      </c>
      <c r="O1073" s="104">
        <v>80</v>
      </c>
      <c r="P1073" s="104">
        <v>0</v>
      </c>
      <c r="Q1073" s="104">
        <v>897</v>
      </c>
      <c r="R1073" s="104">
        <v>28</v>
      </c>
      <c r="S1073" s="104">
        <f>SUM('MFP by Site_kbs'!$L1073:$P1073,'MFP by Site_kbs'!$R1073)</f>
        <v>671</v>
      </c>
      <c r="T1073" s="104">
        <v>1546</v>
      </c>
      <c r="U1073" s="105">
        <v>0.98596938775510201</v>
      </c>
      <c r="V1073" s="104">
        <v>22</v>
      </c>
      <c r="W1073" s="105">
        <v>1.4030612244898001E-2</v>
      </c>
      <c r="X1073" s="104">
        <v>0</v>
      </c>
      <c r="Y1073" s="104">
        <v>0</v>
      </c>
      <c r="Z1073" s="104" t="s">
        <v>1869</v>
      </c>
      <c r="AA1073" s="104">
        <v>0</v>
      </c>
      <c r="AB1073" s="104">
        <v>0</v>
      </c>
      <c r="AC1073" s="104">
        <v>0</v>
      </c>
      <c r="AD1073" s="103">
        <v>0</v>
      </c>
      <c r="AE1073" s="104">
        <v>0</v>
      </c>
      <c r="AF1073" s="104">
        <v>0</v>
      </c>
      <c r="AG1073" s="104">
        <v>0</v>
      </c>
      <c r="AH1073" s="104">
        <v>0</v>
      </c>
      <c r="AI1073" s="104">
        <v>0</v>
      </c>
      <c r="AJ1073" s="104">
        <v>487</v>
      </c>
      <c r="AK1073" s="104">
        <v>3</v>
      </c>
      <c r="AL1073" s="104">
        <v>404</v>
      </c>
      <c r="AM1073" s="104">
        <v>355</v>
      </c>
      <c r="AN1073" s="104">
        <v>319</v>
      </c>
      <c r="AO1073" s="104">
        <v>748</v>
      </c>
      <c r="AP1073" s="106">
        <f>'MFP by Site_kbs'!$AO1073/'MFP by Site_kbs'!$G1073</f>
        <v>0.4767367750159337</v>
      </c>
      <c r="AQ1073" s="104">
        <v>753</v>
      </c>
      <c r="AR1073" s="107">
        <f>'MFP by Site_kbs'!$AQ1073/'MFP by Site_kbs'!$G1073</f>
        <v>0.47992351816443596</v>
      </c>
      <c r="AS1073" s="104" t="s">
        <v>1767</v>
      </c>
      <c r="AT1073" s="104" t="s">
        <v>1795</v>
      </c>
      <c r="AU1073" s="115" t="s">
        <v>3247</v>
      </c>
    </row>
    <row r="1074" spans="2:47" x14ac:dyDescent="0.25">
      <c r="B1074" s="109" t="s">
        <v>1808</v>
      </c>
      <c r="C1074" s="109">
        <v>52</v>
      </c>
      <c r="D1074" s="109" t="s">
        <v>183</v>
      </c>
      <c r="E1074" s="109">
        <v>52038</v>
      </c>
      <c r="F1074" s="109" t="s">
        <v>1458</v>
      </c>
      <c r="G1074" s="110">
        <v>792</v>
      </c>
      <c r="H1074" s="110">
        <v>362</v>
      </c>
      <c r="I1074" s="111">
        <v>0.45707070707070702</v>
      </c>
      <c r="J1074" s="110">
        <v>430</v>
      </c>
      <c r="K1074" s="111">
        <v>0.54292929292929304</v>
      </c>
      <c r="L1074" s="110">
        <v>2</v>
      </c>
      <c r="M1074" s="110">
        <v>7</v>
      </c>
      <c r="N1074" s="110">
        <v>282</v>
      </c>
      <c r="O1074" s="110">
        <v>49</v>
      </c>
      <c r="P1074" s="110">
        <v>0</v>
      </c>
      <c r="Q1074" s="110">
        <v>435</v>
      </c>
      <c r="R1074" s="110">
        <v>17</v>
      </c>
      <c r="S1074" s="110">
        <f>SUM('MFP by Site_kbs'!$L1074:$P1074,'MFP by Site_kbs'!$R1074)</f>
        <v>357</v>
      </c>
      <c r="T1074" s="110">
        <v>783</v>
      </c>
      <c r="U1074" s="111">
        <v>0.98863636363636398</v>
      </c>
      <c r="V1074" s="110">
        <v>9</v>
      </c>
      <c r="W1074" s="111">
        <v>1.13636363636364E-2</v>
      </c>
      <c r="X1074" s="110">
        <v>0</v>
      </c>
      <c r="Y1074" s="110">
        <v>0</v>
      </c>
      <c r="Z1074" s="110" t="s">
        <v>1869</v>
      </c>
      <c r="AA1074" s="110">
        <v>0</v>
      </c>
      <c r="AB1074" s="110">
        <v>0</v>
      </c>
      <c r="AC1074" s="110">
        <v>0</v>
      </c>
      <c r="AD1074" s="109">
        <v>0</v>
      </c>
      <c r="AE1074" s="110">
        <v>0</v>
      </c>
      <c r="AF1074" s="110">
        <v>0</v>
      </c>
      <c r="AG1074" s="110">
        <v>0</v>
      </c>
      <c r="AH1074" s="110">
        <v>384</v>
      </c>
      <c r="AI1074" s="110">
        <v>408</v>
      </c>
      <c r="AJ1074" s="110">
        <v>0</v>
      </c>
      <c r="AK1074" s="110">
        <v>0</v>
      </c>
      <c r="AL1074" s="110">
        <v>0</v>
      </c>
      <c r="AM1074" s="110">
        <v>0</v>
      </c>
      <c r="AN1074" s="110">
        <v>0</v>
      </c>
      <c r="AO1074" s="110">
        <v>468</v>
      </c>
      <c r="AP1074" s="112">
        <f>'MFP by Site_kbs'!$AO1074/'MFP by Site_kbs'!$G1074</f>
        <v>0.59090909090909094</v>
      </c>
      <c r="AQ1074" s="110">
        <v>470</v>
      </c>
      <c r="AR1074" s="113">
        <f>'MFP by Site_kbs'!$AQ1074/'MFP by Site_kbs'!$G1074</f>
        <v>0.59343434343434343</v>
      </c>
      <c r="AS1074" s="110" t="s">
        <v>1767</v>
      </c>
      <c r="AT1074" s="110" t="s">
        <v>1795</v>
      </c>
      <c r="AU1074" s="114" t="s">
        <v>3247</v>
      </c>
    </row>
    <row r="1075" spans="2:47" x14ac:dyDescent="0.25">
      <c r="B1075" s="103" t="s">
        <v>1808</v>
      </c>
      <c r="C1075" s="103">
        <v>52</v>
      </c>
      <c r="D1075" s="103" t="s">
        <v>183</v>
      </c>
      <c r="E1075" s="103">
        <v>52039</v>
      </c>
      <c r="F1075" s="103" t="s">
        <v>1459</v>
      </c>
      <c r="G1075" s="104">
        <v>1570</v>
      </c>
      <c r="H1075" s="104">
        <v>766</v>
      </c>
      <c r="I1075" s="105">
        <v>0.48789808917197502</v>
      </c>
      <c r="J1075" s="104">
        <v>804</v>
      </c>
      <c r="K1075" s="105">
        <v>0.51210191082802503</v>
      </c>
      <c r="L1075" s="104">
        <v>5</v>
      </c>
      <c r="M1075" s="104">
        <v>45</v>
      </c>
      <c r="N1075" s="104">
        <v>271</v>
      </c>
      <c r="O1075" s="104">
        <v>62</v>
      </c>
      <c r="P1075" s="104">
        <v>6</v>
      </c>
      <c r="Q1075" s="104">
        <v>1176</v>
      </c>
      <c r="R1075" s="104">
        <v>5</v>
      </c>
      <c r="S1075" s="104">
        <f>SUM('MFP by Site_kbs'!$L1075:$P1075,'MFP by Site_kbs'!$R1075)</f>
        <v>394</v>
      </c>
      <c r="T1075" s="104">
        <v>1554</v>
      </c>
      <c r="U1075" s="105">
        <v>0.98980891719745201</v>
      </c>
      <c r="V1075" s="104">
        <v>16</v>
      </c>
      <c r="W1075" s="105">
        <v>1.01910828025478E-2</v>
      </c>
      <c r="X1075" s="104">
        <v>0</v>
      </c>
      <c r="Y1075" s="104">
        <v>0</v>
      </c>
      <c r="Z1075" s="104" t="s">
        <v>1869</v>
      </c>
      <c r="AA1075" s="104">
        <v>0</v>
      </c>
      <c r="AB1075" s="104">
        <v>0</v>
      </c>
      <c r="AC1075" s="104">
        <v>0</v>
      </c>
      <c r="AD1075" s="103">
        <v>0</v>
      </c>
      <c r="AE1075" s="104">
        <v>0</v>
      </c>
      <c r="AF1075" s="104">
        <v>0</v>
      </c>
      <c r="AG1075" s="104">
        <v>0</v>
      </c>
      <c r="AH1075" s="104">
        <v>0</v>
      </c>
      <c r="AI1075" s="104">
        <v>0</v>
      </c>
      <c r="AJ1075" s="104">
        <v>404</v>
      </c>
      <c r="AK1075" s="104">
        <v>3</v>
      </c>
      <c r="AL1075" s="104">
        <v>407</v>
      </c>
      <c r="AM1075" s="104">
        <v>398</v>
      </c>
      <c r="AN1075" s="104">
        <v>358</v>
      </c>
      <c r="AO1075" s="104">
        <v>453</v>
      </c>
      <c r="AP1075" s="106">
        <f>'MFP by Site_kbs'!$AO1075/'MFP by Site_kbs'!$G1075</f>
        <v>0.28853503184713375</v>
      </c>
      <c r="AQ1075" s="104">
        <v>458</v>
      </c>
      <c r="AR1075" s="107">
        <f>'MFP by Site_kbs'!$AQ1075/'MFP by Site_kbs'!$G1075</f>
        <v>0.29171974522292993</v>
      </c>
      <c r="AS1075" s="104" t="s">
        <v>1767</v>
      </c>
      <c r="AT1075" s="104" t="s">
        <v>1795</v>
      </c>
      <c r="AU1075" s="115" t="s">
        <v>3247</v>
      </c>
    </row>
    <row r="1076" spans="2:47" x14ac:dyDescent="0.25">
      <c r="B1076" s="109" t="s">
        <v>1808</v>
      </c>
      <c r="C1076" s="109">
        <v>52</v>
      </c>
      <c r="D1076" s="109" t="s">
        <v>183</v>
      </c>
      <c r="E1076" s="109">
        <v>52040</v>
      </c>
      <c r="F1076" s="109" t="s">
        <v>1460</v>
      </c>
      <c r="G1076" s="110">
        <v>402</v>
      </c>
      <c r="H1076" s="110">
        <v>181</v>
      </c>
      <c r="I1076" s="111">
        <v>0.45024875621890498</v>
      </c>
      <c r="J1076" s="110">
        <v>221</v>
      </c>
      <c r="K1076" s="111">
        <v>0.54975124378109497</v>
      </c>
      <c r="L1076" s="110">
        <v>1</v>
      </c>
      <c r="M1076" s="110">
        <v>0</v>
      </c>
      <c r="N1076" s="110">
        <v>157</v>
      </c>
      <c r="O1076" s="110">
        <v>53</v>
      </c>
      <c r="P1076" s="110">
        <v>2</v>
      </c>
      <c r="Q1076" s="110">
        <v>150</v>
      </c>
      <c r="R1076" s="110">
        <v>39</v>
      </c>
      <c r="S1076" s="110">
        <f>SUM('MFP by Site_kbs'!$L1076:$P1076,'MFP by Site_kbs'!$R1076)</f>
        <v>252</v>
      </c>
      <c r="T1076" s="110">
        <v>366</v>
      </c>
      <c r="U1076" s="111">
        <v>0.91044776119403004</v>
      </c>
      <c r="V1076" s="110">
        <v>36</v>
      </c>
      <c r="W1076" s="111">
        <v>8.9552238805970102E-2</v>
      </c>
      <c r="X1076" s="110">
        <v>0</v>
      </c>
      <c r="Y1076" s="110">
        <v>21</v>
      </c>
      <c r="Z1076" s="110" t="s">
        <v>1869</v>
      </c>
      <c r="AA1076" s="110">
        <v>91</v>
      </c>
      <c r="AB1076" s="110">
        <v>100</v>
      </c>
      <c r="AC1076" s="110">
        <v>90</v>
      </c>
      <c r="AD1076" s="109">
        <v>100</v>
      </c>
      <c r="AE1076" s="110">
        <v>0</v>
      </c>
      <c r="AF1076" s="110">
        <v>0</v>
      </c>
      <c r="AG1076" s="110">
        <v>0</v>
      </c>
      <c r="AH1076" s="110">
        <v>0</v>
      </c>
      <c r="AI1076" s="110">
        <v>0</v>
      </c>
      <c r="AJ1076" s="110">
        <v>0</v>
      </c>
      <c r="AK1076" s="110">
        <v>0</v>
      </c>
      <c r="AL1076" s="110">
        <v>0</v>
      </c>
      <c r="AM1076" s="110">
        <v>0</v>
      </c>
      <c r="AN1076" s="110">
        <v>0</v>
      </c>
      <c r="AO1076" s="110">
        <v>329</v>
      </c>
      <c r="AP1076" s="112">
        <f>'MFP by Site_kbs'!$AO1076/'MFP by Site_kbs'!$G1076</f>
        <v>0.81840796019900497</v>
      </c>
      <c r="AQ1076" s="110">
        <v>331</v>
      </c>
      <c r="AR1076" s="113">
        <f>'MFP by Site_kbs'!$AQ1076/'MFP by Site_kbs'!$G1076</f>
        <v>0.8233830845771144</v>
      </c>
      <c r="AS1076" s="110" t="s">
        <v>1767</v>
      </c>
      <c r="AT1076" s="110" t="s">
        <v>1795</v>
      </c>
      <c r="AU1076" s="114" t="s">
        <v>3247</v>
      </c>
    </row>
    <row r="1077" spans="2:47" x14ac:dyDescent="0.25">
      <c r="B1077" s="103" t="s">
        <v>1808</v>
      </c>
      <c r="C1077" s="103">
        <v>52</v>
      </c>
      <c r="D1077" s="103" t="s">
        <v>183</v>
      </c>
      <c r="E1077" s="103">
        <v>52044</v>
      </c>
      <c r="F1077" s="103" t="s">
        <v>529</v>
      </c>
      <c r="G1077" s="104">
        <v>468</v>
      </c>
      <c r="H1077" s="104">
        <v>218</v>
      </c>
      <c r="I1077" s="105">
        <v>0.46581196581196599</v>
      </c>
      <c r="J1077" s="104">
        <v>250</v>
      </c>
      <c r="K1077" s="105">
        <v>0.53418803418803396</v>
      </c>
      <c r="L1077" s="104">
        <v>2</v>
      </c>
      <c r="M1077" s="104">
        <v>2</v>
      </c>
      <c r="N1077" s="104">
        <v>26</v>
      </c>
      <c r="O1077" s="104">
        <v>39</v>
      </c>
      <c r="P1077" s="104">
        <v>0</v>
      </c>
      <c r="Q1077" s="104">
        <v>381</v>
      </c>
      <c r="R1077" s="104">
        <v>18</v>
      </c>
      <c r="S1077" s="104">
        <f>SUM('MFP by Site_kbs'!$L1077:$P1077,'MFP by Site_kbs'!$R1077)</f>
        <v>87</v>
      </c>
      <c r="T1077" s="104">
        <v>445</v>
      </c>
      <c r="U1077" s="105">
        <v>0.95085470085470103</v>
      </c>
      <c r="V1077" s="104">
        <v>23</v>
      </c>
      <c r="W1077" s="105">
        <v>4.9145299145299103E-2</v>
      </c>
      <c r="X1077" s="104">
        <v>0</v>
      </c>
      <c r="Y1077" s="104">
        <v>0</v>
      </c>
      <c r="Z1077" s="104" t="s">
        <v>1869</v>
      </c>
      <c r="AA1077" s="104">
        <v>0</v>
      </c>
      <c r="AB1077" s="104">
        <v>75</v>
      </c>
      <c r="AC1077" s="104">
        <v>84</v>
      </c>
      <c r="AD1077" s="103">
        <v>89</v>
      </c>
      <c r="AE1077" s="104">
        <v>119</v>
      </c>
      <c r="AF1077" s="104">
        <v>101</v>
      </c>
      <c r="AG1077" s="104">
        <v>0</v>
      </c>
      <c r="AH1077" s="104">
        <v>0</v>
      </c>
      <c r="AI1077" s="104">
        <v>0</v>
      </c>
      <c r="AJ1077" s="104">
        <v>0</v>
      </c>
      <c r="AK1077" s="104">
        <v>0</v>
      </c>
      <c r="AL1077" s="104">
        <v>0</v>
      </c>
      <c r="AM1077" s="104">
        <v>0</v>
      </c>
      <c r="AN1077" s="104">
        <v>0</v>
      </c>
      <c r="AO1077" s="104">
        <v>349</v>
      </c>
      <c r="AP1077" s="106">
        <f>'MFP by Site_kbs'!$AO1077/'MFP by Site_kbs'!$G1077</f>
        <v>0.74572649572649574</v>
      </c>
      <c r="AQ1077" s="104">
        <v>351</v>
      </c>
      <c r="AR1077" s="107">
        <f>'MFP by Site_kbs'!$AQ1077/'MFP by Site_kbs'!$G1077</f>
        <v>0.75</v>
      </c>
      <c r="AS1077" s="104" t="s">
        <v>1767</v>
      </c>
      <c r="AT1077" s="104" t="s">
        <v>1795</v>
      </c>
      <c r="AU1077" s="115" t="s">
        <v>3247</v>
      </c>
    </row>
    <row r="1078" spans="2:47" x14ac:dyDescent="0.25">
      <c r="B1078" s="109" t="s">
        <v>1808</v>
      </c>
      <c r="C1078" s="109">
        <v>52</v>
      </c>
      <c r="D1078" s="109" t="s">
        <v>183</v>
      </c>
      <c r="E1078" s="109">
        <v>52045</v>
      </c>
      <c r="F1078" s="109" t="s">
        <v>1461</v>
      </c>
      <c r="G1078" s="110">
        <v>588</v>
      </c>
      <c r="H1078" s="110">
        <v>299</v>
      </c>
      <c r="I1078" s="111">
        <v>0.50850340136054395</v>
      </c>
      <c r="J1078" s="110">
        <v>289</v>
      </c>
      <c r="K1078" s="111">
        <v>0.49149659863945599</v>
      </c>
      <c r="L1078" s="110">
        <v>0</v>
      </c>
      <c r="M1078" s="110">
        <v>6</v>
      </c>
      <c r="N1078" s="110">
        <v>44</v>
      </c>
      <c r="O1078" s="110">
        <v>52</v>
      </c>
      <c r="P1078" s="110">
        <v>1</v>
      </c>
      <c r="Q1078" s="110">
        <v>467</v>
      </c>
      <c r="R1078" s="110">
        <v>18</v>
      </c>
      <c r="S1078" s="110">
        <f>SUM('MFP by Site_kbs'!$L1078:$P1078,'MFP by Site_kbs'!$R1078)</f>
        <v>121</v>
      </c>
      <c r="T1078" s="110">
        <v>563</v>
      </c>
      <c r="U1078" s="111">
        <v>0.95748299319727903</v>
      </c>
      <c r="V1078" s="110">
        <v>25</v>
      </c>
      <c r="W1078" s="111">
        <v>4.2517006802721101E-2</v>
      </c>
      <c r="X1078" s="110">
        <v>0</v>
      </c>
      <c r="Y1078" s="110">
        <v>6</v>
      </c>
      <c r="Z1078" s="110" t="s">
        <v>1869</v>
      </c>
      <c r="AA1078" s="110">
        <v>140</v>
      </c>
      <c r="AB1078" s="110">
        <v>160</v>
      </c>
      <c r="AC1078" s="110">
        <v>146</v>
      </c>
      <c r="AD1078" s="109">
        <v>136</v>
      </c>
      <c r="AE1078" s="110">
        <v>0</v>
      </c>
      <c r="AF1078" s="110">
        <v>0</v>
      </c>
      <c r="AG1078" s="110">
        <v>0</v>
      </c>
      <c r="AH1078" s="110">
        <v>0</v>
      </c>
      <c r="AI1078" s="110">
        <v>0</v>
      </c>
      <c r="AJ1078" s="110">
        <v>0</v>
      </c>
      <c r="AK1078" s="110">
        <v>0</v>
      </c>
      <c r="AL1078" s="110">
        <v>0</v>
      </c>
      <c r="AM1078" s="110">
        <v>0</v>
      </c>
      <c r="AN1078" s="110">
        <v>0</v>
      </c>
      <c r="AO1078" s="110">
        <v>181</v>
      </c>
      <c r="AP1078" s="112">
        <f>'MFP by Site_kbs'!$AO1078/'MFP by Site_kbs'!$G1078</f>
        <v>0.30782312925170069</v>
      </c>
      <c r="AQ1078" s="110">
        <v>191</v>
      </c>
      <c r="AR1078" s="113">
        <f>'MFP by Site_kbs'!$AQ1078/'MFP by Site_kbs'!$G1078</f>
        <v>0.32482993197278914</v>
      </c>
      <c r="AS1078" s="110" t="s">
        <v>1767</v>
      </c>
      <c r="AT1078" s="110" t="s">
        <v>1795</v>
      </c>
      <c r="AU1078" s="114" t="s">
        <v>3247</v>
      </c>
    </row>
    <row r="1079" spans="2:47" x14ac:dyDescent="0.25">
      <c r="B1079" s="103" t="s">
        <v>1808</v>
      </c>
      <c r="C1079" s="103">
        <v>52</v>
      </c>
      <c r="D1079" s="103" t="s">
        <v>183</v>
      </c>
      <c r="E1079" s="103">
        <v>52047</v>
      </c>
      <c r="F1079" s="103" t="s">
        <v>1462</v>
      </c>
      <c r="G1079" s="104">
        <v>656</v>
      </c>
      <c r="H1079" s="104">
        <v>317</v>
      </c>
      <c r="I1079" s="105">
        <v>0.48323170731707299</v>
      </c>
      <c r="J1079" s="104">
        <v>339</v>
      </c>
      <c r="K1079" s="105">
        <v>0.51676829268292701</v>
      </c>
      <c r="L1079" s="104">
        <v>4</v>
      </c>
      <c r="M1079" s="104">
        <v>11</v>
      </c>
      <c r="N1079" s="104">
        <v>103</v>
      </c>
      <c r="O1079" s="104">
        <v>55</v>
      </c>
      <c r="P1079" s="104">
        <v>0</v>
      </c>
      <c r="Q1079" s="104">
        <v>447</v>
      </c>
      <c r="R1079" s="104">
        <v>36</v>
      </c>
      <c r="S1079" s="104">
        <f>SUM('MFP by Site_kbs'!$L1079:$P1079,'MFP by Site_kbs'!$R1079)</f>
        <v>209</v>
      </c>
      <c r="T1079" s="104">
        <v>626</v>
      </c>
      <c r="U1079" s="105">
        <v>0.95426829268292701</v>
      </c>
      <c r="V1079" s="104">
        <v>30</v>
      </c>
      <c r="W1079" s="105">
        <v>4.5731707317073197E-2</v>
      </c>
      <c r="X1079" s="104">
        <v>0</v>
      </c>
      <c r="Y1079" s="104">
        <v>0</v>
      </c>
      <c r="Z1079" s="104" t="s">
        <v>1869</v>
      </c>
      <c r="AA1079" s="104">
        <v>0</v>
      </c>
      <c r="AB1079" s="104">
        <v>0</v>
      </c>
      <c r="AC1079" s="104">
        <v>326</v>
      </c>
      <c r="AD1079" s="103">
        <v>330</v>
      </c>
      <c r="AE1079" s="104">
        <v>0</v>
      </c>
      <c r="AF1079" s="104">
        <v>0</v>
      </c>
      <c r="AG1079" s="104">
        <v>0</v>
      </c>
      <c r="AH1079" s="104">
        <v>0</v>
      </c>
      <c r="AI1079" s="104">
        <v>0</v>
      </c>
      <c r="AJ1079" s="104">
        <v>0</v>
      </c>
      <c r="AK1079" s="104">
        <v>0</v>
      </c>
      <c r="AL1079" s="104">
        <v>0</v>
      </c>
      <c r="AM1079" s="104">
        <v>0</v>
      </c>
      <c r="AN1079" s="104">
        <v>0</v>
      </c>
      <c r="AO1079" s="104">
        <v>293</v>
      </c>
      <c r="AP1079" s="106">
        <f>'MFP by Site_kbs'!$AO1079/'MFP by Site_kbs'!$G1079</f>
        <v>0.44664634146341464</v>
      </c>
      <c r="AQ1079" s="104">
        <v>298</v>
      </c>
      <c r="AR1079" s="107">
        <f>'MFP by Site_kbs'!$AQ1079/'MFP by Site_kbs'!$G1079</f>
        <v>0.45426829268292684</v>
      </c>
      <c r="AS1079" s="104" t="s">
        <v>1767</v>
      </c>
      <c r="AT1079" s="104" t="s">
        <v>1795</v>
      </c>
      <c r="AU1079" s="115" t="s">
        <v>3247</v>
      </c>
    </row>
    <row r="1080" spans="2:47" ht="30" x14ac:dyDescent="0.25">
      <c r="B1080" s="109" t="s">
        <v>1808</v>
      </c>
      <c r="C1080" s="109">
        <v>52</v>
      </c>
      <c r="D1080" s="109" t="s">
        <v>183</v>
      </c>
      <c r="E1080" s="109">
        <v>52048</v>
      </c>
      <c r="F1080" s="109" t="s">
        <v>1463</v>
      </c>
      <c r="G1080" s="110">
        <v>466</v>
      </c>
      <c r="H1080" s="110">
        <v>200</v>
      </c>
      <c r="I1080" s="111">
        <v>0.42918454935622302</v>
      </c>
      <c r="J1080" s="110">
        <v>266</v>
      </c>
      <c r="K1080" s="111">
        <v>0.57081545064377703</v>
      </c>
      <c r="L1080" s="110">
        <v>0</v>
      </c>
      <c r="M1080" s="110">
        <v>3</v>
      </c>
      <c r="N1080" s="110">
        <v>81</v>
      </c>
      <c r="O1080" s="110">
        <v>27</v>
      </c>
      <c r="P1080" s="110">
        <v>0</v>
      </c>
      <c r="Q1080" s="110">
        <v>328</v>
      </c>
      <c r="R1080" s="110">
        <v>27</v>
      </c>
      <c r="S1080" s="110">
        <f>SUM('MFP by Site_kbs'!$L1080:$P1080,'MFP by Site_kbs'!$R1080)</f>
        <v>138</v>
      </c>
      <c r="T1080" s="110">
        <v>450</v>
      </c>
      <c r="U1080" s="111">
        <v>0.96566523605150201</v>
      </c>
      <c r="V1080" s="110">
        <v>16</v>
      </c>
      <c r="W1080" s="111">
        <v>3.4334763948497903E-2</v>
      </c>
      <c r="X1080" s="110">
        <v>0</v>
      </c>
      <c r="Y1080" s="110">
        <v>13</v>
      </c>
      <c r="Z1080" s="110" t="s">
        <v>1869</v>
      </c>
      <c r="AA1080" s="110">
        <v>104</v>
      </c>
      <c r="AB1080" s="110">
        <v>118</v>
      </c>
      <c r="AC1080" s="110">
        <v>114</v>
      </c>
      <c r="AD1080" s="109">
        <v>117</v>
      </c>
      <c r="AE1080" s="110">
        <v>0</v>
      </c>
      <c r="AF1080" s="110">
        <v>0</v>
      </c>
      <c r="AG1080" s="110">
        <v>0</v>
      </c>
      <c r="AH1080" s="110">
        <v>0</v>
      </c>
      <c r="AI1080" s="110">
        <v>0</v>
      </c>
      <c r="AJ1080" s="110">
        <v>0</v>
      </c>
      <c r="AK1080" s="110">
        <v>0</v>
      </c>
      <c r="AL1080" s="110">
        <v>0</v>
      </c>
      <c r="AM1080" s="110">
        <v>0</v>
      </c>
      <c r="AN1080" s="110">
        <v>0</v>
      </c>
      <c r="AO1080" s="110">
        <v>244</v>
      </c>
      <c r="AP1080" s="112">
        <f>'MFP by Site_kbs'!$AO1080/'MFP by Site_kbs'!$G1080</f>
        <v>0.52360515021459231</v>
      </c>
      <c r="AQ1080" s="110">
        <v>246</v>
      </c>
      <c r="AR1080" s="113">
        <f>'MFP by Site_kbs'!$AQ1080/'MFP by Site_kbs'!$G1080</f>
        <v>0.52789699570815452</v>
      </c>
      <c r="AS1080" s="110" t="s">
        <v>1767</v>
      </c>
      <c r="AT1080" s="110" t="s">
        <v>1795</v>
      </c>
      <c r="AU1080" s="114" t="s">
        <v>3247</v>
      </c>
    </row>
    <row r="1081" spans="2:47" x14ac:dyDescent="0.25">
      <c r="B1081" s="103" t="s">
        <v>1808</v>
      </c>
      <c r="C1081" s="103">
        <v>52</v>
      </c>
      <c r="D1081" s="103" t="s">
        <v>183</v>
      </c>
      <c r="E1081" s="103">
        <v>52049</v>
      </c>
      <c r="F1081" s="103" t="s">
        <v>679</v>
      </c>
      <c r="G1081" s="104">
        <v>627</v>
      </c>
      <c r="H1081" s="104">
        <v>306</v>
      </c>
      <c r="I1081" s="105">
        <v>0.48803827751196199</v>
      </c>
      <c r="J1081" s="104">
        <v>321</v>
      </c>
      <c r="K1081" s="105">
        <v>0.51196172248803795</v>
      </c>
      <c r="L1081" s="104">
        <v>3</v>
      </c>
      <c r="M1081" s="104">
        <v>5</v>
      </c>
      <c r="N1081" s="104">
        <v>98</v>
      </c>
      <c r="O1081" s="104">
        <v>68</v>
      </c>
      <c r="P1081" s="104">
        <v>0</v>
      </c>
      <c r="Q1081" s="104">
        <v>418</v>
      </c>
      <c r="R1081" s="104">
        <v>35</v>
      </c>
      <c r="S1081" s="104">
        <f>SUM('MFP by Site_kbs'!$L1081:$P1081,'MFP by Site_kbs'!$R1081)</f>
        <v>209</v>
      </c>
      <c r="T1081" s="104">
        <v>589</v>
      </c>
      <c r="U1081" s="105">
        <v>0.939393939393939</v>
      </c>
      <c r="V1081" s="104">
        <v>38</v>
      </c>
      <c r="W1081" s="105">
        <v>6.0606060606060601E-2</v>
      </c>
      <c r="X1081" s="104">
        <v>0</v>
      </c>
      <c r="Y1081" s="104">
        <v>17</v>
      </c>
      <c r="Z1081" s="104" t="s">
        <v>1869</v>
      </c>
      <c r="AA1081" s="104">
        <v>300</v>
      </c>
      <c r="AB1081" s="104">
        <v>310</v>
      </c>
      <c r="AC1081" s="104">
        <v>0</v>
      </c>
      <c r="AD1081" s="103">
        <v>0</v>
      </c>
      <c r="AE1081" s="104">
        <v>0</v>
      </c>
      <c r="AF1081" s="104">
        <v>0</v>
      </c>
      <c r="AG1081" s="104">
        <v>0</v>
      </c>
      <c r="AH1081" s="104">
        <v>0</v>
      </c>
      <c r="AI1081" s="104">
        <v>0</v>
      </c>
      <c r="AJ1081" s="104">
        <v>0</v>
      </c>
      <c r="AK1081" s="104">
        <v>0</v>
      </c>
      <c r="AL1081" s="104">
        <v>0</v>
      </c>
      <c r="AM1081" s="104">
        <v>0</v>
      </c>
      <c r="AN1081" s="104">
        <v>0</v>
      </c>
      <c r="AO1081" s="104">
        <v>292</v>
      </c>
      <c r="AP1081" s="106">
        <f>'MFP by Site_kbs'!$AO1081/'MFP by Site_kbs'!$G1081</f>
        <v>0.46570972886762363</v>
      </c>
      <c r="AQ1081" s="104">
        <v>302</v>
      </c>
      <c r="AR1081" s="107">
        <f>'MFP by Site_kbs'!$AQ1081/'MFP by Site_kbs'!$G1081</f>
        <v>0.48165869218500795</v>
      </c>
      <c r="AS1081" s="104" t="s">
        <v>1767</v>
      </c>
      <c r="AT1081" s="104" t="s">
        <v>1795</v>
      </c>
      <c r="AU1081" s="115" t="s">
        <v>3247</v>
      </c>
    </row>
    <row r="1082" spans="2:47" x14ac:dyDescent="0.25">
      <c r="B1082" s="109" t="s">
        <v>1808</v>
      </c>
      <c r="C1082" s="109">
        <v>52</v>
      </c>
      <c r="D1082" s="109" t="s">
        <v>183</v>
      </c>
      <c r="E1082" s="109">
        <v>52050</v>
      </c>
      <c r="F1082" s="109" t="s">
        <v>1464</v>
      </c>
      <c r="G1082" s="110">
        <v>738</v>
      </c>
      <c r="H1082" s="110">
        <v>355</v>
      </c>
      <c r="I1082" s="111">
        <v>0.48102981029810299</v>
      </c>
      <c r="J1082" s="110">
        <v>383</v>
      </c>
      <c r="K1082" s="111">
        <v>0.51897018970189701</v>
      </c>
      <c r="L1082" s="110">
        <v>4</v>
      </c>
      <c r="M1082" s="110">
        <v>20</v>
      </c>
      <c r="N1082" s="110">
        <v>27</v>
      </c>
      <c r="O1082" s="110">
        <v>59</v>
      </c>
      <c r="P1082" s="110">
        <v>0</v>
      </c>
      <c r="Q1082" s="110">
        <v>608</v>
      </c>
      <c r="R1082" s="110">
        <v>20</v>
      </c>
      <c r="S1082" s="110">
        <f>SUM('MFP by Site_kbs'!$L1082:$P1082,'MFP by Site_kbs'!$R1082)</f>
        <v>130</v>
      </c>
      <c r="T1082" s="110">
        <v>726</v>
      </c>
      <c r="U1082" s="111">
        <v>0.98373983739837401</v>
      </c>
      <c r="V1082" s="110">
        <v>12</v>
      </c>
      <c r="W1082" s="111">
        <v>1.6260162601626001E-2</v>
      </c>
      <c r="X1082" s="110">
        <v>0</v>
      </c>
      <c r="Y1082" s="110">
        <v>7</v>
      </c>
      <c r="Z1082" s="110" t="s">
        <v>1869</v>
      </c>
      <c r="AA1082" s="110">
        <v>162</v>
      </c>
      <c r="AB1082" s="110">
        <v>198</v>
      </c>
      <c r="AC1082" s="110">
        <v>181</v>
      </c>
      <c r="AD1082" s="109">
        <v>190</v>
      </c>
      <c r="AE1082" s="110">
        <v>0</v>
      </c>
      <c r="AF1082" s="110">
        <v>0</v>
      </c>
      <c r="AG1082" s="110">
        <v>0</v>
      </c>
      <c r="AH1082" s="110">
        <v>0</v>
      </c>
      <c r="AI1082" s="110">
        <v>0</v>
      </c>
      <c r="AJ1082" s="110">
        <v>0</v>
      </c>
      <c r="AK1082" s="110">
        <v>0</v>
      </c>
      <c r="AL1082" s="110">
        <v>0</v>
      </c>
      <c r="AM1082" s="110">
        <v>0</v>
      </c>
      <c r="AN1082" s="110">
        <v>0</v>
      </c>
      <c r="AO1082" s="110">
        <v>150</v>
      </c>
      <c r="AP1082" s="112">
        <f>'MFP by Site_kbs'!$AO1082/'MFP by Site_kbs'!$G1082</f>
        <v>0.2032520325203252</v>
      </c>
      <c r="AQ1082" s="110">
        <v>160</v>
      </c>
      <c r="AR1082" s="113">
        <f>'MFP by Site_kbs'!$AQ1082/'MFP by Site_kbs'!$G1082</f>
        <v>0.21680216802168023</v>
      </c>
      <c r="AS1082" s="110" t="s">
        <v>1767</v>
      </c>
      <c r="AT1082" s="110" t="s">
        <v>1795</v>
      </c>
      <c r="AU1082" s="114" t="s">
        <v>3247</v>
      </c>
    </row>
    <row r="1083" spans="2:47" x14ac:dyDescent="0.25">
      <c r="B1083" s="103" t="s">
        <v>1808</v>
      </c>
      <c r="C1083" s="103">
        <v>52</v>
      </c>
      <c r="D1083" s="103" t="s">
        <v>183</v>
      </c>
      <c r="E1083" s="103">
        <v>52051</v>
      </c>
      <c r="F1083" s="103" t="s">
        <v>1465</v>
      </c>
      <c r="G1083" s="104">
        <v>847</v>
      </c>
      <c r="H1083" s="104">
        <v>425</v>
      </c>
      <c r="I1083" s="105">
        <v>0.501770956316411</v>
      </c>
      <c r="J1083" s="104">
        <v>422</v>
      </c>
      <c r="K1083" s="105">
        <v>0.498229043683589</v>
      </c>
      <c r="L1083" s="104">
        <v>3</v>
      </c>
      <c r="M1083" s="104">
        <v>27</v>
      </c>
      <c r="N1083" s="104">
        <v>42</v>
      </c>
      <c r="O1083" s="104">
        <v>47</v>
      </c>
      <c r="P1083" s="104">
        <v>2</v>
      </c>
      <c r="Q1083" s="104">
        <v>707</v>
      </c>
      <c r="R1083" s="104">
        <v>19</v>
      </c>
      <c r="S1083" s="104">
        <f>SUM('MFP by Site_kbs'!$L1083:$P1083,'MFP by Site_kbs'!$R1083)</f>
        <v>140</v>
      </c>
      <c r="T1083" s="104">
        <v>840</v>
      </c>
      <c r="U1083" s="105">
        <v>0.99173553719008301</v>
      </c>
      <c r="V1083" s="104">
        <v>7</v>
      </c>
      <c r="W1083" s="105">
        <v>8.2644628099173608E-3</v>
      </c>
      <c r="X1083" s="104">
        <v>0</v>
      </c>
      <c r="Y1083" s="104">
        <v>0</v>
      </c>
      <c r="Z1083" s="104" t="s">
        <v>1869</v>
      </c>
      <c r="AA1083" s="104">
        <v>0</v>
      </c>
      <c r="AB1083" s="104">
        <v>0</v>
      </c>
      <c r="AC1083" s="104">
        <v>0</v>
      </c>
      <c r="AD1083" s="103">
        <v>0</v>
      </c>
      <c r="AE1083" s="104">
        <v>293</v>
      </c>
      <c r="AF1083" s="104">
        <v>266</v>
      </c>
      <c r="AG1083" s="104">
        <v>288</v>
      </c>
      <c r="AH1083" s="104">
        <v>0</v>
      </c>
      <c r="AI1083" s="104">
        <v>0</v>
      </c>
      <c r="AJ1083" s="104">
        <v>0</v>
      </c>
      <c r="AK1083" s="104">
        <v>0</v>
      </c>
      <c r="AL1083" s="104">
        <v>0</v>
      </c>
      <c r="AM1083" s="104">
        <v>0</v>
      </c>
      <c r="AN1083" s="104">
        <v>0</v>
      </c>
      <c r="AO1083" s="104">
        <v>151</v>
      </c>
      <c r="AP1083" s="106">
        <f>'MFP by Site_kbs'!$AO1083/'MFP by Site_kbs'!$G1083</f>
        <v>0.1782762691853601</v>
      </c>
      <c r="AQ1083" s="104">
        <v>155</v>
      </c>
      <c r="AR1083" s="107">
        <f>'MFP by Site_kbs'!$AQ1083/'MFP by Site_kbs'!$G1083</f>
        <v>0.18299881936245574</v>
      </c>
      <c r="AS1083" s="104" t="s">
        <v>1767</v>
      </c>
      <c r="AT1083" s="104" t="s">
        <v>1795</v>
      </c>
      <c r="AU1083" s="115" t="s">
        <v>3247</v>
      </c>
    </row>
    <row r="1084" spans="2:47" x14ac:dyDescent="0.25">
      <c r="B1084" s="109" t="s">
        <v>1808</v>
      </c>
      <c r="C1084" s="109">
        <v>52</v>
      </c>
      <c r="D1084" s="109" t="s">
        <v>183</v>
      </c>
      <c r="E1084" s="109">
        <v>52052</v>
      </c>
      <c r="F1084" s="109" t="s">
        <v>1466</v>
      </c>
      <c r="G1084" s="110">
        <v>1678</v>
      </c>
      <c r="H1084" s="110">
        <v>867</v>
      </c>
      <c r="I1084" s="111">
        <v>0.51668653158522004</v>
      </c>
      <c r="J1084" s="110">
        <v>811</v>
      </c>
      <c r="K1084" s="111">
        <v>0.48331346841478001</v>
      </c>
      <c r="L1084" s="110">
        <v>3</v>
      </c>
      <c r="M1084" s="110">
        <v>30</v>
      </c>
      <c r="N1084" s="110">
        <v>158</v>
      </c>
      <c r="O1084" s="110">
        <v>89</v>
      </c>
      <c r="P1084" s="110">
        <v>1</v>
      </c>
      <c r="Q1084" s="110">
        <v>1385</v>
      </c>
      <c r="R1084" s="110">
        <v>12</v>
      </c>
      <c r="S1084" s="110">
        <f>SUM('MFP by Site_kbs'!$L1084:$P1084,'MFP by Site_kbs'!$R1084)</f>
        <v>293</v>
      </c>
      <c r="T1084" s="110">
        <v>1657</v>
      </c>
      <c r="U1084" s="111">
        <v>0.98748510131108502</v>
      </c>
      <c r="V1084" s="110">
        <v>21</v>
      </c>
      <c r="W1084" s="111">
        <v>1.25148986889154E-2</v>
      </c>
      <c r="X1084" s="110">
        <v>0</v>
      </c>
      <c r="Y1084" s="110">
        <v>0</v>
      </c>
      <c r="Z1084" s="110" t="s">
        <v>1869</v>
      </c>
      <c r="AA1084" s="110">
        <v>0</v>
      </c>
      <c r="AB1084" s="110">
        <v>0</v>
      </c>
      <c r="AC1084" s="110">
        <v>0</v>
      </c>
      <c r="AD1084" s="109">
        <v>0</v>
      </c>
      <c r="AE1084" s="110">
        <v>0</v>
      </c>
      <c r="AF1084" s="110">
        <v>0</v>
      </c>
      <c r="AG1084" s="110">
        <v>0</v>
      </c>
      <c r="AH1084" s="110">
        <v>0</v>
      </c>
      <c r="AI1084" s="110">
        <v>0</v>
      </c>
      <c r="AJ1084" s="110">
        <v>455</v>
      </c>
      <c r="AK1084" s="110">
        <v>0</v>
      </c>
      <c r="AL1084" s="110">
        <v>433</v>
      </c>
      <c r="AM1084" s="110">
        <v>404</v>
      </c>
      <c r="AN1084" s="110">
        <v>386</v>
      </c>
      <c r="AO1084" s="110">
        <v>419</v>
      </c>
      <c r="AP1084" s="112">
        <f>'MFP by Site_kbs'!$AO1084/'MFP by Site_kbs'!$G1084</f>
        <v>0.24970202622169249</v>
      </c>
      <c r="AQ1084" s="110">
        <v>425</v>
      </c>
      <c r="AR1084" s="113">
        <f>'MFP by Site_kbs'!$AQ1084/'MFP by Site_kbs'!$G1084</f>
        <v>0.25327771156138262</v>
      </c>
      <c r="AS1084" s="110" t="s">
        <v>1767</v>
      </c>
      <c r="AT1084" s="110" t="s">
        <v>1795</v>
      </c>
      <c r="AU1084" s="114" t="s">
        <v>3247</v>
      </c>
    </row>
    <row r="1085" spans="2:47" x14ac:dyDescent="0.25">
      <c r="B1085" s="103" t="s">
        <v>1808</v>
      </c>
      <c r="C1085" s="103">
        <v>52</v>
      </c>
      <c r="D1085" s="103" t="s">
        <v>183</v>
      </c>
      <c r="E1085" s="103">
        <v>52053</v>
      </c>
      <c r="F1085" s="103" t="s">
        <v>1467</v>
      </c>
      <c r="G1085" s="104">
        <v>949</v>
      </c>
      <c r="H1085" s="104">
        <v>476</v>
      </c>
      <c r="I1085" s="105">
        <v>0.50158061116965202</v>
      </c>
      <c r="J1085" s="104">
        <v>473</v>
      </c>
      <c r="K1085" s="105">
        <v>0.49841938883034798</v>
      </c>
      <c r="L1085" s="104">
        <v>2</v>
      </c>
      <c r="M1085" s="104">
        <v>15</v>
      </c>
      <c r="N1085" s="104">
        <v>109</v>
      </c>
      <c r="O1085" s="104">
        <v>57</v>
      </c>
      <c r="P1085" s="104">
        <v>0</v>
      </c>
      <c r="Q1085" s="104">
        <v>760</v>
      </c>
      <c r="R1085" s="104">
        <v>6</v>
      </c>
      <c r="S1085" s="104">
        <f>SUM('MFP by Site_kbs'!$L1085:$P1085,'MFP by Site_kbs'!$R1085)</f>
        <v>189</v>
      </c>
      <c r="T1085" s="104">
        <v>932</v>
      </c>
      <c r="U1085" s="105">
        <v>0.98208640674394099</v>
      </c>
      <c r="V1085" s="104">
        <v>17</v>
      </c>
      <c r="W1085" s="105">
        <v>1.7913593256058999E-2</v>
      </c>
      <c r="X1085" s="104">
        <v>0</v>
      </c>
      <c r="Y1085" s="104">
        <v>0</v>
      </c>
      <c r="Z1085" s="104" t="s">
        <v>1869</v>
      </c>
      <c r="AA1085" s="104">
        <v>0</v>
      </c>
      <c r="AB1085" s="104">
        <v>0</v>
      </c>
      <c r="AC1085" s="104">
        <v>0</v>
      </c>
      <c r="AD1085" s="103">
        <v>0</v>
      </c>
      <c r="AE1085" s="104">
        <v>0</v>
      </c>
      <c r="AF1085" s="104">
        <v>0</v>
      </c>
      <c r="AG1085" s="104">
        <v>0</v>
      </c>
      <c r="AH1085" s="104">
        <v>461</v>
      </c>
      <c r="AI1085" s="104">
        <v>488</v>
      </c>
      <c r="AJ1085" s="104">
        <v>0</v>
      </c>
      <c r="AK1085" s="104">
        <v>0</v>
      </c>
      <c r="AL1085" s="104">
        <v>0</v>
      </c>
      <c r="AM1085" s="104">
        <v>0</v>
      </c>
      <c r="AN1085" s="104">
        <v>0</v>
      </c>
      <c r="AO1085" s="104">
        <v>296</v>
      </c>
      <c r="AP1085" s="106">
        <f>'MFP by Site_kbs'!$AO1085/'MFP by Site_kbs'!$G1085</f>
        <v>0.31190727081138042</v>
      </c>
      <c r="AQ1085" s="104">
        <v>302</v>
      </c>
      <c r="AR1085" s="107">
        <f>'MFP by Site_kbs'!$AQ1085/'MFP by Site_kbs'!$G1085</f>
        <v>0.31822971548998946</v>
      </c>
      <c r="AS1085" s="104" t="s">
        <v>1767</v>
      </c>
      <c r="AT1085" s="104" t="s">
        <v>1795</v>
      </c>
      <c r="AU1085" s="115" t="s">
        <v>3247</v>
      </c>
    </row>
    <row r="1086" spans="2:47" x14ac:dyDescent="0.25">
      <c r="B1086" s="109" t="s">
        <v>1808</v>
      </c>
      <c r="C1086" s="109">
        <v>52</v>
      </c>
      <c r="D1086" s="109" t="s">
        <v>183</v>
      </c>
      <c r="E1086" s="109">
        <v>52056</v>
      </c>
      <c r="F1086" s="109" t="s">
        <v>1468</v>
      </c>
      <c r="G1086" s="110">
        <v>396</v>
      </c>
      <c r="H1086" s="110">
        <v>197</v>
      </c>
      <c r="I1086" s="111">
        <v>0.49747474747474701</v>
      </c>
      <c r="J1086" s="110">
        <v>199</v>
      </c>
      <c r="K1086" s="111">
        <v>0.50252525252525204</v>
      </c>
      <c r="L1086" s="110">
        <v>2</v>
      </c>
      <c r="M1086" s="110">
        <v>6</v>
      </c>
      <c r="N1086" s="110">
        <v>29</v>
      </c>
      <c r="O1086" s="110">
        <v>18</v>
      </c>
      <c r="P1086" s="110">
        <v>1</v>
      </c>
      <c r="Q1086" s="110">
        <v>331</v>
      </c>
      <c r="R1086" s="110">
        <v>9</v>
      </c>
      <c r="S1086" s="110">
        <f>SUM('MFP by Site_kbs'!$L1086:$P1086,'MFP by Site_kbs'!$R1086)</f>
        <v>65</v>
      </c>
      <c r="T1086" s="110">
        <v>387</v>
      </c>
      <c r="U1086" s="111">
        <v>0.97727272727272696</v>
      </c>
      <c r="V1086" s="110">
        <v>9</v>
      </c>
      <c r="W1086" s="111">
        <v>2.27272727272727E-2</v>
      </c>
      <c r="X1086" s="110">
        <v>0</v>
      </c>
      <c r="Y1086" s="110">
        <v>0</v>
      </c>
      <c r="Z1086" s="110" t="s">
        <v>1869</v>
      </c>
      <c r="AA1086" s="110">
        <v>0</v>
      </c>
      <c r="AB1086" s="110">
        <v>0</v>
      </c>
      <c r="AC1086" s="110">
        <v>182</v>
      </c>
      <c r="AD1086" s="109">
        <v>214</v>
      </c>
      <c r="AE1086" s="110">
        <v>0</v>
      </c>
      <c r="AF1086" s="110">
        <v>0</v>
      </c>
      <c r="AG1086" s="110">
        <v>0</v>
      </c>
      <c r="AH1086" s="110">
        <v>0</v>
      </c>
      <c r="AI1086" s="110">
        <v>0</v>
      </c>
      <c r="AJ1086" s="110">
        <v>0</v>
      </c>
      <c r="AK1086" s="110">
        <v>0</v>
      </c>
      <c r="AL1086" s="110">
        <v>0</v>
      </c>
      <c r="AM1086" s="110">
        <v>0</v>
      </c>
      <c r="AN1086" s="110">
        <v>0</v>
      </c>
      <c r="AO1086" s="110">
        <v>105</v>
      </c>
      <c r="AP1086" s="112">
        <f>'MFP by Site_kbs'!$AO1086/'MFP by Site_kbs'!$G1086</f>
        <v>0.26515151515151514</v>
      </c>
      <c r="AQ1086" s="110">
        <v>107</v>
      </c>
      <c r="AR1086" s="113">
        <f>'MFP by Site_kbs'!$AQ1086/'MFP by Site_kbs'!$G1086</f>
        <v>0.27020202020202022</v>
      </c>
      <c r="AS1086" s="110" t="s">
        <v>1767</v>
      </c>
      <c r="AT1086" s="110" t="s">
        <v>1795</v>
      </c>
      <c r="AU1086" s="114" t="s">
        <v>3247</v>
      </c>
    </row>
    <row r="1087" spans="2:47" x14ac:dyDescent="0.25">
      <c r="B1087" s="103" t="s">
        <v>1808</v>
      </c>
      <c r="C1087" s="103">
        <v>52</v>
      </c>
      <c r="D1087" s="103" t="s">
        <v>183</v>
      </c>
      <c r="E1087" s="103">
        <v>52057</v>
      </c>
      <c r="F1087" s="103" t="s">
        <v>1469</v>
      </c>
      <c r="G1087" s="104">
        <v>687</v>
      </c>
      <c r="H1087" s="104">
        <v>315</v>
      </c>
      <c r="I1087" s="105">
        <v>0.458515283842795</v>
      </c>
      <c r="J1087" s="104">
        <v>372</v>
      </c>
      <c r="K1087" s="105">
        <v>0.54148471615720495</v>
      </c>
      <c r="L1087" s="104">
        <v>6</v>
      </c>
      <c r="M1087" s="104">
        <v>11</v>
      </c>
      <c r="N1087" s="104">
        <v>48</v>
      </c>
      <c r="O1087" s="104">
        <v>45</v>
      </c>
      <c r="P1087" s="104">
        <v>0</v>
      </c>
      <c r="Q1087" s="104">
        <v>558</v>
      </c>
      <c r="R1087" s="104">
        <v>19</v>
      </c>
      <c r="S1087" s="104">
        <f>SUM('MFP by Site_kbs'!$L1087:$P1087,'MFP by Site_kbs'!$R1087)</f>
        <v>129</v>
      </c>
      <c r="T1087" s="104">
        <v>674</v>
      </c>
      <c r="U1087" s="105">
        <v>0.98107714701601201</v>
      </c>
      <c r="V1087" s="104">
        <v>13</v>
      </c>
      <c r="W1087" s="105">
        <v>1.8922852983988402E-2</v>
      </c>
      <c r="X1087" s="104">
        <v>0</v>
      </c>
      <c r="Y1087" s="104">
        <v>0</v>
      </c>
      <c r="Z1087" s="104" t="s">
        <v>1869</v>
      </c>
      <c r="AA1087" s="104">
        <v>0</v>
      </c>
      <c r="AB1087" s="104">
        <v>0</v>
      </c>
      <c r="AC1087" s="104">
        <v>0</v>
      </c>
      <c r="AD1087" s="103">
        <v>0</v>
      </c>
      <c r="AE1087" s="104">
        <v>248</v>
      </c>
      <c r="AF1087" s="104">
        <v>224</v>
      </c>
      <c r="AG1087" s="104">
        <v>215</v>
      </c>
      <c r="AH1087" s="104">
        <v>0</v>
      </c>
      <c r="AI1087" s="104">
        <v>0</v>
      </c>
      <c r="AJ1087" s="104">
        <v>0</v>
      </c>
      <c r="AK1087" s="104">
        <v>0</v>
      </c>
      <c r="AL1087" s="104">
        <v>0</v>
      </c>
      <c r="AM1087" s="104">
        <v>0</v>
      </c>
      <c r="AN1087" s="104">
        <v>0</v>
      </c>
      <c r="AO1087" s="104">
        <v>170</v>
      </c>
      <c r="AP1087" s="106">
        <f>'MFP by Site_kbs'!$AO1087/'MFP by Site_kbs'!$G1087</f>
        <v>0.24745269286754004</v>
      </c>
      <c r="AQ1087" s="104">
        <v>173</v>
      </c>
      <c r="AR1087" s="107">
        <f>'MFP by Site_kbs'!$AQ1087/'MFP by Site_kbs'!$G1087</f>
        <v>0.25181950509461426</v>
      </c>
      <c r="AS1087" s="104" t="s">
        <v>1767</v>
      </c>
      <c r="AT1087" s="104" t="s">
        <v>1795</v>
      </c>
      <c r="AU1087" s="115" t="s">
        <v>3247</v>
      </c>
    </row>
    <row r="1088" spans="2:47" x14ac:dyDescent="0.25">
      <c r="B1088" s="109" t="s">
        <v>1808</v>
      </c>
      <c r="C1088" s="109">
        <v>52</v>
      </c>
      <c r="D1088" s="109" t="s">
        <v>183</v>
      </c>
      <c r="E1088" s="109">
        <v>52058</v>
      </c>
      <c r="F1088" s="109" t="s">
        <v>1470</v>
      </c>
      <c r="G1088" s="110">
        <v>490</v>
      </c>
      <c r="H1088" s="110">
        <v>256</v>
      </c>
      <c r="I1088" s="111">
        <v>0.522448979591837</v>
      </c>
      <c r="J1088" s="110">
        <v>234</v>
      </c>
      <c r="K1088" s="111">
        <v>0.477551020408163</v>
      </c>
      <c r="L1088" s="110">
        <v>2</v>
      </c>
      <c r="M1088" s="110">
        <v>7</v>
      </c>
      <c r="N1088" s="110">
        <v>79</v>
      </c>
      <c r="O1088" s="110">
        <v>34</v>
      </c>
      <c r="P1088" s="110">
        <v>1</v>
      </c>
      <c r="Q1088" s="110">
        <v>360</v>
      </c>
      <c r="R1088" s="110">
        <v>7</v>
      </c>
      <c r="S1088" s="110">
        <f>SUM('MFP by Site_kbs'!$L1088:$P1088,'MFP by Site_kbs'!$R1088)</f>
        <v>130</v>
      </c>
      <c r="T1088" s="110">
        <v>481</v>
      </c>
      <c r="U1088" s="111">
        <v>0.98163265306122405</v>
      </c>
      <c r="V1088" s="110">
        <v>9</v>
      </c>
      <c r="W1088" s="111">
        <v>1.8367346938775501E-2</v>
      </c>
      <c r="X1088" s="110">
        <v>0</v>
      </c>
      <c r="Y1088" s="110">
        <v>0</v>
      </c>
      <c r="Z1088" s="110" t="s">
        <v>1869</v>
      </c>
      <c r="AA1088" s="110">
        <v>0</v>
      </c>
      <c r="AB1088" s="110">
        <v>0</v>
      </c>
      <c r="AC1088" s="110">
        <v>0</v>
      </c>
      <c r="AD1088" s="109">
        <v>0</v>
      </c>
      <c r="AE1088" s="110">
        <v>0</v>
      </c>
      <c r="AF1088" s="110">
        <v>0</v>
      </c>
      <c r="AG1088" s="110">
        <v>0</v>
      </c>
      <c r="AH1088" s="110">
        <v>245</v>
      </c>
      <c r="AI1088" s="110">
        <v>245</v>
      </c>
      <c r="AJ1088" s="110">
        <v>0</v>
      </c>
      <c r="AK1088" s="110">
        <v>0</v>
      </c>
      <c r="AL1088" s="110">
        <v>0</v>
      </c>
      <c r="AM1088" s="110">
        <v>0</v>
      </c>
      <c r="AN1088" s="110">
        <v>0</v>
      </c>
      <c r="AO1088" s="110">
        <v>178</v>
      </c>
      <c r="AP1088" s="112">
        <f>'MFP by Site_kbs'!$AO1088/'MFP by Site_kbs'!$G1088</f>
        <v>0.36326530612244901</v>
      </c>
      <c r="AQ1088" s="110">
        <v>185</v>
      </c>
      <c r="AR1088" s="113">
        <f>'MFP by Site_kbs'!$AQ1088/'MFP by Site_kbs'!$G1088</f>
        <v>0.37755102040816324</v>
      </c>
      <c r="AS1088" s="110" t="s">
        <v>1767</v>
      </c>
      <c r="AT1088" s="110" t="s">
        <v>1795</v>
      </c>
      <c r="AU1088" s="114" t="s">
        <v>3247</v>
      </c>
    </row>
    <row r="1089" spans="2:47" x14ac:dyDescent="0.25">
      <c r="B1089" s="103" t="s">
        <v>1808</v>
      </c>
      <c r="C1089" s="103">
        <v>52</v>
      </c>
      <c r="D1089" s="103" t="s">
        <v>183</v>
      </c>
      <c r="E1089" s="103">
        <v>52059</v>
      </c>
      <c r="F1089" s="103" t="s">
        <v>1471</v>
      </c>
      <c r="G1089" s="104">
        <v>75</v>
      </c>
      <c r="H1089" s="104">
        <v>38</v>
      </c>
      <c r="I1089" s="105">
        <v>0.50666666666666704</v>
      </c>
      <c r="J1089" s="104">
        <v>37</v>
      </c>
      <c r="K1089" s="105">
        <v>0.49333333333333301</v>
      </c>
      <c r="L1089" s="104">
        <v>0</v>
      </c>
      <c r="M1089" s="104">
        <v>1</v>
      </c>
      <c r="N1089" s="104">
        <v>5</v>
      </c>
      <c r="O1089" s="104">
        <v>4</v>
      </c>
      <c r="P1089" s="104">
        <v>0</v>
      </c>
      <c r="Q1089" s="104">
        <v>59</v>
      </c>
      <c r="R1089" s="104">
        <v>6</v>
      </c>
      <c r="S1089" s="104">
        <f>SUM('MFP by Site_kbs'!$L1089:$P1089,'MFP by Site_kbs'!$R1089)</f>
        <v>16</v>
      </c>
      <c r="T1089" s="104">
        <v>73</v>
      </c>
      <c r="U1089" s="105">
        <v>0.97333333333333305</v>
      </c>
      <c r="V1089" s="104">
        <v>2</v>
      </c>
      <c r="W1089" s="105">
        <v>2.66666666666667E-2</v>
      </c>
      <c r="X1089" s="104">
        <v>0</v>
      </c>
      <c r="Y1089" s="104">
        <v>11</v>
      </c>
      <c r="Z1089" s="104" t="s">
        <v>1869</v>
      </c>
      <c r="AA1089" s="104">
        <v>64</v>
      </c>
      <c r="AB1089" s="104">
        <v>0</v>
      </c>
      <c r="AC1089" s="104">
        <v>0</v>
      </c>
      <c r="AD1089" s="103">
        <v>0</v>
      </c>
      <c r="AE1089" s="104">
        <v>0</v>
      </c>
      <c r="AF1089" s="104">
        <v>0</v>
      </c>
      <c r="AG1089" s="104">
        <v>0</v>
      </c>
      <c r="AH1089" s="104">
        <v>0</v>
      </c>
      <c r="AI1089" s="104">
        <v>0</v>
      </c>
      <c r="AJ1089" s="104">
        <v>0</v>
      </c>
      <c r="AK1089" s="104">
        <v>0</v>
      </c>
      <c r="AL1089" s="104">
        <v>0</v>
      </c>
      <c r="AM1089" s="104">
        <v>0</v>
      </c>
      <c r="AN1089" s="104">
        <v>0</v>
      </c>
      <c r="AO1089" s="104">
        <v>50</v>
      </c>
      <c r="AP1089" s="106">
        <f>'MFP by Site_kbs'!$AO1089/'MFP by Site_kbs'!$G1089</f>
        <v>0.66666666666666663</v>
      </c>
      <c r="AQ1089" s="104">
        <v>51</v>
      </c>
      <c r="AR1089" s="107">
        <f>'MFP by Site_kbs'!$AQ1089/'MFP by Site_kbs'!$G1089</f>
        <v>0.68</v>
      </c>
      <c r="AS1089" s="104" t="s">
        <v>1767</v>
      </c>
      <c r="AT1089" s="104" t="s">
        <v>1795</v>
      </c>
      <c r="AU1089" s="115" t="s">
        <v>3247</v>
      </c>
    </row>
    <row r="1090" spans="2:47" x14ac:dyDescent="0.25">
      <c r="B1090" s="109" t="s">
        <v>1808</v>
      </c>
      <c r="C1090" s="109">
        <v>52</v>
      </c>
      <c r="D1090" s="109" t="s">
        <v>183</v>
      </c>
      <c r="E1090" s="109">
        <v>52060</v>
      </c>
      <c r="F1090" s="109" t="s">
        <v>1472</v>
      </c>
      <c r="G1090" s="110">
        <v>413</v>
      </c>
      <c r="H1090" s="110">
        <v>188</v>
      </c>
      <c r="I1090" s="111">
        <v>0.455205811138015</v>
      </c>
      <c r="J1090" s="110">
        <v>225</v>
      </c>
      <c r="K1090" s="111">
        <v>0.54479418886198605</v>
      </c>
      <c r="L1090" s="110">
        <v>0</v>
      </c>
      <c r="M1090" s="110">
        <v>7</v>
      </c>
      <c r="N1090" s="110">
        <v>22</v>
      </c>
      <c r="O1090" s="110">
        <v>41</v>
      </c>
      <c r="P1090" s="110">
        <v>0</v>
      </c>
      <c r="Q1090" s="110">
        <v>333</v>
      </c>
      <c r="R1090" s="110">
        <v>10</v>
      </c>
      <c r="S1090" s="110">
        <f>SUM('MFP by Site_kbs'!$L1090:$P1090,'MFP by Site_kbs'!$R1090)</f>
        <v>80</v>
      </c>
      <c r="T1090" s="110">
        <v>399</v>
      </c>
      <c r="U1090" s="111">
        <v>0.96610169491525399</v>
      </c>
      <c r="V1090" s="110">
        <v>14</v>
      </c>
      <c r="W1090" s="111">
        <v>3.3898305084745797E-2</v>
      </c>
      <c r="X1090" s="110">
        <v>0</v>
      </c>
      <c r="Y1090" s="110">
        <v>11</v>
      </c>
      <c r="Z1090" s="110" t="s">
        <v>1869</v>
      </c>
      <c r="AA1090" s="110">
        <v>176</v>
      </c>
      <c r="AB1090" s="110">
        <v>226</v>
      </c>
      <c r="AC1090" s="110">
        <v>0</v>
      </c>
      <c r="AD1090" s="109">
        <v>0</v>
      </c>
      <c r="AE1090" s="110">
        <v>0</v>
      </c>
      <c r="AF1090" s="110">
        <v>0</v>
      </c>
      <c r="AG1090" s="110">
        <v>0</v>
      </c>
      <c r="AH1090" s="110">
        <v>0</v>
      </c>
      <c r="AI1090" s="110">
        <v>0</v>
      </c>
      <c r="AJ1090" s="110">
        <v>0</v>
      </c>
      <c r="AK1090" s="110">
        <v>0</v>
      </c>
      <c r="AL1090" s="110">
        <v>0</v>
      </c>
      <c r="AM1090" s="110">
        <v>0</v>
      </c>
      <c r="AN1090" s="110">
        <v>0</v>
      </c>
      <c r="AO1090" s="110">
        <v>96</v>
      </c>
      <c r="AP1090" s="112">
        <f>'MFP by Site_kbs'!$AO1090/'MFP by Site_kbs'!$G1090</f>
        <v>0.23244552058111381</v>
      </c>
      <c r="AQ1090" s="110">
        <v>99</v>
      </c>
      <c r="AR1090" s="113">
        <f>'MFP by Site_kbs'!$AQ1090/'MFP by Site_kbs'!$G1090</f>
        <v>0.23970944309927361</v>
      </c>
      <c r="AS1090" s="110" t="s">
        <v>1767</v>
      </c>
      <c r="AT1090" s="110" t="s">
        <v>1795</v>
      </c>
      <c r="AU1090" s="114" t="s">
        <v>3247</v>
      </c>
    </row>
    <row r="1091" spans="2:47" x14ac:dyDescent="0.25">
      <c r="B1091" s="103" t="s">
        <v>1808</v>
      </c>
      <c r="C1091" s="103">
        <v>52</v>
      </c>
      <c r="D1091" s="103" t="s">
        <v>183</v>
      </c>
      <c r="E1091" s="103">
        <v>52061</v>
      </c>
      <c r="F1091" s="103" t="s">
        <v>1473</v>
      </c>
      <c r="G1091" s="104">
        <v>1024</v>
      </c>
      <c r="H1091" s="104">
        <v>501</v>
      </c>
      <c r="I1091" s="105">
        <v>0.4892578125</v>
      </c>
      <c r="J1091" s="104">
        <v>523</v>
      </c>
      <c r="K1091" s="105">
        <v>0.5107421875</v>
      </c>
      <c r="L1091" s="104">
        <v>2</v>
      </c>
      <c r="M1091" s="104">
        <v>9</v>
      </c>
      <c r="N1091" s="104">
        <v>165</v>
      </c>
      <c r="O1091" s="104">
        <v>42</v>
      </c>
      <c r="P1091" s="104">
        <v>0</v>
      </c>
      <c r="Q1091" s="104">
        <v>791</v>
      </c>
      <c r="R1091" s="104">
        <v>15</v>
      </c>
      <c r="S1091" s="104">
        <f>SUM('MFP by Site_kbs'!$L1091:$P1091,'MFP by Site_kbs'!$R1091)</f>
        <v>233</v>
      </c>
      <c r="T1091" s="104">
        <v>1019</v>
      </c>
      <c r="U1091" s="105">
        <v>0.9951171875</v>
      </c>
      <c r="V1091" s="104">
        <v>5</v>
      </c>
      <c r="W1091" s="105">
        <v>4.8828125E-3</v>
      </c>
      <c r="X1091" s="104">
        <v>0</v>
      </c>
      <c r="Y1091" s="104">
        <v>0</v>
      </c>
      <c r="Z1091" s="104" t="s">
        <v>1869</v>
      </c>
      <c r="AA1091" s="104">
        <v>0</v>
      </c>
      <c r="AB1091" s="104">
        <v>0</v>
      </c>
      <c r="AC1091" s="104">
        <v>0</v>
      </c>
      <c r="AD1091" s="103">
        <v>0</v>
      </c>
      <c r="AE1091" s="104">
        <v>0</v>
      </c>
      <c r="AF1091" s="104">
        <v>0</v>
      </c>
      <c r="AG1091" s="104">
        <v>0</v>
      </c>
      <c r="AH1091" s="104">
        <v>0</v>
      </c>
      <c r="AI1091" s="104">
        <v>0</v>
      </c>
      <c r="AJ1091" s="104">
        <v>290</v>
      </c>
      <c r="AK1091" s="104">
        <v>10</v>
      </c>
      <c r="AL1091" s="104">
        <v>241</v>
      </c>
      <c r="AM1091" s="104">
        <v>244</v>
      </c>
      <c r="AN1091" s="104">
        <v>239</v>
      </c>
      <c r="AO1091" s="104">
        <v>309</v>
      </c>
      <c r="AP1091" s="106">
        <f>'MFP by Site_kbs'!$AO1091/'MFP by Site_kbs'!$G1091</f>
        <v>0.3017578125</v>
      </c>
      <c r="AQ1091" s="104">
        <v>310</v>
      </c>
      <c r="AR1091" s="107">
        <f>'MFP by Site_kbs'!$AQ1091/'MFP by Site_kbs'!$G1091</f>
        <v>0.302734375</v>
      </c>
      <c r="AS1091" s="104" t="s">
        <v>1767</v>
      </c>
      <c r="AT1091" s="104" t="s">
        <v>1795</v>
      </c>
      <c r="AU1091" s="115" t="s">
        <v>3247</v>
      </c>
    </row>
    <row r="1092" spans="2:47" x14ac:dyDescent="0.25">
      <c r="B1092" s="109" t="s">
        <v>1808</v>
      </c>
      <c r="C1092" s="109">
        <v>52</v>
      </c>
      <c r="D1092" s="109" t="s">
        <v>183</v>
      </c>
      <c r="E1092" s="109">
        <v>52062</v>
      </c>
      <c r="F1092" s="109" t="s">
        <v>1474</v>
      </c>
      <c r="G1092" s="110">
        <v>774</v>
      </c>
      <c r="H1092" s="110">
        <v>353</v>
      </c>
      <c r="I1092" s="111">
        <v>0.45607235142118902</v>
      </c>
      <c r="J1092" s="110">
        <v>421</v>
      </c>
      <c r="K1092" s="111">
        <v>0.54392764857881104</v>
      </c>
      <c r="L1092" s="110">
        <v>6</v>
      </c>
      <c r="M1092" s="110">
        <v>4</v>
      </c>
      <c r="N1092" s="110">
        <v>277</v>
      </c>
      <c r="O1092" s="110">
        <v>28</v>
      </c>
      <c r="P1092" s="110">
        <v>1</v>
      </c>
      <c r="Q1092" s="110">
        <v>420</v>
      </c>
      <c r="R1092" s="110">
        <v>38</v>
      </c>
      <c r="S1092" s="110">
        <f>SUM('MFP by Site_kbs'!$L1092:$P1092,'MFP by Site_kbs'!$R1092)</f>
        <v>354</v>
      </c>
      <c r="T1092" s="110">
        <v>767</v>
      </c>
      <c r="U1092" s="111">
        <v>0.99095607235142102</v>
      </c>
      <c r="V1092" s="110">
        <v>7</v>
      </c>
      <c r="W1092" s="111">
        <v>9.0439276485788107E-3</v>
      </c>
      <c r="X1092" s="110">
        <v>0</v>
      </c>
      <c r="Y1092" s="110">
        <v>5</v>
      </c>
      <c r="Z1092" s="110" t="s">
        <v>1869</v>
      </c>
      <c r="AA1092" s="110">
        <v>93</v>
      </c>
      <c r="AB1092" s="110">
        <v>83</v>
      </c>
      <c r="AC1092" s="110">
        <v>112</v>
      </c>
      <c r="AD1092" s="109">
        <v>138</v>
      </c>
      <c r="AE1092" s="110">
        <v>117</v>
      </c>
      <c r="AF1092" s="110">
        <v>108</v>
      </c>
      <c r="AG1092" s="110">
        <v>118</v>
      </c>
      <c r="AH1092" s="110">
        <v>0</v>
      </c>
      <c r="AI1092" s="110">
        <v>0</v>
      </c>
      <c r="AJ1092" s="110">
        <v>0</v>
      </c>
      <c r="AK1092" s="110">
        <v>0</v>
      </c>
      <c r="AL1092" s="110">
        <v>0</v>
      </c>
      <c r="AM1092" s="110">
        <v>0</v>
      </c>
      <c r="AN1092" s="110">
        <v>0</v>
      </c>
      <c r="AO1092" s="110">
        <v>471</v>
      </c>
      <c r="AP1092" s="112">
        <f>'MFP by Site_kbs'!$AO1092/'MFP by Site_kbs'!$G1092</f>
        <v>0.60852713178294571</v>
      </c>
      <c r="AQ1092" s="110">
        <v>476</v>
      </c>
      <c r="AR1092" s="113">
        <f>'MFP by Site_kbs'!$AQ1092/'MFP by Site_kbs'!$G1092</f>
        <v>0.61498708010335912</v>
      </c>
      <c r="AS1092" s="110" t="s">
        <v>1767</v>
      </c>
      <c r="AT1092" s="110" t="s">
        <v>1795</v>
      </c>
      <c r="AU1092" s="114" t="s">
        <v>3247</v>
      </c>
    </row>
    <row r="1093" spans="2:47" ht="30" x14ac:dyDescent="0.25">
      <c r="B1093" s="103" t="s">
        <v>1808</v>
      </c>
      <c r="C1093" s="103">
        <v>52</v>
      </c>
      <c r="D1093" s="103" t="s">
        <v>183</v>
      </c>
      <c r="E1093" s="103">
        <v>52063</v>
      </c>
      <c r="F1093" s="103" t="s">
        <v>1475</v>
      </c>
      <c r="G1093" s="104">
        <v>952</v>
      </c>
      <c r="H1093" s="104">
        <v>471</v>
      </c>
      <c r="I1093" s="105">
        <v>0.494747899159664</v>
      </c>
      <c r="J1093" s="104">
        <v>481</v>
      </c>
      <c r="K1093" s="105">
        <v>0.505252100840336</v>
      </c>
      <c r="L1093" s="104">
        <v>6</v>
      </c>
      <c r="M1093" s="104">
        <v>9</v>
      </c>
      <c r="N1093" s="104">
        <v>49</v>
      </c>
      <c r="O1093" s="104">
        <v>58</v>
      </c>
      <c r="P1093" s="104">
        <v>0</v>
      </c>
      <c r="Q1093" s="104">
        <v>803</v>
      </c>
      <c r="R1093" s="104">
        <v>27</v>
      </c>
      <c r="S1093" s="104">
        <f>SUM('MFP by Site_kbs'!$L1093:$P1093,'MFP by Site_kbs'!$R1093)</f>
        <v>149</v>
      </c>
      <c r="T1093" s="104">
        <v>942</v>
      </c>
      <c r="U1093" s="105">
        <v>0.98949579831932799</v>
      </c>
      <c r="V1093" s="104">
        <v>10</v>
      </c>
      <c r="W1093" s="105">
        <v>1.0504201680672299E-2</v>
      </c>
      <c r="X1093" s="104">
        <v>0</v>
      </c>
      <c r="Y1093" s="104">
        <v>0</v>
      </c>
      <c r="Z1093" s="104" t="s">
        <v>1869</v>
      </c>
      <c r="AA1093" s="104">
        <v>0</v>
      </c>
      <c r="AB1093" s="104">
        <v>0</v>
      </c>
      <c r="AC1093" s="104">
        <v>0</v>
      </c>
      <c r="AD1093" s="103">
        <v>322</v>
      </c>
      <c r="AE1093" s="104">
        <v>319</v>
      </c>
      <c r="AF1093" s="104">
        <v>311</v>
      </c>
      <c r="AG1093" s="104">
        <v>0</v>
      </c>
      <c r="AH1093" s="104">
        <v>0</v>
      </c>
      <c r="AI1093" s="104">
        <v>0</v>
      </c>
      <c r="AJ1093" s="104">
        <v>0</v>
      </c>
      <c r="AK1093" s="104">
        <v>0</v>
      </c>
      <c r="AL1093" s="104">
        <v>0</v>
      </c>
      <c r="AM1093" s="104">
        <v>0</v>
      </c>
      <c r="AN1093" s="104">
        <v>0</v>
      </c>
      <c r="AO1093" s="104">
        <v>232</v>
      </c>
      <c r="AP1093" s="106">
        <f>'MFP by Site_kbs'!$AO1093/'MFP by Site_kbs'!$G1093</f>
        <v>0.24369747899159663</v>
      </c>
      <c r="AQ1093" s="104">
        <v>236</v>
      </c>
      <c r="AR1093" s="107">
        <f>'MFP by Site_kbs'!$AQ1093/'MFP by Site_kbs'!$G1093</f>
        <v>0.24789915966386555</v>
      </c>
      <c r="AS1093" s="104" t="s">
        <v>1767</v>
      </c>
      <c r="AT1093" s="104" t="s">
        <v>1795</v>
      </c>
      <c r="AU1093" s="115" t="s">
        <v>3247</v>
      </c>
    </row>
    <row r="1094" spans="2:47" ht="30" x14ac:dyDescent="0.25">
      <c r="B1094" s="109" t="s">
        <v>1808</v>
      </c>
      <c r="C1094" s="109">
        <v>52</v>
      </c>
      <c r="D1094" s="109" t="s">
        <v>183</v>
      </c>
      <c r="E1094" s="109">
        <v>52064</v>
      </c>
      <c r="F1094" s="109" t="s">
        <v>1476</v>
      </c>
      <c r="G1094" s="110">
        <v>152</v>
      </c>
      <c r="H1094" s="110">
        <v>64</v>
      </c>
      <c r="I1094" s="111">
        <v>0.42105263157894701</v>
      </c>
      <c r="J1094" s="110">
        <v>88</v>
      </c>
      <c r="K1094" s="111">
        <v>0.57894736842105299</v>
      </c>
      <c r="L1094" s="110">
        <v>1</v>
      </c>
      <c r="M1094" s="110">
        <v>3</v>
      </c>
      <c r="N1094" s="110">
        <v>73</v>
      </c>
      <c r="O1094" s="110">
        <v>3</v>
      </c>
      <c r="P1094" s="110">
        <v>1</v>
      </c>
      <c r="Q1094" s="110">
        <v>62</v>
      </c>
      <c r="R1094" s="110">
        <v>9</v>
      </c>
      <c r="S1094" s="110">
        <f>SUM('MFP by Site_kbs'!$L1094:$P1094,'MFP by Site_kbs'!$R1094)</f>
        <v>90</v>
      </c>
      <c r="T1094" s="110">
        <v>147</v>
      </c>
      <c r="U1094" s="111">
        <v>0.96710526315789502</v>
      </c>
      <c r="V1094" s="110">
        <v>5</v>
      </c>
      <c r="W1094" s="111">
        <v>3.2894736842105303E-2</v>
      </c>
      <c r="X1094" s="110">
        <v>0</v>
      </c>
      <c r="Y1094" s="110">
        <v>12</v>
      </c>
      <c r="Z1094" s="110" t="s">
        <v>1869</v>
      </c>
      <c r="AA1094" s="110">
        <v>140</v>
      </c>
      <c r="AB1094" s="110">
        <v>0</v>
      </c>
      <c r="AC1094" s="110">
        <v>0</v>
      </c>
      <c r="AD1094" s="109">
        <v>0</v>
      </c>
      <c r="AE1094" s="110">
        <v>0</v>
      </c>
      <c r="AF1094" s="110">
        <v>0</v>
      </c>
      <c r="AG1094" s="110">
        <v>0</v>
      </c>
      <c r="AH1094" s="110">
        <v>0</v>
      </c>
      <c r="AI1094" s="110">
        <v>0</v>
      </c>
      <c r="AJ1094" s="110">
        <v>0</v>
      </c>
      <c r="AK1094" s="110">
        <v>0</v>
      </c>
      <c r="AL1094" s="110">
        <v>0</v>
      </c>
      <c r="AM1094" s="110">
        <v>0</v>
      </c>
      <c r="AN1094" s="110">
        <v>0</v>
      </c>
      <c r="AO1094" s="110">
        <v>117</v>
      </c>
      <c r="AP1094" s="112">
        <f>'MFP by Site_kbs'!$AO1094/'MFP by Site_kbs'!$G1094</f>
        <v>0.76973684210526316</v>
      </c>
      <c r="AQ1094" s="110">
        <v>117</v>
      </c>
      <c r="AR1094" s="113">
        <f>'MFP by Site_kbs'!$AQ1094/'MFP by Site_kbs'!$G1094</f>
        <v>0.76973684210526316</v>
      </c>
      <c r="AS1094" s="110" t="s">
        <v>1767</v>
      </c>
      <c r="AT1094" s="110" t="s">
        <v>1795</v>
      </c>
      <c r="AU1094" s="114" t="s">
        <v>3247</v>
      </c>
    </row>
    <row r="1095" spans="2:47" x14ac:dyDescent="0.25">
      <c r="B1095" s="103" t="s">
        <v>1808</v>
      </c>
      <c r="C1095" s="103">
        <v>52</v>
      </c>
      <c r="D1095" s="103" t="s">
        <v>183</v>
      </c>
      <c r="E1095" s="103">
        <v>52700</v>
      </c>
      <c r="F1095" s="103" t="s">
        <v>1477</v>
      </c>
      <c r="G1095" s="104">
        <v>320</v>
      </c>
      <c r="H1095" s="104">
        <v>103</v>
      </c>
      <c r="I1095" s="105">
        <v>0.32187500000000002</v>
      </c>
      <c r="J1095" s="104">
        <v>217</v>
      </c>
      <c r="K1095" s="105">
        <v>0.67812499999999998</v>
      </c>
      <c r="L1095" s="104">
        <v>0</v>
      </c>
      <c r="M1095" s="104">
        <v>1</v>
      </c>
      <c r="N1095" s="104">
        <v>35</v>
      </c>
      <c r="O1095" s="104">
        <v>11</v>
      </c>
      <c r="P1095" s="104">
        <v>0</v>
      </c>
      <c r="Q1095" s="104">
        <v>266</v>
      </c>
      <c r="R1095" s="104">
        <v>7</v>
      </c>
      <c r="S1095" s="104">
        <f>SUM('MFP by Site_kbs'!$L1095:$P1095,'MFP by Site_kbs'!$R1095)</f>
        <v>54</v>
      </c>
      <c r="T1095" s="104">
        <v>320</v>
      </c>
      <c r="U1095" s="105">
        <v>1</v>
      </c>
      <c r="V1095" s="104">
        <v>0</v>
      </c>
      <c r="W1095" s="105">
        <v>0</v>
      </c>
      <c r="X1095" s="104">
        <v>0</v>
      </c>
      <c r="Y1095" s="104">
        <v>320</v>
      </c>
      <c r="Z1095" s="104" t="s">
        <v>1869</v>
      </c>
      <c r="AA1095" s="104">
        <v>0</v>
      </c>
      <c r="AB1095" s="104">
        <v>0</v>
      </c>
      <c r="AC1095" s="104">
        <v>0</v>
      </c>
      <c r="AD1095" s="103">
        <v>0</v>
      </c>
      <c r="AE1095" s="104">
        <v>0</v>
      </c>
      <c r="AF1095" s="104">
        <v>0</v>
      </c>
      <c r="AG1095" s="104">
        <v>0</v>
      </c>
      <c r="AH1095" s="104">
        <v>0</v>
      </c>
      <c r="AI1095" s="104">
        <v>0</v>
      </c>
      <c r="AJ1095" s="104">
        <v>0</v>
      </c>
      <c r="AK1095" s="104">
        <v>0</v>
      </c>
      <c r="AL1095" s="104">
        <v>0</v>
      </c>
      <c r="AM1095" s="104">
        <v>0</v>
      </c>
      <c r="AN1095" s="104">
        <v>0</v>
      </c>
      <c r="AO1095" s="104">
        <v>72</v>
      </c>
      <c r="AP1095" s="106">
        <f>'MFP by Site_kbs'!$AO1095/'MFP by Site_kbs'!$G1095</f>
        <v>0.22500000000000001</v>
      </c>
      <c r="AQ1095" s="104">
        <v>72</v>
      </c>
      <c r="AR1095" s="107">
        <f>'MFP by Site_kbs'!$AQ1095/'MFP by Site_kbs'!$G1095</f>
        <v>0.22500000000000001</v>
      </c>
      <c r="AS1095" s="104" t="s">
        <v>1767</v>
      </c>
      <c r="AT1095" s="104" t="s">
        <v>1795</v>
      </c>
      <c r="AU1095" s="115" t="s">
        <v>3247</v>
      </c>
    </row>
    <row r="1096" spans="2:47" x14ac:dyDescent="0.25">
      <c r="B1096" s="109" t="s">
        <v>1808</v>
      </c>
      <c r="C1096" s="109">
        <v>53</v>
      </c>
      <c r="D1096" s="109" t="s">
        <v>185</v>
      </c>
      <c r="E1096" s="109">
        <v>53001</v>
      </c>
      <c r="F1096" s="109" t="s">
        <v>1478</v>
      </c>
      <c r="G1096" s="110">
        <v>454</v>
      </c>
      <c r="H1096" s="110">
        <v>224</v>
      </c>
      <c r="I1096" s="111">
        <v>0.493392070484582</v>
      </c>
      <c r="J1096" s="110">
        <v>230</v>
      </c>
      <c r="K1096" s="111">
        <v>0.506607929515419</v>
      </c>
      <c r="L1096" s="110">
        <v>0</v>
      </c>
      <c r="M1096" s="110">
        <v>1</v>
      </c>
      <c r="N1096" s="110">
        <v>362</v>
      </c>
      <c r="O1096" s="110">
        <v>5</v>
      </c>
      <c r="P1096" s="110">
        <v>0</v>
      </c>
      <c r="Q1096" s="110">
        <v>63</v>
      </c>
      <c r="R1096" s="110">
        <v>23</v>
      </c>
      <c r="S1096" s="110">
        <f>SUM('MFP by Site_kbs'!$L1096:$P1096,'MFP by Site_kbs'!$R1096)</f>
        <v>391</v>
      </c>
      <c r="T1096" s="110">
        <v>451</v>
      </c>
      <c r="U1096" s="111">
        <v>0.993392070484581</v>
      </c>
      <c r="V1096" s="110">
        <v>3</v>
      </c>
      <c r="W1096" s="111">
        <v>6.6079295154184998E-3</v>
      </c>
      <c r="X1096" s="110">
        <v>0</v>
      </c>
      <c r="Y1096" s="110">
        <v>4</v>
      </c>
      <c r="Z1096" s="110" t="s">
        <v>1869</v>
      </c>
      <c r="AA1096" s="110">
        <v>97</v>
      </c>
      <c r="AB1096" s="110">
        <v>90</v>
      </c>
      <c r="AC1096" s="110">
        <v>75</v>
      </c>
      <c r="AD1096" s="109">
        <v>82</v>
      </c>
      <c r="AE1096" s="110">
        <v>106</v>
      </c>
      <c r="AF1096" s="110">
        <v>0</v>
      </c>
      <c r="AG1096" s="110">
        <v>0</v>
      </c>
      <c r="AH1096" s="110">
        <v>0</v>
      </c>
      <c r="AI1096" s="110">
        <v>0</v>
      </c>
      <c r="AJ1096" s="110">
        <v>0</v>
      </c>
      <c r="AK1096" s="110">
        <v>0</v>
      </c>
      <c r="AL1096" s="110">
        <v>0</v>
      </c>
      <c r="AM1096" s="110">
        <v>0</v>
      </c>
      <c r="AN1096" s="110">
        <v>0</v>
      </c>
      <c r="AO1096" s="110">
        <v>443</v>
      </c>
      <c r="AP1096" s="112">
        <f>'MFP by Site_kbs'!$AO1096/'MFP by Site_kbs'!$G1096</f>
        <v>0.97577092511013219</v>
      </c>
      <c r="AQ1096" s="110">
        <v>444</v>
      </c>
      <c r="AR1096" s="113">
        <f>'MFP by Site_kbs'!$AQ1096/'MFP by Site_kbs'!$G1096</f>
        <v>0.97797356828193838</v>
      </c>
      <c r="AS1096" s="110" t="s">
        <v>1767</v>
      </c>
      <c r="AT1096" s="110" t="s">
        <v>1787</v>
      </c>
      <c r="AU1096" s="114" t="s">
        <v>3247</v>
      </c>
    </row>
    <row r="1097" spans="2:47" x14ac:dyDescent="0.25">
      <c r="B1097" s="103" t="s">
        <v>1808</v>
      </c>
      <c r="C1097" s="103">
        <v>53</v>
      </c>
      <c r="D1097" s="103" t="s">
        <v>185</v>
      </c>
      <c r="E1097" s="103">
        <v>53002</v>
      </c>
      <c r="F1097" s="103" t="s">
        <v>1842</v>
      </c>
      <c r="G1097" s="104">
        <v>400</v>
      </c>
      <c r="H1097" s="104">
        <v>220</v>
      </c>
      <c r="I1097" s="105">
        <v>0.55000000000000004</v>
      </c>
      <c r="J1097" s="104">
        <v>180</v>
      </c>
      <c r="K1097" s="105">
        <v>0.45</v>
      </c>
      <c r="L1097" s="104">
        <v>0</v>
      </c>
      <c r="M1097" s="104">
        <v>2</v>
      </c>
      <c r="N1097" s="104">
        <v>313</v>
      </c>
      <c r="O1097" s="104">
        <v>4</v>
      </c>
      <c r="P1097" s="104">
        <v>0</v>
      </c>
      <c r="Q1097" s="104">
        <v>61</v>
      </c>
      <c r="R1097" s="104">
        <v>20</v>
      </c>
      <c r="S1097" s="104">
        <f>SUM('MFP by Site_kbs'!$L1097:$P1097,'MFP by Site_kbs'!$R1097)</f>
        <v>339</v>
      </c>
      <c r="T1097" s="104">
        <v>399</v>
      </c>
      <c r="U1097" s="105">
        <v>0.99750000000000005</v>
      </c>
      <c r="V1097" s="104">
        <v>1</v>
      </c>
      <c r="W1097" s="105">
        <v>2.5000000000000001E-3</v>
      </c>
      <c r="X1097" s="104">
        <v>0</v>
      </c>
      <c r="Y1097" s="104">
        <v>0</v>
      </c>
      <c r="Z1097" s="104" t="s">
        <v>1869</v>
      </c>
      <c r="AA1097" s="104">
        <v>0</v>
      </c>
      <c r="AB1097" s="104">
        <v>0</v>
      </c>
      <c r="AC1097" s="104">
        <v>0</v>
      </c>
      <c r="AD1097" s="103">
        <v>0</v>
      </c>
      <c r="AE1097" s="104">
        <v>0</v>
      </c>
      <c r="AF1097" s="104">
        <v>0</v>
      </c>
      <c r="AG1097" s="104">
        <v>0</v>
      </c>
      <c r="AH1097" s="104">
        <v>0</v>
      </c>
      <c r="AI1097" s="104">
        <v>0</v>
      </c>
      <c r="AJ1097" s="104">
        <v>107</v>
      </c>
      <c r="AK1097" s="104">
        <v>0</v>
      </c>
      <c r="AL1097" s="104">
        <v>113</v>
      </c>
      <c r="AM1097" s="104">
        <v>93</v>
      </c>
      <c r="AN1097" s="104">
        <v>87</v>
      </c>
      <c r="AO1097" s="104">
        <v>371</v>
      </c>
      <c r="AP1097" s="106">
        <f>'MFP by Site_kbs'!$AO1097/'MFP by Site_kbs'!$G1097</f>
        <v>0.92749999999999999</v>
      </c>
      <c r="AQ1097" s="104">
        <v>371</v>
      </c>
      <c r="AR1097" s="107">
        <f>'MFP by Site_kbs'!$AQ1097/'MFP by Site_kbs'!$G1097</f>
        <v>0.92749999999999999</v>
      </c>
      <c r="AS1097" s="104" t="s">
        <v>1767</v>
      </c>
      <c r="AT1097" s="104" t="s">
        <v>1787</v>
      </c>
      <c r="AU1097" s="115" t="s">
        <v>3247</v>
      </c>
    </row>
    <row r="1098" spans="2:47" x14ac:dyDescent="0.25">
      <c r="B1098" s="109" t="s">
        <v>1808</v>
      </c>
      <c r="C1098" s="109">
        <v>53</v>
      </c>
      <c r="D1098" s="109" t="s">
        <v>185</v>
      </c>
      <c r="E1098" s="109">
        <v>53003</v>
      </c>
      <c r="F1098" s="109" t="s">
        <v>1479</v>
      </c>
      <c r="G1098" s="110">
        <v>602</v>
      </c>
      <c r="H1098" s="110">
        <v>296</v>
      </c>
      <c r="I1098" s="111">
        <v>0.491694352159468</v>
      </c>
      <c r="J1098" s="110">
        <v>306</v>
      </c>
      <c r="K1098" s="111">
        <v>0.508305647840532</v>
      </c>
      <c r="L1098" s="110">
        <v>0</v>
      </c>
      <c r="M1098" s="110">
        <v>3</v>
      </c>
      <c r="N1098" s="110">
        <v>114</v>
      </c>
      <c r="O1098" s="110">
        <v>23</v>
      </c>
      <c r="P1098" s="110">
        <v>2</v>
      </c>
      <c r="Q1098" s="110">
        <v>420</v>
      </c>
      <c r="R1098" s="110">
        <v>40</v>
      </c>
      <c r="S1098" s="110">
        <f>SUM('MFP by Site_kbs'!$L1098:$P1098,'MFP by Site_kbs'!$R1098)</f>
        <v>182</v>
      </c>
      <c r="T1098" s="110">
        <v>599</v>
      </c>
      <c r="U1098" s="111">
        <v>0.99501661129568097</v>
      </c>
      <c r="V1098" s="110">
        <v>3</v>
      </c>
      <c r="W1098" s="111">
        <v>4.98338870431894E-3</v>
      </c>
      <c r="X1098" s="110">
        <v>0</v>
      </c>
      <c r="Y1098" s="110">
        <v>0</v>
      </c>
      <c r="Z1098" s="110" t="s">
        <v>1869</v>
      </c>
      <c r="AA1098" s="110">
        <v>66</v>
      </c>
      <c r="AB1098" s="110">
        <v>55</v>
      </c>
      <c r="AC1098" s="110">
        <v>80</v>
      </c>
      <c r="AD1098" s="109">
        <v>69</v>
      </c>
      <c r="AE1098" s="110">
        <v>80</v>
      </c>
      <c r="AF1098" s="110">
        <v>65</v>
      </c>
      <c r="AG1098" s="110">
        <v>66</v>
      </c>
      <c r="AH1098" s="110">
        <v>57</v>
      </c>
      <c r="AI1098" s="110">
        <v>64</v>
      </c>
      <c r="AJ1098" s="110">
        <v>0</v>
      </c>
      <c r="AK1098" s="110">
        <v>0</v>
      </c>
      <c r="AL1098" s="110">
        <v>0</v>
      </c>
      <c r="AM1098" s="110">
        <v>0</v>
      </c>
      <c r="AN1098" s="110">
        <v>0</v>
      </c>
      <c r="AO1098" s="110">
        <v>430</v>
      </c>
      <c r="AP1098" s="112">
        <f>'MFP by Site_kbs'!$AO1098/'MFP by Site_kbs'!$G1098</f>
        <v>0.7142857142857143</v>
      </c>
      <c r="AQ1098" s="110">
        <v>430</v>
      </c>
      <c r="AR1098" s="113">
        <f>'MFP by Site_kbs'!$AQ1098/'MFP by Site_kbs'!$G1098</f>
        <v>0.7142857142857143</v>
      </c>
      <c r="AS1098" s="110" t="s">
        <v>1767</v>
      </c>
      <c r="AT1098" s="110" t="s">
        <v>1787</v>
      </c>
      <c r="AU1098" s="114" t="s">
        <v>3247</v>
      </c>
    </row>
    <row r="1099" spans="2:47" x14ac:dyDescent="0.25">
      <c r="B1099" s="103" t="s">
        <v>1808</v>
      </c>
      <c r="C1099" s="103">
        <v>53</v>
      </c>
      <c r="D1099" s="103" t="s">
        <v>185</v>
      </c>
      <c r="E1099" s="103">
        <v>53004</v>
      </c>
      <c r="F1099" s="103" t="s">
        <v>1480</v>
      </c>
      <c r="G1099" s="104">
        <v>343</v>
      </c>
      <c r="H1099" s="104">
        <v>164</v>
      </c>
      <c r="I1099" s="105">
        <v>0.478134110787172</v>
      </c>
      <c r="J1099" s="104">
        <v>179</v>
      </c>
      <c r="K1099" s="105">
        <v>0.52186588921282795</v>
      </c>
      <c r="L1099" s="104">
        <v>0</v>
      </c>
      <c r="M1099" s="104">
        <v>2</v>
      </c>
      <c r="N1099" s="104">
        <v>117</v>
      </c>
      <c r="O1099" s="104">
        <v>12</v>
      </c>
      <c r="P1099" s="104">
        <v>0</v>
      </c>
      <c r="Q1099" s="104">
        <v>190</v>
      </c>
      <c r="R1099" s="104">
        <v>22</v>
      </c>
      <c r="S1099" s="104">
        <f>SUM('MFP by Site_kbs'!$L1099:$P1099,'MFP by Site_kbs'!$R1099)</f>
        <v>153</v>
      </c>
      <c r="T1099" s="104">
        <v>334</v>
      </c>
      <c r="U1099" s="105">
        <v>0.97376093294460597</v>
      </c>
      <c r="V1099" s="104">
        <v>9</v>
      </c>
      <c r="W1099" s="105">
        <v>2.6239067055393601E-2</v>
      </c>
      <c r="X1099" s="104">
        <v>0</v>
      </c>
      <c r="Y1099" s="104">
        <v>2</v>
      </c>
      <c r="Z1099" s="104" t="s">
        <v>1869</v>
      </c>
      <c r="AA1099" s="104">
        <v>58</v>
      </c>
      <c r="AB1099" s="104">
        <v>55</v>
      </c>
      <c r="AC1099" s="104">
        <v>67</v>
      </c>
      <c r="AD1099" s="103">
        <v>63</v>
      </c>
      <c r="AE1099" s="104">
        <v>49</v>
      </c>
      <c r="AF1099" s="104">
        <v>49</v>
      </c>
      <c r="AG1099" s="104">
        <v>0</v>
      </c>
      <c r="AH1099" s="104">
        <v>0</v>
      </c>
      <c r="AI1099" s="104">
        <v>0</v>
      </c>
      <c r="AJ1099" s="104">
        <v>0</v>
      </c>
      <c r="AK1099" s="104">
        <v>0</v>
      </c>
      <c r="AL1099" s="104">
        <v>0</v>
      </c>
      <c r="AM1099" s="104">
        <v>0</v>
      </c>
      <c r="AN1099" s="104">
        <v>0</v>
      </c>
      <c r="AO1099" s="104">
        <v>304</v>
      </c>
      <c r="AP1099" s="106">
        <f>'MFP by Site_kbs'!$AO1099/'MFP by Site_kbs'!$G1099</f>
        <v>0.88629737609329451</v>
      </c>
      <c r="AQ1099" s="104">
        <v>304</v>
      </c>
      <c r="AR1099" s="107">
        <f>'MFP by Site_kbs'!$AQ1099/'MFP by Site_kbs'!$G1099</f>
        <v>0.88629737609329451</v>
      </c>
      <c r="AS1099" s="104" t="s">
        <v>1767</v>
      </c>
      <c r="AT1099" s="104" t="s">
        <v>1787</v>
      </c>
      <c r="AU1099" s="115" t="s">
        <v>3247</v>
      </c>
    </row>
    <row r="1100" spans="2:47" x14ac:dyDescent="0.25">
      <c r="B1100" s="109" t="s">
        <v>1808</v>
      </c>
      <c r="C1100" s="109">
        <v>53</v>
      </c>
      <c r="D1100" s="109" t="s">
        <v>185</v>
      </c>
      <c r="E1100" s="109">
        <v>53009</v>
      </c>
      <c r="F1100" s="109" t="s">
        <v>1481</v>
      </c>
      <c r="G1100" s="110">
        <v>1401</v>
      </c>
      <c r="H1100" s="110">
        <v>737</v>
      </c>
      <c r="I1100" s="111">
        <v>0.52605281941470405</v>
      </c>
      <c r="J1100" s="110">
        <v>664</v>
      </c>
      <c r="K1100" s="111">
        <v>0.473947180585296</v>
      </c>
      <c r="L1100" s="110">
        <v>0</v>
      </c>
      <c r="M1100" s="110">
        <v>17</v>
      </c>
      <c r="N1100" s="110">
        <v>733</v>
      </c>
      <c r="O1100" s="110">
        <v>86</v>
      </c>
      <c r="P1100" s="110">
        <v>0</v>
      </c>
      <c r="Q1100" s="110">
        <v>484</v>
      </c>
      <c r="R1100" s="110">
        <v>81</v>
      </c>
      <c r="S1100" s="110">
        <f>SUM('MFP by Site_kbs'!$L1100:$P1100,'MFP by Site_kbs'!$R1100)</f>
        <v>917</v>
      </c>
      <c r="T1100" s="110">
        <v>1368</v>
      </c>
      <c r="U1100" s="111">
        <v>0.97644539614560999</v>
      </c>
      <c r="V1100" s="110">
        <v>33</v>
      </c>
      <c r="W1100" s="111">
        <v>2.3554603854389702E-2</v>
      </c>
      <c r="X1100" s="110">
        <v>0</v>
      </c>
      <c r="Y1100" s="110">
        <v>0</v>
      </c>
      <c r="Z1100" s="110" t="s">
        <v>1869</v>
      </c>
      <c r="AA1100" s="110">
        <v>0</v>
      </c>
      <c r="AB1100" s="110">
        <v>0</v>
      </c>
      <c r="AC1100" s="110">
        <v>0</v>
      </c>
      <c r="AD1100" s="109">
        <v>0</v>
      </c>
      <c r="AE1100" s="110">
        <v>0</v>
      </c>
      <c r="AF1100" s="110">
        <v>0</v>
      </c>
      <c r="AG1100" s="110">
        <v>0</v>
      </c>
      <c r="AH1100" s="110">
        <v>0</v>
      </c>
      <c r="AI1100" s="110">
        <v>0</v>
      </c>
      <c r="AJ1100" s="110">
        <v>428</v>
      </c>
      <c r="AK1100" s="110">
        <v>0</v>
      </c>
      <c r="AL1100" s="110">
        <v>342</v>
      </c>
      <c r="AM1100" s="110">
        <v>352</v>
      </c>
      <c r="AN1100" s="110">
        <v>279</v>
      </c>
      <c r="AO1100" s="110">
        <v>1062</v>
      </c>
      <c r="AP1100" s="112">
        <f>'MFP by Site_kbs'!$AO1100/'MFP by Site_kbs'!$G1100</f>
        <v>0.75802997858672372</v>
      </c>
      <c r="AQ1100" s="110">
        <v>1066</v>
      </c>
      <c r="AR1100" s="113">
        <f>'MFP by Site_kbs'!$AQ1100/'MFP by Site_kbs'!$G1100</f>
        <v>0.76088508208422556</v>
      </c>
      <c r="AS1100" s="110" t="s">
        <v>1767</v>
      </c>
      <c r="AT1100" s="110" t="s">
        <v>1787</v>
      </c>
      <c r="AU1100" s="114" t="s">
        <v>3247</v>
      </c>
    </row>
    <row r="1101" spans="2:47" x14ac:dyDescent="0.25">
      <c r="B1101" s="103" t="s">
        <v>1808</v>
      </c>
      <c r="C1101" s="103">
        <v>53</v>
      </c>
      <c r="D1101" s="103" t="s">
        <v>185</v>
      </c>
      <c r="E1101" s="103">
        <v>53010</v>
      </c>
      <c r="F1101" s="103" t="s">
        <v>1843</v>
      </c>
      <c r="G1101" s="104">
        <v>525</v>
      </c>
      <c r="H1101" s="104">
        <v>267</v>
      </c>
      <c r="I1101" s="105">
        <v>0.50857142857142901</v>
      </c>
      <c r="J1101" s="104">
        <v>258</v>
      </c>
      <c r="K1101" s="105">
        <v>0.49142857142857099</v>
      </c>
      <c r="L1101" s="104">
        <v>0</v>
      </c>
      <c r="M1101" s="104">
        <v>4</v>
      </c>
      <c r="N1101" s="104">
        <v>460</v>
      </c>
      <c r="O1101" s="104">
        <v>22</v>
      </c>
      <c r="P1101" s="104">
        <v>0</v>
      </c>
      <c r="Q1101" s="104">
        <v>17</v>
      </c>
      <c r="R1101" s="104">
        <v>22</v>
      </c>
      <c r="S1101" s="104">
        <f>SUM('MFP by Site_kbs'!$L1101:$P1101,'MFP by Site_kbs'!$R1101)</f>
        <v>508</v>
      </c>
      <c r="T1101" s="104">
        <v>508</v>
      </c>
      <c r="U1101" s="105">
        <v>0.96761904761904804</v>
      </c>
      <c r="V1101" s="104">
        <v>17</v>
      </c>
      <c r="W1101" s="105">
        <v>3.2380952380952399E-2</v>
      </c>
      <c r="X1101" s="104">
        <v>0</v>
      </c>
      <c r="Y1101" s="104">
        <v>0</v>
      </c>
      <c r="Z1101" s="104" t="s">
        <v>1869</v>
      </c>
      <c r="AA1101" s="104">
        <v>54</v>
      </c>
      <c r="AB1101" s="104">
        <v>69</v>
      </c>
      <c r="AC1101" s="104">
        <v>54</v>
      </c>
      <c r="AD1101" s="103">
        <v>50</v>
      </c>
      <c r="AE1101" s="104">
        <v>61</v>
      </c>
      <c r="AF1101" s="104">
        <v>54</v>
      </c>
      <c r="AG1101" s="104">
        <v>57</v>
      </c>
      <c r="AH1101" s="104">
        <v>76</v>
      </c>
      <c r="AI1101" s="104">
        <v>50</v>
      </c>
      <c r="AJ1101" s="104">
        <v>0</v>
      </c>
      <c r="AK1101" s="104">
        <v>0</v>
      </c>
      <c r="AL1101" s="104">
        <v>0</v>
      </c>
      <c r="AM1101" s="104">
        <v>0</v>
      </c>
      <c r="AN1101" s="104">
        <v>0</v>
      </c>
      <c r="AO1101" s="104">
        <v>522</v>
      </c>
      <c r="AP1101" s="106">
        <f>'MFP by Site_kbs'!$AO1101/'MFP by Site_kbs'!$G1101</f>
        <v>0.99428571428571433</v>
      </c>
      <c r="AQ1101" s="104">
        <v>522</v>
      </c>
      <c r="AR1101" s="107">
        <f>'MFP by Site_kbs'!$AQ1101/'MFP by Site_kbs'!$G1101</f>
        <v>0.99428571428571433</v>
      </c>
      <c r="AS1101" s="104" t="s">
        <v>1767</v>
      </c>
      <c r="AT1101" s="104" t="s">
        <v>1787</v>
      </c>
      <c r="AU1101" s="115" t="s">
        <v>3247</v>
      </c>
    </row>
    <row r="1102" spans="2:47" x14ac:dyDescent="0.25">
      <c r="B1102" s="109" t="s">
        <v>1808</v>
      </c>
      <c r="C1102" s="109">
        <v>53</v>
      </c>
      <c r="D1102" s="109" t="s">
        <v>185</v>
      </c>
      <c r="E1102" s="109">
        <v>53011</v>
      </c>
      <c r="F1102" s="109" t="s">
        <v>1844</v>
      </c>
      <c r="G1102" s="110">
        <v>450</v>
      </c>
      <c r="H1102" s="110">
        <v>214</v>
      </c>
      <c r="I1102" s="111">
        <v>0.47555555555555601</v>
      </c>
      <c r="J1102" s="110">
        <v>236</v>
      </c>
      <c r="K1102" s="111">
        <v>0.52444444444444405</v>
      </c>
      <c r="L1102" s="110">
        <v>0</v>
      </c>
      <c r="M1102" s="110">
        <v>0</v>
      </c>
      <c r="N1102" s="110">
        <v>224</v>
      </c>
      <c r="O1102" s="110">
        <v>106</v>
      </c>
      <c r="P1102" s="110">
        <v>0</v>
      </c>
      <c r="Q1102" s="110">
        <v>108</v>
      </c>
      <c r="R1102" s="110">
        <v>12</v>
      </c>
      <c r="S1102" s="110">
        <f>SUM('MFP by Site_kbs'!$L1102:$P1102,'MFP by Site_kbs'!$R1102)</f>
        <v>342</v>
      </c>
      <c r="T1102" s="110">
        <v>391</v>
      </c>
      <c r="U1102" s="111">
        <v>0.86888888888888904</v>
      </c>
      <c r="V1102" s="110">
        <v>59</v>
      </c>
      <c r="W1102" s="111">
        <v>0.13111111111111101</v>
      </c>
      <c r="X1102" s="110">
        <v>0</v>
      </c>
      <c r="Y1102" s="110">
        <v>1</v>
      </c>
      <c r="Z1102" s="110" t="s">
        <v>1869</v>
      </c>
      <c r="AA1102" s="110">
        <v>49</v>
      </c>
      <c r="AB1102" s="110">
        <v>53</v>
      </c>
      <c r="AC1102" s="110">
        <v>56</v>
      </c>
      <c r="AD1102" s="109">
        <v>57</v>
      </c>
      <c r="AE1102" s="110">
        <v>50</v>
      </c>
      <c r="AF1102" s="110">
        <v>68</v>
      </c>
      <c r="AG1102" s="110">
        <v>41</v>
      </c>
      <c r="AH1102" s="110">
        <v>39</v>
      </c>
      <c r="AI1102" s="110">
        <v>36</v>
      </c>
      <c r="AJ1102" s="110">
        <v>0</v>
      </c>
      <c r="AK1102" s="110">
        <v>0</v>
      </c>
      <c r="AL1102" s="110">
        <v>0</v>
      </c>
      <c r="AM1102" s="110">
        <v>0</v>
      </c>
      <c r="AN1102" s="110">
        <v>0</v>
      </c>
      <c r="AO1102" s="110">
        <v>439</v>
      </c>
      <c r="AP1102" s="112">
        <f>'MFP by Site_kbs'!$AO1102/'MFP by Site_kbs'!$G1102</f>
        <v>0.97555555555555551</v>
      </c>
      <c r="AQ1102" s="110">
        <v>439</v>
      </c>
      <c r="AR1102" s="113">
        <f>'MFP by Site_kbs'!$AQ1102/'MFP by Site_kbs'!$G1102</f>
        <v>0.97555555555555551</v>
      </c>
      <c r="AS1102" s="110" t="s">
        <v>1767</v>
      </c>
      <c r="AT1102" s="110" t="s">
        <v>1787</v>
      </c>
      <c r="AU1102" s="114" t="s">
        <v>3247</v>
      </c>
    </row>
    <row r="1103" spans="2:47" x14ac:dyDescent="0.25">
      <c r="B1103" s="103" t="s">
        <v>1808</v>
      </c>
      <c r="C1103" s="103">
        <v>53</v>
      </c>
      <c r="D1103" s="103" t="s">
        <v>185</v>
      </c>
      <c r="E1103" s="103">
        <v>53012</v>
      </c>
      <c r="F1103" s="103" t="s">
        <v>1845</v>
      </c>
      <c r="G1103" s="104">
        <v>351</v>
      </c>
      <c r="H1103" s="104">
        <v>150</v>
      </c>
      <c r="I1103" s="105">
        <v>0.427350427350427</v>
      </c>
      <c r="J1103" s="104">
        <v>201</v>
      </c>
      <c r="K1103" s="105">
        <v>0.57264957264957295</v>
      </c>
      <c r="L1103" s="104">
        <v>0</v>
      </c>
      <c r="M1103" s="104">
        <v>0</v>
      </c>
      <c r="N1103" s="104">
        <v>206</v>
      </c>
      <c r="O1103" s="104">
        <v>48</v>
      </c>
      <c r="P1103" s="104">
        <v>0</v>
      </c>
      <c r="Q1103" s="104">
        <v>77</v>
      </c>
      <c r="R1103" s="104">
        <v>20</v>
      </c>
      <c r="S1103" s="104">
        <f>SUM('MFP by Site_kbs'!$L1103:$P1103,'MFP by Site_kbs'!$R1103)</f>
        <v>274</v>
      </c>
      <c r="T1103" s="104">
        <v>335</v>
      </c>
      <c r="U1103" s="105">
        <v>0.95441595441595395</v>
      </c>
      <c r="V1103" s="104">
        <v>16</v>
      </c>
      <c r="W1103" s="105">
        <v>4.55840455840456E-2</v>
      </c>
      <c r="X1103" s="104">
        <v>0</v>
      </c>
      <c r="Y1103" s="104">
        <v>0</v>
      </c>
      <c r="Z1103" s="104" t="s">
        <v>1869</v>
      </c>
      <c r="AA1103" s="104">
        <v>0</v>
      </c>
      <c r="AB1103" s="104">
        <v>0</v>
      </c>
      <c r="AC1103" s="104">
        <v>0</v>
      </c>
      <c r="AD1103" s="103">
        <v>0</v>
      </c>
      <c r="AE1103" s="104">
        <v>0</v>
      </c>
      <c r="AF1103" s="104">
        <v>0</v>
      </c>
      <c r="AG1103" s="104">
        <v>0</v>
      </c>
      <c r="AH1103" s="104">
        <v>0</v>
      </c>
      <c r="AI1103" s="104">
        <v>0</v>
      </c>
      <c r="AJ1103" s="104">
        <v>106</v>
      </c>
      <c r="AK1103" s="104">
        <v>0</v>
      </c>
      <c r="AL1103" s="104">
        <v>88</v>
      </c>
      <c r="AM1103" s="104">
        <v>90</v>
      </c>
      <c r="AN1103" s="104">
        <v>67</v>
      </c>
      <c r="AO1103" s="104">
        <v>333</v>
      </c>
      <c r="AP1103" s="106">
        <f>'MFP by Site_kbs'!$AO1103/'MFP by Site_kbs'!$G1103</f>
        <v>0.94871794871794868</v>
      </c>
      <c r="AQ1103" s="104">
        <v>333</v>
      </c>
      <c r="AR1103" s="107">
        <f>'MFP by Site_kbs'!$AQ1103/'MFP by Site_kbs'!$G1103</f>
        <v>0.94871794871794868</v>
      </c>
      <c r="AS1103" s="104" t="s">
        <v>1767</v>
      </c>
      <c r="AT1103" s="104" t="s">
        <v>1787</v>
      </c>
      <c r="AU1103" s="115" t="s">
        <v>3247</v>
      </c>
    </row>
    <row r="1104" spans="2:47" x14ac:dyDescent="0.25">
      <c r="B1104" s="109" t="s">
        <v>1808</v>
      </c>
      <c r="C1104" s="109">
        <v>53</v>
      </c>
      <c r="D1104" s="109" t="s">
        <v>185</v>
      </c>
      <c r="E1104" s="109">
        <v>53013</v>
      </c>
      <c r="F1104" s="109" t="s">
        <v>1846</v>
      </c>
      <c r="G1104" s="110">
        <v>290</v>
      </c>
      <c r="H1104" s="110">
        <v>143</v>
      </c>
      <c r="I1104" s="111">
        <v>0.493103448275862</v>
      </c>
      <c r="J1104" s="110">
        <v>147</v>
      </c>
      <c r="K1104" s="111">
        <v>0.50689655172413794</v>
      </c>
      <c r="L1104" s="110">
        <v>0</v>
      </c>
      <c r="M1104" s="110">
        <v>0</v>
      </c>
      <c r="N1104" s="110">
        <v>212</v>
      </c>
      <c r="O1104" s="110">
        <v>18</v>
      </c>
      <c r="P1104" s="110">
        <v>0</v>
      </c>
      <c r="Q1104" s="110">
        <v>44</v>
      </c>
      <c r="R1104" s="110">
        <v>16</v>
      </c>
      <c r="S1104" s="110">
        <f>SUM('MFP by Site_kbs'!$L1104:$P1104,'MFP by Site_kbs'!$R1104)</f>
        <v>246</v>
      </c>
      <c r="T1104" s="110">
        <v>277</v>
      </c>
      <c r="U1104" s="111">
        <v>0.95517241379310303</v>
      </c>
      <c r="V1104" s="110">
        <v>13</v>
      </c>
      <c r="W1104" s="111">
        <v>4.48275862068966E-2</v>
      </c>
      <c r="X1104" s="110">
        <v>0</v>
      </c>
      <c r="Y1104" s="110">
        <v>2</v>
      </c>
      <c r="Z1104" s="110" t="s">
        <v>1869</v>
      </c>
      <c r="AA1104" s="110">
        <v>21</v>
      </c>
      <c r="AB1104" s="110">
        <v>32</v>
      </c>
      <c r="AC1104" s="110">
        <v>23</v>
      </c>
      <c r="AD1104" s="109">
        <v>28</v>
      </c>
      <c r="AE1104" s="110">
        <v>39</v>
      </c>
      <c r="AF1104" s="110">
        <v>35</v>
      </c>
      <c r="AG1104" s="110">
        <v>38</v>
      </c>
      <c r="AH1104" s="110">
        <v>40</v>
      </c>
      <c r="AI1104" s="110">
        <v>32</v>
      </c>
      <c r="AJ1104" s="110">
        <v>0</v>
      </c>
      <c r="AK1104" s="110">
        <v>0</v>
      </c>
      <c r="AL1104" s="110">
        <v>0</v>
      </c>
      <c r="AM1104" s="110">
        <v>0</v>
      </c>
      <c r="AN1104" s="110">
        <v>0</v>
      </c>
      <c r="AO1104" s="110">
        <v>286</v>
      </c>
      <c r="AP1104" s="112">
        <f>'MFP by Site_kbs'!$AO1104/'MFP by Site_kbs'!$G1104</f>
        <v>0.98620689655172411</v>
      </c>
      <c r="AQ1104" s="110">
        <v>286</v>
      </c>
      <c r="AR1104" s="113">
        <f>'MFP by Site_kbs'!$AQ1104/'MFP by Site_kbs'!$G1104</f>
        <v>0.98620689655172411</v>
      </c>
      <c r="AS1104" s="110" t="s">
        <v>1767</v>
      </c>
      <c r="AT1104" s="110" t="s">
        <v>1787</v>
      </c>
      <c r="AU1104" s="114" t="s">
        <v>3247</v>
      </c>
    </row>
    <row r="1105" spans="2:47" x14ac:dyDescent="0.25">
      <c r="B1105" s="103" t="s">
        <v>1808</v>
      </c>
      <c r="C1105" s="103">
        <v>53</v>
      </c>
      <c r="D1105" s="103" t="s">
        <v>185</v>
      </c>
      <c r="E1105" s="103">
        <v>53014</v>
      </c>
      <c r="F1105" s="103" t="s">
        <v>1847</v>
      </c>
      <c r="G1105" s="104">
        <v>340</v>
      </c>
      <c r="H1105" s="104">
        <v>148</v>
      </c>
      <c r="I1105" s="105">
        <v>0.435294117647059</v>
      </c>
      <c r="J1105" s="104">
        <v>192</v>
      </c>
      <c r="K1105" s="105">
        <v>0.56470588235294095</v>
      </c>
      <c r="L1105" s="104">
        <v>0</v>
      </c>
      <c r="M1105" s="104">
        <v>0</v>
      </c>
      <c r="N1105" s="104">
        <v>320</v>
      </c>
      <c r="O1105" s="104">
        <v>1</v>
      </c>
      <c r="P1105" s="104">
        <v>0</v>
      </c>
      <c r="Q1105" s="104">
        <v>16</v>
      </c>
      <c r="R1105" s="104">
        <v>3</v>
      </c>
      <c r="S1105" s="104">
        <f>SUM('MFP by Site_kbs'!$L1105:$P1105,'MFP by Site_kbs'!$R1105)</f>
        <v>324</v>
      </c>
      <c r="T1105" s="104">
        <v>340</v>
      </c>
      <c r="U1105" s="105">
        <v>1</v>
      </c>
      <c r="V1105" s="104">
        <v>0</v>
      </c>
      <c r="W1105" s="105">
        <v>0</v>
      </c>
      <c r="X1105" s="104">
        <v>0</v>
      </c>
      <c r="Y1105" s="104">
        <v>0</v>
      </c>
      <c r="Z1105" s="104" t="s">
        <v>1869</v>
      </c>
      <c r="AA1105" s="104">
        <v>45</v>
      </c>
      <c r="AB1105" s="104">
        <v>41</v>
      </c>
      <c r="AC1105" s="104">
        <v>45</v>
      </c>
      <c r="AD1105" s="103">
        <v>50</v>
      </c>
      <c r="AE1105" s="104">
        <v>50</v>
      </c>
      <c r="AF1105" s="104">
        <v>67</v>
      </c>
      <c r="AG1105" s="104">
        <v>42</v>
      </c>
      <c r="AH1105" s="104">
        <v>0</v>
      </c>
      <c r="AI1105" s="104">
        <v>0</v>
      </c>
      <c r="AJ1105" s="104">
        <v>0</v>
      </c>
      <c r="AK1105" s="104">
        <v>0</v>
      </c>
      <c r="AL1105" s="104">
        <v>0</v>
      </c>
      <c r="AM1105" s="104">
        <v>0</v>
      </c>
      <c r="AN1105" s="104">
        <v>0</v>
      </c>
      <c r="AO1105" s="104">
        <v>338</v>
      </c>
      <c r="AP1105" s="106">
        <f>'MFP by Site_kbs'!$AO1105/'MFP by Site_kbs'!$G1105</f>
        <v>0.99411764705882355</v>
      </c>
      <c r="AQ1105" s="104">
        <v>338</v>
      </c>
      <c r="AR1105" s="107">
        <f>'MFP by Site_kbs'!$AQ1105/'MFP by Site_kbs'!$G1105</f>
        <v>0.99411764705882355</v>
      </c>
      <c r="AS1105" s="104" t="s">
        <v>1767</v>
      </c>
      <c r="AT1105" s="104" t="s">
        <v>1787</v>
      </c>
      <c r="AU1105" s="115" t="s">
        <v>3247</v>
      </c>
    </row>
    <row r="1106" spans="2:47" x14ac:dyDescent="0.25">
      <c r="B1106" s="109" t="s">
        <v>1808</v>
      </c>
      <c r="C1106" s="109">
        <v>53</v>
      </c>
      <c r="D1106" s="109" t="s">
        <v>185</v>
      </c>
      <c r="E1106" s="109">
        <v>53015</v>
      </c>
      <c r="F1106" s="109" t="s">
        <v>1482</v>
      </c>
      <c r="G1106" s="110">
        <v>273</v>
      </c>
      <c r="H1106" s="110">
        <v>138</v>
      </c>
      <c r="I1106" s="111">
        <v>0.50549450549450503</v>
      </c>
      <c r="J1106" s="110">
        <v>135</v>
      </c>
      <c r="K1106" s="111">
        <v>0.49450549450549502</v>
      </c>
      <c r="L1106" s="110">
        <v>0</v>
      </c>
      <c r="M1106" s="110">
        <v>0</v>
      </c>
      <c r="N1106" s="110">
        <v>256</v>
      </c>
      <c r="O1106" s="110">
        <v>1</v>
      </c>
      <c r="P1106" s="110">
        <v>0</v>
      </c>
      <c r="Q1106" s="110">
        <v>12</v>
      </c>
      <c r="R1106" s="110">
        <v>4</v>
      </c>
      <c r="S1106" s="110">
        <f>SUM('MFP by Site_kbs'!$L1106:$P1106,'MFP by Site_kbs'!$R1106)</f>
        <v>261</v>
      </c>
      <c r="T1106" s="110">
        <v>273</v>
      </c>
      <c r="U1106" s="111">
        <v>1</v>
      </c>
      <c r="V1106" s="110">
        <v>0</v>
      </c>
      <c r="W1106" s="111">
        <v>0</v>
      </c>
      <c r="X1106" s="110">
        <v>0</v>
      </c>
      <c r="Y1106" s="110">
        <v>0</v>
      </c>
      <c r="Z1106" s="110" t="s">
        <v>1869</v>
      </c>
      <c r="AA1106" s="110">
        <v>0</v>
      </c>
      <c r="AB1106" s="110">
        <v>0</v>
      </c>
      <c r="AC1106" s="110">
        <v>0</v>
      </c>
      <c r="AD1106" s="109">
        <v>0</v>
      </c>
      <c r="AE1106" s="110">
        <v>0</v>
      </c>
      <c r="AF1106" s="110">
        <v>0</v>
      </c>
      <c r="AG1106" s="110">
        <v>0</v>
      </c>
      <c r="AH1106" s="110">
        <v>39</v>
      </c>
      <c r="AI1106" s="110">
        <v>50</v>
      </c>
      <c r="AJ1106" s="110">
        <v>55</v>
      </c>
      <c r="AK1106" s="110">
        <v>0</v>
      </c>
      <c r="AL1106" s="110">
        <v>40</v>
      </c>
      <c r="AM1106" s="110">
        <v>43</v>
      </c>
      <c r="AN1106" s="110">
        <v>46</v>
      </c>
      <c r="AO1106" s="110">
        <v>270</v>
      </c>
      <c r="AP1106" s="112">
        <f>'MFP by Site_kbs'!$AO1106/'MFP by Site_kbs'!$G1106</f>
        <v>0.98901098901098905</v>
      </c>
      <c r="AQ1106" s="110">
        <v>270</v>
      </c>
      <c r="AR1106" s="113">
        <f>'MFP by Site_kbs'!$AQ1106/'MFP by Site_kbs'!$G1106</f>
        <v>0.98901098901098905</v>
      </c>
      <c r="AS1106" s="110" t="s">
        <v>1767</v>
      </c>
      <c r="AT1106" s="110" t="s">
        <v>1787</v>
      </c>
      <c r="AU1106" s="114" t="s">
        <v>3247</v>
      </c>
    </row>
    <row r="1107" spans="2:47" x14ac:dyDescent="0.25">
      <c r="B1107" s="103" t="s">
        <v>1808</v>
      </c>
      <c r="C1107" s="103">
        <v>53</v>
      </c>
      <c r="D1107" s="103" t="s">
        <v>185</v>
      </c>
      <c r="E1107" s="103">
        <v>53016</v>
      </c>
      <c r="F1107" s="103" t="s">
        <v>1483</v>
      </c>
      <c r="G1107" s="104">
        <v>732</v>
      </c>
      <c r="H1107" s="104">
        <v>350</v>
      </c>
      <c r="I1107" s="105">
        <v>0.47814207650273199</v>
      </c>
      <c r="J1107" s="104">
        <v>382</v>
      </c>
      <c r="K1107" s="105">
        <v>0.52185792349726801</v>
      </c>
      <c r="L1107" s="104">
        <v>0</v>
      </c>
      <c r="M1107" s="104">
        <v>0</v>
      </c>
      <c r="N1107" s="104">
        <v>200</v>
      </c>
      <c r="O1107" s="104">
        <v>36</v>
      </c>
      <c r="P1107" s="104">
        <v>0</v>
      </c>
      <c r="Q1107" s="104">
        <v>442</v>
      </c>
      <c r="R1107" s="104">
        <v>54</v>
      </c>
      <c r="S1107" s="104">
        <f>SUM('MFP by Site_kbs'!$L1107:$P1107,'MFP by Site_kbs'!$R1107)</f>
        <v>290</v>
      </c>
      <c r="T1107" s="104">
        <v>711</v>
      </c>
      <c r="U1107" s="105">
        <v>0.97131147540983598</v>
      </c>
      <c r="V1107" s="104">
        <v>21</v>
      </c>
      <c r="W1107" s="105">
        <v>2.86885245901639E-2</v>
      </c>
      <c r="X1107" s="104">
        <v>0</v>
      </c>
      <c r="Y1107" s="104">
        <v>1</v>
      </c>
      <c r="Z1107" s="104" t="s">
        <v>1869</v>
      </c>
      <c r="AA1107" s="104">
        <v>121</v>
      </c>
      <c r="AB1107" s="104">
        <v>142</v>
      </c>
      <c r="AC1107" s="104">
        <v>138</v>
      </c>
      <c r="AD1107" s="103">
        <v>163</v>
      </c>
      <c r="AE1107" s="104">
        <v>167</v>
      </c>
      <c r="AF1107" s="104">
        <v>0</v>
      </c>
      <c r="AG1107" s="104">
        <v>0</v>
      </c>
      <c r="AH1107" s="104">
        <v>0</v>
      </c>
      <c r="AI1107" s="104">
        <v>0</v>
      </c>
      <c r="AJ1107" s="104">
        <v>0</v>
      </c>
      <c r="AK1107" s="104">
        <v>0</v>
      </c>
      <c r="AL1107" s="104">
        <v>0</v>
      </c>
      <c r="AM1107" s="104">
        <v>0</v>
      </c>
      <c r="AN1107" s="104">
        <v>0</v>
      </c>
      <c r="AO1107" s="104">
        <v>580</v>
      </c>
      <c r="AP1107" s="106">
        <f>'MFP by Site_kbs'!$AO1107/'MFP by Site_kbs'!$G1107</f>
        <v>0.79234972677595628</v>
      </c>
      <c r="AQ1107" s="104">
        <v>581</v>
      </c>
      <c r="AR1107" s="107">
        <f>'MFP by Site_kbs'!$AQ1107/'MFP by Site_kbs'!$G1107</f>
        <v>0.79371584699453557</v>
      </c>
      <c r="AS1107" s="104" t="s">
        <v>1767</v>
      </c>
      <c r="AT1107" s="104" t="s">
        <v>1787</v>
      </c>
      <c r="AU1107" s="115" t="s">
        <v>3247</v>
      </c>
    </row>
    <row r="1108" spans="2:47" x14ac:dyDescent="0.25">
      <c r="B1108" s="109" t="s">
        <v>1808</v>
      </c>
      <c r="C1108" s="109">
        <v>53</v>
      </c>
      <c r="D1108" s="109" t="s">
        <v>185</v>
      </c>
      <c r="E1108" s="109">
        <v>53017</v>
      </c>
      <c r="F1108" s="109" t="s">
        <v>1484</v>
      </c>
      <c r="G1108" s="110">
        <v>661</v>
      </c>
      <c r="H1108" s="110">
        <v>324</v>
      </c>
      <c r="I1108" s="111">
        <v>0.490166414523449</v>
      </c>
      <c r="J1108" s="110">
        <v>337</v>
      </c>
      <c r="K1108" s="111">
        <v>0.509833585476551</v>
      </c>
      <c r="L1108" s="110">
        <v>2</v>
      </c>
      <c r="M1108" s="110">
        <v>0</v>
      </c>
      <c r="N1108" s="110">
        <v>202</v>
      </c>
      <c r="O1108" s="110">
        <v>11</v>
      </c>
      <c r="P1108" s="110">
        <v>0</v>
      </c>
      <c r="Q1108" s="110">
        <v>415</v>
      </c>
      <c r="R1108" s="110">
        <v>31</v>
      </c>
      <c r="S1108" s="110">
        <f>SUM('MFP by Site_kbs'!$L1108:$P1108,'MFP by Site_kbs'!$R1108)</f>
        <v>246</v>
      </c>
      <c r="T1108" s="110">
        <v>661</v>
      </c>
      <c r="U1108" s="111">
        <v>1</v>
      </c>
      <c r="V1108" s="110">
        <v>0</v>
      </c>
      <c r="W1108" s="111">
        <v>0</v>
      </c>
      <c r="X1108" s="110">
        <v>0</v>
      </c>
      <c r="Y1108" s="110">
        <v>0</v>
      </c>
      <c r="Z1108" s="110" t="s">
        <v>1869</v>
      </c>
      <c r="AA1108" s="110">
        <v>0</v>
      </c>
      <c r="AB1108" s="110">
        <v>0</v>
      </c>
      <c r="AC1108" s="110">
        <v>0</v>
      </c>
      <c r="AD1108" s="109">
        <v>0</v>
      </c>
      <c r="AE1108" s="110">
        <v>0</v>
      </c>
      <c r="AF1108" s="110">
        <v>0</v>
      </c>
      <c r="AG1108" s="110">
        <v>0</v>
      </c>
      <c r="AH1108" s="110">
        <v>0</v>
      </c>
      <c r="AI1108" s="110">
        <v>0</v>
      </c>
      <c r="AJ1108" s="110">
        <v>182</v>
      </c>
      <c r="AK1108" s="110">
        <v>0</v>
      </c>
      <c r="AL1108" s="110">
        <v>162</v>
      </c>
      <c r="AM1108" s="110">
        <v>169</v>
      </c>
      <c r="AN1108" s="110">
        <v>148</v>
      </c>
      <c r="AO1108" s="110">
        <v>424</v>
      </c>
      <c r="AP1108" s="112">
        <f>'MFP by Site_kbs'!$AO1108/'MFP by Site_kbs'!$G1108</f>
        <v>0.64145234493192138</v>
      </c>
      <c r="AQ1108" s="110">
        <v>424</v>
      </c>
      <c r="AR1108" s="113">
        <f>'MFP by Site_kbs'!$AQ1108/'MFP by Site_kbs'!$G1108</f>
        <v>0.64145234493192138</v>
      </c>
      <c r="AS1108" s="110" t="s">
        <v>1767</v>
      </c>
      <c r="AT1108" s="110" t="s">
        <v>1787</v>
      </c>
      <c r="AU1108" s="114" t="s">
        <v>3247</v>
      </c>
    </row>
    <row r="1109" spans="2:47" x14ac:dyDescent="0.25">
      <c r="B1109" s="103" t="s">
        <v>1808</v>
      </c>
      <c r="C1109" s="103">
        <v>53</v>
      </c>
      <c r="D1109" s="103" t="s">
        <v>185</v>
      </c>
      <c r="E1109" s="103">
        <v>53018</v>
      </c>
      <c r="F1109" s="103" t="s">
        <v>1485</v>
      </c>
      <c r="G1109" s="104">
        <v>378</v>
      </c>
      <c r="H1109" s="104">
        <v>184</v>
      </c>
      <c r="I1109" s="105">
        <v>0.48677248677248702</v>
      </c>
      <c r="J1109" s="104">
        <v>194</v>
      </c>
      <c r="K1109" s="105">
        <v>0.51322751322751303</v>
      </c>
      <c r="L1109" s="104">
        <v>0</v>
      </c>
      <c r="M1109" s="104">
        <v>0</v>
      </c>
      <c r="N1109" s="104">
        <v>193</v>
      </c>
      <c r="O1109" s="104">
        <v>53</v>
      </c>
      <c r="P1109" s="104">
        <v>0</v>
      </c>
      <c r="Q1109" s="104">
        <v>112</v>
      </c>
      <c r="R1109" s="104">
        <v>20</v>
      </c>
      <c r="S1109" s="104">
        <f>SUM('MFP by Site_kbs'!$L1109:$P1109,'MFP by Site_kbs'!$R1109)</f>
        <v>266</v>
      </c>
      <c r="T1109" s="104">
        <v>342</v>
      </c>
      <c r="U1109" s="105">
        <v>0.90476190476190499</v>
      </c>
      <c r="V1109" s="104">
        <v>36</v>
      </c>
      <c r="W1109" s="105">
        <v>9.5238095238095205E-2</v>
      </c>
      <c r="X1109" s="104">
        <v>0</v>
      </c>
      <c r="Y1109" s="104">
        <v>5</v>
      </c>
      <c r="Z1109" s="104" t="s">
        <v>1869</v>
      </c>
      <c r="AA1109" s="104">
        <v>107</v>
      </c>
      <c r="AB1109" s="104">
        <v>100</v>
      </c>
      <c r="AC1109" s="104">
        <v>72</v>
      </c>
      <c r="AD1109" s="103">
        <v>94</v>
      </c>
      <c r="AE1109" s="104">
        <v>0</v>
      </c>
      <c r="AF1109" s="104">
        <v>0</v>
      </c>
      <c r="AG1109" s="104">
        <v>0</v>
      </c>
      <c r="AH1109" s="104">
        <v>0</v>
      </c>
      <c r="AI1109" s="104">
        <v>0</v>
      </c>
      <c r="AJ1109" s="104">
        <v>0</v>
      </c>
      <c r="AK1109" s="104">
        <v>0</v>
      </c>
      <c r="AL1109" s="104">
        <v>0</v>
      </c>
      <c r="AM1109" s="104">
        <v>0</v>
      </c>
      <c r="AN1109" s="104">
        <v>0</v>
      </c>
      <c r="AO1109" s="104">
        <v>356</v>
      </c>
      <c r="AP1109" s="106">
        <f>'MFP by Site_kbs'!$AO1109/'MFP by Site_kbs'!$G1109</f>
        <v>0.94179894179894175</v>
      </c>
      <c r="AQ1109" s="104">
        <v>358</v>
      </c>
      <c r="AR1109" s="107">
        <f>'MFP by Site_kbs'!$AQ1109/'MFP by Site_kbs'!$G1109</f>
        <v>0.94708994708994709</v>
      </c>
      <c r="AS1109" s="104" t="s">
        <v>1767</v>
      </c>
      <c r="AT1109" s="104" t="s">
        <v>1787</v>
      </c>
      <c r="AU1109" s="115" t="s">
        <v>3247</v>
      </c>
    </row>
    <row r="1110" spans="2:47" x14ac:dyDescent="0.25">
      <c r="B1110" s="109" t="s">
        <v>1808</v>
      </c>
      <c r="C1110" s="109">
        <v>53</v>
      </c>
      <c r="D1110" s="109" t="s">
        <v>185</v>
      </c>
      <c r="E1110" s="109">
        <v>53020</v>
      </c>
      <c r="F1110" s="109" t="s">
        <v>1848</v>
      </c>
      <c r="G1110" s="110">
        <v>424</v>
      </c>
      <c r="H1110" s="110">
        <v>175</v>
      </c>
      <c r="I1110" s="111">
        <v>0.41273584905660399</v>
      </c>
      <c r="J1110" s="110">
        <v>249</v>
      </c>
      <c r="K1110" s="111">
        <v>0.58726415094339601</v>
      </c>
      <c r="L1110" s="110">
        <v>0</v>
      </c>
      <c r="M1110" s="110">
        <v>4</v>
      </c>
      <c r="N1110" s="110">
        <v>244</v>
      </c>
      <c r="O1110" s="110">
        <v>42</v>
      </c>
      <c r="P1110" s="110">
        <v>0</v>
      </c>
      <c r="Q1110" s="110">
        <v>117</v>
      </c>
      <c r="R1110" s="110">
        <v>17</v>
      </c>
      <c r="S1110" s="110">
        <f>SUM('MFP by Site_kbs'!$L1110:$P1110,'MFP by Site_kbs'!$R1110)</f>
        <v>307</v>
      </c>
      <c r="T1110" s="110">
        <v>395</v>
      </c>
      <c r="U1110" s="111">
        <v>0.93160377358490598</v>
      </c>
      <c r="V1110" s="110">
        <v>29</v>
      </c>
      <c r="W1110" s="111">
        <v>6.8396226415094297E-2</v>
      </c>
      <c r="X1110" s="110">
        <v>0</v>
      </c>
      <c r="Y1110" s="110">
        <v>0</v>
      </c>
      <c r="Z1110" s="110" t="s">
        <v>1869</v>
      </c>
      <c r="AA1110" s="110">
        <v>0</v>
      </c>
      <c r="AB1110" s="110">
        <v>0</v>
      </c>
      <c r="AC1110" s="110">
        <v>0</v>
      </c>
      <c r="AD1110" s="109">
        <v>0</v>
      </c>
      <c r="AE1110" s="110">
        <v>100</v>
      </c>
      <c r="AF1110" s="110">
        <v>102</v>
      </c>
      <c r="AG1110" s="110">
        <v>87</v>
      </c>
      <c r="AH1110" s="110">
        <v>69</v>
      </c>
      <c r="AI1110" s="110">
        <v>66</v>
      </c>
      <c r="AJ1110" s="110">
        <v>0</v>
      </c>
      <c r="AK1110" s="110">
        <v>0</v>
      </c>
      <c r="AL1110" s="110">
        <v>0</v>
      </c>
      <c r="AM1110" s="110">
        <v>0</v>
      </c>
      <c r="AN1110" s="110">
        <v>0</v>
      </c>
      <c r="AO1110" s="110">
        <v>408</v>
      </c>
      <c r="AP1110" s="112">
        <f>'MFP by Site_kbs'!$AO1110/'MFP by Site_kbs'!$G1110</f>
        <v>0.96226415094339623</v>
      </c>
      <c r="AQ1110" s="110">
        <v>408</v>
      </c>
      <c r="AR1110" s="113">
        <f>'MFP by Site_kbs'!$AQ1110/'MFP by Site_kbs'!$G1110</f>
        <v>0.96226415094339623</v>
      </c>
      <c r="AS1110" s="110" t="s">
        <v>1767</v>
      </c>
      <c r="AT1110" s="110" t="s">
        <v>1787</v>
      </c>
      <c r="AU1110" s="114" t="s">
        <v>3247</v>
      </c>
    </row>
    <row r="1111" spans="2:47" x14ac:dyDescent="0.25">
      <c r="B1111" s="103" t="s">
        <v>1808</v>
      </c>
      <c r="C1111" s="103">
        <v>53</v>
      </c>
      <c r="D1111" s="103" t="s">
        <v>185</v>
      </c>
      <c r="E1111" s="103">
        <v>53021</v>
      </c>
      <c r="F1111" s="103" t="s">
        <v>1849</v>
      </c>
      <c r="G1111" s="104">
        <v>420</v>
      </c>
      <c r="H1111" s="104">
        <v>194</v>
      </c>
      <c r="I1111" s="105">
        <v>0.46190476190476198</v>
      </c>
      <c r="J1111" s="104">
        <v>226</v>
      </c>
      <c r="K1111" s="105">
        <v>0.53809523809523796</v>
      </c>
      <c r="L1111" s="104">
        <v>0</v>
      </c>
      <c r="M1111" s="104">
        <v>2</v>
      </c>
      <c r="N1111" s="104">
        <v>166</v>
      </c>
      <c r="O1111" s="104">
        <v>83</v>
      </c>
      <c r="P1111" s="104">
        <v>0</v>
      </c>
      <c r="Q1111" s="104">
        <v>147</v>
      </c>
      <c r="R1111" s="104">
        <v>22</v>
      </c>
      <c r="S1111" s="104">
        <f>SUM('MFP by Site_kbs'!$L1111:$P1111,'MFP by Site_kbs'!$R1111)</f>
        <v>273</v>
      </c>
      <c r="T1111" s="104">
        <v>371</v>
      </c>
      <c r="U1111" s="105">
        <v>0.88333333333333297</v>
      </c>
      <c r="V1111" s="104">
        <v>49</v>
      </c>
      <c r="W1111" s="105">
        <v>0.116666666666667</v>
      </c>
      <c r="X1111" s="104">
        <v>0</v>
      </c>
      <c r="Y1111" s="104">
        <v>0</v>
      </c>
      <c r="Z1111" s="104" t="s">
        <v>1869</v>
      </c>
      <c r="AA1111" s="104">
        <v>53</v>
      </c>
      <c r="AB1111" s="104">
        <v>38</v>
      </c>
      <c r="AC1111" s="104">
        <v>48</v>
      </c>
      <c r="AD1111" s="103">
        <v>50</v>
      </c>
      <c r="AE1111" s="104">
        <v>43</v>
      </c>
      <c r="AF1111" s="104">
        <v>44</v>
      </c>
      <c r="AG1111" s="104">
        <v>45</v>
      </c>
      <c r="AH1111" s="104">
        <v>53</v>
      </c>
      <c r="AI1111" s="104">
        <v>46</v>
      </c>
      <c r="AJ1111" s="104">
        <v>0</v>
      </c>
      <c r="AK1111" s="104">
        <v>0</v>
      </c>
      <c r="AL1111" s="104">
        <v>0</v>
      </c>
      <c r="AM1111" s="104">
        <v>0</v>
      </c>
      <c r="AN1111" s="104">
        <v>0</v>
      </c>
      <c r="AO1111" s="104">
        <v>396</v>
      </c>
      <c r="AP1111" s="106">
        <f>'MFP by Site_kbs'!$AO1111/'MFP by Site_kbs'!$G1111</f>
        <v>0.94285714285714284</v>
      </c>
      <c r="AQ1111" s="104">
        <v>396</v>
      </c>
      <c r="AR1111" s="107">
        <f>'MFP by Site_kbs'!$AQ1111/'MFP by Site_kbs'!$G1111</f>
        <v>0.94285714285714284</v>
      </c>
      <c r="AS1111" s="104" t="s">
        <v>1767</v>
      </c>
      <c r="AT1111" s="104" t="s">
        <v>1787</v>
      </c>
      <c r="AU1111" s="115" t="s">
        <v>3247</v>
      </c>
    </row>
    <row r="1112" spans="2:47" x14ac:dyDescent="0.25">
      <c r="B1112" s="109" t="s">
        <v>1808</v>
      </c>
      <c r="C1112" s="109">
        <v>53</v>
      </c>
      <c r="D1112" s="109" t="s">
        <v>185</v>
      </c>
      <c r="E1112" s="109">
        <v>53022</v>
      </c>
      <c r="F1112" s="109" t="s">
        <v>1486</v>
      </c>
      <c r="G1112" s="110">
        <v>729</v>
      </c>
      <c r="H1112" s="110">
        <v>367</v>
      </c>
      <c r="I1112" s="111">
        <v>0.50342935528120702</v>
      </c>
      <c r="J1112" s="110">
        <v>362</v>
      </c>
      <c r="K1112" s="111">
        <v>0.49657064471879298</v>
      </c>
      <c r="L1112" s="110">
        <v>0</v>
      </c>
      <c r="M1112" s="110">
        <v>2</v>
      </c>
      <c r="N1112" s="110">
        <v>230</v>
      </c>
      <c r="O1112" s="110">
        <v>31</v>
      </c>
      <c r="P1112" s="110">
        <v>0</v>
      </c>
      <c r="Q1112" s="110">
        <v>425</v>
      </c>
      <c r="R1112" s="110">
        <v>41</v>
      </c>
      <c r="S1112" s="110">
        <f>SUM('MFP by Site_kbs'!$L1112:$P1112,'MFP by Site_kbs'!$R1112)</f>
        <v>304</v>
      </c>
      <c r="T1112" s="110">
        <v>714</v>
      </c>
      <c r="U1112" s="111">
        <v>0.97942386831275696</v>
      </c>
      <c r="V1112" s="110">
        <v>15</v>
      </c>
      <c r="W1112" s="111">
        <v>2.0576131687242798E-2</v>
      </c>
      <c r="X1112" s="110">
        <v>0</v>
      </c>
      <c r="Y1112" s="110">
        <v>0</v>
      </c>
      <c r="Z1112" s="110" t="s">
        <v>1869</v>
      </c>
      <c r="AA1112" s="110">
        <v>0</v>
      </c>
      <c r="AB1112" s="110">
        <v>0</v>
      </c>
      <c r="AC1112" s="110">
        <v>0</v>
      </c>
      <c r="AD1112" s="109">
        <v>0</v>
      </c>
      <c r="AE1112" s="110">
        <v>0</v>
      </c>
      <c r="AF1112" s="110">
        <v>0</v>
      </c>
      <c r="AG1112" s="110">
        <v>0</v>
      </c>
      <c r="AH1112" s="110">
        <v>390</v>
      </c>
      <c r="AI1112" s="110">
        <v>339</v>
      </c>
      <c r="AJ1112" s="110">
        <v>0</v>
      </c>
      <c r="AK1112" s="110">
        <v>0</v>
      </c>
      <c r="AL1112" s="110">
        <v>0</v>
      </c>
      <c r="AM1112" s="110">
        <v>0</v>
      </c>
      <c r="AN1112" s="110">
        <v>0</v>
      </c>
      <c r="AO1112" s="110">
        <v>542</v>
      </c>
      <c r="AP1112" s="112">
        <f>'MFP by Site_kbs'!$AO1112/'MFP by Site_kbs'!$G1112</f>
        <v>0.74348422496570643</v>
      </c>
      <c r="AQ1112" s="110">
        <v>543</v>
      </c>
      <c r="AR1112" s="113">
        <f>'MFP by Site_kbs'!$AQ1112/'MFP by Site_kbs'!$G1112</f>
        <v>0.74485596707818935</v>
      </c>
      <c r="AS1112" s="110" t="s">
        <v>1767</v>
      </c>
      <c r="AT1112" s="110" t="s">
        <v>1787</v>
      </c>
      <c r="AU1112" s="114" t="s">
        <v>3247</v>
      </c>
    </row>
    <row r="1113" spans="2:47" x14ac:dyDescent="0.25">
      <c r="B1113" s="103" t="s">
        <v>1808</v>
      </c>
      <c r="C1113" s="103">
        <v>53</v>
      </c>
      <c r="D1113" s="103" t="s">
        <v>185</v>
      </c>
      <c r="E1113" s="103">
        <v>53024</v>
      </c>
      <c r="F1113" s="103" t="s">
        <v>1487</v>
      </c>
      <c r="G1113" s="104">
        <v>1763</v>
      </c>
      <c r="H1113" s="104">
        <v>860</v>
      </c>
      <c r="I1113" s="105">
        <v>0.48780487804877998</v>
      </c>
      <c r="J1113" s="104">
        <v>903</v>
      </c>
      <c r="K1113" s="105">
        <v>0.51219512195121997</v>
      </c>
      <c r="L1113" s="104">
        <v>0</v>
      </c>
      <c r="M1113" s="104">
        <v>10</v>
      </c>
      <c r="N1113" s="104">
        <v>463</v>
      </c>
      <c r="O1113" s="104">
        <v>59</v>
      </c>
      <c r="P1113" s="104">
        <v>0</v>
      </c>
      <c r="Q1113" s="104">
        <v>1142</v>
      </c>
      <c r="R1113" s="104">
        <v>89</v>
      </c>
      <c r="S1113" s="104">
        <f>SUM('MFP by Site_kbs'!$L1113:$P1113,'MFP by Site_kbs'!$R1113)</f>
        <v>621</v>
      </c>
      <c r="T1113" s="104">
        <v>1746</v>
      </c>
      <c r="U1113" s="105">
        <v>0.99035734543391896</v>
      </c>
      <c r="V1113" s="104">
        <v>17</v>
      </c>
      <c r="W1113" s="105">
        <v>9.6426545660805406E-3</v>
      </c>
      <c r="X1113" s="104">
        <v>0</v>
      </c>
      <c r="Y1113" s="104">
        <v>0</v>
      </c>
      <c r="Z1113" s="104" t="s">
        <v>1869</v>
      </c>
      <c r="AA1113" s="104">
        <v>0</v>
      </c>
      <c r="AB1113" s="104">
        <v>0</v>
      </c>
      <c r="AC1113" s="104">
        <v>0</v>
      </c>
      <c r="AD1113" s="103">
        <v>0</v>
      </c>
      <c r="AE1113" s="104">
        <v>0</v>
      </c>
      <c r="AF1113" s="104">
        <v>0</v>
      </c>
      <c r="AG1113" s="104">
        <v>0</v>
      </c>
      <c r="AH1113" s="104">
        <v>0</v>
      </c>
      <c r="AI1113" s="104">
        <v>0</v>
      </c>
      <c r="AJ1113" s="104">
        <v>550</v>
      </c>
      <c r="AK1113" s="104">
        <v>0</v>
      </c>
      <c r="AL1113" s="104">
        <v>499</v>
      </c>
      <c r="AM1113" s="104">
        <v>349</v>
      </c>
      <c r="AN1113" s="104">
        <v>365</v>
      </c>
      <c r="AO1113" s="104">
        <v>1061</v>
      </c>
      <c r="AP1113" s="106">
        <f>'MFP by Site_kbs'!$AO1113/'MFP by Site_kbs'!$G1113</f>
        <v>0.60181508791832106</v>
      </c>
      <c r="AQ1113" s="104">
        <v>1062</v>
      </c>
      <c r="AR1113" s="107">
        <f>'MFP by Site_kbs'!$AQ1113/'MFP by Site_kbs'!$G1113</f>
        <v>0.60238230289279637</v>
      </c>
      <c r="AS1113" s="104" t="s">
        <v>1767</v>
      </c>
      <c r="AT1113" s="104" t="s">
        <v>1787</v>
      </c>
      <c r="AU1113" s="115" t="s">
        <v>3247</v>
      </c>
    </row>
    <row r="1114" spans="2:47" x14ac:dyDescent="0.25">
      <c r="B1114" s="109" t="s">
        <v>1808</v>
      </c>
      <c r="C1114" s="109">
        <v>53</v>
      </c>
      <c r="D1114" s="109" t="s">
        <v>185</v>
      </c>
      <c r="E1114" s="109">
        <v>53025</v>
      </c>
      <c r="F1114" s="109" t="s">
        <v>1488</v>
      </c>
      <c r="G1114" s="110">
        <v>700</v>
      </c>
      <c r="H1114" s="110">
        <v>348</v>
      </c>
      <c r="I1114" s="111">
        <v>0.497142857142857</v>
      </c>
      <c r="J1114" s="110">
        <v>352</v>
      </c>
      <c r="K1114" s="111">
        <v>0.502857142857143</v>
      </c>
      <c r="L1114" s="110">
        <v>0</v>
      </c>
      <c r="M1114" s="110">
        <v>2</v>
      </c>
      <c r="N1114" s="110">
        <v>252</v>
      </c>
      <c r="O1114" s="110">
        <v>26</v>
      </c>
      <c r="P1114" s="110">
        <v>0</v>
      </c>
      <c r="Q1114" s="110">
        <v>370</v>
      </c>
      <c r="R1114" s="110">
        <v>50</v>
      </c>
      <c r="S1114" s="110">
        <f>SUM('MFP by Site_kbs'!$L1114:$P1114,'MFP by Site_kbs'!$R1114)</f>
        <v>330</v>
      </c>
      <c r="T1114" s="110">
        <v>689</v>
      </c>
      <c r="U1114" s="111">
        <v>0.98428571428571399</v>
      </c>
      <c r="V1114" s="110">
        <v>11</v>
      </c>
      <c r="W1114" s="111">
        <v>1.5714285714285701E-2</v>
      </c>
      <c r="X1114" s="110">
        <v>0</v>
      </c>
      <c r="Y1114" s="110">
        <v>0</v>
      </c>
      <c r="Z1114" s="110" t="s">
        <v>1869</v>
      </c>
      <c r="AA1114" s="110">
        <v>0</v>
      </c>
      <c r="AB1114" s="110">
        <v>0</v>
      </c>
      <c r="AC1114" s="110">
        <v>0</v>
      </c>
      <c r="AD1114" s="109">
        <v>342</v>
      </c>
      <c r="AE1114" s="110">
        <v>358</v>
      </c>
      <c r="AF1114" s="110">
        <v>0</v>
      </c>
      <c r="AG1114" s="110">
        <v>0</v>
      </c>
      <c r="AH1114" s="110">
        <v>0</v>
      </c>
      <c r="AI1114" s="110">
        <v>0</v>
      </c>
      <c r="AJ1114" s="110">
        <v>0</v>
      </c>
      <c r="AK1114" s="110">
        <v>0</v>
      </c>
      <c r="AL1114" s="110">
        <v>0</v>
      </c>
      <c r="AM1114" s="110">
        <v>0</v>
      </c>
      <c r="AN1114" s="110">
        <v>0</v>
      </c>
      <c r="AO1114" s="110">
        <v>562</v>
      </c>
      <c r="AP1114" s="112">
        <f>'MFP by Site_kbs'!$AO1114/'MFP by Site_kbs'!$G1114</f>
        <v>0.80285714285714282</v>
      </c>
      <c r="AQ1114" s="110">
        <v>562</v>
      </c>
      <c r="AR1114" s="113">
        <f>'MFP by Site_kbs'!$AQ1114/'MFP by Site_kbs'!$G1114</f>
        <v>0.80285714285714282</v>
      </c>
      <c r="AS1114" s="110" t="s">
        <v>1767</v>
      </c>
      <c r="AT1114" s="110" t="s">
        <v>1787</v>
      </c>
      <c r="AU1114" s="114" t="s">
        <v>3247</v>
      </c>
    </row>
    <row r="1115" spans="2:47" x14ac:dyDescent="0.25">
      <c r="B1115" s="103" t="s">
        <v>1808</v>
      </c>
      <c r="C1115" s="103">
        <v>53</v>
      </c>
      <c r="D1115" s="103" t="s">
        <v>185</v>
      </c>
      <c r="E1115" s="103">
        <v>53026</v>
      </c>
      <c r="F1115" s="103" t="s">
        <v>1850</v>
      </c>
      <c r="G1115" s="104">
        <v>406</v>
      </c>
      <c r="H1115" s="104">
        <v>198</v>
      </c>
      <c r="I1115" s="105">
        <v>0.48768472906403898</v>
      </c>
      <c r="J1115" s="104">
        <v>208</v>
      </c>
      <c r="K1115" s="105">
        <v>0.51231527093596096</v>
      </c>
      <c r="L1115" s="104">
        <v>0</v>
      </c>
      <c r="M1115" s="104">
        <v>0</v>
      </c>
      <c r="N1115" s="104">
        <v>149</v>
      </c>
      <c r="O1115" s="104">
        <v>7</v>
      </c>
      <c r="P1115" s="104">
        <v>0</v>
      </c>
      <c r="Q1115" s="104">
        <v>227</v>
      </c>
      <c r="R1115" s="104">
        <v>23</v>
      </c>
      <c r="S1115" s="104">
        <f>SUM('MFP by Site_kbs'!$L1115:$P1115,'MFP by Site_kbs'!$R1115)</f>
        <v>179</v>
      </c>
      <c r="T1115" s="104">
        <v>405</v>
      </c>
      <c r="U1115" s="105">
        <v>0.99753694581280805</v>
      </c>
      <c r="V1115" s="104">
        <v>1</v>
      </c>
      <c r="W1115" s="105">
        <v>2.46305418719212E-3</v>
      </c>
      <c r="X1115" s="104">
        <v>0</v>
      </c>
      <c r="Y1115" s="104">
        <v>3</v>
      </c>
      <c r="Z1115" s="104" t="s">
        <v>1869</v>
      </c>
      <c r="AA1115" s="104">
        <v>42</v>
      </c>
      <c r="AB1115" s="104">
        <v>44</v>
      </c>
      <c r="AC1115" s="104">
        <v>45</v>
      </c>
      <c r="AD1115" s="103">
        <v>53</v>
      </c>
      <c r="AE1115" s="104">
        <v>68</v>
      </c>
      <c r="AF1115" s="104">
        <v>52</v>
      </c>
      <c r="AG1115" s="104">
        <v>46</v>
      </c>
      <c r="AH1115" s="104">
        <v>37</v>
      </c>
      <c r="AI1115" s="104">
        <v>16</v>
      </c>
      <c r="AJ1115" s="104">
        <v>0</v>
      </c>
      <c r="AK1115" s="104">
        <v>0</v>
      </c>
      <c r="AL1115" s="104">
        <v>0</v>
      </c>
      <c r="AM1115" s="104">
        <v>0</v>
      </c>
      <c r="AN1115" s="104">
        <v>0</v>
      </c>
      <c r="AO1115" s="104">
        <v>323</v>
      </c>
      <c r="AP1115" s="106">
        <f>'MFP by Site_kbs'!$AO1115/'MFP by Site_kbs'!$G1115</f>
        <v>0.79556650246305416</v>
      </c>
      <c r="AQ1115" s="104">
        <v>323</v>
      </c>
      <c r="AR1115" s="107">
        <f>'MFP by Site_kbs'!$AQ1115/'MFP by Site_kbs'!$G1115</f>
        <v>0.79556650246305416</v>
      </c>
      <c r="AS1115" s="104" t="s">
        <v>1767</v>
      </c>
      <c r="AT1115" s="104" t="s">
        <v>1787</v>
      </c>
      <c r="AU1115" s="115" t="s">
        <v>3247</v>
      </c>
    </row>
    <row r="1116" spans="2:47" ht="30" x14ac:dyDescent="0.25">
      <c r="B1116" s="109" t="s">
        <v>1808</v>
      </c>
      <c r="C1116" s="109">
        <v>53</v>
      </c>
      <c r="D1116" s="109" t="s">
        <v>185</v>
      </c>
      <c r="E1116" s="109">
        <v>53027</v>
      </c>
      <c r="F1116" s="109" t="s">
        <v>1489</v>
      </c>
      <c r="G1116" s="110">
        <v>221</v>
      </c>
      <c r="H1116" s="110">
        <v>126</v>
      </c>
      <c r="I1116" s="111">
        <v>0.57013574660633504</v>
      </c>
      <c r="J1116" s="110">
        <v>95</v>
      </c>
      <c r="K1116" s="111">
        <v>0.42986425339366502</v>
      </c>
      <c r="L1116" s="110">
        <v>0</v>
      </c>
      <c r="M1116" s="110">
        <v>7</v>
      </c>
      <c r="N1116" s="110">
        <v>43</v>
      </c>
      <c r="O1116" s="110">
        <v>13</v>
      </c>
      <c r="P1116" s="110">
        <v>0</v>
      </c>
      <c r="Q1116" s="110">
        <v>128</v>
      </c>
      <c r="R1116" s="110">
        <v>30</v>
      </c>
      <c r="S1116" s="110">
        <f>SUM('MFP by Site_kbs'!$L1116:$P1116,'MFP by Site_kbs'!$R1116)</f>
        <v>93</v>
      </c>
      <c r="T1116" s="110">
        <v>218</v>
      </c>
      <c r="U1116" s="111">
        <v>0.986425339366516</v>
      </c>
      <c r="V1116" s="110">
        <v>3</v>
      </c>
      <c r="W1116" s="111">
        <v>1.35746606334842E-2</v>
      </c>
      <c r="X1116" s="110">
        <v>0</v>
      </c>
      <c r="Y1116" s="110">
        <v>0</v>
      </c>
      <c r="Z1116" s="110" t="s">
        <v>1869</v>
      </c>
      <c r="AA1116" s="110">
        <v>22</v>
      </c>
      <c r="AB1116" s="110">
        <v>24</v>
      </c>
      <c r="AC1116" s="110">
        <v>26</v>
      </c>
      <c r="AD1116" s="109">
        <v>25</v>
      </c>
      <c r="AE1116" s="110">
        <v>26</v>
      </c>
      <c r="AF1116" s="110">
        <v>25</v>
      </c>
      <c r="AG1116" s="110">
        <v>26</v>
      </c>
      <c r="AH1116" s="110">
        <v>25</v>
      </c>
      <c r="AI1116" s="110">
        <v>22</v>
      </c>
      <c r="AJ1116" s="110">
        <v>0</v>
      </c>
      <c r="AK1116" s="110">
        <v>0</v>
      </c>
      <c r="AL1116" s="110">
        <v>0</v>
      </c>
      <c r="AM1116" s="110">
        <v>0</v>
      </c>
      <c r="AN1116" s="110">
        <v>0</v>
      </c>
      <c r="AO1116" s="110">
        <v>83</v>
      </c>
      <c r="AP1116" s="112">
        <f>'MFP by Site_kbs'!$AO1116/'MFP by Site_kbs'!$G1116</f>
        <v>0.3755656108597285</v>
      </c>
      <c r="AQ1116" s="110">
        <v>83</v>
      </c>
      <c r="AR1116" s="113">
        <f>'MFP by Site_kbs'!$AQ1116/'MFP by Site_kbs'!$G1116</f>
        <v>0.3755656108597285</v>
      </c>
      <c r="AS1116" s="110" t="s">
        <v>1767</v>
      </c>
      <c r="AT1116" s="110" t="s">
        <v>1787</v>
      </c>
      <c r="AU1116" s="114" t="s">
        <v>3247</v>
      </c>
    </row>
    <row r="1117" spans="2:47" x14ac:dyDescent="0.25">
      <c r="B1117" s="103" t="s">
        <v>1808</v>
      </c>
      <c r="C1117" s="103">
        <v>53</v>
      </c>
      <c r="D1117" s="103" t="s">
        <v>185</v>
      </c>
      <c r="E1117" s="103">
        <v>53028</v>
      </c>
      <c r="F1117" s="103" t="s">
        <v>1490</v>
      </c>
      <c r="G1117" s="104">
        <v>305</v>
      </c>
      <c r="H1117" s="104">
        <v>129</v>
      </c>
      <c r="I1117" s="105">
        <v>0.422950819672131</v>
      </c>
      <c r="J1117" s="104">
        <v>176</v>
      </c>
      <c r="K1117" s="105">
        <v>0.577049180327869</v>
      </c>
      <c r="L1117" s="104">
        <v>1</v>
      </c>
      <c r="M1117" s="104">
        <v>0</v>
      </c>
      <c r="N1117" s="104">
        <v>117</v>
      </c>
      <c r="O1117" s="104">
        <v>8</v>
      </c>
      <c r="P1117" s="104">
        <v>0</v>
      </c>
      <c r="Q1117" s="104">
        <v>166</v>
      </c>
      <c r="R1117" s="104">
        <v>13</v>
      </c>
      <c r="S1117" s="104">
        <f>SUM('MFP by Site_kbs'!$L1117:$P1117,'MFP by Site_kbs'!$R1117)</f>
        <v>139</v>
      </c>
      <c r="T1117" s="104">
        <v>300</v>
      </c>
      <c r="U1117" s="105">
        <v>0.98360655737704905</v>
      </c>
      <c r="V1117" s="104">
        <v>5</v>
      </c>
      <c r="W1117" s="105">
        <v>1.63934426229508E-2</v>
      </c>
      <c r="X1117" s="104">
        <v>0</v>
      </c>
      <c r="Y1117" s="104">
        <v>2</v>
      </c>
      <c r="Z1117" s="104" t="s">
        <v>1869</v>
      </c>
      <c r="AA1117" s="104">
        <v>52</v>
      </c>
      <c r="AB1117" s="104">
        <v>43</v>
      </c>
      <c r="AC1117" s="104">
        <v>61</v>
      </c>
      <c r="AD1117" s="103">
        <v>51</v>
      </c>
      <c r="AE1117" s="104">
        <v>46</v>
      </c>
      <c r="AF1117" s="104">
        <v>50</v>
      </c>
      <c r="AG1117" s="104">
        <v>0</v>
      </c>
      <c r="AH1117" s="104">
        <v>0</v>
      </c>
      <c r="AI1117" s="104">
        <v>0</v>
      </c>
      <c r="AJ1117" s="104">
        <v>0</v>
      </c>
      <c r="AK1117" s="104">
        <v>0</v>
      </c>
      <c r="AL1117" s="104">
        <v>0</v>
      </c>
      <c r="AM1117" s="104">
        <v>0</v>
      </c>
      <c r="AN1117" s="104">
        <v>0</v>
      </c>
      <c r="AO1117" s="104">
        <v>261</v>
      </c>
      <c r="AP1117" s="106">
        <f>'MFP by Site_kbs'!$AO1117/'MFP by Site_kbs'!$G1117</f>
        <v>0.8557377049180328</v>
      </c>
      <c r="AQ1117" s="104">
        <v>261</v>
      </c>
      <c r="AR1117" s="107">
        <f>'MFP by Site_kbs'!$AQ1117/'MFP by Site_kbs'!$G1117</f>
        <v>0.8557377049180328</v>
      </c>
      <c r="AS1117" s="104" t="s">
        <v>1767</v>
      </c>
      <c r="AT1117" s="104" t="s">
        <v>1787</v>
      </c>
      <c r="AU1117" s="115" t="s">
        <v>3247</v>
      </c>
    </row>
    <row r="1118" spans="2:47" x14ac:dyDescent="0.25">
      <c r="B1118" s="109" t="s">
        <v>1808</v>
      </c>
      <c r="C1118" s="109">
        <v>53</v>
      </c>
      <c r="D1118" s="109" t="s">
        <v>185</v>
      </c>
      <c r="E1118" s="109">
        <v>53029</v>
      </c>
      <c r="F1118" s="109" t="s">
        <v>1491</v>
      </c>
      <c r="G1118" s="110">
        <v>437</v>
      </c>
      <c r="H1118" s="110">
        <v>230</v>
      </c>
      <c r="I1118" s="111">
        <v>0.52631578947368396</v>
      </c>
      <c r="J1118" s="110">
        <v>207</v>
      </c>
      <c r="K1118" s="111">
        <v>0.47368421052631599</v>
      </c>
      <c r="L1118" s="110">
        <v>3</v>
      </c>
      <c r="M1118" s="110">
        <v>0</v>
      </c>
      <c r="N1118" s="110">
        <v>137</v>
      </c>
      <c r="O1118" s="110">
        <v>6</v>
      </c>
      <c r="P1118" s="110">
        <v>0</v>
      </c>
      <c r="Q1118" s="110">
        <v>281</v>
      </c>
      <c r="R1118" s="110">
        <v>10</v>
      </c>
      <c r="S1118" s="110">
        <f>SUM('MFP by Site_kbs'!$L1118:$P1118,'MFP by Site_kbs'!$R1118)</f>
        <v>156</v>
      </c>
      <c r="T1118" s="110">
        <v>437</v>
      </c>
      <c r="U1118" s="111">
        <v>1</v>
      </c>
      <c r="V1118" s="110">
        <v>0</v>
      </c>
      <c r="W1118" s="111">
        <v>0</v>
      </c>
      <c r="X1118" s="110">
        <v>0</v>
      </c>
      <c r="Y1118" s="110">
        <v>0</v>
      </c>
      <c r="Z1118" s="110" t="s">
        <v>1869</v>
      </c>
      <c r="AA1118" s="110">
        <v>0</v>
      </c>
      <c r="AB1118" s="110">
        <v>0</v>
      </c>
      <c r="AC1118" s="110">
        <v>0</v>
      </c>
      <c r="AD1118" s="109">
        <v>0</v>
      </c>
      <c r="AE1118" s="110">
        <v>0</v>
      </c>
      <c r="AF1118" s="110">
        <v>0</v>
      </c>
      <c r="AG1118" s="110">
        <v>0</v>
      </c>
      <c r="AH1118" s="110">
        <v>0</v>
      </c>
      <c r="AI1118" s="110">
        <v>0</v>
      </c>
      <c r="AJ1118" s="110">
        <v>128</v>
      </c>
      <c r="AK1118" s="110">
        <v>1</v>
      </c>
      <c r="AL1118" s="110">
        <v>104</v>
      </c>
      <c r="AM1118" s="110">
        <v>93</v>
      </c>
      <c r="AN1118" s="110">
        <v>111</v>
      </c>
      <c r="AO1118" s="110">
        <v>346</v>
      </c>
      <c r="AP1118" s="112">
        <f>'MFP by Site_kbs'!$AO1118/'MFP by Site_kbs'!$G1118</f>
        <v>0.79176201372997712</v>
      </c>
      <c r="AQ1118" s="110">
        <v>346</v>
      </c>
      <c r="AR1118" s="113">
        <f>'MFP by Site_kbs'!$AQ1118/'MFP by Site_kbs'!$G1118</f>
        <v>0.79176201372997712</v>
      </c>
      <c r="AS1118" s="110" t="s">
        <v>1767</v>
      </c>
      <c r="AT1118" s="110" t="s">
        <v>1787</v>
      </c>
      <c r="AU1118" s="114" t="s">
        <v>3247</v>
      </c>
    </row>
    <row r="1119" spans="2:47" x14ac:dyDescent="0.25">
      <c r="B1119" s="103" t="s">
        <v>1808</v>
      </c>
      <c r="C1119" s="103">
        <v>53</v>
      </c>
      <c r="D1119" s="103" t="s">
        <v>185</v>
      </c>
      <c r="E1119" s="103">
        <v>53030</v>
      </c>
      <c r="F1119" s="103" t="s">
        <v>1492</v>
      </c>
      <c r="G1119" s="104">
        <v>607</v>
      </c>
      <c r="H1119" s="104">
        <v>280</v>
      </c>
      <c r="I1119" s="105">
        <v>0.46128500823723201</v>
      </c>
      <c r="J1119" s="104">
        <v>327</v>
      </c>
      <c r="K1119" s="105">
        <v>0.53871499176276805</v>
      </c>
      <c r="L1119" s="104">
        <v>1</v>
      </c>
      <c r="M1119" s="104">
        <v>4</v>
      </c>
      <c r="N1119" s="104">
        <v>187</v>
      </c>
      <c r="O1119" s="104">
        <v>27</v>
      </c>
      <c r="P1119" s="104">
        <v>0</v>
      </c>
      <c r="Q1119" s="104">
        <v>335</v>
      </c>
      <c r="R1119" s="104">
        <v>53</v>
      </c>
      <c r="S1119" s="104">
        <f>SUM('MFP by Site_kbs'!$L1119:$P1119,'MFP by Site_kbs'!$R1119)</f>
        <v>272</v>
      </c>
      <c r="T1119" s="104">
        <v>593</v>
      </c>
      <c r="U1119" s="105">
        <v>0.976935749588138</v>
      </c>
      <c r="V1119" s="104">
        <v>14</v>
      </c>
      <c r="W1119" s="105">
        <v>2.3064250411861598E-2</v>
      </c>
      <c r="X1119" s="104">
        <v>0</v>
      </c>
      <c r="Y1119" s="104">
        <v>0</v>
      </c>
      <c r="Z1119" s="104" t="s">
        <v>1869</v>
      </c>
      <c r="AA1119" s="104">
        <v>0</v>
      </c>
      <c r="AB1119" s="104">
        <v>271</v>
      </c>
      <c r="AC1119" s="104">
        <v>336</v>
      </c>
      <c r="AD1119" s="103">
        <v>0</v>
      </c>
      <c r="AE1119" s="104">
        <v>0</v>
      </c>
      <c r="AF1119" s="104">
        <v>0</v>
      </c>
      <c r="AG1119" s="104">
        <v>0</v>
      </c>
      <c r="AH1119" s="104">
        <v>0</v>
      </c>
      <c r="AI1119" s="104">
        <v>0</v>
      </c>
      <c r="AJ1119" s="104">
        <v>0</v>
      </c>
      <c r="AK1119" s="104">
        <v>0</v>
      </c>
      <c r="AL1119" s="104">
        <v>0</v>
      </c>
      <c r="AM1119" s="104">
        <v>0</v>
      </c>
      <c r="AN1119" s="104">
        <v>0</v>
      </c>
      <c r="AO1119" s="104">
        <v>459</v>
      </c>
      <c r="AP1119" s="106">
        <f>'MFP by Site_kbs'!$AO1119/'MFP by Site_kbs'!$G1119</f>
        <v>0.75617792421746288</v>
      </c>
      <c r="AQ1119" s="104">
        <v>460</v>
      </c>
      <c r="AR1119" s="107">
        <f>'MFP by Site_kbs'!$AQ1119/'MFP by Site_kbs'!$G1119</f>
        <v>0.75782537067545308</v>
      </c>
      <c r="AS1119" s="104" t="s">
        <v>1767</v>
      </c>
      <c r="AT1119" s="104" t="s">
        <v>1787</v>
      </c>
      <c r="AU1119" s="115" t="s">
        <v>3247</v>
      </c>
    </row>
    <row r="1120" spans="2:47" x14ac:dyDescent="0.25">
      <c r="B1120" s="109" t="s">
        <v>1808</v>
      </c>
      <c r="C1120" s="109">
        <v>53</v>
      </c>
      <c r="D1120" s="109" t="s">
        <v>185</v>
      </c>
      <c r="E1120" s="109">
        <v>53031</v>
      </c>
      <c r="F1120" s="109" t="s">
        <v>1493</v>
      </c>
      <c r="G1120" s="110">
        <v>700</v>
      </c>
      <c r="H1120" s="110">
        <v>342</v>
      </c>
      <c r="I1120" s="111">
        <v>0.48857142857142899</v>
      </c>
      <c r="J1120" s="110">
        <v>358</v>
      </c>
      <c r="K1120" s="111">
        <v>0.51142857142857101</v>
      </c>
      <c r="L1120" s="110">
        <v>2</v>
      </c>
      <c r="M1120" s="110">
        <v>4</v>
      </c>
      <c r="N1120" s="110">
        <v>232</v>
      </c>
      <c r="O1120" s="110">
        <v>38</v>
      </c>
      <c r="P1120" s="110">
        <v>0</v>
      </c>
      <c r="Q1120" s="110">
        <v>383</v>
      </c>
      <c r="R1120" s="110">
        <v>41</v>
      </c>
      <c r="S1120" s="110">
        <f>SUM('MFP by Site_kbs'!$L1120:$P1120,'MFP by Site_kbs'!$R1120)</f>
        <v>317</v>
      </c>
      <c r="T1120" s="110">
        <v>678</v>
      </c>
      <c r="U1120" s="111">
        <v>0.96857142857142897</v>
      </c>
      <c r="V1120" s="110">
        <v>22</v>
      </c>
      <c r="W1120" s="111">
        <v>3.1428571428571403E-2</v>
      </c>
      <c r="X1120" s="110">
        <v>0</v>
      </c>
      <c r="Y1120" s="110">
        <v>0</v>
      </c>
      <c r="Z1120" s="110" t="s">
        <v>1869</v>
      </c>
      <c r="AA1120" s="110">
        <v>0</v>
      </c>
      <c r="AB1120" s="110">
        <v>0</v>
      </c>
      <c r="AC1120" s="110">
        <v>0</v>
      </c>
      <c r="AD1120" s="109">
        <v>0</v>
      </c>
      <c r="AE1120" s="110">
        <v>0</v>
      </c>
      <c r="AF1120" s="110">
        <v>341</v>
      </c>
      <c r="AG1120" s="110">
        <v>359</v>
      </c>
      <c r="AH1120" s="110">
        <v>0</v>
      </c>
      <c r="AI1120" s="110">
        <v>0</v>
      </c>
      <c r="AJ1120" s="110">
        <v>0</v>
      </c>
      <c r="AK1120" s="110">
        <v>0</v>
      </c>
      <c r="AL1120" s="110">
        <v>0</v>
      </c>
      <c r="AM1120" s="110">
        <v>0</v>
      </c>
      <c r="AN1120" s="110">
        <v>0</v>
      </c>
      <c r="AO1120" s="110">
        <v>542</v>
      </c>
      <c r="AP1120" s="112">
        <f>'MFP by Site_kbs'!$AO1120/'MFP by Site_kbs'!$G1120</f>
        <v>0.77428571428571424</v>
      </c>
      <c r="AQ1120" s="110">
        <v>544</v>
      </c>
      <c r="AR1120" s="113">
        <f>'MFP by Site_kbs'!$AQ1120/'MFP by Site_kbs'!$G1120</f>
        <v>0.77714285714285714</v>
      </c>
      <c r="AS1120" s="110" t="s">
        <v>1767</v>
      </c>
      <c r="AT1120" s="110" t="s">
        <v>1787</v>
      </c>
      <c r="AU1120" s="114" t="s">
        <v>3247</v>
      </c>
    </row>
    <row r="1121" spans="2:47" x14ac:dyDescent="0.25">
      <c r="B1121" s="103" t="s">
        <v>1808</v>
      </c>
      <c r="C1121" s="103">
        <v>53</v>
      </c>
      <c r="D1121" s="103" t="s">
        <v>185</v>
      </c>
      <c r="E1121" s="103">
        <v>53032</v>
      </c>
      <c r="F1121" s="103" t="s">
        <v>1851</v>
      </c>
      <c r="G1121" s="104">
        <v>385</v>
      </c>
      <c r="H1121" s="104">
        <v>187</v>
      </c>
      <c r="I1121" s="105">
        <v>0.48571428571428599</v>
      </c>
      <c r="J1121" s="104">
        <v>198</v>
      </c>
      <c r="K1121" s="105">
        <v>0.51428571428571401</v>
      </c>
      <c r="L1121" s="104">
        <v>0</v>
      </c>
      <c r="M1121" s="104">
        <v>0</v>
      </c>
      <c r="N1121" s="104">
        <v>310</v>
      </c>
      <c r="O1121" s="104">
        <v>5</v>
      </c>
      <c r="P1121" s="104">
        <v>0</v>
      </c>
      <c r="Q1121" s="104">
        <v>57</v>
      </c>
      <c r="R1121" s="104">
        <v>13</v>
      </c>
      <c r="S1121" s="104">
        <f>SUM('MFP by Site_kbs'!$L1121:$P1121,'MFP by Site_kbs'!$R1121)</f>
        <v>328</v>
      </c>
      <c r="T1121" s="104">
        <v>383</v>
      </c>
      <c r="U1121" s="105">
        <v>0.99480519480519503</v>
      </c>
      <c r="V1121" s="104">
        <v>2</v>
      </c>
      <c r="W1121" s="105">
        <v>5.1948051948051896E-3</v>
      </c>
      <c r="X1121" s="104">
        <v>0</v>
      </c>
      <c r="Y1121" s="104">
        <v>0</v>
      </c>
      <c r="Z1121" s="104" t="s">
        <v>1869</v>
      </c>
      <c r="AA1121" s="104">
        <v>0</v>
      </c>
      <c r="AB1121" s="104">
        <v>0</v>
      </c>
      <c r="AC1121" s="104">
        <v>0</v>
      </c>
      <c r="AD1121" s="103">
        <v>0</v>
      </c>
      <c r="AE1121" s="104">
        <v>0</v>
      </c>
      <c r="AF1121" s="104">
        <v>93</v>
      </c>
      <c r="AG1121" s="104">
        <v>105</v>
      </c>
      <c r="AH1121" s="104">
        <v>97</v>
      </c>
      <c r="AI1121" s="104">
        <v>90</v>
      </c>
      <c r="AJ1121" s="104">
        <v>0</v>
      </c>
      <c r="AK1121" s="104">
        <v>0</v>
      </c>
      <c r="AL1121" s="104">
        <v>0</v>
      </c>
      <c r="AM1121" s="104">
        <v>0</v>
      </c>
      <c r="AN1121" s="104">
        <v>0</v>
      </c>
      <c r="AO1121" s="104">
        <v>371</v>
      </c>
      <c r="AP1121" s="106">
        <f>'MFP by Site_kbs'!$AO1121/'MFP by Site_kbs'!$G1121</f>
        <v>0.96363636363636362</v>
      </c>
      <c r="AQ1121" s="104">
        <v>371</v>
      </c>
      <c r="AR1121" s="107">
        <f>'MFP by Site_kbs'!$AQ1121/'MFP by Site_kbs'!$G1121</f>
        <v>0.96363636363636362</v>
      </c>
      <c r="AS1121" s="104" t="s">
        <v>1767</v>
      </c>
      <c r="AT1121" s="104" t="s">
        <v>1787</v>
      </c>
      <c r="AU1121" s="115" t="s">
        <v>3247</v>
      </c>
    </row>
    <row r="1122" spans="2:47" x14ac:dyDescent="0.25">
      <c r="B1122" s="109" t="s">
        <v>1808</v>
      </c>
      <c r="C1122" s="109">
        <v>53</v>
      </c>
      <c r="D1122" s="109" t="s">
        <v>185</v>
      </c>
      <c r="E1122" s="109">
        <v>53033</v>
      </c>
      <c r="F1122" s="109" t="s">
        <v>1852</v>
      </c>
      <c r="G1122" s="110">
        <v>553</v>
      </c>
      <c r="H1122" s="110">
        <v>276</v>
      </c>
      <c r="I1122" s="111">
        <v>0.49909584086799302</v>
      </c>
      <c r="J1122" s="110">
        <v>277</v>
      </c>
      <c r="K1122" s="111">
        <v>0.50090415913200703</v>
      </c>
      <c r="L1122" s="110">
        <v>0</v>
      </c>
      <c r="M1122" s="110">
        <v>1</v>
      </c>
      <c r="N1122" s="110">
        <v>438</v>
      </c>
      <c r="O1122" s="110">
        <v>20</v>
      </c>
      <c r="P1122" s="110">
        <v>0</v>
      </c>
      <c r="Q1122" s="110">
        <v>65</v>
      </c>
      <c r="R1122" s="110">
        <v>29</v>
      </c>
      <c r="S1122" s="110">
        <f>SUM('MFP by Site_kbs'!$L1122:$P1122,'MFP by Site_kbs'!$R1122)</f>
        <v>488</v>
      </c>
      <c r="T1122" s="110">
        <v>547</v>
      </c>
      <c r="U1122" s="111">
        <v>0.98915009041591295</v>
      </c>
      <c r="V1122" s="110">
        <v>6</v>
      </c>
      <c r="W1122" s="111">
        <v>1.0849909584086799E-2</v>
      </c>
      <c r="X1122" s="110">
        <v>0</v>
      </c>
      <c r="Y1122" s="110">
        <v>4</v>
      </c>
      <c r="Z1122" s="110" t="s">
        <v>1869</v>
      </c>
      <c r="AA1122" s="110">
        <v>75</v>
      </c>
      <c r="AB1122" s="110">
        <v>79</v>
      </c>
      <c r="AC1122" s="110">
        <v>60</v>
      </c>
      <c r="AD1122" s="109">
        <v>67</v>
      </c>
      <c r="AE1122" s="110">
        <v>55</v>
      </c>
      <c r="AF1122" s="110">
        <v>51</v>
      </c>
      <c r="AG1122" s="110">
        <v>47</v>
      </c>
      <c r="AH1122" s="110">
        <v>63</v>
      </c>
      <c r="AI1122" s="110">
        <v>52</v>
      </c>
      <c r="AJ1122" s="110">
        <v>0</v>
      </c>
      <c r="AK1122" s="110">
        <v>0</v>
      </c>
      <c r="AL1122" s="110">
        <v>0</v>
      </c>
      <c r="AM1122" s="110">
        <v>0</v>
      </c>
      <c r="AN1122" s="110">
        <v>0</v>
      </c>
      <c r="AO1122" s="110">
        <v>533</v>
      </c>
      <c r="AP1122" s="112">
        <f>'MFP by Site_kbs'!$AO1122/'MFP by Site_kbs'!$G1122</f>
        <v>0.96383363471971062</v>
      </c>
      <c r="AQ1122" s="110">
        <v>534</v>
      </c>
      <c r="AR1122" s="113">
        <f>'MFP by Site_kbs'!$AQ1122/'MFP by Site_kbs'!$G1122</f>
        <v>0.96564195298372513</v>
      </c>
      <c r="AS1122" s="110" t="s">
        <v>1767</v>
      </c>
      <c r="AT1122" s="110" t="s">
        <v>1787</v>
      </c>
      <c r="AU1122" s="114" t="s">
        <v>3247</v>
      </c>
    </row>
    <row r="1123" spans="2:47" x14ac:dyDescent="0.25">
      <c r="B1123" s="103" t="s">
        <v>1808</v>
      </c>
      <c r="C1123" s="103">
        <v>53</v>
      </c>
      <c r="D1123" s="103" t="s">
        <v>185</v>
      </c>
      <c r="E1123" s="103">
        <v>53034</v>
      </c>
      <c r="F1123" s="103" t="s">
        <v>1494</v>
      </c>
      <c r="G1123" s="104">
        <v>362</v>
      </c>
      <c r="H1123" s="104">
        <v>174</v>
      </c>
      <c r="I1123" s="105">
        <v>0.48066298342541403</v>
      </c>
      <c r="J1123" s="104">
        <v>188</v>
      </c>
      <c r="K1123" s="105">
        <v>0.51933701657458597</v>
      </c>
      <c r="L1123" s="104">
        <v>0</v>
      </c>
      <c r="M1123" s="104">
        <v>3</v>
      </c>
      <c r="N1123" s="104">
        <v>142</v>
      </c>
      <c r="O1123" s="104">
        <v>14</v>
      </c>
      <c r="P1123" s="104">
        <v>0</v>
      </c>
      <c r="Q1123" s="104">
        <v>188</v>
      </c>
      <c r="R1123" s="104">
        <v>15</v>
      </c>
      <c r="S1123" s="104">
        <f>SUM('MFP by Site_kbs'!$L1123:$P1123,'MFP by Site_kbs'!$R1123)</f>
        <v>174</v>
      </c>
      <c r="T1123" s="104">
        <v>358</v>
      </c>
      <c r="U1123" s="105">
        <v>0.98895027624309395</v>
      </c>
      <c r="V1123" s="104">
        <v>4</v>
      </c>
      <c r="W1123" s="105">
        <v>1.1049723756906099E-2</v>
      </c>
      <c r="X1123" s="104">
        <v>0</v>
      </c>
      <c r="Y1123" s="104">
        <v>9</v>
      </c>
      <c r="Z1123" s="104" t="s">
        <v>1869</v>
      </c>
      <c r="AA1123" s="104">
        <v>353</v>
      </c>
      <c r="AB1123" s="104">
        <v>0</v>
      </c>
      <c r="AC1123" s="104">
        <v>0</v>
      </c>
      <c r="AD1123" s="103">
        <v>0</v>
      </c>
      <c r="AE1123" s="104">
        <v>0</v>
      </c>
      <c r="AF1123" s="104">
        <v>0</v>
      </c>
      <c r="AG1123" s="104">
        <v>0</v>
      </c>
      <c r="AH1123" s="104">
        <v>0</v>
      </c>
      <c r="AI1123" s="104">
        <v>0</v>
      </c>
      <c r="AJ1123" s="104">
        <v>0</v>
      </c>
      <c r="AK1123" s="104">
        <v>0</v>
      </c>
      <c r="AL1123" s="104">
        <v>0</v>
      </c>
      <c r="AM1123" s="104">
        <v>0</v>
      </c>
      <c r="AN1123" s="104">
        <v>0</v>
      </c>
      <c r="AO1123" s="104">
        <v>294</v>
      </c>
      <c r="AP1123" s="106">
        <f>'MFP by Site_kbs'!$AO1123/'MFP by Site_kbs'!$G1123</f>
        <v>0.81215469613259672</v>
      </c>
      <c r="AQ1123" s="104">
        <v>295</v>
      </c>
      <c r="AR1123" s="107">
        <f>'MFP by Site_kbs'!$AQ1123/'MFP by Site_kbs'!$G1123</f>
        <v>0.81491712707182318</v>
      </c>
      <c r="AS1123" s="104" t="s">
        <v>1767</v>
      </c>
      <c r="AT1123" s="104" t="s">
        <v>1787</v>
      </c>
      <c r="AU1123" s="115" t="s">
        <v>3247</v>
      </c>
    </row>
    <row r="1124" spans="2:47" x14ac:dyDescent="0.25">
      <c r="B1124" s="109" t="s">
        <v>1808</v>
      </c>
      <c r="C1124" s="109">
        <v>53</v>
      </c>
      <c r="D1124" s="109" t="s">
        <v>185</v>
      </c>
      <c r="E1124" s="109">
        <v>53037</v>
      </c>
      <c r="F1124" s="109" t="s">
        <v>1853</v>
      </c>
      <c r="G1124" s="110">
        <v>1012</v>
      </c>
      <c r="H1124" s="110">
        <v>472</v>
      </c>
      <c r="I1124" s="111">
        <v>0.466403162055336</v>
      </c>
      <c r="J1124" s="110">
        <v>540</v>
      </c>
      <c r="K1124" s="111">
        <v>0.53359683794466395</v>
      </c>
      <c r="L1124" s="110">
        <v>0</v>
      </c>
      <c r="M1124" s="110">
        <v>5</v>
      </c>
      <c r="N1124" s="110">
        <v>595</v>
      </c>
      <c r="O1124" s="110">
        <v>59</v>
      </c>
      <c r="P1124" s="110">
        <v>0</v>
      </c>
      <c r="Q1124" s="110">
        <v>303</v>
      </c>
      <c r="R1124" s="110">
        <v>50</v>
      </c>
      <c r="S1124" s="110">
        <f>SUM('MFP by Site_kbs'!$L1124:$P1124,'MFP by Site_kbs'!$R1124)</f>
        <v>709</v>
      </c>
      <c r="T1124" s="110">
        <v>975</v>
      </c>
      <c r="U1124" s="111">
        <v>0.96343873517786605</v>
      </c>
      <c r="V1124" s="110">
        <v>37</v>
      </c>
      <c r="W1124" s="111">
        <v>3.6561264822134398E-2</v>
      </c>
      <c r="X1124" s="110">
        <v>0</v>
      </c>
      <c r="Y1124" s="110">
        <v>6</v>
      </c>
      <c r="Z1124" s="110" t="s">
        <v>1869</v>
      </c>
      <c r="AA1124" s="110">
        <v>120</v>
      </c>
      <c r="AB1124" s="110">
        <v>144</v>
      </c>
      <c r="AC1124" s="110">
        <v>139</v>
      </c>
      <c r="AD1124" s="109">
        <v>130</v>
      </c>
      <c r="AE1124" s="110">
        <v>123</v>
      </c>
      <c r="AF1124" s="110">
        <v>116</v>
      </c>
      <c r="AG1124" s="110">
        <v>105</v>
      </c>
      <c r="AH1124" s="110">
        <v>63</v>
      </c>
      <c r="AI1124" s="110">
        <v>66</v>
      </c>
      <c r="AJ1124" s="110">
        <v>0</v>
      </c>
      <c r="AK1124" s="110">
        <v>0</v>
      </c>
      <c r="AL1124" s="110">
        <v>0</v>
      </c>
      <c r="AM1124" s="110">
        <v>0</v>
      </c>
      <c r="AN1124" s="110">
        <v>0</v>
      </c>
      <c r="AO1124" s="110">
        <v>884</v>
      </c>
      <c r="AP1124" s="112">
        <f>'MFP by Site_kbs'!$AO1124/'MFP by Site_kbs'!$G1124</f>
        <v>0.87351778656126478</v>
      </c>
      <c r="AQ1124" s="110">
        <v>885</v>
      </c>
      <c r="AR1124" s="113">
        <f>'MFP by Site_kbs'!$AQ1124/'MFP by Site_kbs'!$G1124</f>
        <v>0.87450592885375489</v>
      </c>
      <c r="AS1124" s="110" t="s">
        <v>1767</v>
      </c>
      <c r="AT1124" s="110" t="s">
        <v>1787</v>
      </c>
      <c r="AU1124" s="114" t="s">
        <v>3247</v>
      </c>
    </row>
    <row r="1125" spans="2:47" x14ac:dyDescent="0.25">
      <c r="B1125" s="103" t="s">
        <v>1808</v>
      </c>
      <c r="C1125" s="103">
        <v>53</v>
      </c>
      <c r="D1125" s="103" t="s">
        <v>185</v>
      </c>
      <c r="E1125" s="103">
        <v>53039</v>
      </c>
      <c r="F1125" s="103" t="s">
        <v>1854</v>
      </c>
      <c r="G1125" s="104">
        <v>1131</v>
      </c>
      <c r="H1125" s="104">
        <v>545</v>
      </c>
      <c r="I1125" s="105">
        <v>0.481874447391689</v>
      </c>
      <c r="J1125" s="104">
        <v>586</v>
      </c>
      <c r="K1125" s="105">
        <v>0.51812555260831095</v>
      </c>
      <c r="L1125" s="104">
        <v>0</v>
      </c>
      <c r="M1125" s="104">
        <v>5</v>
      </c>
      <c r="N1125" s="104">
        <v>476</v>
      </c>
      <c r="O1125" s="104">
        <v>34</v>
      </c>
      <c r="P1125" s="104">
        <v>0</v>
      </c>
      <c r="Q1125" s="104">
        <v>552</v>
      </c>
      <c r="R1125" s="104">
        <v>64</v>
      </c>
      <c r="S1125" s="104">
        <f>SUM('MFP by Site_kbs'!$L1125:$P1125,'MFP by Site_kbs'!$R1125)</f>
        <v>579</v>
      </c>
      <c r="T1125" s="104">
        <v>1123</v>
      </c>
      <c r="U1125" s="105">
        <v>0.99292661361626899</v>
      </c>
      <c r="V1125" s="104">
        <v>8</v>
      </c>
      <c r="W1125" s="105">
        <v>7.0733863837312101E-3</v>
      </c>
      <c r="X1125" s="104">
        <v>0</v>
      </c>
      <c r="Y1125" s="104">
        <v>3</v>
      </c>
      <c r="Z1125" s="104" t="s">
        <v>1869</v>
      </c>
      <c r="AA1125" s="104">
        <v>113</v>
      </c>
      <c r="AB1125" s="104">
        <v>127</v>
      </c>
      <c r="AC1125" s="104">
        <v>126</v>
      </c>
      <c r="AD1125" s="103">
        <v>132</v>
      </c>
      <c r="AE1125" s="104">
        <v>140</v>
      </c>
      <c r="AF1125" s="104">
        <v>136</v>
      </c>
      <c r="AG1125" s="104">
        <v>127</v>
      </c>
      <c r="AH1125" s="104">
        <v>119</v>
      </c>
      <c r="AI1125" s="104">
        <v>108</v>
      </c>
      <c r="AJ1125" s="104">
        <v>0</v>
      </c>
      <c r="AK1125" s="104">
        <v>0</v>
      </c>
      <c r="AL1125" s="104">
        <v>0</v>
      </c>
      <c r="AM1125" s="104">
        <v>0</v>
      </c>
      <c r="AN1125" s="104">
        <v>0</v>
      </c>
      <c r="AO1125" s="104">
        <v>877</v>
      </c>
      <c r="AP1125" s="106">
        <f>'MFP by Site_kbs'!$AO1125/'MFP by Site_kbs'!$G1125</f>
        <v>0.77541998231653408</v>
      </c>
      <c r="AQ1125" s="104">
        <v>878</v>
      </c>
      <c r="AR1125" s="107">
        <f>'MFP by Site_kbs'!$AQ1125/'MFP by Site_kbs'!$G1125</f>
        <v>0.77630415561450039</v>
      </c>
      <c r="AS1125" s="104" t="s">
        <v>1767</v>
      </c>
      <c r="AT1125" s="104" t="s">
        <v>1787</v>
      </c>
      <c r="AU1125" s="115" t="s">
        <v>3247</v>
      </c>
    </row>
    <row r="1126" spans="2:47" x14ac:dyDescent="0.25">
      <c r="B1126" s="109" t="s">
        <v>1808</v>
      </c>
      <c r="C1126" s="109">
        <v>53</v>
      </c>
      <c r="D1126" s="109" t="s">
        <v>185</v>
      </c>
      <c r="E1126" s="109">
        <v>53040</v>
      </c>
      <c r="F1126" s="109" t="s">
        <v>1495</v>
      </c>
      <c r="G1126" s="110">
        <v>638</v>
      </c>
      <c r="H1126" s="110">
        <v>298</v>
      </c>
      <c r="I1126" s="111">
        <v>0.46708463949843299</v>
      </c>
      <c r="J1126" s="110">
        <v>340</v>
      </c>
      <c r="K1126" s="111">
        <v>0.53291536050156696</v>
      </c>
      <c r="L1126" s="110">
        <v>0</v>
      </c>
      <c r="M1126" s="110">
        <v>0</v>
      </c>
      <c r="N1126" s="110">
        <v>173</v>
      </c>
      <c r="O1126" s="110">
        <v>27</v>
      </c>
      <c r="P1126" s="110">
        <v>0</v>
      </c>
      <c r="Q1126" s="110">
        <v>399</v>
      </c>
      <c r="R1126" s="110">
        <v>39</v>
      </c>
      <c r="S1126" s="110">
        <f>SUM('MFP by Site_kbs'!$L1126:$P1126,'MFP by Site_kbs'!$R1126)</f>
        <v>239</v>
      </c>
      <c r="T1126" s="110">
        <v>626</v>
      </c>
      <c r="U1126" s="111">
        <v>0.98119122257053304</v>
      </c>
      <c r="V1126" s="110">
        <v>12</v>
      </c>
      <c r="W1126" s="111">
        <v>1.88087774294671E-2</v>
      </c>
      <c r="X1126" s="110">
        <v>0</v>
      </c>
      <c r="Y1126" s="110">
        <v>0</v>
      </c>
      <c r="Z1126" s="110" t="s">
        <v>1869</v>
      </c>
      <c r="AA1126" s="110">
        <v>0</v>
      </c>
      <c r="AB1126" s="110">
        <v>0</v>
      </c>
      <c r="AC1126" s="110">
        <v>0</v>
      </c>
      <c r="AD1126" s="109">
        <v>0</v>
      </c>
      <c r="AE1126" s="110">
        <v>0</v>
      </c>
      <c r="AF1126" s="110">
        <v>156</v>
      </c>
      <c r="AG1126" s="110">
        <v>153</v>
      </c>
      <c r="AH1126" s="110">
        <v>175</v>
      </c>
      <c r="AI1126" s="110">
        <v>154</v>
      </c>
      <c r="AJ1126" s="110">
        <v>0</v>
      </c>
      <c r="AK1126" s="110">
        <v>0</v>
      </c>
      <c r="AL1126" s="110">
        <v>0</v>
      </c>
      <c r="AM1126" s="110">
        <v>0</v>
      </c>
      <c r="AN1126" s="110">
        <v>0</v>
      </c>
      <c r="AO1126" s="110">
        <v>483</v>
      </c>
      <c r="AP1126" s="112">
        <f>'MFP by Site_kbs'!$AO1126/'MFP by Site_kbs'!$G1126</f>
        <v>0.75705329153605017</v>
      </c>
      <c r="AQ1126" s="110">
        <v>484</v>
      </c>
      <c r="AR1126" s="113">
        <f>'MFP by Site_kbs'!$AQ1126/'MFP by Site_kbs'!$G1126</f>
        <v>0.75862068965517238</v>
      </c>
      <c r="AS1126" s="110" t="s">
        <v>1767</v>
      </c>
      <c r="AT1126" s="110" t="s">
        <v>1787</v>
      </c>
      <c r="AU1126" s="114" t="s">
        <v>3247</v>
      </c>
    </row>
    <row r="1127" spans="2:47" ht="30" x14ac:dyDescent="0.25">
      <c r="B1127" s="103" t="s">
        <v>1808</v>
      </c>
      <c r="C1127" s="103">
        <v>53</v>
      </c>
      <c r="D1127" s="103" t="s">
        <v>185</v>
      </c>
      <c r="E1127" s="103">
        <v>53045</v>
      </c>
      <c r="F1127" s="103" t="s">
        <v>1496</v>
      </c>
      <c r="G1127" s="104">
        <v>47</v>
      </c>
      <c r="H1127" s="104">
        <v>15</v>
      </c>
      <c r="I1127" s="105">
        <v>0.319148936170213</v>
      </c>
      <c r="J1127" s="104">
        <v>32</v>
      </c>
      <c r="K1127" s="105">
        <v>0.680851063829787</v>
      </c>
      <c r="L1127" s="104">
        <v>0</v>
      </c>
      <c r="M1127" s="104">
        <v>0</v>
      </c>
      <c r="N1127" s="104">
        <v>35</v>
      </c>
      <c r="O1127" s="104">
        <v>0</v>
      </c>
      <c r="P1127" s="104">
        <v>0</v>
      </c>
      <c r="Q1127" s="104">
        <v>12</v>
      </c>
      <c r="R1127" s="104">
        <v>0</v>
      </c>
      <c r="S1127" s="104">
        <f>SUM('MFP by Site_kbs'!$L1127:$P1127,'MFP by Site_kbs'!$R1127)</f>
        <v>35</v>
      </c>
      <c r="T1127" s="104">
        <v>47</v>
      </c>
      <c r="U1127" s="105">
        <v>1</v>
      </c>
      <c r="V1127" s="104">
        <v>0</v>
      </c>
      <c r="W1127" s="105">
        <v>0</v>
      </c>
      <c r="X1127" s="104">
        <v>0</v>
      </c>
      <c r="Y1127" s="104">
        <v>0</v>
      </c>
      <c r="Z1127" s="104" t="s">
        <v>1869</v>
      </c>
      <c r="AA1127" s="104">
        <v>0</v>
      </c>
      <c r="AB1127" s="104">
        <v>0</v>
      </c>
      <c r="AC1127" s="104">
        <v>0</v>
      </c>
      <c r="AD1127" s="103">
        <v>0</v>
      </c>
      <c r="AE1127" s="104">
        <v>0</v>
      </c>
      <c r="AF1127" s="104">
        <v>0</v>
      </c>
      <c r="AG1127" s="104">
        <v>4</v>
      </c>
      <c r="AH1127" s="104">
        <v>4</v>
      </c>
      <c r="AI1127" s="104">
        <v>11</v>
      </c>
      <c r="AJ1127" s="104">
        <v>20</v>
      </c>
      <c r="AK1127" s="104">
        <v>0</v>
      </c>
      <c r="AL1127" s="104">
        <v>5</v>
      </c>
      <c r="AM1127" s="104">
        <v>3</v>
      </c>
      <c r="AN1127" s="104">
        <v>0</v>
      </c>
      <c r="AO1127" s="104">
        <v>36</v>
      </c>
      <c r="AP1127" s="106">
        <f>'MFP by Site_kbs'!$AO1127/'MFP by Site_kbs'!$G1127</f>
        <v>0.76595744680851063</v>
      </c>
      <c r="AQ1127" s="104">
        <v>36</v>
      </c>
      <c r="AR1127" s="107">
        <f>'MFP by Site_kbs'!$AQ1127/'MFP by Site_kbs'!$G1127</f>
        <v>0.76595744680851063</v>
      </c>
      <c r="AS1127" s="104" t="s">
        <v>1767</v>
      </c>
      <c r="AT1127" s="104" t="s">
        <v>1787</v>
      </c>
      <c r="AU1127" s="115" t="s">
        <v>3247</v>
      </c>
    </row>
    <row r="1128" spans="2:47" x14ac:dyDescent="0.25">
      <c r="B1128" s="109" t="s">
        <v>1808</v>
      </c>
      <c r="C1128" s="109">
        <v>53</v>
      </c>
      <c r="D1128" s="109" t="s">
        <v>185</v>
      </c>
      <c r="E1128" s="109">
        <v>53051</v>
      </c>
      <c r="F1128" s="109" t="s">
        <v>1497</v>
      </c>
      <c r="G1128" s="110">
        <v>318</v>
      </c>
      <c r="H1128" s="110">
        <v>156</v>
      </c>
      <c r="I1128" s="111">
        <v>0.490566037735849</v>
      </c>
      <c r="J1128" s="110">
        <v>162</v>
      </c>
      <c r="K1128" s="111">
        <v>0.50943396226415105</v>
      </c>
      <c r="L1128" s="110">
        <v>0</v>
      </c>
      <c r="M1128" s="110">
        <v>2</v>
      </c>
      <c r="N1128" s="110">
        <v>128</v>
      </c>
      <c r="O1128" s="110">
        <v>5</v>
      </c>
      <c r="P1128" s="110">
        <v>0</v>
      </c>
      <c r="Q1128" s="110">
        <v>165</v>
      </c>
      <c r="R1128" s="110">
        <v>18</v>
      </c>
      <c r="S1128" s="110">
        <f>SUM('MFP by Site_kbs'!$L1128:$P1128,'MFP by Site_kbs'!$R1128)</f>
        <v>153</v>
      </c>
      <c r="T1128" s="110">
        <v>317</v>
      </c>
      <c r="U1128" s="111">
        <v>0.99685534591195002</v>
      </c>
      <c r="V1128" s="110">
        <v>1</v>
      </c>
      <c r="W1128" s="111">
        <v>3.1446540880503099E-3</v>
      </c>
      <c r="X1128" s="110">
        <v>0</v>
      </c>
      <c r="Y1128" s="110">
        <v>0</v>
      </c>
      <c r="Z1128" s="110" t="s">
        <v>1869</v>
      </c>
      <c r="AA1128" s="110">
        <v>0</v>
      </c>
      <c r="AB1128" s="110">
        <v>0</v>
      </c>
      <c r="AC1128" s="110">
        <v>0</v>
      </c>
      <c r="AD1128" s="109">
        <v>0</v>
      </c>
      <c r="AE1128" s="110">
        <v>0</v>
      </c>
      <c r="AF1128" s="110">
        <v>0</v>
      </c>
      <c r="AG1128" s="110">
        <v>116</v>
      </c>
      <c r="AH1128" s="110">
        <v>99</v>
      </c>
      <c r="AI1128" s="110">
        <v>103</v>
      </c>
      <c r="AJ1128" s="110">
        <v>0</v>
      </c>
      <c r="AK1128" s="110">
        <v>0</v>
      </c>
      <c r="AL1128" s="110">
        <v>0</v>
      </c>
      <c r="AM1128" s="110">
        <v>0</v>
      </c>
      <c r="AN1128" s="110">
        <v>0</v>
      </c>
      <c r="AO1128" s="110">
        <v>270</v>
      </c>
      <c r="AP1128" s="112">
        <f>'MFP by Site_kbs'!$AO1128/'MFP by Site_kbs'!$G1128</f>
        <v>0.84905660377358494</v>
      </c>
      <c r="AQ1128" s="110">
        <v>270</v>
      </c>
      <c r="AR1128" s="113">
        <f>'MFP by Site_kbs'!$AQ1128/'MFP by Site_kbs'!$G1128</f>
        <v>0.84905660377358494</v>
      </c>
      <c r="AS1128" s="110" t="s">
        <v>1767</v>
      </c>
      <c r="AT1128" s="110" t="s">
        <v>1787</v>
      </c>
      <c r="AU1128" s="114" t="s">
        <v>3247</v>
      </c>
    </row>
    <row r="1129" spans="2:47" ht="30" x14ac:dyDescent="0.25">
      <c r="B1129" s="103" t="s">
        <v>1808</v>
      </c>
      <c r="C1129" s="103">
        <v>53</v>
      </c>
      <c r="D1129" s="103" t="s">
        <v>185</v>
      </c>
      <c r="E1129" s="103">
        <v>53052</v>
      </c>
      <c r="F1129" s="103" t="s">
        <v>1498</v>
      </c>
      <c r="G1129" s="104">
        <v>159</v>
      </c>
      <c r="H1129" s="104">
        <v>34</v>
      </c>
      <c r="I1129" s="105">
        <v>0.213836477987421</v>
      </c>
      <c r="J1129" s="104">
        <v>125</v>
      </c>
      <c r="K1129" s="105">
        <v>0.786163522012579</v>
      </c>
      <c r="L1129" s="104">
        <v>0</v>
      </c>
      <c r="M1129" s="104">
        <v>1</v>
      </c>
      <c r="N1129" s="104">
        <v>113</v>
      </c>
      <c r="O1129" s="104">
        <v>3</v>
      </c>
      <c r="P1129" s="104">
        <v>0</v>
      </c>
      <c r="Q1129" s="104">
        <v>33</v>
      </c>
      <c r="R1129" s="104">
        <v>9</v>
      </c>
      <c r="S1129" s="104">
        <f>SUM('MFP by Site_kbs'!$L1129:$P1129,'MFP by Site_kbs'!$R1129)</f>
        <v>126</v>
      </c>
      <c r="T1129" s="104">
        <v>159</v>
      </c>
      <c r="U1129" s="105">
        <v>1</v>
      </c>
      <c r="V1129" s="104">
        <v>0</v>
      </c>
      <c r="W1129" s="105">
        <v>0</v>
      </c>
      <c r="X1129" s="104">
        <v>0</v>
      </c>
      <c r="Y1129" s="104">
        <v>0</v>
      </c>
      <c r="Z1129" s="104" t="s">
        <v>1869</v>
      </c>
      <c r="AA1129" s="104">
        <v>0</v>
      </c>
      <c r="AB1129" s="104">
        <v>0</v>
      </c>
      <c r="AC1129" s="104">
        <v>0</v>
      </c>
      <c r="AD1129" s="103">
        <v>0</v>
      </c>
      <c r="AE1129" s="104">
        <v>0</v>
      </c>
      <c r="AF1129" s="104">
        <v>21</v>
      </c>
      <c r="AG1129" s="104">
        <v>18</v>
      </c>
      <c r="AH1129" s="104">
        <v>18</v>
      </c>
      <c r="AI1129" s="104">
        <v>20</v>
      </c>
      <c r="AJ1129" s="104">
        <v>41</v>
      </c>
      <c r="AK1129" s="104">
        <v>0</v>
      </c>
      <c r="AL1129" s="104">
        <v>11</v>
      </c>
      <c r="AM1129" s="104">
        <v>26</v>
      </c>
      <c r="AN1129" s="104">
        <v>4</v>
      </c>
      <c r="AO1129" s="104">
        <v>154</v>
      </c>
      <c r="AP1129" s="106">
        <f>'MFP by Site_kbs'!$AO1129/'MFP by Site_kbs'!$G1129</f>
        <v>0.96855345911949686</v>
      </c>
      <c r="AQ1129" s="104">
        <v>154</v>
      </c>
      <c r="AR1129" s="107">
        <f>'MFP by Site_kbs'!$AQ1129/'MFP by Site_kbs'!$G1129</f>
        <v>0.96855345911949686</v>
      </c>
      <c r="AS1129" s="104" t="s">
        <v>1767</v>
      </c>
      <c r="AT1129" s="104" t="s">
        <v>1787</v>
      </c>
      <c r="AU1129" s="115" t="s">
        <v>3247</v>
      </c>
    </row>
    <row r="1130" spans="2:47" x14ac:dyDescent="0.25">
      <c r="B1130" s="109" t="s">
        <v>1808</v>
      </c>
      <c r="C1130" s="109">
        <v>53</v>
      </c>
      <c r="D1130" s="109" t="s">
        <v>185</v>
      </c>
      <c r="E1130" s="109">
        <v>53700</v>
      </c>
      <c r="F1130" s="109" t="s">
        <v>1499</v>
      </c>
      <c r="G1130" s="110">
        <v>86</v>
      </c>
      <c r="H1130" s="110">
        <v>23</v>
      </c>
      <c r="I1130" s="111">
        <v>0.26744186046511598</v>
      </c>
      <c r="J1130" s="110">
        <v>63</v>
      </c>
      <c r="K1130" s="111">
        <v>0.73255813953488402</v>
      </c>
      <c r="L1130" s="110">
        <v>0</v>
      </c>
      <c r="M1130" s="110">
        <v>0</v>
      </c>
      <c r="N1130" s="110">
        <v>29</v>
      </c>
      <c r="O1130" s="110">
        <v>13</v>
      </c>
      <c r="P1130" s="110">
        <v>0</v>
      </c>
      <c r="Q1130" s="110">
        <v>40</v>
      </c>
      <c r="R1130" s="110">
        <v>4</v>
      </c>
      <c r="S1130" s="110">
        <f>SUM('MFP by Site_kbs'!$L1130:$P1130,'MFP by Site_kbs'!$R1130)</f>
        <v>46</v>
      </c>
      <c r="T1130" s="110">
        <v>86</v>
      </c>
      <c r="U1130" s="111">
        <v>1</v>
      </c>
      <c r="V1130" s="110">
        <v>0</v>
      </c>
      <c r="W1130" s="111">
        <v>0</v>
      </c>
      <c r="X1130" s="110">
        <v>0</v>
      </c>
      <c r="Y1130" s="110">
        <v>86</v>
      </c>
      <c r="Z1130" s="110" t="s">
        <v>1869</v>
      </c>
      <c r="AA1130" s="110">
        <v>0</v>
      </c>
      <c r="AB1130" s="110">
        <v>0</v>
      </c>
      <c r="AC1130" s="110">
        <v>0</v>
      </c>
      <c r="AD1130" s="109">
        <v>0</v>
      </c>
      <c r="AE1130" s="110">
        <v>0</v>
      </c>
      <c r="AF1130" s="110">
        <v>0</v>
      </c>
      <c r="AG1130" s="110">
        <v>0</v>
      </c>
      <c r="AH1130" s="110">
        <v>0</v>
      </c>
      <c r="AI1130" s="110">
        <v>0</v>
      </c>
      <c r="AJ1130" s="110">
        <v>0</v>
      </c>
      <c r="AK1130" s="110">
        <v>0</v>
      </c>
      <c r="AL1130" s="110">
        <v>0</v>
      </c>
      <c r="AM1130" s="110">
        <v>0</v>
      </c>
      <c r="AN1130" s="110">
        <v>0</v>
      </c>
      <c r="AO1130" s="110">
        <v>50</v>
      </c>
      <c r="AP1130" s="112">
        <f>'MFP by Site_kbs'!$AO1130/'MFP by Site_kbs'!$G1130</f>
        <v>0.58139534883720934</v>
      </c>
      <c r="AQ1130" s="110">
        <v>50</v>
      </c>
      <c r="AR1130" s="113">
        <f>'MFP by Site_kbs'!$AQ1130/'MFP by Site_kbs'!$G1130</f>
        <v>0.58139534883720934</v>
      </c>
      <c r="AS1130" s="110" t="s">
        <v>1767</v>
      </c>
      <c r="AT1130" s="110" t="s">
        <v>1787</v>
      </c>
      <c r="AU1130" s="114" t="s">
        <v>3247</v>
      </c>
    </row>
    <row r="1131" spans="2:47" x14ac:dyDescent="0.25">
      <c r="B1131" s="103" t="s">
        <v>1808</v>
      </c>
      <c r="C1131" s="103">
        <v>54</v>
      </c>
      <c r="D1131" s="103" t="s">
        <v>187</v>
      </c>
      <c r="E1131" s="103">
        <v>54001</v>
      </c>
      <c r="F1131" s="103" t="s">
        <v>1500</v>
      </c>
      <c r="G1131" s="104">
        <v>262</v>
      </c>
      <c r="H1131" s="104">
        <v>108</v>
      </c>
      <c r="I1131" s="105">
        <v>0.41221374045801501</v>
      </c>
      <c r="J1131" s="104">
        <v>154</v>
      </c>
      <c r="K1131" s="105">
        <v>0.58778625954198505</v>
      </c>
      <c r="L1131" s="104">
        <v>0</v>
      </c>
      <c r="M1131" s="104">
        <v>1</v>
      </c>
      <c r="N1131" s="104">
        <v>234</v>
      </c>
      <c r="O1131" s="104">
        <v>1</v>
      </c>
      <c r="P1131" s="104">
        <v>0</v>
      </c>
      <c r="Q1131" s="104">
        <v>23</v>
      </c>
      <c r="R1131" s="104">
        <v>3</v>
      </c>
      <c r="S1131" s="104">
        <f>SUM('MFP by Site_kbs'!$L1131:$P1131,'MFP by Site_kbs'!$R1131)</f>
        <v>239</v>
      </c>
      <c r="T1131" s="104">
        <v>261</v>
      </c>
      <c r="U1131" s="105">
        <v>0.99618320610686995</v>
      </c>
      <c r="V1131" s="104">
        <v>1</v>
      </c>
      <c r="W1131" s="105">
        <v>3.81679389312977E-3</v>
      </c>
      <c r="X1131" s="104">
        <v>0</v>
      </c>
      <c r="Y1131" s="104">
        <v>0</v>
      </c>
      <c r="Z1131" s="104" t="s">
        <v>1869</v>
      </c>
      <c r="AA1131" s="104">
        <v>0</v>
      </c>
      <c r="AB1131" s="104">
        <v>0</v>
      </c>
      <c r="AC1131" s="104">
        <v>0</v>
      </c>
      <c r="AD1131" s="103">
        <v>0</v>
      </c>
      <c r="AE1131" s="104">
        <v>0</v>
      </c>
      <c r="AF1131" s="104">
        <v>0</v>
      </c>
      <c r="AG1131" s="104">
        <v>0</v>
      </c>
      <c r="AH1131" s="104">
        <v>37</v>
      </c>
      <c r="AI1131" s="104">
        <v>26</v>
      </c>
      <c r="AJ1131" s="104">
        <v>56</v>
      </c>
      <c r="AK1131" s="104">
        <v>0</v>
      </c>
      <c r="AL1131" s="104">
        <v>49</v>
      </c>
      <c r="AM1131" s="104">
        <v>45</v>
      </c>
      <c r="AN1131" s="104">
        <v>49</v>
      </c>
      <c r="AO1131" s="104">
        <v>248</v>
      </c>
      <c r="AP1131" s="106">
        <f>'MFP by Site_kbs'!$AO1131/'MFP by Site_kbs'!$G1131</f>
        <v>0.94656488549618323</v>
      </c>
      <c r="AQ1131" s="104">
        <v>248</v>
      </c>
      <c r="AR1131" s="107">
        <f>'MFP by Site_kbs'!$AQ1131/'MFP by Site_kbs'!$G1131</f>
        <v>0.94656488549618323</v>
      </c>
      <c r="AS1131" s="104" t="s">
        <v>1767</v>
      </c>
      <c r="AT1131" s="104" t="s">
        <v>1779</v>
      </c>
      <c r="AU1131" s="115" t="s">
        <v>3246</v>
      </c>
    </row>
    <row r="1132" spans="2:47" x14ac:dyDescent="0.25">
      <c r="B1132" s="109" t="s">
        <v>1808</v>
      </c>
      <c r="C1132" s="109">
        <v>54</v>
      </c>
      <c r="D1132" s="109" t="s">
        <v>187</v>
      </c>
      <c r="E1132" s="109">
        <v>54003</v>
      </c>
      <c r="F1132" s="109" t="s">
        <v>1501</v>
      </c>
      <c r="G1132" s="110">
        <v>142</v>
      </c>
      <c r="H1132" s="110">
        <v>76</v>
      </c>
      <c r="I1132" s="111">
        <v>0.53521126760563398</v>
      </c>
      <c r="J1132" s="110">
        <v>66</v>
      </c>
      <c r="K1132" s="111">
        <v>0.46478873239436602</v>
      </c>
      <c r="L1132" s="110">
        <v>0</v>
      </c>
      <c r="M1132" s="110">
        <v>0</v>
      </c>
      <c r="N1132" s="110">
        <v>123</v>
      </c>
      <c r="O1132" s="110">
        <v>1</v>
      </c>
      <c r="P1132" s="110">
        <v>0</v>
      </c>
      <c r="Q1132" s="110">
        <v>15</v>
      </c>
      <c r="R1132" s="110">
        <v>3</v>
      </c>
      <c r="S1132" s="110">
        <f>SUM('MFP by Site_kbs'!$L1132:$P1132,'MFP by Site_kbs'!$R1132)</f>
        <v>127</v>
      </c>
      <c r="T1132" s="110">
        <v>141</v>
      </c>
      <c r="U1132" s="111">
        <v>0.99295774647887303</v>
      </c>
      <c r="V1132" s="110">
        <v>1</v>
      </c>
      <c r="W1132" s="111">
        <v>7.0422535211267599E-3</v>
      </c>
      <c r="X1132" s="110">
        <v>0</v>
      </c>
      <c r="Y1132" s="110">
        <v>6</v>
      </c>
      <c r="Z1132" s="110" t="s">
        <v>1869</v>
      </c>
      <c r="AA1132" s="110">
        <v>10</v>
      </c>
      <c r="AB1132" s="110">
        <v>21</v>
      </c>
      <c r="AC1132" s="110">
        <v>16</v>
      </c>
      <c r="AD1132" s="109">
        <v>17</v>
      </c>
      <c r="AE1132" s="110">
        <v>13</v>
      </c>
      <c r="AF1132" s="110">
        <v>10</v>
      </c>
      <c r="AG1132" s="110">
        <v>12</v>
      </c>
      <c r="AH1132" s="110">
        <v>22</v>
      </c>
      <c r="AI1132" s="110">
        <v>15</v>
      </c>
      <c r="AJ1132" s="110">
        <v>0</v>
      </c>
      <c r="AK1132" s="110">
        <v>0</v>
      </c>
      <c r="AL1132" s="110">
        <v>0</v>
      </c>
      <c r="AM1132" s="110">
        <v>0</v>
      </c>
      <c r="AN1132" s="110">
        <v>0</v>
      </c>
      <c r="AO1132" s="110">
        <v>128</v>
      </c>
      <c r="AP1132" s="112">
        <f>'MFP by Site_kbs'!$AO1132/'MFP by Site_kbs'!$G1132</f>
        <v>0.90140845070422537</v>
      </c>
      <c r="AQ1132" s="110">
        <v>128</v>
      </c>
      <c r="AR1132" s="113">
        <f>'MFP by Site_kbs'!$AQ1132/'MFP by Site_kbs'!$G1132</f>
        <v>0.90140845070422537</v>
      </c>
      <c r="AS1132" s="110" t="s">
        <v>1767</v>
      </c>
      <c r="AT1132" s="110" t="s">
        <v>1779</v>
      </c>
      <c r="AU1132" s="114" t="s">
        <v>3246</v>
      </c>
    </row>
    <row r="1133" spans="2:47" x14ac:dyDescent="0.25">
      <c r="B1133" s="103" t="s">
        <v>1808</v>
      </c>
      <c r="C1133" s="103">
        <v>54</v>
      </c>
      <c r="D1133" s="103" t="s">
        <v>187</v>
      </c>
      <c r="E1133" s="103">
        <v>54005</v>
      </c>
      <c r="F1133" s="103" t="s">
        <v>1502</v>
      </c>
      <c r="G1133" s="104">
        <v>193</v>
      </c>
      <c r="H1133" s="104">
        <v>79</v>
      </c>
      <c r="I1133" s="105">
        <v>0.409326424870466</v>
      </c>
      <c r="J1133" s="104">
        <v>114</v>
      </c>
      <c r="K1133" s="105">
        <v>0.590673575129534</v>
      </c>
      <c r="L1133" s="104">
        <v>0</v>
      </c>
      <c r="M1133" s="104">
        <v>1</v>
      </c>
      <c r="N1133" s="104">
        <v>161</v>
      </c>
      <c r="O1133" s="104">
        <v>1</v>
      </c>
      <c r="P1133" s="104">
        <v>0</v>
      </c>
      <c r="Q1133" s="104">
        <v>29</v>
      </c>
      <c r="R1133" s="104">
        <v>1</v>
      </c>
      <c r="S1133" s="104">
        <f>SUM('MFP by Site_kbs'!$L1133:$P1133,'MFP by Site_kbs'!$R1133)</f>
        <v>164</v>
      </c>
      <c r="T1133" s="104">
        <v>193</v>
      </c>
      <c r="U1133" s="105">
        <v>1</v>
      </c>
      <c r="V1133" s="104">
        <v>0</v>
      </c>
      <c r="W1133" s="105">
        <v>0</v>
      </c>
      <c r="X1133" s="104">
        <v>0</v>
      </c>
      <c r="Y1133" s="104">
        <v>15</v>
      </c>
      <c r="Z1133" s="104" t="s">
        <v>1869</v>
      </c>
      <c r="AA1133" s="104">
        <v>23</v>
      </c>
      <c r="AB1133" s="104">
        <v>34</v>
      </c>
      <c r="AC1133" s="104">
        <v>20</v>
      </c>
      <c r="AD1133" s="103">
        <v>23</v>
      </c>
      <c r="AE1133" s="104">
        <v>29</v>
      </c>
      <c r="AF1133" s="104">
        <v>24</v>
      </c>
      <c r="AG1133" s="104">
        <v>25</v>
      </c>
      <c r="AH1133" s="104">
        <v>0</v>
      </c>
      <c r="AI1133" s="104">
        <v>0</v>
      </c>
      <c r="AJ1133" s="104">
        <v>0</v>
      </c>
      <c r="AK1133" s="104">
        <v>0</v>
      </c>
      <c r="AL1133" s="104">
        <v>0</v>
      </c>
      <c r="AM1133" s="104">
        <v>0</v>
      </c>
      <c r="AN1133" s="104">
        <v>0</v>
      </c>
      <c r="AO1133" s="104">
        <v>183</v>
      </c>
      <c r="AP1133" s="106">
        <f>'MFP by Site_kbs'!$AO1133/'MFP by Site_kbs'!$G1133</f>
        <v>0.94818652849740936</v>
      </c>
      <c r="AQ1133" s="104">
        <v>183</v>
      </c>
      <c r="AR1133" s="107">
        <f>'MFP by Site_kbs'!$AQ1133/'MFP by Site_kbs'!$G1133</f>
        <v>0.94818652849740936</v>
      </c>
      <c r="AS1133" s="104" t="s">
        <v>1767</v>
      </c>
      <c r="AT1133" s="104" t="s">
        <v>1779</v>
      </c>
      <c r="AU1133" s="115" t="s">
        <v>3246</v>
      </c>
    </row>
    <row r="1134" spans="2:47" x14ac:dyDescent="0.25">
      <c r="B1134" s="109" t="s">
        <v>1808</v>
      </c>
      <c r="C1134" s="109">
        <v>55</v>
      </c>
      <c r="D1134" s="109" t="s">
        <v>189</v>
      </c>
      <c r="E1134" s="109">
        <v>55001</v>
      </c>
      <c r="F1134" s="109" t="s">
        <v>1503</v>
      </c>
      <c r="G1134" s="110">
        <v>709</v>
      </c>
      <c r="H1134" s="110">
        <v>321</v>
      </c>
      <c r="I1134" s="111">
        <v>0.45275035260930901</v>
      </c>
      <c r="J1134" s="110">
        <v>388</v>
      </c>
      <c r="K1134" s="111">
        <v>0.54724964739069104</v>
      </c>
      <c r="L1134" s="110">
        <v>52</v>
      </c>
      <c r="M1134" s="110">
        <v>19</v>
      </c>
      <c r="N1134" s="110">
        <v>237</v>
      </c>
      <c r="O1134" s="110">
        <v>97</v>
      </c>
      <c r="P1134" s="110">
        <v>0</v>
      </c>
      <c r="Q1134" s="110">
        <v>228</v>
      </c>
      <c r="R1134" s="110">
        <v>76</v>
      </c>
      <c r="S1134" s="110">
        <f>SUM('MFP by Site_kbs'!$L1134:$P1134,'MFP by Site_kbs'!$R1134)</f>
        <v>481</v>
      </c>
      <c r="T1134" s="110">
        <v>638</v>
      </c>
      <c r="U1134" s="111">
        <v>0.89985895627644596</v>
      </c>
      <c r="V1134" s="110">
        <v>71</v>
      </c>
      <c r="W1134" s="111">
        <v>0.10014104372355399</v>
      </c>
      <c r="X1134" s="110">
        <v>0</v>
      </c>
      <c r="Y1134" s="110">
        <v>22</v>
      </c>
      <c r="Z1134" s="110" t="s">
        <v>1869</v>
      </c>
      <c r="AA1134" s="110">
        <v>128</v>
      </c>
      <c r="AB1134" s="110">
        <v>136</v>
      </c>
      <c r="AC1134" s="110">
        <v>169</v>
      </c>
      <c r="AD1134" s="109">
        <v>123</v>
      </c>
      <c r="AE1134" s="110">
        <v>131</v>
      </c>
      <c r="AF1134" s="110">
        <v>0</v>
      </c>
      <c r="AG1134" s="110">
        <v>0</v>
      </c>
      <c r="AH1134" s="110">
        <v>0</v>
      </c>
      <c r="AI1134" s="110">
        <v>0</v>
      </c>
      <c r="AJ1134" s="110">
        <v>0</v>
      </c>
      <c r="AK1134" s="110">
        <v>0</v>
      </c>
      <c r="AL1134" s="110">
        <v>0</v>
      </c>
      <c r="AM1134" s="110">
        <v>0</v>
      </c>
      <c r="AN1134" s="110">
        <v>0</v>
      </c>
      <c r="AO1134" s="110">
        <v>616</v>
      </c>
      <c r="AP1134" s="112">
        <f>'MFP by Site_kbs'!$AO1134/'MFP by Site_kbs'!$G1134</f>
        <v>0.86882933709449928</v>
      </c>
      <c r="AQ1134" s="110">
        <v>616</v>
      </c>
      <c r="AR1134" s="113">
        <f>'MFP by Site_kbs'!$AQ1134/'MFP by Site_kbs'!$G1134</f>
        <v>0.86882933709449928</v>
      </c>
      <c r="AS1134" s="110" t="s">
        <v>1767</v>
      </c>
      <c r="AT1134" s="110" t="s">
        <v>1802</v>
      </c>
      <c r="AU1134" s="114" t="s">
        <v>3246</v>
      </c>
    </row>
    <row r="1135" spans="2:47" x14ac:dyDescent="0.25">
      <c r="B1135" s="103" t="s">
        <v>1808</v>
      </c>
      <c r="C1135" s="103">
        <v>55</v>
      </c>
      <c r="D1135" s="103" t="s">
        <v>189</v>
      </c>
      <c r="E1135" s="103">
        <v>55002</v>
      </c>
      <c r="F1135" s="103" t="s">
        <v>1504</v>
      </c>
      <c r="G1135" s="104">
        <v>182</v>
      </c>
      <c r="H1135" s="104">
        <v>87</v>
      </c>
      <c r="I1135" s="105">
        <v>0.47802197802197799</v>
      </c>
      <c r="J1135" s="104">
        <v>95</v>
      </c>
      <c r="K1135" s="105">
        <v>0.52197802197802201</v>
      </c>
      <c r="L1135" s="104">
        <v>4</v>
      </c>
      <c r="M1135" s="104">
        <v>1</v>
      </c>
      <c r="N1135" s="104">
        <v>52</v>
      </c>
      <c r="O1135" s="104">
        <v>5</v>
      </c>
      <c r="P1135" s="104">
        <v>0</v>
      </c>
      <c r="Q1135" s="104">
        <v>96</v>
      </c>
      <c r="R1135" s="104">
        <v>24</v>
      </c>
      <c r="S1135" s="104">
        <f>SUM('MFP by Site_kbs'!$L1135:$P1135,'MFP by Site_kbs'!$R1135)</f>
        <v>86</v>
      </c>
      <c r="T1135" s="104">
        <v>180</v>
      </c>
      <c r="U1135" s="105">
        <v>0.98901098901098905</v>
      </c>
      <c r="V1135" s="104">
        <v>2</v>
      </c>
      <c r="W1135" s="105">
        <v>1.0989010989011E-2</v>
      </c>
      <c r="X1135" s="104">
        <v>0</v>
      </c>
      <c r="Y1135" s="104">
        <v>9</v>
      </c>
      <c r="Z1135" s="104" t="s">
        <v>1869</v>
      </c>
      <c r="AA1135" s="104">
        <v>26</v>
      </c>
      <c r="AB1135" s="104">
        <v>27</v>
      </c>
      <c r="AC1135" s="104">
        <v>27</v>
      </c>
      <c r="AD1135" s="103">
        <v>24</v>
      </c>
      <c r="AE1135" s="104">
        <v>22</v>
      </c>
      <c r="AF1135" s="104">
        <v>20</v>
      </c>
      <c r="AG1135" s="104">
        <v>27</v>
      </c>
      <c r="AH1135" s="104">
        <v>0</v>
      </c>
      <c r="AI1135" s="104">
        <v>0</v>
      </c>
      <c r="AJ1135" s="104">
        <v>0</v>
      </c>
      <c r="AK1135" s="104">
        <v>0</v>
      </c>
      <c r="AL1135" s="104">
        <v>0</v>
      </c>
      <c r="AM1135" s="104">
        <v>0</v>
      </c>
      <c r="AN1135" s="104">
        <v>0</v>
      </c>
      <c r="AO1135" s="104">
        <v>141</v>
      </c>
      <c r="AP1135" s="106">
        <f>'MFP by Site_kbs'!$AO1135/'MFP by Site_kbs'!$G1135</f>
        <v>0.77472527472527475</v>
      </c>
      <c r="AQ1135" s="104">
        <v>141</v>
      </c>
      <c r="AR1135" s="107">
        <f>'MFP by Site_kbs'!$AQ1135/'MFP by Site_kbs'!$G1135</f>
        <v>0.77472527472527475</v>
      </c>
      <c r="AS1135" s="104" t="s">
        <v>1767</v>
      </c>
      <c r="AT1135" s="104" t="s">
        <v>1802</v>
      </c>
      <c r="AU1135" s="115" t="s">
        <v>3246</v>
      </c>
    </row>
    <row r="1136" spans="2:47" x14ac:dyDescent="0.25">
      <c r="B1136" s="109" t="s">
        <v>1808</v>
      </c>
      <c r="C1136" s="109">
        <v>55</v>
      </c>
      <c r="D1136" s="109" t="s">
        <v>189</v>
      </c>
      <c r="E1136" s="109">
        <v>55004</v>
      </c>
      <c r="F1136" s="109" t="s">
        <v>1505</v>
      </c>
      <c r="G1136" s="110">
        <v>437</v>
      </c>
      <c r="H1136" s="110">
        <v>223</v>
      </c>
      <c r="I1136" s="111">
        <v>0.51029748283752896</v>
      </c>
      <c r="J1136" s="110">
        <v>214</v>
      </c>
      <c r="K1136" s="111">
        <v>0.48970251716247098</v>
      </c>
      <c r="L1136" s="110">
        <v>55</v>
      </c>
      <c r="M1136" s="110">
        <v>0</v>
      </c>
      <c r="N1136" s="110">
        <v>4</v>
      </c>
      <c r="O1136" s="110">
        <v>22</v>
      </c>
      <c r="P1136" s="110">
        <v>0</v>
      </c>
      <c r="Q1136" s="110">
        <v>302</v>
      </c>
      <c r="R1136" s="110">
        <v>54</v>
      </c>
      <c r="S1136" s="110">
        <f>SUM('MFP by Site_kbs'!$L1136:$P1136,'MFP by Site_kbs'!$R1136)</f>
        <v>135</v>
      </c>
      <c r="T1136" s="110">
        <v>429</v>
      </c>
      <c r="U1136" s="111">
        <v>0.98169336384439398</v>
      </c>
      <c r="V1136" s="110">
        <v>8</v>
      </c>
      <c r="W1136" s="111">
        <v>1.83066361556064E-2</v>
      </c>
      <c r="X1136" s="110">
        <v>4</v>
      </c>
      <c r="Y1136" s="110">
        <v>14</v>
      </c>
      <c r="Z1136" s="110" t="s">
        <v>1869</v>
      </c>
      <c r="AA1136" s="110">
        <v>89</v>
      </c>
      <c r="AB1136" s="110">
        <v>81</v>
      </c>
      <c r="AC1136" s="110">
        <v>75</v>
      </c>
      <c r="AD1136" s="109">
        <v>86</v>
      </c>
      <c r="AE1136" s="110">
        <v>88</v>
      </c>
      <c r="AF1136" s="110">
        <v>0</v>
      </c>
      <c r="AG1136" s="110">
        <v>0</v>
      </c>
      <c r="AH1136" s="110">
        <v>0</v>
      </c>
      <c r="AI1136" s="110">
        <v>0</v>
      </c>
      <c r="AJ1136" s="110">
        <v>0</v>
      </c>
      <c r="AK1136" s="110">
        <v>0</v>
      </c>
      <c r="AL1136" s="110">
        <v>0</v>
      </c>
      <c r="AM1136" s="110">
        <v>0</v>
      </c>
      <c r="AN1136" s="110">
        <v>0</v>
      </c>
      <c r="AO1136" s="110">
        <v>229</v>
      </c>
      <c r="AP1136" s="112">
        <f>'MFP by Site_kbs'!$AO1136/'MFP by Site_kbs'!$G1136</f>
        <v>0.52402745995423339</v>
      </c>
      <c r="AQ1136" s="110">
        <v>229</v>
      </c>
      <c r="AR1136" s="113">
        <f>'MFP by Site_kbs'!$AQ1136/'MFP by Site_kbs'!$G1136</f>
        <v>0.52402745995423339</v>
      </c>
      <c r="AS1136" s="110" t="s">
        <v>1767</v>
      </c>
      <c r="AT1136" s="110" t="s">
        <v>1802</v>
      </c>
      <c r="AU1136" s="114" t="s">
        <v>3247</v>
      </c>
    </row>
    <row r="1137" spans="2:47" x14ac:dyDescent="0.25">
      <c r="B1137" s="103" t="s">
        <v>1808</v>
      </c>
      <c r="C1137" s="103">
        <v>55</v>
      </c>
      <c r="D1137" s="103" t="s">
        <v>189</v>
      </c>
      <c r="E1137" s="103">
        <v>55005</v>
      </c>
      <c r="F1137" s="103" t="s">
        <v>1506</v>
      </c>
      <c r="G1137" s="104">
        <v>1482</v>
      </c>
      <c r="H1137" s="104">
        <v>744</v>
      </c>
      <c r="I1137" s="105">
        <v>0.50202429149797601</v>
      </c>
      <c r="J1137" s="104">
        <v>738</v>
      </c>
      <c r="K1137" s="105">
        <v>0.49797570850202399</v>
      </c>
      <c r="L1137" s="104">
        <v>57</v>
      </c>
      <c r="M1137" s="104">
        <v>13</v>
      </c>
      <c r="N1137" s="104">
        <v>507</v>
      </c>
      <c r="O1137" s="104">
        <v>73</v>
      </c>
      <c r="P1137" s="104">
        <v>0</v>
      </c>
      <c r="Q1137" s="104">
        <v>803</v>
      </c>
      <c r="R1137" s="104">
        <v>29</v>
      </c>
      <c r="S1137" s="104">
        <f>SUM('MFP by Site_kbs'!$L1137:$P1137,'MFP by Site_kbs'!$R1137)</f>
        <v>679</v>
      </c>
      <c r="T1137" s="104">
        <v>1464</v>
      </c>
      <c r="U1137" s="105">
        <v>0.98785425101214597</v>
      </c>
      <c r="V1137" s="104">
        <v>18</v>
      </c>
      <c r="W1137" s="105">
        <v>1.21457489878543E-2</v>
      </c>
      <c r="X1137" s="104">
        <v>0</v>
      </c>
      <c r="Y1137" s="104">
        <v>0</v>
      </c>
      <c r="Z1137" s="104" t="s">
        <v>1869</v>
      </c>
      <c r="AA1137" s="104">
        <v>0</v>
      </c>
      <c r="AB1137" s="104">
        <v>0</v>
      </c>
      <c r="AC1137" s="104">
        <v>0</v>
      </c>
      <c r="AD1137" s="103">
        <v>0</v>
      </c>
      <c r="AE1137" s="104">
        <v>0</v>
      </c>
      <c r="AF1137" s="104">
        <v>0</v>
      </c>
      <c r="AG1137" s="104">
        <v>0</v>
      </c>
      <c r="AH1137" s="104">
        <v>0</v>
      </c>
      <c r="AI1137" s="104">
        <v>0</v>
      </c>
      <c r="AJ1137" s="104">
        <v>328</v>
      </c>
      <c r="AK1137" s="104">
        <v>55</v>
      </c>
      <c r="AL1137" s="104">
        <v>399</v>
      </c>
      <c r="AM1137" s="104">
        <v>384</v>
      </c>
      <c r="AN1137" s="104">
        <v>316</v>
      </c>
      <c r="AO1137" s="104">
        <v>881</v>
      </c>
      <c r="AP1137" s="106">
        <f>'MFP by Site_kbs'!$AO1137/'MFP by Site_kbs'!$G1137</f>
        <v>0.59446693657219973</v>
      </c>
      <c r="AQ1137" s="104">
        <v>890</v>
      </c>
      <c r="AR1137" s="107">
        <f>'MFP by Site_kbs'!$AQ1137/'MFP by Site_kbs'!$G1137</f>
        <v>0.60053981106612686</v>
      </c>
      <c r="AS1137" s="104" t="s">
        <v>1767</v>
      </c>
      <c r="AT1137" s="104" t="s">
        <v>1802</v>
      </c>
      <c r="AU1137" s="115" t="s">
        <v>3247</v>
      </c>
    </row>
    <row r="1138" spans="2:47" x14ac:dyDescent="0.25">
      <c r="B1138" s="109" t="s">
        <v>1808</v>
      </c>
      <c r="C1138" s="109">
        <v>55</v>
      </c>
      <c r="D1138" s="109" t="s">
        <v>189</v>
      </c>
      <c r="E1138" s="109">
        <v>55006</v>
      </c>
      <c r="F1138" s="109" t="s">
        <v>752</v>
      </c>
      <c r="G1138" s="110">
        <v>568</v>
      </c>
      <c r="H1138" s="110">
        <v>283</v>
      </c>
      <c r="I1138" s="111">
        <v>0.49823943661971798</v>
      </c>
      <c r="J1138" s="110">
        <v>285</v>
      </c>
      <c r="K1138" s="111">
        <v>0.50176056338028197</v>
      </c>
      <c r="L1138" s="110">
        <v>30</v>
      </c>
      <c r="M1138" s="110">
        <v>23</v>
      </c>
      <c r="N1138" s="110">
        <v>105</v>
      </c>
      <c r="O1138" s="110">
        <v>38</v>
      </c>
      <c r="P1138" s="110">
        <v>0</v>
      </c>
      <c r="Q1138" s="110">
        <v>333</v>
      </c>
      <c r="R1138" s="110">
        <v>39</v>
      </c>
      <c r="S1138" s="110">
        <f>SUM('MFP by Site_kbs'!$L1138:$P1138,'MFP by Site_kbs'!$R1138)</f>
        <v>235</v>
      </c>
      <c r="T1138" s="110">
        <v>549</v>
      </c>
      <c r="U1138" s="111">
        <v>0.96654929577464799</v>
      </c>
      <c r="V1138" s="110">
        <v>19</v>
      </c>
      <c r="W1138" s="111">
        <v>3.3450704225352103E-2</v>
      </c>
      <c r="X1138" s="110">
        <v>1</v>
      </c>
      <c r="Y1138" s="110">
        <v>19</v>
      </c>
      <c r="Z1138" s="110" t="s">
        <v>1869</v>
      </c>
      <c r="AA1138" s="110">
        <v>75</v>
      </c>
      <c r="AB1138" s="110">
        <v>83</v>
      </c>
      <c r="AC1138" s="110">
        <v>69</v>
      </c>
      <c r="AD1138" s="109">
        <v>71</v>
      </c>
      <c r="AE1138" s="110">
        <v>70</v>
      </c>
      <c r="AF1138" s="110">
        <v>90</v>
      </c>
      <c r="AG1138" s="110">
        <v>90</v>
      </c>
      <c r="AH1138" s="110">
        <v>0</v>
      </c>
      <c r="AI1138" s="110">
        <v>0</v>
      </c>
      <c r="AJ1138" s="110">
        <v>0</v>
      </c>
      <c r="AK1138" s="110">
        <v>0</v>
      </c>
      <c r="AL1138" s="110">
        <v>0</v>
      </c>
      <c r="AM1138" s="110">
        <v>0</v>
      </c>
      <c r="AN1138" s="110">
        <v>0</v>
      </c>
      <c r="AO1138" s="110">
        <v>369</v>
      </c>
      <c r="AP1138" s="112">
        <f>'MFP by Site_kbs'!$AO1138/'MFP by Site_kbs'!$G1138</f>
        <v>0.64964788732394363</v>
      </c>
      <c r="AQ1138" s="110">
        <v>369</v>
      </c>
      <c r="AR1138" s="113">
        <f>'MFP by Site_kbs'!$AQ1138/'MFP by Site_kbs'!$G1138</f>
        <v>0.64964788732394363</v>
      </c>
      <c r="AS1138" s="110" t="s">
        <v>1767</v>
      </c>
      <c r="AT1138" s="110" t="s">
        <v>1802</v>
      </c>
      <c r="AU1138" s="114" t="s">
        <v>3246</v>
      </c>
    </row>
    <row r="1139" spans="2:47" x14ac:dyDescent="0.25">
      <c r="B1139" s="103" t="s">
        <v>1808</v>
      </c>
      <c r="C1139" s="103">
        <v>55</v>
      </c>
      <c r="D1139" s="103" t="s">
        <v>189</v>
      </c>
      <c r="E1139" s="103">
        <v>55007</v>
      </c>
      <c r="F1139" s="103" t="s">
        <v>1507</v>
      </c>
      <c r="G1139" s="104">
        <v>369</v>
      </c>
      <c r="H1139" s="104">
        <v>173</v>
      </c>
      <c r="I1139" s="105">
        <v>0.46883468834688302</v>
      </c>
      <c r="J1139" s="104">
        <v>196</v>
      </c>
      <c r="K1139" s="105">
        <v>0.53116531165311698</v>
      </c>
      <c r="L1139" s="104">
        <v>10</v>
      </c>
      <c r="M1139" s="104">
        <v>2</v>
      </c>
      <c r="N1139" s="104">
        <v>177</v>
      </c>
      <c r="O1139" s="104">
        <v>25</v>
      </c>
      <c r="P1139" s="104">
        <v>0</v>
      </c>
      <c r="Q1139" s="104">
        <v>144</v>
      </c>
      <c r="R1139" s="104">
        <v>11</v>
      </c>
      <c r="S1139" s="104">
        <f>SUM('MFP by Site_kbs'!$L1139:$P1139,'MFP by Site_kbs'!$R1139)</f>
        <v>225</v>
      </c>
      <c r="T1139" s="104">
        <v>361</v>
      </c>
      <c r="U1139" s="105">
        <v>0.97831978319783197</v>
      </c>
      <c r="V1139" s="104">
        <v>8</v>
      </c>
      <c r="W1139" s="105">
        <v>2.1680216802168001E-2</v>
      </c>
      <c r="X1139" s="104">
        <v>0</v>
      </c>
      <c r="Y1139" s="104">
        <v>0</v>
      </c>
      <c r="Z1139" s="104" t="s">
        <v>1869</v>
      </c>
      <c r="AA1139" s="104">
        <v>0</v>
      </c>
      <c r="AB1139" s="104">
        <v>0</v>
      </c>
      <c r="AC1139" s="104">
        <v>0</v>
      </c>
      <c r="AD1139" s="103">
        <v>0</v>
      </c>
      <c r="AE1139" s="104">
        <v>127</v>
      </c>
      <c r="AF1139" s="104">
        <v>115</v>
      </c>
      <c r="AG1139" s="104">
        <v>127</v>
      </c>
      <c r="AH1139" s="104">
        <v>0</v>
      </c>
      <c r="AI1139" s="104">
        <v>0</v>
      </c>
      <c r="AJ1139" s="104">
        <v>0</v>
      </c>
      <c r="AK1139" s="104">
        <v>0</v>
      </c>
      <c r="AL1139" s="104">
        <v>0</v>
      </c>
      <c r="AM1139" s="104">
        <v>0</v>
      </c>
      <c r="AN1139" s="104">
        <v>0</v>
      </c>
      <c r="AO1139" s="104">
        <v>307</v>
      </c>
      <c r="AP1139" s="106">
        <f>'MFP by Site_kbs'!$AO1139/'MFP by Site_kbs'!$G1139</f>
        <v>0.83197831978319781</v>
      </c>
      <c r="AQ1139" s="104">
        <v>307</v>
      </c>
      <c r="AR1139" s="107">
        <f>'MFP by Site_kbs'!$AQ1139/'MFP by Site_kbs'!$G1139</f>
        <v>0.83197831978319781</v>
      </c>
      <c r="AS1139" s="104" t="s">
        <v>1767</v>
      </c>
      <c r="AT1139" s="104" t="s">
        <v>1802</v>
      </c>
      <c r="AU1139" s="115" t="s">
        <v>3246</v>
      </c>
    </row>
    <row r="1140" spans="2:47" ht="30" x14ac:dyDescent="0.25">
      <c r="B1140" s="109" t="s">
        <v>1808</v>
      </c>
      <c r="C1140" s="109">
        <v>55</v>
      </c>
      <c r="D1140" s="109" t="s">
        <v>189</v>
      </c>
      <c r="E1140" s="109">
        <v>55008</v>
      </c>
      <c r="F1140" s="109" t="s">
        <v>1508</v>
      </c>
      <c r="G1140" s="110">
        <v>657</v>
      </c>
      <c r="H1140" s="110">
        <v>307</v>
      </c>
      <c r="I1140" s="111">
        <v>0.46727549467275498</v>
      </c>
      <c r="J1140" s="110">
        <v>350</v>
      </c>
      <c r="K1140" s="111">
        <v>0.53272450532724502</v>
      </c>
      <c r="L1140" s="110">
        <v>29</v>
      </c>
      <c r="M1140" s="110">
        <v>4</v>
      </c>
      <c r="N1140" s="110">
        <v>123</v>
      </c>
      <c r="O1140" s="110">
        <v>115</v>
      </c>
      <c r="P1140" s="110">
        <v>0</v>
      </c>
      <c r="Q1140" s="110">
        <v>323</v>
      </c>
      <c r="R1140" s="110">
        <v>63</v>
      </c>
      <c r="S1140" s="110">
        <f>SUM('MFP by Site_kbs'!$L1140:$P1140,'MFP by Site_kbs'!$R1140)</f>
        <v>334</v>
      </c>
      <c r="T1140" s="110">
        <v>597</v>
      </c>
      <c r="U1140" s="111">
        <v>0.908675799086758</v>
      </c>
      <c r="V1140" s="110">
        <v>60</v>
      </c>
      <c r="W1140" s="111">
        <v>9.1324200913242004E-2</v>
      </c>
      <c r="X1140" s="110">
        <v>2</v>
      </c>
      <c r="Y1140" s="110">
        <v>10</v>
      </c>
      <c r="Z1140" s="110" t="s">
        <v>1869</v>
      </c>
      <c r="AA1140" s="110">
        <v>97</v>
      </c>
      <c r="AB1140" s="110">
        <v>94</v>
      </c>
      <c r="AC1140" s="110">
        <v>96</v>
      </c>
      <c r="AD1140" s="109">
        <v>102</v>
      </c>
      <c r="AE1140" s="110">
        <v>83</v>
      </c>
      <c r="AF1140" s="110">
        <v>92</v>
      </c>
      <c r="AG1140" s="110">
        <v>81</v>
      </c>
      <c r="AH1140" s="110">
        <v>0</v>
      </c>
      <c r="AI1140" s="110">
        <v>0</v>
      </c>
      <c r="AJ1140" s="110">
        <v>0</v>
      </c>
      <c r="AK1140" s="110">
        <v>0</v>
      </c>
      <c r="AL1140" s="110">
        <v>0</v>
      </c>
      <c r="AM1140" s="110">
        <v>0</v>
      </c>
      <c r="AN1140" s="110">
        <v>0</v>
      </c>
      <c r="AO1140" s="110">
        <v>544</v>
      </c>
      <c r="AP1140" s="112">
        <f>'MFP by Site_kbs'!$AO1140/'MFP by Site_kbs'!$G1140</f>
        <v>0.82800608828006084</v>
      </c>
      <c r="AQ1140" s="110">
        <v>544</v>
      </c>
      <c r="AR1140" s="113">
        <f>'MFP by Site_kbs'!$AQ1140/'MFP by Site_kbs'!$G1140</f>
        <v>0.82800608828006084</v>
      </c>
      <c r="AS1140" s="110" t="s">
        <v>1767</v>
      </c>
      <c r="AT1140" s="110" t="s">
        <v>1802</v>
      </c>
      <c r="AU1140" s="114" t="s">
        <v>3246</v>
      </c>
    </row>
    <row r="1141" spans="2:47" x14ac:dyDescent="0.25">
      <c r="B1141" s="103" t="s">
        <v>1808</v>
      </c>
      <c r="C1141" s="103">
        <v>55</v>
      </c>
      <c r="D1141" s="103" t="s">
        <v>189</v>
      </c>
      <c r="E1141" s="103">
        <v>55009</v>
      </c>
      <c r="F1141" s="103" t="s">
        <v>1509</v>
      </c>
      <c r="G1141" s="104">
        <v>332</v>
      </c>
      <c r="H1141" s="104">
        <v>165</v>
      </c>
      <c r="I1141" s="105">
        <v>0.49698795180722899</v>
      </c>
      <c r="J1141" s="104">
        <v>167</v>
      </c>
      <c r="K1141" s="105">
        <v>0.50301204819277101</v>
      </c>
      <c r="L1141" s="104">
        <v>34</v>
      </c>
      <c r="M1141" s="104">
        <v>0</v>
      </c>
      <c r="N1141" s="104">
        <v>75</v>
      </c>
      <c r="O1141" s="104">
        <v>15</v>
      </c>
      <c r="P1141" s="104">
        <v>0</v>
      </c>
      <c r="Q1141" s="104">
        <v>182</v>
      </c>
      <c r="R1141" s="104">
        <v>26</v>
      </c>
      <c r="S1141" s="104">
        <f>SUM('MFP by Site_kbs'!$L1141:$P1141,'MFP by Site_kbs'!$R1141)</f>
        <v>150</v>
      </c>
      <c r="T1141" s="104">
        <v>327</v>
      </c>
      <c r="U1141" s="105">
        <v>0.98493975903614495</v>
      </c>
      <c r="V1141" s="104">
        <v>5</v>
      </c>
      <c r="W1141" s="105">
        <v>1.5060240963855401E-2</v>
      </c>
      <c r="X1141" s="104">
        <v>0</v>
      </c>
      <c r="Y1141" s="104">
        <v>5</v>
      </c>
      <c r="Z1141" s="104" t="s">
        <v>1869</v>
      </c>
      <c r="AA1141" s="104">
        <v>50</v>
      </c>
      <c r="AB1141" s="104">
        <v>48</v>
      </c>
      <c r="AC1141" s="104">
        <v>60</v>
      </c>
      <c r="AD1141" s="103">
        <v>52</v>
      </c>
      <c r="AE1141" s="104">
        <v>35</v>
      </c>
      <c r="AF1141" s="104">
        <v>50</v>
      </c>
      <c r="AG1141" s="104">
        <v>32</v>
      </c>
      <c r="AH1141" s="104">
        <v>0</v>
      </c>
      <c r="AI1141" s="104">
        <v>0</v>
      </c>
      <c r="AJ1141" s="104">
        <v>0</v>
      </c>
      <c r="AK1141" s="104">
        <v>0</v>
      </c>
      <c r="AL1141" s="104">
        <v>0</v>
      </c>
      <c r="AM1141" s="104">
        <v>0</v>
      </c>
      <c r="AN1141" s="104">
        <v>0</v>
      </c>
      <c r="AO1141" s="104">
        <v>279</v>
      </c>
      <c r="AP1141" s="106">
        <f>'MFP by Site_kbs'!$AO1141/'MFP by Site_kbs'!$G1141</f>
        <v>0.84036144578313254</v>
      </c>
      <c r="AQ1141" s="104">
        <v>279</v>
      </c>
      <c r="AR1141" s="107">
        <f>'MFP by Site_kbs'!$AQ1141/'MFP by Site_kbs'!$G1141</f>
        <v>0.84036144578313254</v>
      </c>
      <c r="AS1141" s="104" t="s">
        <v>1767</v>
      </c>
      <c r="AT1141" s="104" t="s">
        <v>1802</v>
      </c>
      <c r="AU1141" s="115" t="s">
        <v>3246</v>
      </c>
    </row>
    <row r="1142" spans="2:47" x14ac:dyDescent="0.25">
      <c r="B1142" s="109" t="s">
        <v>1808</v>
      </c>
      <c r="C1142" s="109">
        <v>55</v>
      </c>
      <c r="D1142" s="109" t="s">
        <v>189</v>
      </c>
      <c r="E1142" s="109">
        <v>55011</v>
      </c>
      <c r="F1142" s="109" t="s">
        <v>1510</v>
      </c>
      <c r="G1142" s="110">
        <v>335</v>
      </c>
      <c r="H1142" s="110">
        <v>141</v>
      </c>
      <c r="I1142" s="111">
        <v>0.42089552238805999</v>
      </c>
      <c r="J1142" s="110">
        <v>194</v>
      </c>
      <c r="K1142" s="111">
        <v>0.57910447761193995</v>
      </c>
      <c r="L1142" s="110">
        <v>14</v>
      </c>
      <c r="M1142" s="110">
        <v>7</v>
      </c>
      <c r="N1142" s="110">
        <v>175</v>
      </c>
      <c r="O1142" s="110">
        <v>68</v>
      </c>
      <c r="P1142" s="110">
        <v>0</v>
      </c>
      <c r="Q1142" s="110">
        <v>56</v>
      </c>
      <c r="R1142" s="110">
        <v>15</v>
      </c>
      <c r="S1142" s="110">
        <f>SUM('MFP by Site_kbs'!$L1142:$P1142,'MFP by Site_kbs'!$R1142)</f>
        <v>279</v>
      </c>
      <c r="T1142" s="110">
        <v>289</v>
      </c>
      <c r="U1142" s="111">
        <v>0.86268656716417902</v>
      </c>
      <c r="V1142" s="110">
        <v>46</v>
      </c>
      <c r="W1142" s="111">
        <v>0.13731343283582101</v>
      </c>
      <c r="X1142" s="110">
        <v>2</v>
      </c>
      <c r="Y1142" s="110">
        <v>13</v>
      </c>
      <c r="Z1142" s="110" t="s">
        <v>1869</v>
      </c>
      <c r="AA1142" s="110">
        <v>78</v>
      </c>
      <c r="AB1142" s="110">
        <v>77</v>
      </c>
      <c r="AC1142" s="110">
        <v>71</v>
      </c>
      <c r="AD1142" s="109">
        <v>94</v>
      </c>
      <c r="AE1142" s="110">
        <v>0</v>
      </c>
      <c r="AF1142" s="110">
        <v>0</v>
      </c>
      <c r="AG1142" s="110">
        <v>0</v>
      </c>
      <c r="AH1142" s="110">
        <v>0</v>
      </c>
      <c r="AI1142" s="110">
        <v>0</v>
      </c>
      <c r="AJ1142" s="110">
        <v>0</v>
      </c>
      <c r="AK1142" s="110">
        <v>0</v>
      </c>
      <c r="AL1142" s="110">
        <v>0</v>
      </c>
      <c r="AM1142" s="110">
        <v>0</v>
      </c>
      <c r="AN1142" s="110">
        <v>0</v>
      </c>
      <c r="AO1142" s="110">
        <v>324</v>
      </c>
      <c r="AP1142" s="112">
        <f>'MFP by Site_kbs'!$AO1142/'MFP by Site_kbs'!$G1142</f>
        <v>0.96716417910447761</v>
      </c>
      <c r="AQ1142" s="110">
        <v>324</v>
      </c>
      <c r="AR1142" s="113">
        <f>'MFP by Site_kbs'!$AQ1142/'MFP by Site_kbs'!$G1142</f>
        <v>0.96716417910447761</v>
      </c>
      <c r="AS1142" s="110" t="s">
        <v>1767</v>
      </c>
      <c r="AT1142" s="110" t="s">
        <v>1802</v>
      </c>
      <c r="AU1142" s="114" t="s">
        <v>3246</v>
      </c>
    </row>
    <row r="1143" spans="2:47" x14ac:dyDescent="0.25">
      <c r="B1143" s="103" t="s">
        <v>1808</v>
      </c>
      <c r="C1143" s="103">
        <v>55</v>
      </c>
      <c r="D1143" s="103" t="s">
        <v>189</v>
      </c>
      <c r="E1143" s="103">
        <v>55013</v>
      </c>
      <c r="F1143" s="103" t="s">
        <v>1511</v>
      </c>
      <c r="G1143" s="104">
        <v>978</v>
      </c>
      <c r="H1143" s="104">
        <v>476</v>
      </c>
      <c r="I1143" s="105">
        <v>0.48670756646216801</v>
      </c>
      <c r="J1143" s="104">
        <v>502</v>
      </c>
      <c r="K1143" s="105">
        <v>0.51329243353783205</v>
      </c>
      <c r="L1143" s="104">
        <v>184</v>
      </c>
      <c r="M1143" s="104">
        <v>18</v>
      </c>
      <c r="N1143" s="104">
        <v>362</v>
      </c>
      <c r="O1143" s="104">
        <v>79</v>
      </c>
      <c r="P1143" s="104">
        <v>0</v>
      </c>
      <c r="Q1143" s="104">
        <v>293</v>
      </c>
      <c r="R1143" s="104">
        <v>42</v>
      </c>
      <c r="S1143" s="104">
        <f>SUM('MFP by Site_kbs'!$L1143:$P1143,'MFP by Site_kbs'!$R1143)</f>
        <v>685</v>
      </c>
      <c r="T1143" s="104">
        <v>943</v>
      </c>
      <c r="U1143" s="105">
        <v>0.96421267893660501</v>
      </c>
      <c r="V1143" s="104">
        <v>35</v>
      </c>
      <c r="W1143" s="105">
        <v>3.5787321063394703E-2</v>
      </c>
      <c r="X1143" s="104">
        <v>0</v>
      </c>
      <c r="Y1143" s="104">
        <v>0</v>
      </c>
      <c r="Z1143" s="104" t="s">
        <v>1869</v>
      </c>
      <c r="AA1143" s="104">
        <v>0</v>
      </c>
      <c r="AB1143" s="104">
        <v>0</v>
      </c>
      <c r="AC1143" s="104">
        <v>0</v>
      </c>
      <c r="AD1143" s="103">
        <v>0</v>
      </c>
      <c r="AE1143" s="104">
        <v>0</v>
      </c>
      <c r="AF1143" s="104">
        <v>0</v>
      </c>
      <c r="AG1143" s="104">
        <v>0</v>
      </c>
      <c r="AH1143" s="104">
        <v>0</v>
      </c>
      <c r="AI1143" s="104">
        <v>0</v>
      </c>
      <c r="AJ1143" s="104">
        <v>223</v>
      </c>
      <c r="AK1143" s="104">
        <v>44</v>
      </c>
      <c r="AL1143" s="104">
        <v>278</v>
      </c>
      <c r="AM1143" s="104">
        <v>244</v>
      </c>
      <c r="AN1143" s="104">
        <v>189</v>
      </c>
      <c r="AO1143" s="104">
        <v>801</v>
      </c>
      <c r="AP1143" s="106">
        <f>'MFP by Site_kbs'!$AO1143/'MFP by Site_kbs'!$G1143</f>
        <v>0.81901840490797551</v>
      </c>
      <c r="AQ1143" s="104">
        <v>801</v>
      </c>
      <c r="AR1143" s="107">
        <f>'MFP by Site_kbs'!$AQ1143/'MFP by Site_kbs'!$G1143</f>
        <v>0.81901840490797551</v>
      </c>
      <c r="AS1143" s="104" t="s">
        <v>1767</v>
      </c>
      <c r="AT1143" s="104" t="s">
        <v>1802</v>
      </c>
      <c r="AU1143" s="115" t="s">
        <v>3246</v>
      </c>
    </row>
    <row r="1144" spans="2:47" x14ac:dyDescent="0.25">
      <c r="B1144" s="109" t="s">
        <v>1808</v>
      </c>
      <c r="C1144" s="109">
        <v>55</v>
      </c>
      <c r="D1144" s="109" t="s">
        <v>189</v>
      </c>
      <c r="E1144" s="109">
        <v>55014</v>
      </c>
      <c r="F1144" s="109" t="s">
        <v>1512</v>
      </c>
      <c r="G1144" s="110">
        <v>413</v>
      </c>
      <c r="H1144" s="110">
        <v>192</v>
      </c>
      <c r="I1144" s="111">
        <v>0.46489104116222801</v>
      </c>
      <c r="J1144" s="110">
        <v>221</v>
      </c>
      <c r="K1144" s="111">
        <v>0.53510895883777199</v>
      </c>
      <c r="L1144" s="110">
        <v>24</v>
      </c>
      <c r="M1144" s="110">
        <v>6</v>
      </c>
      <c r="N1144" s="110">
        <v>175</v>
      </c>
      <c r="O1144" s="110">
        <v>55</v>
      </c>
      <c r="P1144" s="110">
        <v>0</v>
      </c>
      <c r="Q1144" s="110">
        <v>123</v>
      </c>
      <c r="R1144" s="110">
        <v>30</v>
      </c>
      <c r="S1144" s="110">
        <f>SUM('MFP by Site_kbs'!$L1144:$P1144,'MFP by Site_kbs'!$R1144)</f>
        <v>290</v>
      </c>
      <c r="T1144" s="110">
        <v>386</v>
      </c>
      <c r="U1144" s="111">
        <v>0.93462469733656195</v>
      </c>
      <c r="V1144" s="110">
        <v>27</v>
      </c>
      <c r="W1144" s="111">
        <v>6.5375302663438301E-2</v>
      </c>
      <c r="X1144" s="110">
        <v>0</v>
      </c>
      <c r="Y1144" s="110">
        <v>0</v>
      </c>
      <c r="Z1144" s="110" t="s">
        <v>1869</v>
      </c>
      <c r="AA1144" s="110">
        <v>0</v>
      </c>
      <c r="AB1144" s="110">
        <v>0</v>
      </c>
      <c r="AC1144" s="110">
        <v>0</v>
      </c>
      <c r="AD1144" s="109">
        <v>0</v>
      </c>
      <c r="AE1144" s="110">
        <v>52</v>
      </c>
      <c r="AF1144" s="110">
        <v>192</v>
      </c>
      <c r="AG1144" s="110">
        <v>169</v>
      </c>
      <c r="AH1144" s="110">
        <v>0</v>
      </c>
      <c r="AI1144" s="110">
        <v>0</v>
      </c>
      <c r="AJ1144" s="110">
        <v>0</v>
      </c>
      <c r="AK1144" s="110">
        <v>0</v>
      </c>
      <c r="AL1144" s="110">
        <v>0</v>
      </c>
      <c r="AM1144" s="110">
        <v>0</v>
      </c>
      <c r="AN1144" s="110">
        <v>0</v>
      </c>
      <c r="AO1144" s="110">
        <v>375</v>
      </c>
      <c r="AP1144" s="112">
        <f>'MFP by Site_kbs'!$AO1144/'MFP by Site_kbs'!$G1144</f>
        <v>0.90799031476997583</v>
      </c>
      <c r="AQ1144" s="110">
        <v>375</v>
      </c>
      <c r="AR1144" s="113">
        <f>'MFP by Site_kbs'!$AQ1144/'MFP by Site_kbs'!$G1144</f>
        <v>0.90799031476997583</v>
      </c>
      <c r="AS1144" s="110" t="s">
        <v>1767</v>
      </c>
      <c r="AT1144" s="110" t="s">
        <v>1802</v>
      </c>
      <c r="AU1144" s="114" t="s">
        <v>3246</v>
      </c>
    </row>
    <row r="1145" spans="2:47" x14ac:dyDescent="0.25">
      <c r="B1145" s="103" t="s">
        <v>1808</v>
      </c>
      <c r="C1145" s="103">
        <v>55</v>
      </c>
      <c r="D1145" s="103" t="s">
        <v>189</v>
      </c>
      <c r="E1145" s="103">
        <v>55015</v>
      </c>
      <c r="F1145" s="103" t="s">
        <v>1513</v>
      </c>
      <c r="G1145" s="104">
        <v>714</v>
      </c>
      <c r="H1145" s="104">
        <v>368</v>
      </c>
      <c r="I1145" s="105">
        <v>0.51540616246498605</v>
      </c>
      <c r="J1145" s="104">
        <v>346</v>
      </c>
      <c r="K1145" s="105">
        <v>0.484593837535014</v>
      </c>
      <c r="L1145" s="104">
        <v>36</v>
      </c>
      <c r="M1145" s="104">
        <v>7</v>
      </c>
      <c r="N1145" s="104">
        <v>210</v>
      </c>
      <c r="O1145" s="104">
        <v>40</v>
      </c>
      <c r="P1145" s="104">
        <v>0</v>
      </c>
      <c r="Q1145" s="104">
        <v>392</v>
      </c>
      <c r="R1145" s="104">
        <v>29</v>
      </c>
      <c r="S1145" s="104">
        <f>SUM('MFP by Site_kbs'!$L1145:$P1145,'MFP by Site_kbs'!$R1145)</f>
        <v>322</v>
      </c>
      <c r="T1145" s="104">
        <v>707</v>
      </c>
      <c r="U1145" s="105">
        <v>0.99019607843137303</v>
      </c>
      <c r="V1145" s="104">
        <v>7</v>
      </c>
      <c r="W1145" s="105">
        <v>9.8039215686274508E-3</v>
      </c>
      <c r="X1145" s="104">
        <v>0</v>
      </c>
      <c r="Y1145" s="104">
        <v>0</v>
      </c>
      <c r="Z1145" s="104" t="s">
        <v>1869</v>
      </c>
      <c r="AA1145" s="104">
        <v>0</v>
      </c>
      <c r="AB1145" s="104">
        <v>0</v>
      </c>
      <c r="AC1145" s="104">
        <v>0</v>
      </c>
      <c r="AD1145" s="103">
        <v>0</v>
      </c>
      <c r="AE1145" s="104">
        <v>0</v>
      </c>
      <c r="AF1145" s="104">
        <v>0</v>
      </c>
      <c r="AG1145" s="104">
        <v>0</v>
      </c>
      <c r="AH1145" s="104">
        <v>368</v>
      </c>
      <c r="AI1145" s="104">
        <v>346</v>
      </c>
      <c r="AJ1145" s="104">
        <v>0</v>
      </c>
      <c r="AK1145" s="104">
        <v>0</v>
      </c>
      <c r="AL1145" s="104">
        <v>0</v>
      </c>
      <c r="AM1145" s="104">
        <v>0</v>
      </c>
      <c r="AN1145" s="104">
        <v>0</v>
      </c>
      <c r="AO1145" s="104">
        <v>512</v>
      </c>
      <c r="AP1145" s="106">
        <f>'MFP by Site_kbs'!$AO1145/'MFP by Site_kbs'!$G1145</f>
        <v>0.71708683473389356</v>
      </c>
      <c r="AQ1145" s="104">
        <v>513</v>
      </c>
      <c r="AR1145" s="107">
        <f>'MFP by Site_kbs'!$AQ1145/'MFP by Site_kbs'!$G1145</f>
        <v>0.71848739495798319</v>
      </c>
      <c r="AS1145" s="104" t="s">
        <v>1767</v>
      </c>
      <c r="AT1145" s="104" t="s">
        <v>1802</v>
      </c>
      <c r="AU1145" s="115" t="s">
        <v>3247</v>
      </c>
    </row>
    <row r="1146" spans="2:47" x14ac:dyDescent="0.25">
      <c r="B1146" s="109" t="s">
        <v>1808</v>
      </c>
      <c r="C1146" s="109">
        <v>55</v>
      </c>
      <c r="D1146" s="109" t="s">
        <v>189</v>
      </c>
      <c r="E1146" s="109">
        <v>55016</v>
      </c>
      <c r="F1146" s="109" t="s">
        <v>1514</v>
      </c>
      <c r="G1146" s="110">
        <v>180</v>
      </c>
      <c r="H1146" s="110">
        <v>85</v>
      </c>
      <c r="I1146" s="111">
        <v>0.47222222222222199</v>
      </c>
      <c r="J1146" s="110">
        <v>95</v>
      </c>
      <c r="K1146" s="111">
        <v>0.52777777777777801</v>
      </c>
      <c r="L1146" s="110">
        <v>2</v>
      </c>
      <c r="M1146" s="110">
        <v>0</v>
      </c>
      <c r="N1146" s="110">
        <v>75</v>
      </c>
      <c r="O1146" s="110">
        <v>17</v>
      </c>
      <c r="P1146" s="110">
        <v>0</v>
      </c>
      <c r="Q1146" s="110">
        <v>78</v>
      </c>
      <c r="R1146" s="110">
        <v>8</v>
      </c>
      <c r="S1146" s="110">
        <f>SUM('MFP by Site_kbs'!$L1146:$P1146,'MFP by Site_kbs'!$R1146)</f>
        <v>102</v>
      </c>
      <c r="T1146" s="110">
        <v>168</v>
      </c>
      <c r="U1146" s="111">
        <v>0.93333333333333302</v>
      </c>
      <c r="V1146" s="110">
        <v>12</v>
      </c>
      <c r="W1146" s="111">
        <v>6.6666666666666693E-2</v>
      </c>
      <c r="X1146" s="110">
        <v>0</v>
      </c>
      <c r="Y1146" s="110">
        <v>4</v>
      </c>
      <c r="Z1146" s="110" t="s">
        <v>1869</v>
      </c>
      <c r="AA1146" s="110">
        <v>25</v>
      </c>
      <c r="AB1146" s="110">
        <v>35</v>
      </c>
      <c r="AC1146" s="110">
        <v>13</v>
      </c>
      <c r="AD1146" s="109">
        <v>27</v>
      </c>
      <c r="AE1146" s="110">
        <v>28</v>
      </c>
      <c r="AF1146" s="110">
        <v>29</v>
      </c>
      <c r="AG1146" s="110">
        <v>19</v>
      </c>
      <c r="AH1146" s="110">
        <v>0</v>
      </c>
      <c r="AI1146" s="110">
        <v>0</v>
      </c>
      <c r="AJ1146" s="110">
        <v>0</v>
      </c>
      <c r="AK1146" s="110">
        <v>0</v>
      </c>
      <c r="AL1146" s="110">
        <v>0</v>
      </c>
      <c r="AM1146" s="110">
        <v>0</v>
      </c>
      <c r="AN1146" s="110">
        <v>0</v>
      </c>
      <c r="AO1146" s="110">
        <v>161</v>
      </c>
      <c r="AP1146" s="112">
        <f>'MFP by Site_kbs'!$AO1146/'MFP by Site_kbs'!$G1146</f>
        <v>0.89444444444444449</v>
      </c>
      <c r="AQ1146" s="110">
        <v>161</v>
      </c>
      <c r="AR1146" s="113">
        <f>'MFP by Site_kbs'!$AQ1146/'MFP by Site_kbs'!$G1146</f>
        <v>0.89444444444444449</v>
      </c>
      <c r="AS1146" s="110" t="s">
        <v>1767</v>
      </c>
      <c r="AT1146" s="110" t="s">
        <v>1802</v>
      </c>
      <c r="AU1146" s="114" t="s">
        <v>3246</v>
      </c>
    </row>
    <row r="1147" spans="2:47" x14ac:dyDescent="0.25">
      <c r="B1147" s="103" t="s">
        <v>1808</v>
      </c>
      <c r="C1147" s="103">
        <v>55</v>
      </c>
      <c r="D1147" s="103" t="s">
        <v>189</v>
      </c>
      <c r="E1147" s="103">
        <v>55017</v>
      </c>
      <c r="F1147" s="103" t="s">
        <v>1515</v>
      </c>
      <c r="G1147" s="104">
        <v>457</v>
      </c>
      <c r="H1147" s="104">
        <v>218</v>
      </c>
      <c r="I1147" s="105">
        <v>0.47702407002188202</v>
      </c>
      <c r="J1147" s="104">
        <v>239</v>
      </c>
      <c r="K1147" s="105">
        <v>0.52297592997811804</v>
      </c>
      <c r="L1147" s="104">
        <v>108</v>
      </c>
      <c r="M1147" s="104">
        <v>8</v>
      </c>
      <c r="N1147" s="104">
        <v>89</v>
      </c>
      <c r="O1147" s="104">
        <v>75</v>
      </c>
      <c r="P1147" s="104">
        <v>0</v>
      </c>
      <c r="Q1147" s="104">
        <v>123</v>
      </c>
      <c r="R1147" s="104">
        <v>54</v>
      </c>
      <c r="S1147" s="104">
        <f>SUM('MFP by Site_kbs'!$L1147:$P1147,'MFP by Site_kbs'!$R1147)</f>
        <v>334</v>
      </c>
      <c r="T1147" s="104">
        <v>427</v>
      </c>
      <c r="U1147" s="105">
        <v>0.93435448577680502</v>
      </c>
      <c r="V1147" s="104">
        <v>30</v>
      </c>
      <c r="W1147" s="105">
        <v>6.5645514223194701E-2</v>
      </c>
      <c r="X1147" s="104">
        <v>0</v>
      </c>
      <c r="Y1147" s="104">
        <v>9</v>
      </c>
      <c r="Z1147" s="104" t="s">
        <v>1869</v>
      </c>
      <c r="AA1147" s="104">
        <v>76</v>
      </c>
      <c r="AB1147" s="104">
        <v>98</v>
      </c>
      <c r="AC1147" s="104">
        <v>85</v>
      </c>
      <c r="AD1147" s="103">
        <v>98</v>
      </c>
      <c r="AE1147" s="104">
        <v>91</v>
      </c>
      <c r="AF1147" s="104">
        <v>0</v>
      </c>
      <c r="AG1147" s="104">
        <v>0</v>
      </c>
      <c r="AH1147" s="104">
        <v>0</v>
      </c>
      <c r="AI1147" s="104">
        <v>0</v>
      </c>
      <c r="AJ1147" s="104">
        <v>0</v>
      </c>
      <c r="AK1147" s="104">
        <v>0</v>
      </c>
      <c r="AL1147" s="104">
        <v>0</v>
      </c>
      <c r="AM1147" s="104">
        <v>0</v>
      </c>
      <c r="AN1147" s="104">
        <v>0</v>
      </c>
      <c r="AO1147" s="104">
        <v>432</v>
      </c>
      <c r="AP1147" s="106">
        <f>'MFP by Site_kbs'!$AO1147/'MFP by Site_kbs'!$G1147</f>
        <v>0.94529540481400443</v>
      </c>
      <c r="AQ1147" s="104">
        <v>432</v>
      </c>
      <c r="AR1147" s="107">
        <f>'MFP by Site_kbs'!$AQ1147/'MFP by Site_kbs'!$G1147</f>
        <v>0.94529540481400443</v>
      </c>
      <c r="AS1147" s="104" t="s">
        <v>1767</v>
      </c>
      <c r="AT1147" s="104" t="s">
        <v>1802</v>
      </c>
      <c r="AU1147" s="115" t="s">
        <v>3246</v>
      </c>
    </row>
    <row r="1148" spans="2:47" x14ac:dyDescent="0.25">
      <c r="B1148" s="109" t="s">
        <v>1808</v>
      </c>
      <c r="C1148" s="109">
        <v>55</v>
      </c>
      <c r="D1148" s="109" t="s">
        <v>189</v>
      </c>
      <c r="E1148" s="109">
        <v>55019</v>
      </c>
      <c r="F1148" s="109" t="s">
        <v>1516</v>
      </c>
      <c r="G1148" s="110">
        <v>211</v>
      </c>
      <c r="H1148" s="110">
        <v>102</v>
      </c>
      <c r="I1148" s="111">
        <v>0.48341232227488201</v>
      </c>
      <c r="J1148" s="110">
        <v>109</v>
      </c>
      <c r="K1148" s="111">
        <v>0.51658767772511804</v>
      </c>
      <c r="L1148" s="110">
        <v>11</v>
      </c>
      <c r="M1148" s="110">
        <v>1</v>
      </c>
      <c r="N1148" s="110">
        <v>86</v>
      </c>
      <c r="O1148" s="110">
        <v>55</v>
      </c>
      <c r="P1148" s="110">
        <v>0</v>
      </c>
      <c r="Q1148" s="110">
        <v>40</v>
      </c>
      <c r="R1148" s="110">
        <v>18</v>
      </c>
      <c r="S1148" s="110">
        <f>SUM('MFP by Site_kbs'!$L1148:$P1148,'MFP by Site_kbs'!$R1148)</f>
        <v>171</v>
      </c>
      <c r="T1148" s="110">
        <v>173</v>
      </c>
      <c r="U1148" s="111">
        <v>0.81990521327014199</v>
      </c>
      <c r="V1148" s="110">
        <v>38</v>
      </c>
      <c r="W1148" s="111">
        <v>0.18009478672985799</v>
      </c>
      <c r="X1148" s="110">
        <v>0</v>
      </c>
      <c r="Y1148" s="110">
        <v>5</v>
      </c>
      <c r="Z1148" s="110" t="s">
        <v>1869</v>
      </c>
      <c r="AA1148" s="110">
        <v>49</v>
      </c>
      <c r="AB1148" s="110">
        <v>51</v>
      </c>
      <c r="AC1148" s="110">
        <v>52</v>
      </c>
      <c r="AD1148" s="109">
        <v>54</v>
      </c>
      <c r="AE1148" s="110">
        <v>0</v>
      </c>
      <c r="AF1148" s="110">
        <v>0</v>
      </c>
      <c r="AG1148" s="110">
        <v>0</v>
      </c>
      <c r="AH1148" s="110">
        <v>0</v>
      </c>
      <c r="AI1148" s="110">
        <v>0</v>
      </c>
      <c r="AJ1148" s="110">
        <v>0</v>
      </c>
      <c r="AK1148" s="110">
        <v>0</v>
      </c>
      <c r="AL1148" s="110">
        <v>0</v>
      </c>
      <c r="AM1148" s="110">
        <v>0</v>
      </c>
      <c r="AN1148" s="110">
        <v>0</v>
      </c>
      <c r="AO1148" s="110">
        <v>200</v>
      </c>
      <c r="AP1148" s="112">
        <f>'MFP by Site_kbs'!$AO1148/'MFP by Site_kbs'!$G1148</f>
        <v>0.94786729857819907</v>
      </c>
      <c r="AQ1148" s="110">
        <v>200</v>
      </c>
      <c r="AR1148" s="113">
        <f>'MFP by Site_kbs'!$AQ1148/'MFP by Site_kbs'!$G1148</f>
        <v>0.94786729857819907</v>
      </c>
      <c r="AS1148" s="110" t="s">
        <v>1767</v>
      </c>
      <c r="AT1148" s="110" t="s">
        <v>1802</v>
      </c>
      <c r="AU1148" s="114" t="s">
        <v>3246</v>
      </c>
    </row>
    <row r="1149" spans="2:47" x14ac:dyDescent="0.25">
      <c r="B1149" s="103" t="s">
        <v>1808</v>
      </c>
      <c r="C1149" s="103">
        <v>55</v>
      </c>
      <c r="D1149" s="103" t="s">
        <v>189</v>
      </c>
      <c r="E1149" s="103">
        <v>55020</v>
      </c>
      <c r="F1149" s="103" t="s">
        <v>1517</v>
      </c>
      <c r="G1149" s="104">
        <v>1030</v>
      </c>
      <c r="H1149" s="104">
        <v>496</v>
      </c>
      <c r="I1149" s="105">
        <v>0.48155339805825198</v>
      </c>
      <c r="J1149" s="104">
        <v>534</v>
      </c>
      <c r="K1149" s="105">
        <v>0.51844660194174796</v>
      </c>
      <c r="L1149" s="104">
        <v>39</v>
      </c>
      <c r="M1149" s="104">
        <v>22</v>
      </c>
      <c r="N1149" s="104">
        <v>321</v>
      </c>
      <c r="O1149" s="104">
        <v>58</v>
      </c>
      <c r="P1149" s="104">
        <v>0</v>
      </c>
      <c r="Q1149" s="104">
        <v>552</v>
      </c>
      <c r="R1149" s="104">
        <v>38</v>
      </c>
      <c r="S1149" s="104">
        <f>SUM('MFP by Site_kbs'!$L1149:$P1149,'MFP by Site_kbs'!$R1149)</f>
        <v>478</v>
      </c>
      <c r="T1149" s="104">
        <v>1015</v>
      </c>
      <c r="U1149" s="105">
        <v>0.98543689320388395</v>
      </c>
      <c r="V1149" s="104">
        <v>15</v>
      </c>
      <c r="W1149" s="105">
        <v>1.45631067961165E-2</v>
      </c>
      <c r="X1149" s="104">
        <v>0</v>
      </c>
      <c r="Y1149" s="104">
        <v>0</v>
      </c>
      <c r="Z1149" s="104" t="s">
        <v>1869</v>
      </c>
      <c r="AA1149" s="104">
        <v>0</v>
      </c>
      <c r="AB1149" s="104">
        <v>0</v>
      </c>
      <c r="AC1149" s="104">
        <v>0</v>
      </c>
      <c r="AD1149" s="103">
        <v>0</v>
      </c>
      <c r="AE1149" s="104">
        <v>0</v>
      </c>
      <c r="AF1149" s="104">
        <v>0</v>
      </c>
      <c r="AG1149" s="104">
        <v>0</v>
      </c>
      <c r="AH1149" s="104">
        <v>335</v>
      </c>
      <c r="AI1149" s="104">
        <v>350</v>
      </c>
      <c r="AJ1149" s="104">
        <v>315</v>
      </c>
      <c r="AK1149" s="104">
        <v>30</v>
      </c>
      <c r="AL1149" s="104">
        <v>0</v>
      </c>
      <c r="AM1149" s="104">
        <v>0</v>
      </c>
      <c r="AN1149" s="104">
        <v>0</v>
      </c>
      <c r="AO1149" s="104">
        <v>664</v>
      </c>
      <c r="AP1149" s="106">
        <f>'MFP by Site_kbs'!$AO1149/'MFP by Site_kbs'!$G1149</f>
        <v>0.64466019417475728</v>
      </c>
      <c r="AQ1149" s="104">
        <v>666</v>
      </c>
      <c r="AR1149" s="107">
        <f>'MFP by Site_kbs'!$AQ1149/'MFP by Site_kbs'!$G1149</f>
        <v>0.64660194174757279</v>
      </c>
      <c r="AS1149" s="104" t="s">
        <v>1767</v>
      </c>
      <c r="AT1149" s="104" t="s">
        <v>1802</v>
      </c>
      <c r="AU1149" s="115" t="s">
        <v>3247</v>
      </c>
    </row>
    <row r="1150" spans="2:47" x14ac:dyDescent="0.25">
      <c r="B1150" s="109" t="s">
        <v>1808</v>
      </c>
      <c r="C1150" s="109">
        <v>55</v>
      </c>
      <c r="D1150" s="109" t="s">
        <v>189</v>
      </c>
      <c r="E1150" s="109">
        <v>55021</v>
      </c>
      <c r="F1150" s="109" t="s">
        <v>1518</v>
      </c>
      <c r="G1150" s="110">
        <v>374</v>
      </c>
      <c r="H1150" s="110">
        <v>191</v>
      </c>
      <c r="I1150" s="111">
        <v>0.510695187165775</v>
      </c>
      <c r="J1150" s="110">
        <v>183</v>
      </c>
      <c r="K1150" s="111">
        <v>0.489304812834225</v>
      </c>
      <c r="L1150" s="110">
        <v>24</v>
      </c>
      <c r="M1150" s="110">
        <v>8</v>
      </c>
      <c r="N1150" s="110">
        <v>30</v>
      </c>
      <c r="O1150" s="110">
        <v>11</v>
      </c>
      <c r="P1150" s="110">
        <v>0</v>
      </c>
      <c r="Q1150" s="110">
        <v>282</v>
      </c>
      <c r="R1150" s="110">
        <v>19</v>
      </c>
      <c r="S1150" s="110">
        <f>SUM('MFP by Site_kbs'!$L1150:$P1150,'MFP by Site_kbs'!$R1150)</f>
        <v>92</v>
      </c>
      <c r="T1150" s="110">
        <v>373</v>
      </c>
      <c r="U1150" s="111">
        <v>0.99732620320855603</v>
      </c>
      <c r="V1150" s="110">
        <v>1</v>
      </c>
      <c r="W1150" s="111">
        <v>2.6737967914438501E-3</v>
      </c>
      <c r="X1150" s="110">
        <v>0</v>
      </c>
      <c r="Y1150" s="110">
        <v>0</v>
      </c>
      <c r="Z1150" s="110" t="s">
        <v>1869</v>
      </c>
      <c r="AA1150" s="110">
        <v>0</v>
      </c>
      <c r="AB1150" s="110">
        <v>0</v>
      </c>
      <c r="AC1150" s="110">
        <v>0</v>
      </c>
      <c r="AD1150" s="109">
        <v>0</v>
      </c>
      <c r="AE1150" s="110">
        <v>0</v>
      </c>
      <c r="AF1150" s="110">
        <v>85</v>
      </c>
      <c r="AG1150" s="110">
        <v>86</v>
      </c>
      <c r="AH1150" s="110">
        <v>107</v>
      </c>
      <c r="AI1150" s="110">
        <v>96</v>
      </c>
      <c r="AJ1150" s="110">
        <v>0</v>
      </c>
      <c r="AK1150" s="110">
        <v>0</v>
      </c>
      <c r="AL1150" s="110">
        <v>0</v>
      </c>
      <c r="AM1150" s="110">
        <v>0</v>
      </c>
      <c r="AN1150" s="110">
        <v>0</v>
      </c>
      <c r="AO1150" s="110">
        <v>278</v>
      </c>
      <c r="AP1150" s="112">
        <f>'MFP by Site_kbs'!$AO1150/'MFP by Site_kbs'!$G1150</f>
        <v>0.74331550802139035</v>
      </c>
      <c r="AQ1150" s="110">
        <v>278</v>
      </c>
      <c r="AR1150" s="113">
        <f>'MFP by Site_kbs'!$AQ1150/'MFP by Site_kbs'!$G1150</f>
        <v>0.74331550802139035</v>
      </c>
      <c r="AS1150" s="110" t="s">
        <v>1767</v>
      </c>
      <c r="AT1150" s="110" t="s">
        <v>1802</v>
      </c>
      <c r="AU1150" s="114" t="s">
        <v>3246</v>
      </c>
    </row>
    <row r="1151" spans="2:47" x14ac:dyDescent="0.25">
      <c r="B1151" s="103" t="s">
        <v>1808</v>
      </c>
      <c r="C1151" s="103">
        <v>55</v>
      </c>
      <c r="D1151" s="103" t="s">
        <v>189</v>
      </c>
      <c r="E1151" s="103">
        <v>55022</v>
      </c>
      <c r="F1151" s="103" t="s">
        <v>1519</v>
      </c>
      <c r="G1151" s="104">
        <v>330</v>
      </c>
      <c r="H1151" s="104">
        <v>148</v>
      </c>
      <c r="I1151" s="105">
        <v>0.44848484848484799</v>
      </c>
      <c r="J1151" s="104">
        <v>182</v>
      </c>
      <c r="K1151" s="105">
        <v>0.55151515151515196</v>
      </c>
      <c r="L1151" s="104">
        <v>11</v>
      </c>
      <c r="M1151" s="104">
        <v>0</v>
      </c>
      <c r="N1151" s="104">
        <v>176</v>
      </c>
      <c r="O1151" s="104">
        <v>46</v>
      </c>
      <c r="P1151" s="104">
        <v>0</v>
      </c>
      <c r="Q1151" s="104">
        <v>81</v>
      </c>
      <c r="R1151" s="104">
        <v>16</v>
      </c>
      <c r="S1151" s="104">
        <f>SUM('MFP by Site_kbs'!$L1151:$P1151,'MFP by Site_kbs'!$R1151)</f>
        <v>249</v>
      </c>
      <c r="T1151" s="104">
        <v>302</v>
      </c>
      <c r="U1151" s="105">
        <v>0.91515151515151505</v>
      </c>
      <c r="V1151" s="104">
        <v>28</v>
      </c>
      <c r="W1151" s="105">
        <v>8.4848484848484895E-2</v>
      </c>
      <c r="X1151" s="104">
        <v>1</v>
      </c>
      <c r="Y1151" s="104">
        <v>5</v>
      </c>
      <c r="Z1151" s="104" t="s">
        <v>1869</v>
      </c>
      <c r="AA1151" s="104">
        <v>47</v>
      </c>
      <c r="AB1151" s="104">
        <v>41</v>
      </c>
      <c r="AC1151" s="104">
        <v>52</v>
      </c>
      <c r="AD1151" s="103">
        <v>47</v>
      </c>
      <c r="AE1151" s="104">
        <v>47</v>
      </c>
      <c r="AF1151" s="104">
        <v>54</v>
      </c>
      <c r="AG1151" s="104">
        <v>36</v>
      </c>
      <c r="AH1151" s="104">
        <v>0</v>
      </c>
      <c r="AI1151" s="104">
        <v>0</v>
      </c>
      <c r="AJ1151" s="104">
        <v>0</v>
      </c>
      <c r="AK1151" s="104">
        <v>0</v>
      </c>
      <c r="AL1151" s="104">
        <v>0</v>
      </c>
      <c r="AM1151" s="104">
        <v>0</v>
      </c>
      <c r="AN1151" s="104">
        <v>0</v>
      </c>
      <c r="AO1151" s="104">
        <v>315</v>
      </c>
      <c r="AP1151" s="106">
        <f>'MFP by Site_kbs'!$AO1151/'MFP by Site_kbs'!$G1151</f>
        <v>0.95454545454545459</v>
      </c>
      <c r="AQ1151" s="104">
        <v>315</v>
      </c>
      <c r="AR1151" s="107">
        <f>'MFP by Site_kbs'!$AQ1151/'MFP by Site_kbs'!$G1151</f>
        <v>0.95454545454545459</v>
      </c>
      <c r="AS1151" s="104" t="s">
        <v>1767</v>
      </c>
      <c r="AT1151" s="104" t="s">
        <v>1802</v>
      </c>
      <c r="AU1151" s="115" t="s">
        <v>3246</v>
      </c>
    </row>
    <row r="1152" spans="2:47" x14ac:dyDescent="0.25">
      <c r="B1152" s="109" t="s">
        <v>1808</v>
      </c>
      <c r="C1152" s="109">
        <v>55</v>
      </c>
      <c r="D1152" s="109" t="s">
        <v>189</v>
      </c>
      <c r="E1152" s="109">
        <v>55023</v>
      </c>
      <c r="F1152" s="109" t="s">
        <v>1520</v>
      </c>
      <c r="G1152" s="110">
        <v>585</v>
      </c>
      <c r="H1152" s="110">
        <v>285</v>
      </c>
      <c r="I1152" s="111">
        <v>0.487179487179487</v>
      </c>
      <c r="J1152" s="110">
        <v>300</v>
      </c>
      <c r="K1152" s="111">
        <v>0.512820512820513</v>
      </c>
      <c r="L1152" s="110">
        <v>20</v>
      </c>
      <c r="M1152" s="110">
        <v>5</v>
      </c>
      <c r="N1152" s="110">
        <v>141</v>
      </c>
      <c r="O1152" s="110">
        <v>31</v>
      </c>
      <c r="P1152" s="110">
        <v>0</v>
      </c>
      <c r="Q1152" s="110">
        <v>337</v>
      </c>
      <c r="R1152" s="110">
        <v>51</v>
      </c>
      <c r="S1152" s="110">
        <f>SUM('MFP by Site_kbs'!$L1152:$P1152,'MFP by Site_kbs'!$R1152)</f>
        <v>248</v>
      </c>
      <c r="T1152" s="110">
        <v>575</v>
      </c>
      <c r="U1152" s="111">
        <v>0.98290598290598297</v>
      </c>
      <c r="V1152" s="110">
        <v>10</v>
      </c>
      <c r="W1152" s="111">
        <v>1.7094017094017099E-2</v>
      </c>
      <c r="X1152" s="110">
        <v>1</v>
      </c>
      <c r="Y1152" s="110">
        <v>9</v>
      </c>
      <c r="Z1152" s="110" t="s">
        <v>1869</v>
      </c>
      <c r="AA1152" s="110">
        <v>69</v>
      </c>
      <c r="AB1152" s="110">
        <v>84</v>
      </c>
      <c r="AC1152" s="110">
        <v>79</v>
      </c>
      <c r="AD1152" s="109">
        <v>86</v>
      </c>
      <c r="AE1152" s="110">
        <v>81</v>
      </c>
      <c r="AF1152" s="110">
        <v>95</v>
      </c>
      <c r="AG1152" s="110">
        <v>81</v>
      </c>
      <c r="AH1152" s="110">
        <v>0</v>
      </c>
      <c r="AI1152" s="110">
        <v>0</v>
      </c>
      <c r="AJ1152" s="110">
        <v>0</v>
      </c>
      <c r="AK1152" s="110">
        <v>0</v>
      </c>
      <c r="AL1152" s="110">
        <v>0</v>
      </c>
      <c r="AM1152" s="110">
        <v>0</v>
      </c>
      <c r="AN1152" s="110">
        <v>0</v>
      </c>
      <c r="AO1152" s="110">
        <v>403</v>
      </c>
      <c r="AP1152" s="112">
        <f>'MFP by Site_kbs'!$AO1152/'MFP by Site_kbs'!$G1152</f>
        <v>0.68888888888888888</v>
      </c>
      <c r="AQ1152" s="110">
        <v>403</v>
      </c>
      <c r="AR1152" s="113">
        <f>'MFP by Site_kbs'!$AQ1152/'MFP by Site_kbs'!$G1152</f>
        <v>0.68888888888888888</v>
      </c>
      <c r="AS1152" s="110" t="s">
        <v>1767</v>
      </c>
      <c r="AT1152" s="110" t="s">
        <v>1802</v>
      </c>
      <c r="AU1152" s="114" t="s">
        <v>3246</v>
      </c>
    </row>
    <row r="1153" spans="2:47" x14ac:dyDescent="0.25">
      <c r="B1153" s="103" t="s">
        <v>1808</v>
      </c>
      <c r="C1153" s="103">
        <v>55</v>
      </c>
      <c r="D1153" s="103" t="s">
        <v>189</v>
      </c>
      <c r="E1153" s="103">
        <v>55025</v>
      </c>
      <c r="F1153" s="103" t="s">
        <v>1521</v>
      </c>
      <c r="G1153" s="104">
        <v>229</v>
      </c>
      <c r="H1153" s="104">
        <v>113</v>
      </c>
      <c r="I1153" s="105">
        <v>0.49344978165938902</v>
      </c>
      <c r="J1153" s="104">
        <v>116</v>
      </c>
      <c r="K1153" s="105">
        <v>0.50655021834061098</v>
      </c>
      <c r="L1153" s="104">
        <v>33</v>
      </c>
      <c r="M1153" s="104">
        <v>0</v>
      </c>
      <c r="N1153" s="104">
        <v>5</v>
      </c>
      <c r="O1153" s="104">
        <v>3</v>
      </c>
      <c r="P1153" s="104">
        <v>0</v>
      </c>
      <c r="Q1153" s="104">
        <v>151</v>
      </c>
      <c r="R1153" s="104">
        <v>37</v>
      </c>
      <c r="S1153" s="104">
        <f>SUM('MFP by Site_kbs'!$L1153:$P1153,'MFP by Site_kbs'!$R1153)</f>
        <v>78</v>
      </c>
      <c r="T1153" s="104">
        <v>229</v>
      </c>
      <c r="U1153" s="105">
        <v>1</v>
      </c>
      <c r="V1153" s="104">
        <v>0</v>
      </c>
      <c r="W1153" s="105">
        <v>0</v>
      </c>
      <c r="X1153" s="104">
        <v>0</v>
      </c>
      <c r="Y1153" s="104">
        <v>6</v>
      </c>
      <c r="Z1153" s="104" t="s">
        <v>1869</v>
      </c>
      <c r="AA1153" s="104">
        <v>37</v>
      </c>
      <c r="AB1153" s="104">
        <v>44</v>
      </c>
      <c r="AC1153" s="104">
        <v>46</v>
      </c>
      <c r="AD1153" s="103">
        <v>58</v>
      </c>
      <c r="AE1153" s="104">
        <v>38</v>
      </c>
      <c r="AF1153" s="104">
        <v>0</v>
      </c>
      <c r="AG1153" s="104">
        <v>0</v>
      </c>
      <c r="AH1153" s="104">
        <v>0</v>
      </c>
      <c r="AI1153" s="104">
        <v>0</v>
      </c>
      <c r="AJ1153" s="104">
        <v>0</v>
      </c>
      <c r="AK1153" s="104">
        <v>0</v>
      </c>
      <c r="AL1153" s="104">
        <v>0</v>
      </c>
      <c r="AM1153" s="104">
        <v>0</v>
      </c>
      <c r="AN1153" s="104">
        <v>0</v>
      </c>
      <c r="AO1153" s="104">
        <v>177</v>
      </c>
      <c r="AP1153" s="106">
        <f>'MFP by Site_kbs'!$AO1153/'MFP by Site_kbs'!$G1153</f>
        <v>0.77292576419213976</v>
      </c>
      <c r="AQ1153" s="104">
        <v>177</v>
      </c>
      <c r="AR1153" s="107">
        <f>'MFP by Site_kbs'!$AQ1153/'MFP by Site_kbs'!$G1153</f>
        <v>0.77292576419213976</v>
      </c>
      <c r="AS1153" s="104" t="s">
        <v>1767</v>
      </c>
      <c r="AT1153" s="104" t="s">
        <v>1802</v>
      </c>
      <c r="AU1153" s="115" t="s">
        <v>3246</v>
      </c>
    </row>
    <row r="1154" spans="2:47" x14ac:dyDescent="0.25">
      <c r="B1154" s="109" t="s">
        <v>1808</v>
      </c>
      <c r="C1154" s="109">
        <v>55</v>
      </c>
      <c r="D1154" s="109" t="s">
        <v>189</v>
      </c>
      <c r="E1154" s="109">
        <v>55026</v>
      </c>
      <c r="F1154" s="109" t="s">
        <v>1522</v>
      </c>
      <c r="G1154" s="110">
        <v>542</v>
      </c>
      <c r="H1154" s="110">
        <v>271</v>
      </c>
      <c r="I1154" s="111">
        <v>0.5</v>
      </c>
      <c r="J1154" s="110">
        <v>271</v>
      </c>
      <c r="K1154" s="111">
        <v>0.5</v>
      </c>
      <c r="L1154" s="110">
        <v>103</v>
      </c>
      <c r="M1154" s="110">
        <v>1</v>
      </c>
      <c r="N1154" s="110">
        <v>18</v>
      </c>
      <c r="O1154" s="110">
        <v>16</v>
      </c>
      <c r="P1154" s="110">
        <v>0</v>
      </c>
      <c r="Q1154" s="110">
        <v>360</v>
      </c>
      <c r="R1154" s="110">
        <v>44</v>
      </c>
      <c r="S1154" s="110">
        <f>SUM('MFP by Site_kbs'!$L1154:$P1154,'MFP by Site_kbs'!$R1154)</f>
        <v>182</v>
      </c>
      <c r="T1154" s="110">
        <v>541</v>
      </c>
      <c r="U1154" s="111">
        <v>0.99815498154981597</v>
      </c>
      <c r="V1154" s="110">
        <v>1</v>
      </c>
      <c r="W1154" s="111">
        <v>1.8450184501845001E-3</v>
      </c>
      <c r="X1154" s="110">
        <v>0</v>
      </c>
      <c r="Y1154" s="110">
        <v>0</v>
      </c>
      <c r="Z1154" s="110" t="s">
        <v>1869</v>
      </c>
      <c r="AA1154" s="110">
        <v>0</v>
      </c>
      <c r="AB1154" s="110">
        <v>0</v>
      </c>
      <c r="AC1154" s="110">
        <v>0</v>
      </c>
      <c r="AD1154" s="109">
        <v>0</v>
      </c>
      <c r="AE1154" s="110">
        <v>0</v>
      </c>
      <c r="AF1154" s="110">
        <v>140</v>
      </c>
      <c r="AG1154" s="110">
        <v>136</v>
      </c>
      <c r="AH1154" s="110">
        <v>131</v>
      </c>
      <c r="AI1154" s="110">
        <v>135</v>
      </c>
      <c r="AJ1154" s="110">
        <v>0</v>
      </c>
      <c r="AK1154" s="110">
        <v>0</v>
      </c>
      <c r="AL1154" s="110">
        <v>0</v>
      </c>
      <c r="AM1154" s="110">
        <v>0</v>
      </c>
      <c r="AN1154" s="110">
        <v>0</v>
      </c>
      <c r="AO1154" s="110">
        <v>314</v>
      </c>
      <c r="AP1154" s="112">
        <f>'MFP by Site_kbs'!$AO1154/'MFP by Site_kbs'!$G1154</f>
        <v>0.57933579335793361</v>
      </c>
      <c r="AQ1154" s="110">
        <v>314</v>
      </c>
      <c r="AR1154" s="113">
        <f>'MFP by Site_kbs'!$AQ1154/'MFP by Site_kbs'!$G1154</f>
        <v>0.57933579335793361</v>
      </c>
      <c r="AS1154" s="110" t="s">
        <v>1767</v>
      </c>
      <c r="AT1154" s="110" t="s">
        <v>1802</v>
      </c>
      <c r="AU1154" s="114" t="s">
        <v>3247</v>
      </c>
    </row>
    <row r="1155" spans="2:47" x14ac:dyDescent="0.25">
      <c r="B1155" s="103" t="s">
        <v>1808</v>
      </c>
      <c r="C1155" s="103">
        <v>55</v>
      </c>
      <c r="D1155" s="103" t="s">
        <v>189</v>
      </c>
      <c r="E1155" s="103">
        <v>55027</v>
      </c>
      <c r="F1155" s="103" t="s">
        <v>1523</v>
      </c>
      <c r="G1155" s="104">
        <v>874</v>
      </c>
      <c r="H1155" s="104">
        <v>415</v>
      </c>
      <c r="I1155" s="105">
        <v>0.47482837528604099</v>
      </c>
      <c r="J1155" s="104">
        <v>459</v>
      </c>
      <c r="K1155" s="105">
        <v>0.52517162471395895</v>
      </c>
      <c r="L1155" s="104">
        <v>30</v>
      </c>
      <c r="M1155" s="104">
        <v>31</v>
      </c>
      <c r="N1155" s="104">
        <v>71</v>
      </c>
      <c r="O1155" s="104">
        <v>29</v>
      </c>
      <c r="P1155" s="104">
        <v>3</v>
      </c>
      <c r="Q1155" s="104">
        <v>668</v>
      </c>
      <c r="R1155" s="104">
        <v>42</v>
      </c>
      <c r="S1155" s="104">
        <f>SUM('MFP by Site_kbs'!$L1155:$P1155,'MFP by Site_kbs'!$R1155)</f>
        <v>206</v>
      </c>
      <c r="T1155" s="104">
        <v>853</v>
      </c>
      <c r="U1155" s="105">
        <v>0.97597254004576695</v>
      </c>
      <c r="V1155" s="104">
        <v>21</v>
      </c>
      <c r="W1155" s="105">
        <v>2.4027459954233402E-2</v>
      </c>
      <c r="X1155" s="104">
        <v>1</v>
      </c>
      <c r="Y1155" s="104">
        <v>14</v>
      </c>
      <c r="Z1155" s="104" t="s">
        <v>1869</v>
      </c>
      <c r="AA1155" s="104">
        <v>125</v>
      </c>
      <c r="AB1155" s="104">
        <v>134</v>
      </c>
      <c r="AC1155" s="104">
        <v>114</v>
      </c>
      <c r="AD1155" s="103">
        <v>150</v>
      </c>
      <c r="AE1155" s="104">
        <v>112</v>
      </c>
      <c r="AF1155" s="104">
        <v>114</v>
      </c>
      <c r="AG1155" s="104">
        <v>110</v>
      </c>
      <c r="AH1155" s="104">
        <v>0</v>
      </c>
      <c r="AI1155" s="104">
        <v>0</v>
      </c>
      <c r="AJ1155" s="104">
        <v>0</v>
      </c>
      <c r="AK1155" s="104">
        <v>0</v>
      </c>
      <c r="AL1155" s="104">
        <v>0</v>
      </c>
      <c r="AM1155" s="104">
        <v>0</v>
      </c>
      <c r="AN1155" s="104">
        <v>0</v>
      </c>
      <c r="AO1155" s="104">
        <v>358</v>
      </c>
      <c r="AP1155" s="106">
        <f>'MFP by Site_kbs'!$AO1155/'MFP by Site_kbs'!$G1155</f>
        <v>0.40961098398169338</v>
      </c>
      <c r="AQ1155" s="104">
        <v>364</v>
      </c>
      <c r="AR1155" s="107">
        <f>'MFP by Site_kbs'!$AQ1155/'MFP by Site_kbs'!$G1155</f>
        <v>0.41647597254004576</v>
      </c>
      <c r="AS1155" s="104" t="s">
        <v>1767</v>
      </c>
      <c r="AT1155" s="104" t="s">
        <v>1802</v>
      </c>
      <c r="AU1155" s="115" t="s">
        <v>3247</v>
      </c>
    </row>
    <row r="1156" spans="2:47" x14ac:dyDescent="0.25">
      <c r="B1156" s="109" t="s">
        <v>1808</v>
      </c>
      <c r="C1156" s="109">
        <v>55</v>
      </c>
      <c r="D1156" s="109" t="s">
        <v>189</v>
      </c>
      <c r="E1156" s="109">
        <v>55028</v>
      </c>
      <c r="F1156" s="109" t="s">
        <v>1524</v>
      </c>
      <c r="G1156" s="110">
        <v>425</v>
      </c>
      <c r="H1156" s="110">
        <v>195</v>
      </c>
      <c r="I1156" s="111">
        <v>0.45882352941176502</v>
      </c>
      <c r="J1156" s="110">
        <v>230</v>
      </c>
      <c r="K1156" s="111">
        <v>0.54117647058823504</v>
      </c>
      <c r="L1156" s="110">
        <v>43</v>
      </c>
      <c r="M1156" s="110">
        <v>8</v>
      </c>
      <c r="N1156" s="110">
        <v>185</v>
      </c>
      <c r="O1156" s="110">
        <v>41</v>
      </c>
      <c r="P1156" s="110">
        <v>1</v>
      </c>
      <c r="Q1156" s="110">
        <v>130</v>
      </c>
      <c r="R1156" s="110">
        <v>17</v>
      </c>
      <c r="S1156" s="110">
        <f>SUM('MFP by Site_kbs'!$L1156:$P1156,'MFP by Site_kbs'!$R1156)</f>
        <v>295</v>
      </c>
      <c r="T1156" s="110">
        <v>405</v>
      </c>
      <c r="U1156" s="111">
        <v>0.95294117647058796</v>
      </c>
      <c r="V1156" s="110">
        <v>20</v>
      </c>
      <c r="W1156" s="111">
        <v>4.7058823529411799E-2</v>
      </c>
      <c r="X1156" s="110">
        <v>0</v>
      </c>
      <c r="Y1156" s="110">
        <v>0</v>
      </c>
      <c r="Z1156" s="110" t="s">
        <v>1869</v>
      </c>
      <c r="AA1156" s="110">
        <v>0</v>
      </c>
      <c r="AB1156" s="110">
        <v>0</v>
      </c>
      <c r="AC1156" s="110">
        <v>0</v>
      </c>
      <c r="AD1156" s="109">
        <v>0</v>
      </c>
      <c r="AE1156" s="110">
        <v>0</v>
      </c>
      <c r="AF1156" s="110">
        <v>0</v>
      </c>
      <c r="AG1156" s="110">
        <v>0</v>
      </c>
      <c r="AH1156" s="110">
        <v>217</v>
      </c>
      <c r="AI1156" s="110">
        <v>208</v>
      </c>
      <c r="AJ1156" s="110">
        <v>0</v>
      </c>
      <c r="AK1156" s="110">
        <v>0</v>
      </c>
      <c r="AL1156" s="110">
        <v>0</v>
      </c>
      <c r="AM1156" s="110">
        <v>0</v>
      </c>
      <c r="AN1156" s="110">
        <v>0</v>
      </c>
      <c r="AO1156" s="110">
        <v>380</v>
      </c>
      <c r="AP1156" s="112">
        <f>'MFP by Site_kbs'!$AO1156/'MFP by Site_kbs'!$G1156</f>
        <v>0.89411764705882357</v>
      </c>
      <c r="AQ1156" s="110">
        <v>380</v>
      </c>
      <c r="AR1156" s="113">
        <f>'MFP by Site_kbs'!$AQ1156/'MFP by Site_kbs'!$G1156</f>
        <v>0.89411764705882357</v>
      </c>
      <c r="AS1156" s="110" t="s">
        <v>1767</v>
      </c>
      <c r="AT1156" s="110" t="s">
        <v>1802</v>
      </c>
      <c r="AU1156" s="114" t="s">
        <v>3246</v>
      </c>
    </row>
    <row r="1157" spans="2:47" x14ac:dyDescent="0.25">
      <c r="B1157" s="103" t="s">
        <v>1808</v>
      </c>
      <c r="C1157" s="103">
        <v>55</v>
      </c>
      <c r="D1157" s="103" t="s">
        <v>189</v>
      </c>
      <c r="E1157" s="103">
        <v>55029</v>
      </c>
      <c r="F1157" s="103" t="s">
        <v>1525</v>
      </c>
      <c r="G1157" s="104">
        <v>663</v>
      </c>
      <c r="H1157" s="104">
        <v>310</v>
      </c>
      <c r="I1157" s="105">
        <v>0.467571644042232</v>
      </c>
      <c r="J1157" s="104">
        <v>353</v>
      </c>
      <c r="K1157" s="105">
        <v>0.53242835595776805</v>
      </c>
      <c r="L1157" s="104">
        <v>31</v>
      </c>
      <c r="M1157" s="104">
        <v>6</v>
      </c>
      <c r="N1157" s="104">
        <v>174</v>
      </c>
      <c r="O1157" s="104">
        <v>59</v>
      </c>
      <c r="P1157" s="104">
        <v>0</v>
      </c>
      <c r="Q1157" s="104">
        <v>347</v>
      </c>
      <c r="R1157" s="104">
        <v>46</v>
      </c>
      <c r="S1157" s="104">
        <f>SUM('MFP by Site_kbs'!$L1157:$P1157,'MFP by Site_kbs'!$R1157)</f>
        <v>316</v>
      </c>
      <c r="T1157" s="104">
        <v>635</v>
      </c>
      <c r="U1157" s="105">
        <v>0.95776772247360498</v>
      </c>
      <c r="V1157" s="104">
        <v>28</v>
      </c>
      <c r="W1157" s="105">
        <v>4.2232277526395197E-2</v>
      </c>
      <c r="X1157" s="104">
        <v>2</v>
      </c>
      <c r="Y1157" s="104">
        <v>9</v>
      </c>
      <c r="Z1157" s="104" t="s">
        <v>1869</v>
      </c>
      <c r="AA1157" s="104">
        <v>78</v>
      </c>
      <c r="AB1157" s="104">
        <v>102</v>
      </c>
      <c r="AC1157" s="104">
        <v>113</v>
      </c>
      <c r="AD1157" s="103">
        <v>89</v>
      </c>
      <c r="AE1157" s="104">
        <v>99</v>
      </c>
      <c r="AF1157" s="104">
        <v>82</v>
      </c>
      <c r="AG1157" s="104">
        <v>89</v>
      </c>
      <c r="AH1157" s="104">
        <v>0</v>
      </c>
      <c r="AI1157" s="104">
        <v>0</v>
      </c>
      <c r="AJ1157" s="104">
        <v>0</v>
      </c>
      <c r="AK1157" s="104">
        <v>0</v>
      </c>
      <c r="AL1157" s="104">
        <v>0</v>
      </c>
      <c r="AM1157" s="104">
        <v>0</v>
      </c>
      <c r="AN1157" s="104">
        <v>0</v>
      </c>
      <c r="AO1157" s="104">
        <v>496</v>
      </c>
      <c r="AP1157" s="106">
        <f>'MFP by Site_kbs'!$AO1157/'MFP by Site_kbs'!$G1157</f>
        <v>0.74811463046757165</v>
      </c>
      <c r="AQ1157" s="104">
        <v>496</v>
      </c>
      <c r="AR1157" s="107">
        <f>'MFP by Site_kbs'!$AQ1157/'MFP by Site_kbs'!$G1157</f>
        <v>0.74811463046757165</v>
      </c>
      <c r="AS1157" s="104" t="s">
        <v>1767</v>
      </c>
      <c r="AT1157" s="104" t="s">
        <v>1802</v>
      </c>
      <c r="AU1157" s="115" t="s">
        <v>3246</v>
      </c>
    </row>
    <row r="1158" spans="2:47" ht="30" x14ac:dyDescent="0.25">
      <c r="B1158" s="109" t="s">
        <v>1808</v>
      </c>
      <c r="C1158" s="109">
        <v>55</v>
      </c>
      <c r="D1158" s="109" t="s">
        <v>189</v>
      </c>
      <c r="E1158" s="109">
        <v>55030</v>
      </c>
      <c r="F1158" s="109" t="s">
        <v>1526</v>
      </c>
      <c r="G1158" s="110">
        <v>133</v>
      </c>
      <c r="H1158" s="110">
        <v>65</v>
      </c>
      <c r="I1158" s="111">
        <v>0.488721804511278</v>
      </c>
      <c r="J1158" s="110">
        <v>68</v>
      </c>
      <c r="K1158" s="111">
        <v>0.511278195488722</v>
      </c>
      <c r="L1158" s="110">
        <v>55</v>
      </c>
      <c r="M1158" s="110">
        <v>0</v>
      </c>
      <c r="N1158" s="110">
        <v>1</v>
      </c>
      <c r="O1158" s="110">
        <v>1</v>
      </c>
      <c r="P1158" s="110">
        <v>0</v>
      </c>
      <c r="Q1158" s="110">
        <v>46</v>
      </c>
      <c r="R1158" s="110">
        <v>30</v>
      </c>
      <c r="S1158" s="110">
        <f>SUM('MFP by Site_kbs'!$L1158:$P1158,'MFP by Site_kbs'!$R1158)</f>
        <v>87</v>
      </c>
      <c r="T1158" s="110">
        <v>133</v>
      </c>
      <c r="U1158" s="111">
        <v>1</v>
      </c>
      <c r="V1158" s="110">
        <v>0</v>
      </c>
      <c r="W1158" s="111">
        <v>0</v>
      </c>
      <c r="X1158" s="110">
        <v>0</v>
      </c>
      <c r="Y1158" s="110">
        <v>4</v>
      </c>
      <c r="Z1158" s="110" t="s">
        <v>1869</v>
      </c>
      <c r="AA1158" s="110">
        <v>21</v>
      </c>
      <c r="AB1158" s="110">
        <v>19</v>
      </c>
      <c r="AC1158" s="110">
        <v>34</v>
      </c>
      <c r="AD1158" s="109">
        <v>22</v>
      </c>
      <c r="AE1158" s="110">
        <v>33</v>
      </c>
      <c r="AF1158" s="110">
        <v>0</v>
      </c>
      <c r="AG1158" s="110">
        <v>0</v>
      </c>
      <c r="AH1158" s="110">
        <v>0</v>
      </c>
      <c r="AI1158" s="110">
        <v>0</v>
      </c>
      <c r="AJ1158" s="110">
        <v>0</v>
      </c>
      <c r="AK1158" s="110">
        <v>0</v>
      </c>
      <c r="AL1158" s="110">
        <v>0</v>
      </c>
      <c r="AM1158" s="110">
        <v>0</v>
      </c>
      <c r="AN1158" s="110">
        <v>0</v>
      </c>
      <c r="AO1158" s="110">
        <v>108</v>
      </c>
      <c r="AP1158" s="112">
        <f>'MFP by Site_kbs'!$AO1158/'MFP by Site_kbs'!$G1158</f>
        <v>0.81203007518796988</v>
      </c>
      <c r="AQ1158" s="110">
        <v>108</v>
      </c>
      <c r="AR1158" s="113">
        <f>'MFP by Site_kbs'!$AQ1158/'MFP by Site_kbs'!$G1158</f>
        <v>0.81203007518796988</v>
      </c>
      <c r="AS1158" s="110" t="s">
        <v>1767</v>
      </c>
      <c r="AT1158" s="110" t="s">
        <v>1802</v>
      </c>
      <c r="AU1158" s="114" t="s">
        <v>3246</v>
      </c>
    </row>
    <row r="1159" spans="2:47" x14ac:dyDescent="0.25">
      <c r="B1159" s="103" t="s">
        <v>1808</v>
      </c>
      <c r="C1159" s="103">
        <v>55</v>
      </c>
      <c r="D1159" s="103" t="s">
        <v>189</v>
      </c>
      <c r="E1159" s="103">
        <v>55032</v>
      </c>
      <c r="F1159" s="103" t="s">
        <v>1527</v>
      </c>
      <c r="G1159" s="104">
        <v>38</v>
      </c>
      <c r="H1159" s="104">
        <v>12</v>
      </c>
      <c r="I1159" s="105">
        <v>0.31578947368421101</v>
      </c>
      <c r="J1159" s="104">
        <v>26</v>
      </c>
      <c r="K1159" s="105">
        <v>0.68421052631578905</v>
      </c>
      <c r="L1159" s="104">
        <v>2</v>
      </c>
      <c r="M1159" s="104">
        <v>0</v>
      </c>
      <c r="N1159" s="104">
        <v>16</v>
      </c>
      <c r="O1159" s="104">
        <v>0</v>
      </c>
      <c r="P1159" s="104">
        <v>0</v>
      </c>
      <c r="Q1159" s="104">
        <v>19</v>
      </c>
      <c r="R1159" s="104">
        <v>1</v>
      </c>
      <c r="S1159" s="104">
        <f>SUM('MFP by Site_kbs'!$L1159:$P1159,'MFP by Site_kbs'!$R1159)</f>
        <v>19</v>
      </c>
      <c r="T1159" s="104">
        <v>38</v>
      </c>
      <c r="U1159" s="105">
        <v>1</v>
      </c>
      <c r="V1159" s="104">
        <v>0</v>
      </c>
      <c r="W1159" s="105">
        <v>0</v>
      </c>
      <c r="X1159" s="104">
        <v>0</v>
      </c>
      <c r="Y1159" s="104">
        <v>0</v>
      </c>
      <c r="Z1159" s="104" t="s">
        <v>1869</v>
      </c>
      <c r="AA1159" s="104">
        <v>0</v>
      </c>
      <c r="AB1159" s="104">
        <v>0</v>
      </c>
      <c r="AC1159" s="104">
        <v>2</v>
      </c>
      <c r="AD1159" s="103">
        <v>1</v>
      </c>
      <c r="AE1159" s="104">
        <v>4</v>
      </c>
      <c r="AF1159" s="104">
        <v>2</v>
      </c>
      <c r="AG1159" s="104">
        <v>1</v>
      </c>
      <c r="AH1159" s="104">
        <v>5</v>
      </c>
      <c r="AI1159" s="104">
        <v>2</v>
      </c>
      <c r="AJ1159" s="104">
        <v>4</v>
      </c>
      <c r="AK1159" s="104">
        <v>0</v>
      </c>
      <c r="AL1159" s="104">
        <v>3</v>
      </c>
      <c r="AM1159" s="104">
        <v>4</v>
      </c>
      <c r="AN1159" s="104">
        <v>10</v>
      </c>
      <c r="AO1159" s="104">
        <v>30</v>
      </c>
      <c r="AP1159" s="106">
        <f>'MFP by Site_kbs'!$AO1159/'MFP by Site_kbs'!$G1159</f>
        <v>0.78947368421052633</v>
      </c>
      <c r="AQ1159" s="104">
        <v>30</v>
      </c>
      <c r="AR1159" s="107">
        <f>'MFP by Site_kbs'!$AQ1159/'MFP by Site_kbs'!$G1159</f>
        <v>0.78947368421052633</v>
      </c>
      <c r="AS1159" s="104" t="s">
        <v>1767</v>
      </c>
      <c r="AT1159" s="104" t="s">
        <v>1802</v>
      </c>
      <c r="AU1159" s="115" t="s">
        <v>3246</v>
      </c>
    </row>
    <row r="1160" spans="2:47" x14ac:dyDescent="0.25">
      <c r="B1160" s="109" t="s">
        <v>1808</v>
      </c>
      <c r="C1160" s="109">
        <v>55</v>
      </c>
      <c r="D1160" s="109" t="s">
        <v>189</v>
      </c>
      <c r="E1160" s="109">
        <v>55033</v>
      </c>
      <c r="F1160" s="109" t="s">
        <v>1528</v>
      </c>
      <c r="G1160" s="110">
        <v>465</v>
      </c>
      <c r="H1160" s="110">
        <v>251</v>
      </c>
      <c r="I1160" s="111">
        <v>0.53978494623655904</v>
      </c>
      <c r="J1160" s="110">
        <v>214</v>
      </c>
      <c r="K1160" s="111">
        <v>0.46021505376344102</v>
      </c>
      <c r="L1160" s="110">
        <v>3</v>
      </c>
      <c r="M1160" s="110">
        <v>0</v>
      </c>
      <c r="N1160" s="110">
        <v>220</v>
      </c>
      <c r="O1160" s="110">
        <v>32</v>
      </c>
      <c r="P1160" s="110">
        <v>0</v>
      </c>
      <c r="Q1160" s="110">
        <v>173</v>
      </c>
      <c r="R1160" s="110">
        <v>37</v>
      </c>
      <c r="S1160" s="110">
        <f>SUM('MFP by Site_kbs'!$L1160:$P1160,'MFP by Site_kbs'!$R1160)</f>
        <v>292</v>
      </c>
      <c r="T1160" s="110">
        <v>449</v>
      </c>
      <c r="U1160" s="111">
        <v>0.96559139784946202</v>
      </c>
      <c r="V1160" s="110">
        <v>16</v>
      </c>
      <c r="W1160" s="111">
        <v>3.44086021505376E-2</v>
      </c>
      <c r="X1160" s="110">
        <v>0</v>
      </c>
      <c r="Y1160" s="110">
        <v>14</v>
      </c>
      <c r="Z1160" s="110" t="s">
        <v>1869</v>
      </c>
      <c r="AA1160" s="110">
        <v>94</v>
      </c>
      <c r="AB1160" s="110">
        <v>137</v>
      </c>
      <c r="AC1160" s="110">
        <v>101</v>
      </c>
      <c r="AD1160" s="109">
        <v>119</v>
      </c>
      <c r="AE1160" s="110">
        <v>0</v>
      </c>
      <c r="AF1160" s="110">
        <v>0</v>
      </c>
      <c r="AG1160" s="110">
        <v>0</v>
      </c>
      <c r="AH1160" s="110">
        <v>0</v>
      </c>
      <c r="AI1160" s="110">
        <v>0</v>
      </c>
      <c r="AJ1160" s="110">
        <v>0</v>
      </c>
      <c r="AK1160" s="110">
        <v>0</v>
      </c>
      <c r="AL1160" s="110">
        <v>0</v>
      </c>
      <c r="AM1160" s="110">
        <v>0</v>
      </c>
      <c r="AN1160" s="110">
        <v>0</v>
      </c>
      <c r="AO1160" s="110">
        <v>383</v>
      </c>
      <c r="AP1160" s="112">
        <f>'MFP by Site_kbs'!$AO1160/'MFP by Site_kbs'!$G1160</f>
        <v>0.82365591397849458</v>
      </c>
      <c r="AQ1160" s="110">
        <v>383</v>
      </c>
      <c r="AR1160" s="113">
        <f>'MFP by Site_kbs'!$AQ1160/'MFP by Site_kbs'!$G1160</f>
        <v>0.82365591397849458</v>
      </c>
      <c r="AS1160" s="110" t="s">
        <v>1767</v>
      </c>
      <c r="AT1160" s="110" t="s">
        <v>1802</v>
      </c>
      <c r="AU1160" s="114" t="s">
        <v>3246</v>
      </c>
    </row>
    <row r="1161" spans="2:47" x14ac:dyDescent="0.25">
      <c r="B1161" s="103" t="s">
        <v>1808</v>
      </c>
      <c r="C1161" s="103">
        <v>55</v>
      </c>
      <c r="D1161" s="103" t="s">
        <v>189</v>
      </c>
      <c r="E1161" s="103">
        <v>55034</v>
      </c>
      <c r="F1161" s="103" t="s">
        <v>1529</v>
      </c>
      <c r="G1161" s="104">
        <v>984</v>
      </c>
      <c r="H1161" s="104">
        <v>493</v>
      </c>
      <c r="I1161" s="105">
        <v>0.50101626016260203</v>
      </c>
      <c r="J1161" s="104">
        <v>491</v>
      </c>
      <c r="K1161" s="105">
        <v>0.49898373983739802</v>
      </c>
      <c r="L1161" s="104">
        <v>144</v>
      </c>
      <c r="M1161" s="104">
        <v>6</v>
      </c>
      <c r="N1161" s="104">
        <v>94</v>
      </c>
      <c r="O1161" s="104">
        <v>14</v>
      </c>
      <c r="P1161" s="104">
        <v>2</v>
      </c>
      <c r="Q1161" s="104">
        <v>670</v>
      </c>
      <c r="R1161" s="104">
        <v>54</v>
      </c>
      <c r="S1161" s="104">
        <f>SUM('MFP by Site_kbs'!$L1161:$P1161,'MFP by Site_kbs'!$R1161)</f>
        <v>314</v>
      </c>
      <c r="T1161" s="104">
        <v>980</v>
      </c>
      <c r="U1161" s="105">
        <v>0.99593495934959397</v>
      </c>
      <c r="V1161" s="104">
        <v>4</v>
      </c>
      <c r="W1161" s="105">
        <v>4.0650406504065002E-3</v>
      </c>
      <c r="X1161" s="104">
        <v>0</v>
      </c>
      <c r="Y1161" s="104">
        <v>0</v>
      </c>
      <c r="Z1161" s="104" t="s">
        <v>1869</v>
      </c>
      <c r="AA1161" s="104">
        <v>0</v>
      </c>
      <c r="AB1161" s="104">
        <v>0</v>
      </c>
      <c r="AC1161" s="104">
        <v>0</v>
      </c>
      <c r="AD1161" s="103">
        <v>0</v>
      </c>
      <c r="AE1161" s="104">
        <v>0</v>
      </c>
      <c r="AF1161" s="104">
        <v>0</v>
      </c>
      <c r="AG1161" s="104">
        <v>0</v>
      </c>
      <c r="AH1161" s="104">
        <v>0</v>
      </c>
      <c r="AI1161" s="104">
        <v>0</v>
      </c>
      <c r="AJ1161" s="104">
        <v>251</v>
      </c>
      <c r="AK1161" s="104">
        <v>42</v>
      </c>
      <c r="AL1161" s="104">
        <v>247</v>
      </c>
      <c r="AM1161" s="104">
        <v>243</v>
      </c>
      <c r="AN1161" s="104">
        <v>201</v>
      </c>
      <c r="AO1161" s="104">
        <v>520</v>
      </c>
      <c r="AP1161" s="106">
        <f>'MFP by Site_kbs'!$AO1161/'MFP by Site_kbs'!$G1161</f>
        <v>0.52845528455284552</v>
      </c>
      <c r="AQ1161" s="104">
        <v>522</v>
      </c>
      <c r="AR1161" s="107">
        <f>'MFP by Site_kbs'!$AQ1161/'MFP by Site_kbs'!$G1161</f>
        <v>0.53048780487804881</v>
      </c>
      <c r="AS1161" s="104" t="s">
        <v>1767</v>
      </c>
      <c r="AT1161" s="104" t="s">
        <v>1802</v>
      </c>
      <c r="AU1161" s="115" t="s">
        <v>3247</v>
      </c>
    </row>
    <row r="1162" spans="2:47" x14ac:dyDescent="0.25">
      <c r="B1162" s="109" t="s">
        <v>1808</v>
      </c>
      <c r="C1162" s="109">
        <v>55</v>
      </c>
      <c r="D1162" s="109" t="s">
        <v>189</v>
      </c>
      <c r="E1162" s="109">
        <v>55035</v>
      </c>
      <c r="F1162" s="109" t="s">
        <v>1530</v>
      </c>
      <c r="G1162" s="110">
        <v>318</v>
      </c>
      <c r="H1162" s="110">
        <v>154</v>
      </c>
      <c r="I1162" s="111">
        <v>0.48427672955974799</v>
      </c>
      <c r="J1162" s="110">
        <v>164</v>
      </c>
      <c r="K1162" s="111">
        <v>0.51572327044025201</v>
      </c>
      <c r="L1162" s="110">
        <v>3</v>
      </c>
      <c r="M1162" s="110">
        <v>4</v>
      </c>
      <c r="N1162" s="110">
        <v>203</v>
      </c>
      <c r="O1162" s="110">
        <v>29</v>
      </c>
      <c r="P1162" s="110">
        <v>0</v>
      </c>
      <c r="Q1162" s="110">
        <v>57</v>
      </c>
      <c r="R1162" s="110">
        <v>22</v>
      </c>
      <c r="S1162" s="110">
        <f>SUM('MFP by Site_kbs'!$L1162:$P1162,'MFP by Site_kbs'!$R1162)</f>
        <v>261</v>
      </c>
      <c r="T1162" s="110">
        <v>298</v>
      </c>
      <c r="U1162" s="111">
        <v>0.93710691823899395</v>
      </c>
      <c r="V1162" s="110">
        <v>20</v>
      </c>
      <c r="W1162" s="111">
        <v>6.2893081761006303E-2</v>
      </c>
      <c r="X1162" s="110">
        <v>4</v>
      </c>
      <c r="Y1162" s="110">
        <v>9</v>
      </c>
      <c r="Z1162" s="110" t="s">
        <v>1869</v>
      </c>
      <c r="AA1162" s="110">
        <v>48</v>
      </c>
      <c r="AB1162" s="110">
        <v>51</v>
      </c>
      <c r="AC1162" s="110">
        <v>47</v>
      </c>
      <c r="AD1162" s="109">
        <v>45</v>
      </c>
      <c r="AE1162" s="110">
        <v>36</v>
      </c>
      <c r="AF1162" s="110">
        <v>38</v>
      </c>
      <c r="AG1162" s="110">
        <v>40</v>
      </c>
      <c r="AH1162" s="110">
        <v>0</v>
      </c>
      <c r="AI1162" s="110">
        <v>0</v>
      </c>
      <c r="AJ1162" s="110">
        <v>0</v>
      </c>
      <c r="AK1162" s="110">
        <v>0</v>
      </c>
      <c r="AL1162" s="110">
        <v>0</v>
      </c>
      <c r="AM1162" s="110">
        <v>0</v>
      </c>
      <c r="AN1162" s="110">
        <v>0</v>
      </c>
      <c r="AO1162" s="110">
        <v>292</v>
      </c>
      <c r="AP1162" s="112">
        <f>'MFP by Site_kbs'!$AO1162/'MFP by Site_kbs'!$G1162</f>
        <v>0.91823899371069184</v>
      </c>
      <c r="AQ1162" s="110">
        <v>292</v>
      </c>
      <c r="AR1162" s="113">
        <f>'MFP by Site_kbs'!$AQ1162/'MFP by Site_kbs'!$G1162</f>
        <v>0.91823899371069184</v>
      </c>
      <c r="AS1162" s="110" t="s">
        <v>1767</v>
      </c>
      <c r="AT1162" s="110" t="s">
        <v>1802</v>
      </c>
      <c r="AU1162" s="114" t="s">
        <v>3246</v>
      </c>
    </row>
    <row r="1163" spans="2:47" x14ac:dyDescent="0.25">
      <c r="B1163" s="103" t="s">
        <v>1808</v>
      </c>
      <c r="C1163" s="103">
        <v>55</v>
      </c>
      <c r="D1163" s="103" t="s">
        <v>189</v>
      </c>
      <c r="E1163" s="103">
        <v>55036</v>
      </c>
      <c r="F1163" s="103" t="s">
        <v>1531</v>
      </c>
      <c r="G1163" s="104">
        <v>951</v>
      </c>
      <c r="H1163" s="104">
        <v>487</v>
      </c>
      <c r="I1163" s="105">
        <v>0.51209253417455303</v>
      </c>
      <c r="J1163" s="104">
        <v>464</v>
      </c>
      <c r="K1163" s="105">
        <v>0.48790746582544697</v>
      </c>
      <c r="L1163" s="104">
        <v>49</v>
      </c>
      <c r="M1163" s="104">
        <v>14</v>
      </c>
      <c r="N1163" s="104">
        <v>300</v>
      </c>
      <c r="O1163" s="104">
        <v>44</v>
      </c>
      <c r="P1163" s="104">
        <v>1</v>
      </c>
      <c r="Q1163" s="104">
        <v>531</v>
      </c>
      <c r="R1163" s="104">
        <v>12</v>
      </c>
      <c r="S1163" s="104">
        <f>SUM('MFP by Site_kbs'!$L1163:$P1163,'MFP by Site_kbs'!$R1163)</f>
        <v>420</v>
      </c>
      <c r="T1163" s="104">
        <v>937</v>
      </c>
      <c r="U1163" s="105">
        <v>0.98527865404837001</v>
      </c>
      <c r="V1163" s="104">
        <v>14</v>
      </c>
      <c r="W1163" s="105">
        <v>1.47213459516299E-2</v>
      </c>
      <c r="X1163" s="104">
        <v>0</v>
      </c>
      <c r="Y1163" s="104">
        <v>0</v>
      </c>
      <c r="Z1163" s="104" t="s">
        <v>1869</v>
      </c>
      <c r="AA1163" s="104">
        <v>0</v>
      </c>
      <c r="AB1163" s="104">
        <v>0</v>
      </c>
      <c r="AC1163" s="104">
        <v>0</v>
      </c>
      <c r="AD1163" s="103">
        <v>0</v>
      </c>
      <c r="AE1163" s="104">
        <v>0</v>
      </c>
      <c r="AF1163" s="104">
        <v>0</v>
      </c>
      <c r="AG1163" s="104">
        <v>0</v>
      </c>
      <c r="AH1163" s="104">
        <v>0</v>
      </c>
      <c r="AI1163" s="104">
        <v>0</v>
      </c>
      <c r="AJ1163" s="104">
        <v>15</v>
      </c>
      <c r="AK1163" s="104">
        <v>2</v>
      </c>
      <c r="AL1163" s="104">
        <v>353</v>
      </c>
      <c r="AM1163" s="104">
        <v>299</v>
      </c>
      <c r="AN1163" s="104">
        <v>282</v>
      </c>
      <c r="AO1163" s="104">
        <v>496</v>
      </c>
      <c r="AP1163" s="106">
        <f>'MFP by Site_kbs'!$AO1163/'MFP by Site_kbs'!$G1163</f>
        <v>0.52155625657202942</v>
      </c>
      <c r="AQ1163" s="104">
        <v>498</v>
      </c>
      <c r="AR1163" s="107">
        <f>'MFP by Site_kbs'!$AQ1163/'MFP by Site_kbs'!$G1163</f>
        <v>0.52365930599369082</v>
      </c>
      <c r="AS1163" s="104" t="s">
        <v>1767</v>
      </c>
      <c r="AT1163" s="104" t="s">
        <v>1802</v>
      </c>
      <c r="AU1163" s="115" t="s">
        <v>3247</v>
      </c>
    </row>
    <row r="1164" spans="2:47" ht="30" x14ac:dyDescent="0.25">
      <c r="B1164" s="109" t="s">
        <v>1808</v>
      </c>
      <c r="C1164" s="109">
        <v>55</v>
      </c>
      <c r="D1164" s="109" t="s">
        <v>189</v>
      </c>
      <c r="E1164" s="109">
        <v>55038</v>
      </c>
      <c r="F1164" s="109" t="s">
        <v>1532</v>
      </c>
      <c r="G1164" s="110">
        <v>488</v>
      </c>
      <c r="H1164" s="110">
        <v>231</v>
      </c>
      <c r="I1164" s="111">
        <v>0.47336065573770503</v>
      </c>
      <c r="J1164" s="110">
        <v>257</v>
      </c>
      <c r="K1164" s="111">
        <v>0.52663934426229497</v>
      </c>
      <c r="L1164" s="110">
        <v>28</v>
      </c>
      <c r="M1164" s="110">
        <v>2</v>
      </c>
      <c r="N1164" s="110">
        <v>38</v>
      </c>
      <c r="O1164" s="110">
        <v>6</v>
      </c>
      <c r="P1164" s="110">
        <v>0</v>
      </c>
      <c r="Q1164" s="110">
        <v>372</v>
      </c>
      <c r="R1164" s="110">
        <v>42</v>
      </c>
      <c r="S1164" s="110">
        <f>SUM('MFP by Site_kbs'!$L1164:$P1164,'MFP by Site_kbs'!$R1164)</f>
        <v>116</v>
      </c>
      <c r="T1164" s="110">
        <v>486</v>
      </c>
      <c r="U1164" s="111">
        <v>0.99590163934426201</v>
      </c>
      <c r="V1164" s="110">
        <v>2</v>
      </c>
      <c r="W1164" s="111">
        <v>4.0983606557377103E-3</v>
      </c>
      <c r="X1164" s="110">
        <v>1</v>
      </c>
      <c r="Y1164" s="110">
        <v>11</v>
      </c>
      <c r="Z1164" s="110" t="s">
        <v>1869</v>
      </c>
      <c r="AA1164" s="110">
        <v>84</v>
      </c>
      <c r="AB1164" s="110">
        <v>106</v>
      </c>
      <c r="AC1164" s="110">
        <v>105</v>
      </c>
      <c r="AD1164" s="109">
        <v>99</v>
      </c>
      <c r="AE1164" s="110">
        <v>82</v>
      </c>
      <c r="AF1164" s="110">
        <v>0</v>
      </c>
      <c r="AG1164" s="110">
        <v>0</v>
      </c>
      <c r="AH1164" s="110">
        <v>0</v>
      </c>
      <c r="AI1164" s="110">
        <v>0</v>
      </c>
      <c r="AJ1164" s="110">
        <v>0</v>
      </c>
      <c r="AK1164" s="110">
        <v>0</v>
      </c>
      <c r="AL1164" s="110">
        <v>0</v>
      </c>
      <c r="AM1164" s="110">
        <v>0</v>
      </c>
      <c r="AN1164" s="110">
        <v>0</v>
      </c>
      <c r="AO1164" s="110">
        <v>346</v>
      </c>
      <c r="AP1164" s="112">
        <f>'MFP by Site_kbs'!$AO1164/'MFP by Site_kbs'!$G1164</f>
        <v>0.70901639344262291</v>
      </c>
      <c r="AQ1164" s="110">
        <v>346</v>
      </c>
      <c r="AR1164" s="113">
        <f>'MFP by Site_kbs'!$AQ1164/'MFP by Site_kbs'!$G1164</f>
        <v>0.70901639344262291</v>
      </c>
      <c r="AS1164" s="110" t="s">
        <v>1767</v>
      </c>
      <c r="AT1164" s="110" t="s">
        <v>1802</v>
      </c>
      <c r="AU1164" s="114" t="s">
        <v>3246</v>
      </c>
    </row>
    <row r="1165" spans="2:47" x14ac:dyDescent="0.25">
      <c r="B1165" s="103" t="s">
        <v>1808</v>
      </c>
      <c r="C1165" s="103">
        <v>55</v>
      </c>
      <c r="D1165" s="103" t="s">
        <v>189</v>
      </c>
      <c r="E1165" s="103">
        <v>55039</v>
      </c>
      <c r="F1165" s="103" t="s">
        <v>1533</v>
      </c>
      <c r="G1165" s="104">
        <v>224</v>
      </c>
      <c r="H1165" s="104">
        <v>102</v>
      </c>
      <c r="I1165" s="105">
        <v>0.45535714285714302</v>
      </c>
      <c r="J1165" s="104">
        <v>122</v>
      </c>
      <c r="K1165" s="105">
        <v>0.54464285714285698</v>
      </c>
      <c r="L1165" s="104">
        <v>12</v>
      </c>
      <c r="M1165" s="104">
        <v>10</v>
      </c>
      <c r="N1165" s="104">
        <v>111</v>
      </c>
      <c r="O1165" s="104">
        <v>31</v>
      </c>
      <c r="P1165" s="104">
        <v>0</v>
      </c>
      <c r="Q1165" s="104">
        <v>50</v>
      </c>
      <c r="R1165" s="104">
        <v>10</v>
      </c>
      <c r="S1165" s="104">
        <f>SUM('MFP by Site_kbs'!$L1165:$P1165,'MFP by Site_kbs'!$R1165)</f>
        <v>174</v>
      </c>
      <c r="T1165" s="104">
        <v>210</v>
      </c>
      <c r="U1165" s="105">
        <v>0.9375</v>
      </c>
      <c r="V1165" s="104">
        <v>14</v>
      </c>
      <c r="W1165" s="105">
        <v>6.25E-2</v>
      </c>
      <c r="X1165" s="104">
        <v>0</v>
      </c>
      <c r="Y1165" s="104">
        <v>0</v>
      </c>
      <c r="Z1165" s="104" t="s">
        <v>1869</v>
      </c>
      <c r="AA1165" s="104">
        <v>0</v>
      </c>
      <c r="AB1165" s="104">
        <v>0</v>
      </c>
      <c r="AC1165" s="104">
        <v>0</v>
      </c>
      <c r="AD1165" s="103">
        <v>0</v>
      </c>
      <c r="AE1165" s="104">
        <v>79</v>
      </c>
      <c r="AF1165" s="104">
        <v>74</v>
      </c>
      <c r="AG1165" s="104">
        <v>71</v>
      </c>
      <c r="AH1165" s="104">
        <v>0</v>
      </c>
      <c r="AI1165" s="104">
        <v>0</v>
      </c>
      <c r="AJ1165" s="104">
        <v>0</v>
      </c>
      <c r="AK1165" s="104">
        <v>0</v>
      </c>
      <c r="AL1165" s="104">
        <v>0</v>
      </c>
      <c r="AM1165" s="104">
        <v>0</v>
      </c>
      <c r="AN1165" s="104">
        <v>0</v>
      </c>
      <c r="AO1165" s="104">
        <v>213</v>
      </c>
      <c r="AP1165" s="106">
        <f>'MFP by Site_kbs'!$AO1165/'MFP by Site_kbs'!$G1165</f>
        <v>0.9508928571428571</v>
      </c>
      <c r="AQ1165" s="104">
        <v>213</v>
      </c>
      <c r="AR1165" s="107">
        <f>'MFP by Site_kbs'!$AQ1165/'MFP by Site_kbs'!$G1165</f>
        <v>0.9508928571428571</v>
      </c>
      <c r="AS1165" s="104" t="s">
        <v>1767</v>
      </c>
      <c r="AT1165" s="104" t="s">
        <v>1802</v>
      </c>
      <c r="AU1165" s="115" t="s">
        <v>3246</v>
      </c>
    </row>
    <row r="1166" spans="2:47" x14ac:dyDescent="0.25">
      <c r="B1166" s="109" t="s">
        <v>1808</v>
      </c>
      <c r="C1166" s="109">
        <v>55</v>
      </c>
      <c r="D1166" s="109" t="s">
        <v>189</v>
      </c>
      <c r="E1166" s="109">
        <v>55044</v>
      </c>
      <c r="F1166" s="109" t="s">
        <v>1534</v>
      </c>
      <c r="G1166" s="110">
        <v>355</v>
      </c>
      <c r="H1166" s="110">
        <v>154</v>
      </c>
      <c r="I1166" s="111">
        <v>0.43380281690140798</v>
      </c>
      <c r="J1166" s="110">
        <v>201</v>
      </c>
      <c r="K1166" s="111">
        <v>0.56619718309859202</v>
      </c>
      <c r="L1166" s="110">
        <v>108</v>
      </c>
      <c r="M1166" s="110">
        <v>6</v>
      </c>
      <c r="N1166" s="110">
        <v>70</v>
      </c>
      <c r="O1166" s="110">
        <v>39</v>
      </c>
      <c r="P1166" s="110">
        <v>0</v>
      </c>
      <c r="Q1166" s="110">
        <v>104</v>
      </c>
      <c r="R1166" s="110">
        <v>28</v>
      </c>
      <c r="S1166" s="110">
        <f>SUM('MFP by Site_kbs'!$L1166:$P1166,'MFP by Site_kbs'!$R1166)</f>
        <v>251</v>
      </c>
      <c r="T1166" s="110">
        <v>349</v>
      </c>
      <c r="U1166" s="111">
        <v>0.98309859154929602</v>
      </c>
      <c r="V1166" s="110">
        <v>6</v>
      </c>
      <c r="W1166" s="111">
        <v>1.6901408450704199E-2</v>
      </c>
      <c r="X1166" s="110">
        <v>0</v>
      </c>
      <c r="Y1166" s="110">
        <v>0</v>
      </c>
      <c r="Z1166" s="110" t="s">
        <v>1869</v>
      </c>
      <c r="AA1166" s="110">
        <v>0</v>
      </c>
      <c r="AB1166" s="110">
        <v>0</v>
      </c>
      <c r="AC1166" s="110">
        <v>0</v>
      </c>
      <c r="AD1166" s="109">
        <v>0</v>
      </c>
      <c r="AE1166" s="110">
        <v>0</v>
      </c>
      <c r="AF1166" s="110">
        <v>84</v>
      </c>
      <c r="AG1166" s="110">
        <v>115</v>
      </c>
      <c r="AH1166" s="110">
        <v>72</v>
      </c>
      <c r="AI1166" s="110">
        <v>84</v>
      </c>
      <c r="AJ1166" s="110">
        <v>0</v>
      </c>
      <c r="AK1166" s="110">
        <v>0</v>
      </c>
      <c r="AL1166" s="110">
        <v>0</v>
      </c>
      <c r="AM1166" s="110">
        <v>0</v>
      </c>
      <c r="AN1166" s="110">
        <v>0</v>
      </c>
      <c r="AO1166" s="110">
        <v>325</v>
      </c>
      <c r="AP1166" s="112">
        <f>'MFP by Site_kbs'!$AO1166/'MFP by Site_kbs'!$G1166</f>
        <v>0.91549295774647887</v>
      </c>
      <c r="AQ1166" s="110">
        <v>325</v>
      </c>
      <c r="AR1166" s="113">
        <f>'MFP by Site_kbs'!$AQ1166/'MFP by Site_kbs'!$G1166</f>
        <v>0.91549295774647887</v>
      </c>
      <c r="AS1166" s="110" t="s">
        <v>1767</v>
      </c>
      <c r="AT1166" s="110" t="s">
        <v>1802</v>
      </c>
      <c r="AU1166" s="114" t="s">
        <v>3246</v>
      </c>
    </row>
    <row r="1167" spans="2:47" x14ac:dyDescent="0.25">
      <c r="B1167" s="103" t="s">
        <v>1808</v>
      </c>
      <c r="C1167" s="103">
        <v>55</v>
      </c>
      <c r="D1167" s="103" t="s">
        <v>189</v>
      </c>
      <c r="E1167" s="103">
        <v>55700</v>
      </c>
      <c r="F1167" s="103" t="s">
        <v>1535</v>
      </c>
      <c r="G1167" s="104">
        <v>25</v>
      </c>
      <c r="H1167" s="104">
        <v>10</v>
      </c>
      <c r="I1167" s="105">
        <v>0.4</v>
      </c>
      <c r="J1167" s="104">
        <v>15</v>
      </c>
      <c r="K1167" s="105">
        <v>0.6</v>
      </c>
      <c r="L1167" s="104">
        <v>2</v>
      </c>
      <c r="M1167" s="104">
        <v>0</v>
      </c>
      <c r="N1167" s="104">
        <v>13</v>
      </c>
      <c r="O1167" s="104">
        <v>4</v>
      </c>
      <c r="P1167" s="104">
        <v>0</v>
      </c>
      <c r="Q1167" s="104">
        <v>3</v>
      </c>
      <c r="R1167" s="104">
        <v>3</v>
      </c>
      <c r="S1167" s="104">
        <f>SUM('MFP by Site_kbs'!$L1167:$P1167,'MFP by Site_kbs'!$R1167)</f>
        <v>22</v>
      </c>
      <c r="T1167" s="104">
        <v>25</v>
      </c>
      <c r="U1167" s="105">
        <v>1</v>
      </c>
      <c r="V1167" s="104">
        <v>0</v>
      </c>
      <c r="W1167" s="105">
        <v>0</v>
      </c>
      <c r="X1167" s="104">
        <v>0</v>
      </c>
      <c r="Y1167" s="104">
        <v>25</v>
      </c>
      <c r="Z1167" s="104" t="s">
        <v>1869</v>
      </c>
      <c r="AA1167" s="104">
        <v>0</v>
      </c>
      <c r="AB1167" s="104">
        <v>0</v>
      </c>
      <c r="AC1167" s="104">
        <v>0</v>
      </c>
      <c r="AD1167" s="103">
        <v>0</v>
      </c>
      <c r="AE1167" s="104">
        <v>0</v>
      </c>
      <c r="AF1167" s="104">
        <v>0</v>
      </c>
      <c r="AG1167" s="104">
        <v>0</v>
      </c>
      <c r="AH1167" s="104">
        <v>0</v>
      </c>
      <c r="AI1167" s="104">
        <v>0</v>
      </c>
      <c r="AJ1167" s="104">
        <v>0</v>
      </c>
      <c r="AK1167" s="104">
        <v>0</v>
      </c>
      <c r="AL1167" s="104">
        <v>0</v>
      </c>
      <c r="AM1167" s="104">
        <v>0</v>
      </c>
      <c r="AN1167" s="104">
        <v>0</v>
      </c>
      <c r="AO1167" s="104">
        <v>20</v>
      </c>
      <c r="AP1167" s="106">
        <f>'MFP by Site_kbs'!$AO1167/'MFP by Site_kbs'!$G1167</f>
        <v>0.8</v>
      </c>
      <c r="AQ1167" s="104">
        <v>20</v>
      </c>
      <c r="AR1167" s="107">
        <f>'MFP by Site_kbs'!$AQ1167/'MFP by Site_kbs'!$G1167</f>
        <v>0.8</v>
      </c>
      <c r="AS1167" s="104" t="s">
        <v>1767</v>
      </c>
      <c r="AT1167" s="104" t="s">
        <v>1802</v>
      </c>
      <c r="AU1167" s="115" t="s">
        <v>3247</v>
      </c>
    </row>
    <row r="1168" spans="2:47" ht="30" x14ac:dyDescent="0.25">
      <c r="B1168" s="109" t="s">
        <v>1808</v>
      </c>
      <c r="C1168" s="109">
        <v>56</v>
      </c>
      <c r="D1168" s="109" t="s">
        <v>191</v>
      </c>
      <c r="E1168" s="109">
        <v>56000</v>
      </c>
      <c r="F1168" s="109" t="s">
        <v>887</v>
      </c>
      <c r="G1168" s="110">
        <v>14</v>
      </c>
      <c r="H1168" s="110">
        <v>2</v>
      </c>
      <c r="I1168" s="111">
        <v>0.14285714285714299</v>
      </c>
      <c r="J1168" s="110">
        <v>12</v>
      </c>
      <c r="K1168" s="111">
        <v>0.85714285714285698</v>
      </c>
      <c r="L1168" s="110">
        <v>0</v>
      </c>
      <c r="M1168" s="110">
        <v>0</v>
      </c>
      <c r="N1168" s="110">
        <v>7</v>
      </c>
      <c r="O1168" s="110">
        <v>0</v>
      </c>
      <c r="P1168" s="110">
        <v>0</v>
      </c>
      <c r="Q1168" s="110">
        <v>7</v>
      </c>
      <c r="R1168" s="110">
        <v>0</v>
      </c>
      <c r="S1168" s="110">
        <f>SUM('MFP by Site_kbs'!$L1168:$P1168,'MFP by Site_kbs'!$R1168)</f>
        <v>7</v>
      </c>
      <c r="T1168" s="110">
        <v>14</v>
      </c>
      <c r="U1168" s="111">
        <v>1</v>
      </c>
      <c r="V1168" s="110">
        <v>0</v>
      </c>
      <c r="W1168" s="111">
        <v>0</v>
      </c>
      <c r="X1168" s="110">
        <v>0</v>
      </c>
      <c r="Y1168" s="110">
        <v>14</v>
      </c>
      <c r="Z1168" s="110" t="s">
        <v>1869</v>
      </c>
      <c r="AA1168" s="110">
        <v>0</v>
      </c>
      <c r="AB1168" s="110">
        <v>0</v>
      </c>
      <c r="AC1168" s="110">
        <v>0</v>
      </c>
      <c r="AD1168" s="109">
        <v>0</v>
      </c>
      <c r="AE1168" s="110">
        <v>0</v>
      </c>
      <c r="AF1168" s="110">
        <v>0</v>
      </c>
      <c r="AG1168" s="110">
        <v>0</v>
      </c>
      <c r="AH1168" s="110">
        <v>0</v>
      </c>
      <c r="AI1168" s="110">
        <v>0</v>
      </c>
      <c r="AJ1168" s="110">
        <v>0</v>
      </c>
      <c r="AK1168" s="110">
        <v>0</v>
      </c>
      <c r="AL1168" s="110">
        <v>0</v>
      </c>
      <c r="AM1168" s="110">
        <v>0</v>
      </c>
      <c r="AN1168" s="110">
        <v>0</v>
      </c>
      <c r="AO1168" s="110">
        <v>8</v>
      </c>
      <c r="AP1168" s="112">
        <f>'MFP by Site_kbs'!$AO1168/'MFP by Site_kbs'!$G1168</f>
        <v>0.5714285714285714</v>
      </c>
      <c r="AQ1168" s="110">
        <v>8</v>
      </c>
      <c r="AR1168" s="113">
        <f>'MFP by Site_kbs'!$AQ1168/'MFP by Site_kbs'!$G1168</f>
        <v>0.5714285714285714</v>
      </c>
      <c r="AS1168" s="110" t="s">
        <v>1767</v>
      </c>
      <c r="AT1168" s="110" t="s">
        <v>1799</v>
      </c>
      <c r="AU1168" s="114" t="s">
        <v>3247</v>
      </c>
    </row>
    <row r="1169" spans="2:47" ht="30" x14ac:dyDescent="0.25">
      <c r="B1169" s="103" t="s">
        <v>1808</v>
      </c>
      <c r="C1169" s="103">
        <v>56</v>
      </c>
      <c r="D1169" s="103" t="s">
        <v>191</v>
      </c>
      <c r="E1169" s="103">
        <v>56002</v>
      </c>
      <c r="F1169" s="103" t="s">
        <v>1855</v>
      </c>
      <c r="G1169" s="104">
        <v>377</v>
      </c>
      <c r="H1169" s="104">
        <v>184</v>
      </c>
      <c r="I1169" s="105">
        <v>0.48806366047745398</v>
      </c>
      <c r="J1169" s="104">
        <v>193</v>
      </c>
      <c r="K1169" s="105">
        <v>0.51193633952254602</v>
      </c>
      <c r="L1169" s="104">
        <v>0</v>
      </c>
      <c r="M1169" s="104">
        <v>0</v>
      </c>
      <c r="N1169" s="104">
        <v>7</v>
      </c>
      <c r="O1169" s="104">
        <v>19</v>
      </c>
      <c r="P1169" s="104">
        <v>1</v>
      </c>
      <c r="Q1169" s="104">
        <v>346</v>
      </c>
      <c r="R1169" s="104">
        <v>4</v>
      </c>
      <c r="S1169" s="104">
        <f>SUM('MFP by Site_kbs'!$L1169:$P1169,'MFP by Site_kbs'!$R1169)</f>
        <v>31</v>
      </c>
      <c r="T1169" s="104">
        <v>368</v>
      </c>
      <c r="U1169" s="105">
        <v>0.97612732095490695</v>
      </c>
      <c r="V1169" s="104">
        <v>9</v>
      </c>
      <c r="W1169" s="105">
        <v>2.3872679045092798E-2</v>
      </c>
      <c r="X1169" s="104">
        <v>0</v>
      </c>
      <c r="Y1169" s="104">
        <v>0</v>
      </c>
      <c r="Z1169" s="104" t="s">
        <v>1869</v>
      </c>
      <c r="AA1169" s="104">
        <v>33</v>
      </c>
      <c r="AB1169" s="104">
        <v>23</v>
      </c>
      <c r="AC1169" s="104">
        <v>32</v>
      </c>
      <c r="AD1169" s="103">
        <v>32</v>
      </c>
      <c r="AE1169" s="104">
        <v>31</v>
      </c>
      <c r="AF1169" s="104">
        <v>29</v>
      </c>
      <c r="AG1169" s="104">
        <v>34</v>
      </c>
      <c r="AH1169" s="104">
        <v>31</v>
      </c>
      <c r="AI1169" s="104">
        <v>29</v>
      </c>
      <c r="AJ1169" s="104">
        <v>31</v>
      </c>
      <c r="AK1169" s="104">
        <v>0</v>
      </c>
      <c r="AL1169" s="104">
        <v>32</v>
      </c>
      <c r="AM1169" s="104">
        <v>22</v>
      </c>
      <c r="AN1169" s="104">
        <v>18</v>
      </c>
      <c r="AO1169" s="104">
        <v>218</v>
      </c>
      <c r="AP1169" s="106">
        <f>'MFP by Site_kbs'!$AO1169/'MFP by Site_kbs'!$G1169</f>
        <v>0.57824933687002655</v>
      </c>
      <c r="AQ1169" s="104">
        <v>218</v>
      </c>
      <c r="AR1169" s="107">
        <f>'MFP by Site_kbs'!$AQ1169/'MFP by Site_kbs'!$G1169</f>
        <v>0.57824933687002655</v>
      </c>
      <c r="AS1169" s="104" t="s">
        <v>1767</v>
      </c>
      <c r="AT1169" s="104" t="s">
        <v>1799</v>
      </c>
      <c r="AU1169" s="115" t="s">
        <v>3246</v>
      </c>
    </row>
    <row r="1170" spans="2:47" x14ac:dyDescent="0.25">
      <c r="B1170" s="109" t="s">
        <v>1808</v>
      </c>
      <c r="C1170" s="109">
        <v>56</v>
      </c>
      <c r="D1170" s="109" t="s">
        <v>191</v>
      </c>
      <c r="E1170" s="109">
        <v>56003</v>
      </c>
      <c r="F1170" s="109" t="s">
        <v>1536</v>
      </c>
      <c r="G1170" s="110">
        <v>728</v>
      </c>
      <c r="H1170" s="110">
        <v>346</v>
      </c>
      <c r="I1170" s="111">
        <v>0.47527472527472497</v>
      </c>
      <c r="J1170" s="110">
        <v>382</v>
      </c>
      <c r="K1170" s="111">
        <v>0.52472527472527497</v>
      </c>
      <c r="L1170" s="110">
        <v>1</v>
      </c>
      <c r="M1170" s="110">
        <v>3</v>
      </c>
      <c r="N1170" s="110">
        <v>420</v>
      </c>
      <c r="O1170" s="110">
        <v>99</v>
      </c>
      <c r="P1170" s="110">
        <v>1</v>
      </c>
      <c r="Q1170" s="110">
        <v>187</v>
      </c>
      <c r="R1170" s="110">
        <v>17</v>
      </c>
      <c r="S1170" s="110">
        <f>SUM('MFP by Site_kbs'!$L1170:$P1170,'MFP by Site_kbs'!$R1170)</f>
        <v>541</v>
      </c>
      <c r="T1170" s="110">
        <v>648</v>
      </c>
      <c r="U1170" s="111">
        <v>0.89010989010988995</v>
      </c>
      <c r="V1170" s="110">
        <v>80</v>
      </c>
      <c r="W1170" s="111">
        <v>0.10989010989011</v>
      </c>
      <c r="X1170" s="110">
        <v>0</v>
      </c>
      <c r="Y1170" s="110">
        <v>16</v>
      </c>
      <c r="Z1170" s="110" t="s">
        <v>1869</v>
      </c>
      <c r="AA1170" s="110">
        <v>123</v>
      </c>
      <c r="AB1170" s="110">
        <v>131</v>
      </c>
      <c r="AC1170" s="110">
        <v>107</v>
      </c>
      <c r="AD1170" s="109">
        <v>132</v>
      </c>
      <c r="AE1170" s="110">
        <v>98</v>
      </c>
      <c r="AF1170" s="110">
        <v>121</v>
      </c>
      <c r="AG1170" s="110">
        <v>0</v>
      </c>
      <c r="AH1170" s="110">
        <v>0</v>
      </c>
      <c r="AI1170" s="110">
        <v>0</v>
      </c>
      <c r="AJ1170" s="110">
        <v>0</v>
      </c>
      <c r="AK1170" s="110">
        <v>0</v>
      </c>
      <c r="AL1170" s="110">
        <v>0</v>
      </c>
      <c r="AM1170" s="110">
        <v>0</v>
      </c>
      <c r="AN1170" s="110">
        <v>0</v>
      </c>
      <c r="AO1170" s="110">
        <v>687</v>
      </c>
      <c r="AP1170" s="112">
        <f>'MFP by Site_kbs'!$AO1170/'MFP by Site_kbs'!$G1170</f>
        <v>0.94368131868131866</v>
      </c>
      <c r="AQ1170" s="110">
        <v>687</v>
      </c>
      <c r="AR1170" s="113">
        <f>'MFP by Site_kbs'!$AQ1170/'MFP by Site_kbs'!$G1170</f>
        <v>0.94368131868131866</v>
      </c>
      <c r="AS1170" s="110" t="s">
        <v>1767</v>
      </c>
      <c r="AT1170" s="110" t="s">
        <v>1799</v>
      </c>
      <c r="AU1170" s="114" t="s">
        <v>3246</v>
      </c>
    </row>
    <row r="1171" spans="2:47" x14ac:dyDescent="0.25">
      <c r="B1171" s="103" t="s">
        <v>1808</v>
      </c>
      <c r="C1171" s="103">
        <v>56</v>
      </c>
      <c r="D1171" s="103" t="s">
        <v>191</v>
      </c>
      <c r="E1171" s="103">
        <v>56004</v>
      </c>
      <c r="F1171" s="103" t="s">
        <v>1537</v>
      </c>
      <c r="G1171" s="104">
        <v>533</v>
      </c>
      <c r="H1171" s="104">
        <v>253</v>
      </c>
      <c r="I1171" s="105">
        <v>0.47467166979362102</v>
      </c>
      <c r="J1171" s="104">
        <v>280</v>
      </c>
      <c r="K1171" s="105">
        <v>0.52532833020637903</v>
      </c>
      <c r="L1171" s="104">
        <v>0</v>
      </c>
      <c r="M1171" s="104">
        <v>3</v>
      </c>
      <c r="N1171" s="104">
        <v>293</v>
      </c>
      <c r="O1171" s="104">
        <v>67</v>
      </c>
      <c r="P1171" s="104">
        <v>0</v>
      </c>
      <c r="Q1171" s="104">
        <v>166</v>
      </c>
      <c r="R1171" s="104">
        <v>4</v>
      </c>
      <c r="S1171" s="104">
        <f>SUM('MFP by Site_kbs'!$L1171:$P1171,'MFP by Site_kbs'!$R1171)</f>
        <v>367</v>
      </c>
      <c r="T1171" s="104">
        <v>514</v>
      </c>
      <c r="U1171" s="105">
        <v>0.96435272045028098</v>
      </c>
      <c r="V1171" s="104">
        <v>19</v>
      </c>
      <c r="W1171" s="105">
        <v>3.5647279549718601E-2</v>
      </c>
      <c r="X1171" s="104">
        <v>0</v>
      </c>
      <c r="Y1171" s="104">
        <v>0</v>
      </c>
      <c r="Z1171" s="104" t="s">
        <v>1869</v>
      </c>
      <c r="AA1171" s="104">
        <v>0</v>
      </c>
      <c r="AB1171" s="104">
        <v>0</v>
      </c>
      <c r="AC1171" s="104">
        <v>0</v>
      </c>
      <c r="AD1171" s="103">
        <v>0</v>
      </c>
      <c r="AE1171" s="104">
        <v>0</v>
      </c>
      <c r="AF1171" s="104">
        <v>0</v>
      </c>
      <c r="AG1171" s="104">
        <v>0</v>
      </c>
      <c r="AH1171" s="104">
        <v>0</v>
      </c>
      <c r="AI1171" s="104">
        <v>0</v>
      </c>
      <c r="AJ1171" s="104">
        <v>115</v>
      </c>
      <c r="AK1171" s="104">
        <v>25</v>
      </c>
      <c r="AL1171" s="104">
        <v>146</v>
      </c>
      <c r="AM1171" s="104">
        <v>135</v>
      </c>
      <c r="AN1171" s="104">
        <v>112</v>
      </c>
      <c r="AO1171" s="104">
        <v>406</v>
      </c>
      <c r="AP1171" s="106">
        <f>'MFP by Site_kbs'!$AO1171/'MFP by Site_kbs'!$G1171</f>
        <v>0.76172607879924958</v>
      </c>
      <c r="AQ1171" s="104">
        <v>406</v>
      </c>
      <c r="AR1171" s="107">
        <f>'MFP by Site_kbs'!$AQ1171/'MFP by Site_kbs'!$G1171</f>
        <v>0.76172607879924958</v>
      </c>
      <c r="AS1171" s="104" t="s">
        <v>1767</v>
      </c>
      <c r="AT1171" s="104" t="s">
        <v>1799</v>
      </c>
      <c r="AU1171" s="115" t="s">
        <v>3246</v>
      </c>
    </row>
    <row r="1172" spans="2:47" x14ac:dyDescent="0.25">
      <c r="B1172" s="109" t="s">
        <v>1808</v>
      </c>
      <c r="C1172" s="109">
        <v>56</v>
      </c>
      <c r="D1172" s="109" t="s">
        <v>191</v>
      </c>
      <c r="E1172" s="109">
        <v>56005</v>
      </c>
      <c r="F1172" s="109" t="s">
        <v>1538</v>
      </c>
      <c r="G1172" s="110">
        <v>225</v>
      </c>
      <c r="H1172" s="110">
        <v>105</v>
      </c>
      <c r="I1172" s="111">
        <v>0.46666666666666701</v>
      </c>
      <c r="J1172" s="110">
        <v>120</v>
      </c>
      <c r="K1172" s="111">
        <v>0.53333333333333299</v>
      </c>
      <c r="L1172" s="110">
        <v>0</v>
      </c>
      <c r="M1172" s="110">
        <v>0</v>
      </c>
      <c r="N1172" s="110">
        <v>125</v>
      </c>
      <c r="O1172" s="110">
        <v>27</v>
      </c>
      <c r="P1172" s="110">
        <v>0</v>
      </c>
      <c r="Q1172" s="110">
        <v>71</v>
      </c>
      <c r="R1172" s="110">
        <v>2</v>
      </c>
      <c r="S1172" s="110">
        <f>SUM('MFP by Site_kbs'!$L1172:$P1172,'MFP by Site_kbs'!$R1172)</f>
        <v>154</v>
      </c>
      <c r="T1172" s="110">
        <v>216</v>
      </c>
      <c r="U1172" s="111">
        <v>0.96</v>
      </c>
      <c r="V1172" s="110">
        <v>9</v>
      </c>
      <c r="W1172" s="111">
        <v>0.04</v>
      </c>
      <c r="X1172" s="110">
        <v>0</v>
      </c>
      <c r="Y1172" s="110">
        <v>0</v>
      </c>
      <c r="Z1172" s="110" t="s">
        <v>1869</v>
      </c>
      <c r="AA1172" s="110">
        <v>0</v>
      </c>
      <c r="AB1172" s="110">
        <v>0</v>
      </c>
      <c r="AC1172" s="110">
        <v>0</v>
      </c>
      <c r="AD1172" s="109">
        <v>0</v>
      </c>
      <c r="AE1172" s="110">
        <v>0</v>
      </c>
      <c r="AF1172" s="110">
        <v>0</v>
      </c>
      <c r="AG1172" s="110">
        <v>3</v>
      </c>
      <c r="AH1172" s="110">
        <v>108</v>
      </c>
      <c r="AI1172" s="110">
        <v>114</v>
      </c>
      <c r="AJ1172" s="110">
        <v>0</v>
      </c>
      <c r="AK1172" s="110">
        <v>0</v>
      </c>
      <c r="AL1172" s="110">
        <v>0</v>
      </c>
      <c r="AM1172" s="110">
        <v>0</v>
      </c>
      <c r="AN1172" s="110">
        <v>0</v>
      </c>
      <c r="AO1172" s="110">
        <v>208</v>
      </c>
      <c r="AP1172" s="112">
        <f>'MFP by Site_kbs'!$AO1172/'MFP by Site_kbs'!$G1172</f>
        <v>0.9244444444444444</v>
      </c>
      <c r="AQ1172" s="110">
        <v>208</v>
      </c>
      <c r="AR1172" s="113">
        <f>'MFP by Site_kbs'!$AQ1172/'MFP by Site_kbs'!$G1172</f>
        <v>0.9244444444444444</v>
      </c>
      <c r="AS1172" s="110" t="s">
        <v>1767</v>
      </c>
      <c r="AT1172" s="110" t="s">
        <v>1799</v>
      </c>
      <c r="AU1172" s="114" t="s">
        <v>3246</v>
      </c>
    </row>
    <row r="1173" spans="2:47" x14ac:dyDescent="0.25">
      <c r="B1173" s="103" t="s">
        <v>1808</v>
      </c>
      <c r="C1173" s="103">
        <v>56</v>
      </c>
      <c r="D1173" s="103" t="s">
        <v>191</v>
      </c>
      <c r="E1173" s="103">
        <v>56016</v>
      </c>
      <c r="F1173" s="103" t="s">
        <v>1539</v>
      </c>
      <c r="G1173" s="104">
        <v>135</v>
      </c>
      <c r="H1173" s="104">
        <v>69</v>
      </c>
      <c r="I1173" s="105">
        <v>0.51111111111111096</v>
      </c>
      <c r="J1173" s="104">
        <v>66</v>
      </c>
      <c r="K1173" s="105">
        <v>0.48888888888888898</v>
      </c>
      <c r="L1173" s="104">
        <v>0</v>
      </c>
      <c r="M1173" s="104">
        <v>0</v>
      </c>
      <c r="N1173" s="104">
        <v>81</v>
      </c>
      <c r="O1173" s="104">
        <v>15</v>
      </c>
      <c r="P1173" s="104">
        <v>0</v>
      </c>
      <c r="Q1173" s="104">
        <v>38</v>
      </c>
      <c r="R1173" s="104">
        <v>1</v>
      </c>
      <c r="S1173" s="104">
        <f>SUM('MFP by Site_kbs'!$L1173:$P1173,'MFP by Site_kbs'!$R1173)</f>
        <v>97</v>
      </c>
      <c r="T1173" s="104">
        <v>124</v>
      </c>
      <c r="U1173" s="105">
        <v>0.91851851851851896</v>
      </c>
      <c r="V1173" s="104">
        <v>11</v>
      </c>
      <c r="W1173" s="105">
        <v>8.1481481481481502E-2</v>
      </c>
      <c r="X1173" s="104">
        <v>0</v>
      </c>
      <c r="Y1173" s="104">
        <v>0</v>
      </c>
      <c r="Z1173" s="104" t="s">
        <v>1869</v>
      </c>
      <c r="AA1173" s="104">
        <v>0</v>
      </c>
      <c r="AB1173" s="104">
        <v>0</v>
      </c>
      <c r="AC1173" s="104">
        <v>0</v>
      </c>
      <c r="AD1173" s="103">
        <v>0</v>
      </c>
      <c r="AE1173" s="104">
        <v>0</v>
      </c>
      <c r="AF1173" s="104">
        <v>0</v>
      </c>
      <c r="AG1173" s="104">
        <v>135</v>
      </c>
      <c r="AH1173" s="104">
        <v>0</v>
      </c>
      <c r="AI1173" s="104">
        <v>0</v>
      </c>
      <c r="AJ1173" s="104">
        <v>0</v>
      </c>
      <c r="AK1173" s="104">
        <v>0</v>
      </c>
      <c r="AL1173" s="104">
        <v>0</v>
      </c>
      <c r="AM1173" s="104">
        <v>0</v>
      </c>
      <c r="AN1173" s="104">
        <v>0</v>
      </c>
      <c r="AO1173" s="104">
        <v>131</v>
      </c>
      <c r="AP1173" s="106">
        <f>'MFP by Site_kbs'!$AO1173/'MFP by Site_kbs'!$G1173</f>
        <v>0.97037037037037033</v>
      </c>
      <c r="AQ1173" s="104">
        <v>131</v>
      </c>
      <c r="AR1173" s="107">
        <f>'MFP by Site_kbs'!$AQ1173/'MFP by Site_kbs'!$G1173</f>
        <v>0.97037037037037033</v>
      </c>
      <c r="AS1173" s="104" t="s">
        <v>1767</v>
      </c>
      <c r="AT1173" s="104" t="s">
        <v>1799</v>
      </c>
      <c r="AU1173" s="115" t="s">
        <v>3246</v>
      </c>
    </row>
    <row r="1174" spans="2:47" x14ac:dyDescent="0.25">
      <c r="B1174" s="109" t="s">
        <v>1808</v>
      </c>
      <c r="C1174" s="109">
        <v>56</v>
      </c>
      <c r="D1174" s="109" t="s">
        <v>191</v>
      </c>
      <c r="E1174" s="109">
        <v>56700</v>
      </c>
      <c r="F1174" s="109" t="s">
        <v>3236</v>
      </c>
      <c r="G1174" s="110">
        <v>2</v>
      </c>
      <c r="H1174" s="110">
        <v>0</v>
      </c>
      <c r="I1174" s="111">
        <v>0</v>
      </c>
      <c r="J1174" s="110">
        <v>2</v>
      </c>
      <c r="K1174" s="111">
        <v>1</v>
      </c>
      <c r="L1174" s="110">
        <v>0</v>
      </c>
      <c r="M1174" s="110">
        <v>0</v>
      </c>
      <c r="N1174" s="110">
        <v>1</v>
      </c>
      <c r="O1174" s="110">
        <v>1</v>
      </c>
      <c r="P1174" s="110">
        <v>0</v>
      </c>
      <c r="Q1174" s="110">
        <v>0</v>
      </c>
      <c r="R1174" s="110">
        <v>0</v>
      </c>
      <c r="S1174" s="110">
        <f>SUM('MFP by Site_kbs'!$L1174:$P1174,'MFP by Site_kbs'!$R1174)</f>
        <v>2</v>
      </c>
      <c r="T1174" s="110">
        <v>2</v>
      </c>
      <c r="U1174" s="111">
        <v>1</v>
      </c>
      <c r="V1174" s="110">
        <v>0</v>
      </c>
      <c r="W1174" s="111">
        <v>0</v>
      </c>
      <c r="X1174" s="110">
        <v>0</v>
      </c>
      <c r="Y1174" s="110">
        <v>2</v>
      </c>
      <c r="Z1174" s="110" t="s">
        <v>1869</v>
      </c>
      <c r="AA1174" s="110">
        <v>0</v>
      </c>
      <c r="AB1174" s="110">
        <v>0</v>
      </c>
      <c r="AC1174" s="110">
        <v>0</v>
      </c>
      <c r="AD1174" s="109">
        <v>0</v>
      </c>
      <c r="AE1174" s="110">
        <v>0</v>
      </c>
      <c r="AF1174" s="110">
        <v>0</v>
      </c>
      <c r="AG1174" s="110">
        <v>0</v>
      </c>
      <c r="AH1174" s="110">
        <v>0</v>
      </c>
      <c r="AI1174" s="110">
        <v>0</v>
      </c>
      <c r="AJ1174" s="110">
        <v>0</v>
      </c>
      <c r="AK1174" s="110">
        <v>0</v>
      </c>
      <c r="AL1174" s="110">
        <v>0</v>
      </c>
      <c r="AM1174" s="110">
        <v>0</v>
      </c>
      <c r="AN1174" s="110">
        <v>0</v>
      </c>
      <c r="AO1174" s="110">
        <v>1</v>
      </c>
      <c r="AP1174" s="112">
        <f>'MFP by Site_kbs'!$AO1174/'MFP by Site_kbs'!$G1174</f>
        <v>0.5</v>
      </c>
      <c r="AQ1174" s="110">
        <v>1</v>
      </c>
      <c r="AR1174" s="113">
        <f>'MFP by Site_kbs'!$AQ1174/'MFP by Site_kbs'!$G1174</f>
        <v>0.5</v>
      </c>
      <c r="AS1174" s="110" t="s">
        <v>1767</v>
      </c>
      <c r="AT1174" s="110" t="s">
        <v>1799</v>
      </c>
      <c r="AU1174" s="114" t="s">
        <v>3247</v>
      </c>
    </row>
    <row r="1175" spans="2:47" x14ac:dyDescent="0.25">
      <c r="B1175" s="103" t="s">
        <v>1808</v>
      </c>
      <c r="C1175" s="103">
        <v>57</v>
      </c>
      <c r="D1175" s="103" t="s">
        <v>193</v>
      </c>
      <c r="E1175" s="103">
        <v>57001</v>
      </c>
      <c r="F1175" s="103" t="s">
        <v>1540</v>
      </c>
      <c r="G1175" s="104">
        <v>636</v>
      </c>
      <c r="H1175" s="104">
        <v>332</v>
      </c>
      <c r="I1175" s="105">
        <v>0.52201257861635197</v>
      </c>
      <c r="J1175" s="104">
        <v>304</v>
      </c>
      <c r="K1175" s="105">
        <v>0.47798742138364803</v>
      </c>
      <c r="L1175" s="104">
        <v>0</v>
      </c>
      <c r="M1175" s="104">
        <v>44</v>
      </c>
      <c r="N1175" s="104">
        <v>300</v>
      </c>
      <c r="O1175" s="104">
        <v>39</v>
      </c>
      <c r="P1175" s="104">
        <v>0</v>
      </c>
      <c r="Q1175" s="104">
        <v>226</v>
      </c>
      <c r="R1175" s="104">
        <v>27</v>
      </c>
      <c r="S1175" s="104">
        <f>SUM('MFP by Site_kbs'!$L1175:$P1175,'MFP by Site_kbs'!$R1175)</f>
        <v>410</v>
      </c>
      <c r="T1175" s="104">
        <v>621</v>
      </c>
      <c r="U1175" s="105">
        <v>0.97641509433962304</v>
      </c>
      <c r="V1175" s="104">
        <v>15</v>
      </c>
      <c r="W1175" s="105">
        <v>2.3584905660377398E-2</v>
      </c>
      <c r="X1175" s="104">
        <v>0</v>
      </c>
      <c r="Y1175" s="104">
        <v>0</v>
      </c>
      <c r="Z1175" s="104" t="s">
        <v>1869</v>
      </c>
      <c r="AA1175" s="104">
        <v>0</v>
      </c>
      <c r="AB1175" s="104">
        <v>0</v>
      </c>
      <c r="AC1175" s="104">
        <v>0</v>
      </c>
      <c r="AD1175" s="103">
        <v>0</v>
      </c>
      <c r="AE1175" s="104">
        <v>0</v>
      </c>
      <c r="AF1175" s="104">
        <v>0</v>
      </c>
      <c r="AG1175" s="104">
        <v>0</v>
      </c>
      <c r="AH1175" s="104">
        <v>0</v>
      </c>
      <c r="AI1175" s="104">
        <v>0</v>
      </c>
      <c r="AJ1175" s="104">
        <v>179</v>
      </c>
      <c r="AK1175" s="104">
        <v>8</v>
      </c>
      <c r="AL1175" s="104">
        <v>162</v>
      </c>
      <c r="AM1175" s="104">
        <v>155</v>
      </c>
      <c r="AN1175" s="104">
        <v>132</v>
      </c>
      <c r="AO1175" s="104">
        <v>489</v>
      </c>
      <c r="AP1175" s="106">
        <f>'MFP by Site_kbs'!$AO1175/'MFP by Site_kbs'!$G1175</f>
        <v>0.76886792452830188</v>
      </c>
      <c r="AQ1175" s="104">
        <v>489</v>
      </c>
      <c r="AR1175" s="107">
        <f>'MFP by Site_kbs'!$AQ1175/'MFP by Site_kbs'!$G1175</f>
        <v>0.76886792452830188</v>
      </c>
      <c r="AS1175" s="104" t="s">
        <v>1767</v>
      </c>
      <c r="AT1175" s="104" t="s">
        <v>1769</v>
      </c>
      <c r="AU1175" s="115" t="s">
        <v>3246</v>
      </c>
    </row>
    <row r="1176" spans="2:47" x14ac:dyDescent="0.25">
      <c r="B1176" s="109" t="s">
        <v>1808</v>
      </c>
      <c r="C1176" s="109">
        <v>57</v>
      </c>
      <c r="D1176" s="109" t="s">
        <v>193</v>
      </c>
      <c r="E1176" s="109">
        <v>57003</v>
      </c>
      <c r="F1176" s="109" t="s">
        <v>1541</v>
      </c>
      <c r="G1176" s="110">
        <v>502</v>
      </c>
      <c r="H1176" s="110">
        <v>254</v>
      </c>
      <c r="I1176" s="111">
        <v>0.50597609561752999</v>
      </c>
      <c r="J1176" s="110">
        <v>248</v>
      </c>
      <c r="K1176" s="111">
        <v>0.49402390438247001</v>
      </c>
      <c r="L1176" s="110">
        <v>2</v>
      </c>
      <c r="M1176" s="110">
        <v>5</v>
      </c>
      <c r="N1176" s="110">
        <v>17</v>
      </c>
      <c r="O1176" s="110">
        <v>12</v>
      </c>
      <c r="P1176" s="110">
        <v>0</v>
      </c>
      <c r="Q1176" s="110">
        <v>450</v>
      </c>
      <c r="R1176" s="110">
        <v>16</v>
      </c>
      <c r="S1176" s="110">
        <f>SUM('MFP by Site_kbs'!$L1176:$P1176,'MFP by Site_kbs'!$R1176)</f>
        <v>52</v>
      </c>
      <c r="T1176" s="110">
        <v>498</v>
      </c>
      <c r="U1176" s="111">
        <v>0.99203187250996006</v>
      </c>
      <c r="V1176" s="110">
        <v>4</v>
      </c>
      <c r="W1176" s="111">
        <v>7.9681274900398405E-3</v>
      </c>
      <c r="X1176" s="110">
        <v>0</v>
      </c>
      <c r="Y1176" s="110">
        <v>3</v>
      </c>
      <c r="Z1176" s="110" t="s">
        <v>1869</v>
      </c>
      <c r="AA1176" s="110">
        <v>85</v>
      </c>
      <c r="AB1176" s="110">
        <v>93</v>
      </c>
      <c r="AC1176" s="110">
        <v>86</v>
      </c>
      <c r="AD1176" s="109">
        <v>91</v>
      </c>
      <c r="AE1176" s="110">
        <v>73</v>
      </c>
      <c r="AF1176" s="110">
        <v>71</v>
      </c>
      <c r="AG1176" s="110">
        <v>0</v>
      </c>
      <c r="AH1176" s="110">
        <v>0</v>
      </c>
      <c r="AI1176" s="110">
        <v>0</v>
      </c>
      <c r="AJ1176" s="110">
        <v>0</v>
      </c>
      <c r="AK1176" s="110">
        <v>0</v>
      </c>
      <c r="AL1176" s="110">
        <v>0</v>
      </c>
      <c r="AM1176" s="110">
        <v>0</v>
      </c>
      <c r="AN1176" s="110">
        <v>0</v>
      </c>
      <c r="AO1176" s="110">
        <v>248</v>
      </c>
      <c r="AP1176" s="112">
        <f>'MFP by Site_kbs'!$AO1176/'MFP by Site_kbs'!$G1176</f>
        <v>0.49402390438247012</v>
      </c>
      <c r="AQ1176" s="110">
        <v>248</v>
      </c>
      <c r="AR1176" s="113">
        <f>'MFP by Site_kbs'!$AQ1176/'MFP by Site_kbs'!$G1176</f>
        <v>0.49402390438247012</v>
      </c>
      <c r="AS1176" s="110" t="s">
        <v>1767</v>
      </c>
      <c r="AT1176" s="110" t="s">
        <v>1769</v>
      </c>
      <c r="AU1176" s="114" t="s">
        <v>3246</v>
      </c>
    </row>
    <row r="1177" spans="2:47" x14ac:dyDescent="0.25">
      <c r="B1177" s="103" t="s">
        <v>1808</v>
      </c>
      <c r="C1177" s="103">
        <v>57</v>
      </c>
      <c r="D1177" s="103" t="s">
        <v>193</v>
      </c>
      <c r="E1177" s="103">
        <v>57005</v>
      </c>
      <c r="F1177" s="103" t="s">
        <v>1542</v>
      </c>
      <c r="G1177" s="104">
        <v>483</v>
      </c>
      <c r="H1177" s="104">
        <v>225</v>
      </c>
      <c r="I1177" s="105">
        <v>0.46583850931677001</v>
      </c>
      <c r="J1177" s="104">
        <v>258</v>
      </c>
      <c r="K1177" s="105">
        <v>0.53416149068323004</v>
      </c>
      <c r="L1177" s="104">
        <v>1</v>
      </c>
      <c r="M1177" s="104">
        <v>23</v>
      </c>
      <c r="N1177" s="104">
        <v>283</v>
      </c>
      <c r="O1177" s="104">
        <v>26</v>
      </c>
      <c r="P1177" s="104">
        <v>0</v>
      </c>
      <c r="Q1177" s="104">
        <v>107</v>
      </c>
      <c r="R1177" s="104">
        <v>43</v>
      </c>
      <c r="S1177" s="104">
        <f>SUM('MFP by Site_kbs'!$L1177:$P1177,'MFP by Site_kbs'!$R1177)</f>
        <v>376</v>
      </c>
      <c r="T1177" s="104">
        <v>456</v>
      </c>
      <c r="U1177" s="105">
        <v>0.94409937888198803</v>
      </c>
      <c r="V1177" s="104">
        <v>27</v>
      </c>
      <c r="W1177" s="105">
        <v>5.5900621118012403E-2</v>
      </c>
      <c r="X1177" s="104">
        <v>0</v>
      </c>
      <c r="Y1177" s="104">
        <v>5</v>
      </c>
      <c r="Z1177" s="104" t="s">
        <v>1869</v>
      </c>
      <c r="AA1177" s="104">
        <v>173</v>
      </c>
      <c r="AB1177" s="104">
        <v>150</v>
      </c>
      <c r="AC1177" s="104">
        <v>155</v>
      </c>
      <c r="AD1177" s="103">
        <v>0</v>
      </c>
      <c r="AE1177" s="104">
        <v>0</v>
      </c>
      <c r="AF1177" s="104">
        <v>0</v>
      </c>
      <c r="AG1177" s="104">
        <v>0</v>
      </c>
      <c r="AH1177" s="104">
        <v>0</v>
      </c>
      <c r="AI1177" s="104">
        <v>0</v>
      </c>
      <c r="AJ1177" s="104">
        <v>0</v>
      </c>
      <c r="AK1177" s="104">
        <v>0</v>
      </c>
      <c r="AL1177" s="104">
        <v>0</v>
      </c>
      <c r="AM1177" s="104">
        <v>0</v>
      </c>
      <c r="AN1177" s="104">
        <v>0</v>
      </c>
      <c r="AO1177" s="104">
        <v>434</v>
      </c>
      <c r="AP1177" s="106">
        <f>'MFP by Site_kbs'!$AO1177/'MFP by Site_kbs'!$G1177</f>
        <v>0.89855072463768115</v>
      </c>
      <c r="AQ1177" s="104">
        <v>434</v>
      </c>
      <c r="AR1177" s="107">
        <f>'MFP by Site_kbs'!$AQ1177/'MFP by Site_kbs'!$G1177</f>
        <v>0.89855072463768115</v>
      </c>
      <c r="AS1177" s="104" t="s">
        <v>1767</v>
      </c>
      <c r="AT1177" s="104" t="s">
        <v>1769</v>
      </c>
      <c r="AU1177" s="115" t="s">
        <v>3246</v>
      </c>
    </row>
    <row r="1178" spans="2:47" x14ac:dyDescent="0.25">
      <c r="B1178" s="109" t="s">
        <v>1808</v>
      </c>
      <c r="C1178" s="109">
        <v>57</v>
      </c>
      <c r="D1178" s="109" t="s">
        <v>193</v>
      </c>
      <c r="E1178" s="109">
        <v>57006</v>
      </c>
      <c r="F1178" s="109" t="s">
        <v>1543</v>
      </c>
      <c r="G1178" s="110">
        <v>565</v>
      </c>
      <c r="H1178" s="110">
        <v>290</v>
      </c>
      <c r="I1178" s="111">
        <v>0.51327433628318597</v>
      </c>
      <c r="J1178" s="110">
        <v>275</v>
      </c>
      <c r="K1178" s="111">
        <v>0.48672566371681403</v>
      </c>
      <c r="L1178" s="110">
        <v>0</v>
      </c>
      <c r="M1178" s="110">
        <v>16</v>
      </c>
      <c r="N1178" s="110">
        <v>21</v>
      </c>
      <c r="O1178" s="110">
        <v>11</v>
      </c>
      <c r="P1178" s="110">
        <v>0</v>
      </c>
      <c r="Q1178" s="110">
        <v>510</v>
      </c>
      <c r="R1178" s="110">
        <v>7</v>
      </c>
      <c r="S1178" s="110">
        <f>SUM('MFP by Site_kbs'!$L1178:$P1178,'MFP by Site_kbs'!$R1178)</f>
        <v>55</v>
      </c>
      <c r="T1178" s="110">
        <v>563</v>
      </c>
      <c r="U1178" s="111">
        <v>0.99646017699114997</v>
      </c>
      <c r="V1178" s="110">
        <v>2</v>
      </c>
      <c r="W1178" s="111">
        <v>3.5398230088495601E-3</v>
      </c>
      <c r="X1178" s="110">
        <v>0</v>
      </c>
      <c r="Y1178" s="110">
        <v>0</v>
      </c>
      <c r="Z1178" s="110" t="s">
        <v>1869</v>
      </c>
      <c r="AA1178" s="110">
        <v>0</v>
      </c>
      <c r="AB1178" s="110">
        <v>0</v>
      </c>
      <c r="AC1178" s="110">
        <v>0</v>
      </c>
      <c r="AD1178" s="109">
        <v>0</v>
      </c>
      <c r="AE1178" s="110">
        <v>0</v>
      </c>
      <c r="AF1178" s="110">
        <v>0</v>
      </c>
      <c r="AG1178" s="110">
        <v>0</v>
      </c>
      <c r="AH1178" s="110">
        <v>0</v>
      </c>
      <c r="AI1178" s="110">
        <v>0</v>
      </c>
      <c r="AJ1178" s="110">
        <v>153</v>
      </c>
      <c r="AK1178" s="110">
        <v>4</v>
      </c>
      <c r="AL1178" s="110">
        <v>148</v>
      </c>
      <c r="AM1178" s="110">
        <v>129</v>
      </c>
      <c r="AN1178" s="110">
        <v>131</v>
      </c>
      <c r="AO1178" s="110">
        <v>272</v>
      </c>
      <c r="AP1178" s="112">
        <f>'MFP by Site_kbs'!$AO1178/'MFP by Site_kbs'!$G1178</f>
        <v>0.48141592920353982</v>
      </c>
      <c r="AQ1178" s="110">
        <v>273</v>
      </c>
      <c r="AR1178" s="113">
        <f>'MFP by Site_kbs'!$AQ1178/'MFP by Site_kbs'!$G1178</f>
        <v>0.48318584070796461</v>
      </c>
      <c r="AS1178" s="110" t="s">
        <v>1767</v>
      </c>
      <c r="AT1178" s="110" t="s">
        <v>1769</v>
      </c>
      <c r="AU1178" s="114" t="s">
        <v>3247</v>
      </c>
    </row>
    <row r="1179" spans="2:47" ht="30" x14ac:dyDescent="0.25">
      <c r="B1179" s="103" t="s">
        <v>1808</v>
      </c>
      <c r="C1179" s="103">
        <v>57</v>
      </c>
      <c r="D1179" s="103" t="s">
        <v>193</v>
      </c>
      <c r="E1179" s="103">
        <v>57007</v>
      </c>
      <c r="F1179" s="103" t="s">
        <v>1544</v>
      </c>
      <c r="G1179" s="104">
        <v>297</v>
      </c>
      <c r="H1179" s="104">
        <v>134</v>
      </c>
      <c r="I1179" s="105">
        <v>0.45117845117845101</v>
      </c>
      <c r="J1179" s="104">
        <v>163</v>
      </c>
      <c r="K1179" s="105">
        <v>0.54882154882154899</v>
      </c>
      <c r="L1179" s="104">
        <v>0</v>
      </c>
      <c r="M1179" s="104">
        <v>0</v>
      </c>
      <c r="N1179" s="104">
        <v>4</v>
      </c>
      <c r="O1179" s="104">
        <v>3</v>
      </c>
      <c r="P1179" s="104">
        <v>0</v>
      </c>
      <c r="Q1179" s="104">
        <v>287</v>
      </c>
      <c r="R1179" s="104">
        <v>3</v>
      </c>
      <c r="S1179" s="104">
        <f>SUM('MFP by Site_kbs'!$L1179:$P1179,'MFP by Site_kbs'!$R1179)</f>
        <v>10</v>
      </c>
      <c r="T1179" s="104">
        <v>297</v>
      </c>
      <c r="U1179" s="105">
        <v>1</v>
      </c>
      <c r="V1179" s="104">
        <v>0</v>
      </c>
      <c r="W1179" s="105">
        <v>0</v>
      </c>
      <c r="X1179" s="104">
        <v>0</v>
      </c>
      <c r="Y1179" s="104">
        <v>3</v>
      </c>
      <c r="Z1179" s="104" t="s">
        <v>1869</v>
      </c>
      <c r="AA1179" s="104">
        <v>30</v>
      </c>
      <c r="AB1179" s="104">
        <v>32</v>
      </c>
      <c r="AC1179" s="104">
        <v>26</v>
      </c>
      <c r="AD1179" s="103">
        <v>24</v>
      </c>
      <c r="AE1179" s="104">
        <v>36</v>
      </c>
      <c r="AF1179" s="104">
        <v>40</v>
      </c>
      <c r="AG1179" s="104">
        <v>32</v>
      </c>
      <c r="AH1179" s="104">
        <v>42</v>
      </c>
      <c r="AI1179" s="104">
        <v>32</v>
      </c>
      <c r="AJ1179" s="104">
        <v>0</v>
      </c>
      <c r="AK1179" s="104">
        <v>0</v>
      </c>
      <c r="AL1179" s="104">
        <v>0</v>
      </c>
      <c r="AM1179" s="104">
        <v>0</v>
      </c>
      <c r="AN1179" s="104">
        <v>0</v>
      </c>
      <c r="AO1179" s="104">
        <v>187</v>
      </c>
      <c r="AP1179" s="106">
        <f>'MFP by Site_kbs'!$AO1179/'MFP by Site_kbs'!$G1179</f>
        <v>0.62962962962962965</v>
      </c>
      <c r="AQ1179" s="104">
        <v>187</v>
      </c>
      <c r="AR1179" s="107">
        <f>'MFP by Site_kbs'!$AQ1179/'MFP by Site_kbs'!$G1179</f>
        <v>0.62962962962962965</v>
      </c>
      <c r="AS1179" s="104" t="s">
        <v>1767</v>
      </c>
      <c r="AT1179" s="104" t="s">
        <v>1769</v>
      </c>
      <c r="AU1179" s="115" t="s">
        <v>3246</v>
      </c>
    </row>
    <row r="1180" spans="2:47" x14ac:dyDescent="0.25">
      <c r="B1180" s="109" t="s">
        <v>1808</v>
      </c>
      <c r="C1180" s="109">
        <v>57</v>
      </c>
      <c r="D1180" s="109" t="s">
        <v>193</v>
      </c>
      <c r="E1180" s="109">
        <v>57008</v>
      </c>
      <c r="F1180" s="109" t="s">
        <v>1545</v>
      </c>
      <c r="G1180" s="110">
        <v>250</v>
      </c>
      <c r="H1180" s="110">
        <v>124</v>
      </c>
      <c r="I1180" s="111">
        <v>0.496</v>
      </c>
      <c r="J1180" s="110">
        <v>126</v>
      </c>
      <c r="K1180" s="111">
        <v>0.504</v>
      </c>
      <c r="L1180" s="110">
        <v>0</v>
      </c>
      <c r="M1180" s="110">
        <v>0</v>
      </c>
      <c r="N1180" s="110">
        <v>25</v>
      </c>
      <c r="O1180" s="110">
        <v>0</v>
      </c>
      <c r="P1180" s="110">
        <v>0</v>
      </c>
      <c r="Q1180" s="110">
        <v>222</v>
      </c>
      <c r="R1180" s="110">
        <v>3</v>
      </c>
      <c r="S1180" s="110">
        <f>SUM('MFP by Site_kbs'!$L1180:$P1180,'MFP by Site_kbs'!$R1180)</f>
        <v>28</v>
      </c>
      <c r="T1180" s="110">
        <v>250</v>
      </c>
      <c r="U1180" s="111">
        <v>1</v>
      </c>
      <c r="V1180" s="110">
        <v>0</v>
      </c>
      <c r="W1180" s="111">
        <v>0</v>
      </c>
      <c r="X1180" s="110">
        <v>0</v>
      </c>
      <c r="Y1180" s="110">
        <v>0</v>
      </c>
      <c r="Z1180" s="110" t="s">
        <v>1869</v>
      </c>
      <c r="AA1180" s="110">
        <v>0</v>
      </c>
      <c r="AB1180" s="110">
        <v>0</v>
      </c>
      <c r="AC1180" s="110">
        <v>0</v>
      </c>
      <c r="AD1180" s="109">
        <v>0</v>
      </c>
      <c r="AE1180" s="110">
        <v>0</v>
      </c>
      <c r="AF1180" s="110">
        <v>0</v>
      </c>
      <c r="AG1180" s="110">
        <v>30</v>
      </c>
      <c r="AH1180" s="110">
        <v>28</v>
      </c>
      <c r="AI1180" s="110">
        <v>39</v>
      </c>
      <c r="AJ1180" s="110">
        <v>40</v>
      </c>
      <c r="AK1180" s="110">
        <v>0</v>
      </c>
      <c r="AL1180" s="110">
        <v>42</v>
      </c>
      <c r="AM1180" s="110">
        <v>36</v>
      </c>
      <c r="AN1180" s="110">
        <v>35</v>
      </c>
      <c r="AO1180" s="110">
        <v>166</v>
      </c>
      <c r="AP1180" s="112">
        <f>'MFP by Site_kbs'!$AO1180/'MFP by Site_kbs'!$G1180</f>
        <v>0.66400000000000003</v>
      </c>
      <c r="AQ1180" s="110">
        <v>166</v>
      </c>
      <c r="AR1180" s="113">
        <f>'MFP by Site_kbs'!$AQ1180/'MFP by Site_kbs'!$G1180</f>
        <v>0.66400000000000003</v>
      </c>
      <c r="AS1180" s="110" t="s">
        <v>1767</v>
      </c>
      <c r="AT1180" s="110" t="s">
        <v>1769</v>
      </c>
      <c r="AU1180" s="114" t="s">
        <v>3247</v>
      </c>
    </row>
    <row r="1181" spans="2:47" x14ac:dyDescent="0.25">
      <c r="B1181" s="103" t="s">
        <v>1808</v>
      </c>
      <c r="C1181" s="103">
        <v>57</v>
      </c>
      <c r="D1181" s="103" t="s">
        <v>193</v>
      </c>
      <c r="E1181" s="103">
        <v>57010</v>
      </c>
      <c r="F1181" s="103" t="s">
        <v>1546</v>
      </c>
      <c r="G1181" s="104">
        <v>449</v>
      </c>
      <c r="H1181" s="104">
        <v>227</v>
      </c>
      <c r="I1181" s="105">
        <v>0.50556792873051204</v>
      </c>
      <c r="J1181" s="104">
        <v>222</v>
      </c>
      <c r="K1181" s="105">
        <v>0.49443207126948802</v>
      </c>
      <c r="L1181" s="104">
        <v>0</v>
      </c>
      <c r="M1181" s="104">
        <v>29</v>
      </c>
      <c r="N1181" s="104">
        <v>292</v>
      </c>
      <c r="O1181" s="104">
        <v>21</v>
      </c>
      <c r="P1181" s="104">
        <v>0</v>
      </c>
      <c r="Q1181" s="104">
        <v>81</v>
      </c>
      <c r="R1181" s="104">
        <v>26</v>
      </c>
      <c r="S1181" s="104">
        <f>SUM('MFP by Site_kbs'!$L1181:$P1181,'MFP by Site_kbs'!$R1181)</f>
        <v>368</v>
      </c>
      <c r="T1181" s="104">
        <v>419</v>
      </c>
      <c r="U1181" s="105">
        <v>0.93318485523385297</v>
      </c>
      <c r="V1181" s="104">
        <v>30</v>
      </c>
      <c r="W1181" s="105">
        <v>6.6815144766147E-2</v>
      </c>
      <c r="X1181" s="104">
        <v>0</v>
      </c>
      <c r="Y1181" s="104">
        <v>0</v>
      </c>
      <c r="Z1181" s="104" t="s">
        <v>1869</v>
      </c>
      <c r="AA1181" s="104">
        <v>0</v>
      </c>
      <c r="AB1181" s="104">
        <v>0</v>
      </c>
      <c r="AC1181" s="104">
        <v>0</v>
      </c>
      <c r="AD1181" s="103">
        <v>158</v>
      </c>
      <c r="AE1181" s="104">
        <v>160</v>
      </c>
      <c r="AF1181" s="104">
        <v>131</v>
      </c>
      <c r="AG1181" s="104">
        <v>0</v>
      </c>
      <c r="AH1181" s="104">
        <v>0</v>
      </c>
      <c r="AI1181" s="104">
        <v>0</v>
      </c>
      <c r="AJ1181" s="104">
        <v>0</v>
      </c>
      <c r="AK1181" s="104">
        <v>0</v>
      </c>
      <c r="AL1181" s="104">
        <v>0</v>
      </c>
      <c r="AM1181" s="104">
        <v>0</v>
      </c>
      <c r="AN1181" s="104">
        <v>0</v>
      </c>
      <c r="AO1181" s="104">
        <v>424</v>
      </c>
      <c r="AP1181" s="106">
        <f>'MFP by Site_kbs'!$AO1181/'MFP by Site_kbs'!$G1181</f>
        <v>0.9443207126948775</v>
      </c>
      <c r="AQ1181" s="104">
        <v>424</v>
      </c>
      <c r="AR1181" s="107">
        <f>'MFP by Site_kbs'!$AQ1181/'MFP by Site_kbs'!$G1181</f>
        <v>0.9443207126948775</v>
      </c>
      <c r="AS1181" s="104" t="s">
        <v>1767</v>
      </c>
      <c r="AT1181" s="104" t="s">
        <v>1769</v>
      </c>
      <c r="AU1181" s="115" t="s">
        <v>3246</v>
      </c>
    </row>
    <row r="1182" spans="2:47" x14ac:dyDescent="0.25">
      <c r="B1182" s="109" t="s">
        <v>1808</v>
      </c>
      <c r="C1182" s="109">
        <v>57</v>
      </c>
      <c r="D1182" s="109" t="s">
        <v>193</v>
      </c>
      <c r="E1182" s="109">
        <v>57012</v>
      </c>
      <c r="F1182" s="109" t="s">
        <v>1547</v>
      </c>
      <c r="G1182" s="110">
        <v>549</v>
      </c>
      <c r="H1182" s="110">
        <v>279</v>
      </c>
      <c r="I1182" s="111">
        <v>0.50819672131147497</v>
      </c>
      <c r="J1182" s="110">
        <v>270</v>
      </c>
      <c r="K1182" s="111">
        <v>0.49180327868852503</v>
      </c>
      <c r="L1182" s="110">
        <v>0</v>
      </c>
      <c r="M1182" s="110">
        <v>4</v>
      </c>
      <c r="N1182" s="110">
        <v>69</v>
      </c>
      <c r="O1182" s="110">
        <v>26</v>
      </c>
      <c r="P1182" s="110">
        <v>1</v>
      </c>
      <c r="Q1182" s="110">
        <v>433</v>
      </c>
      <c r="R1182" s="110">
        <v>16</v>
      </c>
      <c r="S1182" s="110">
        <f>SUM('MFP by Site_kbs'!$L1182:$P1182,'MFP by Site_kbs'!$R1182)</f>
        <v>116</v>
      </c>
      <c r="T1182" s="110">
        <v>544</v>
      </c>
      <c r="U1182" s="111">
        <v>0.99089253187613802</v>
      </c>
      <c r="V1182" s="110">
        <v>5</v>
      </c>
      <c r="W1182" s="111">
        <v>9.1074681238615708E-3</v>
      </c>
      <c r="X1182" s="110">
        <v>0</v>
      </c>
      <c r="Y1182" s="110">
        <v>8</v>
      </c>
      <c r="Z1182" s="110" t="s">
        <v>1869</v>
      </c>
      <c r="AA1182" s="110">
        <v>108</v>
      </c>
      <c r="AB1182" s="110">
        <v>105</v>
      </c>
      <c r="AC1182" s="110">
        <v>110</v>
      </c>
      <c r="AD1182" s="109">
        <v>97</v>
      </c>
      <c r="AE1182" s="110">
        <v>121</v>
      </c>
      <c r="AF1182" s="110">
        <v>0</v>
      </c>
      <c r="AG1182" s="110">
        <v>0</v>
      </c>
      <c r="AH1182" s="110">
        <v>0</v>
      </c>
      <c r="AI1182" s="110">
        <v>0</v>
      </c>
      <c r="AJ1182" s="110">
        <v>0</v>
      </c>
      <c r="AK1182" s="110">
        <v>0</v>
      </c>
      <c r="AL1182" s="110">
        <v>0</v>
      </c>
      <c r="AM1182" s="110">
        <v>0</v>
      </c>
      <c r="AN1182" s="110">
        <v>0</v>
      </c>
      <c r="AO1182" s="110">
        <v>345</v>
      </c>
      <c r="AP1182" s="112">
        <f>'MFP by Site_kbs'!$AO1182/'MFP by Site_kbs'!$G1182</f>
        <v>0.62841530054644812</v>
      </c>
      <c r="AQ1182" s="110">
        <v>345</v>
      </c>
      <c r="AR1182" s="113">
        <f>'MFP by Site_kbs'!$AQ1182/'MFP by Site_kbs'!$G1182</f>
        <v>0.62841530054644812</v>
      </c>
      <c r="AS1182" s="110" t="s">
        <v>1767</v>
      </c>
      <c r="AT1182" s="110" t="s">
        <v>1769</v>
      </c>
      <c r="AU1182" s="114" t="s">
        <v>3246</v>
      </c>
    </row>
    <row r="1183" spans="2:47" x14ac:dyDescent="0.25">
      <c r="B1183" s="103" t="s">
        <v>1808</v>
      </c>
      <c r="C1183" s="103">
        <v>57</v>
      </c>
      <c r="D1183" s="103" t="s">
        <v>193</v>
      </c>
      <c r="E1183" s="103">
        <v>57013</v>
      </c>
      <c r="F1183" s="103" t="s">
        <v>1548</v>
      </c>
      <c r="G1183" s="104">
        <v>505</v>
      </c>
      <c r="H1183" s="104">
        <v>237</v>
      </c>
      <c r="I1183" s="105">
        <v>0.469306930693069</v>
      </c>
      <c r="J1183" s="104">
        <v>268</v>
      </c>
      <c r="K1183" s="105">
        <v>0.53069306930693105</v>
      </c>
      <c r="L1183" s="104">
        <v>1</v>
      </c>
      <c r="M1183" s="104">
        <v>3</v>
      </c>
      <c r="N1183" s="104">
        <v>45</v>
      </c>
      <c r="O1183" s="104">
        <v>8</v>
      </c>
      <c r="P1183" s="104">
        <v>0</v>
      </c>
      <c r="Q1183" s="104">
        <v>435</v>
      </c>
      <c r="R1183" s="104">
        <v>13</v>
      </c>
      <c r="S1183" s="104">
        <f>SUM('MFP by Site_kbs'!$L1183:$P1183,'MFP by Site_kbs'!$R1183)</f>
        <v>70</v>
      </c>
      <c r="T1183" s="104">
        <v>503</v>
      </c>
      <c r="U1183" s="105">
        <v>0.99603960396039604</v>
      </c>
      <c r="V1183" s="104">
        <v>2</v>
      </c>
      <c r="W1183" s="105">
        <v>3.9603960396039596E-3</v>
      </c>
      <c r="X1183" s="104">
        <v>0</v>
      </c>
      <c r="Y1183" s="104">
        <v>0</v>
      </c>
      <c r="Z1183" s="104" t="s">
        <v>1869</v>
      </c>
      <c r="AA1183" s="104">
        <v>0</v>
      </c>
      <c r="AB1183" s="104">
        <v>0</v>
      </c>
      <c r="AC1183" s="104">
        <v>0</v>
      </c>
      <c r="AD1183" s="103">
        <v>0</v>
      </c>
      <c r="AE1183" s="104">
        <v>0</v>
      </c>
      <c r="AF1183" s="104">
        <v>0</v>
      </c>
      <c r="AG1183" s="104">
        <v>0</v>
      </c>
      <c r="AH1183" s="104">
        <v>0</v>
      </c>
      <c r="AI1183" s="104">
        <v>0</v>
      </c>
      <c r="AJ1183" s="104">
        <v>145</v>
      </c>
      <c r="AK1183" s="104">
        <v>2</v>
      </c>
      <c r="AL1183" s="104">
        <v>119</v>
      </c>
      <c r="AM1183" s="104">
        <v>137</v>
      </c>
      <c r="AN1183" s="104">
        <v>102</v>
      </c>
      <c r="AO1183" s="104">
        <v>281</v>
      </c>
      <c r="AP1183" s="106">
        <f>'MFP by Site_kbs'!$AO1183/'MFP by Site_kbs'!$G1183</f>
        <v>0.55643564356435649</v>
      </c>
      <c r="AQ1183" s="104">
        <v>281</v>
      </c>
      <c r="AR1183" s="107">
        <f>'MFP by Site_kbs'!$AQ1183/'MFP by Site_kbs'!$G1183</f>
        <v>0.55643564356435649</v>
      </c>
      <c r="AS1183" s="104" t="s">
        <v>1767</v>
      </c>
      <c r="AT1183" s="104" t="s">
        <v>1769</v>
      </c>
      <c r="AU1183" s="115" t="s">
        <v>3247</v>
      </c>
    </row>
    <row r="1184" spans="2:47" ht="30" x14ac:dyDescent="0.25">
      <c r="B1184" s="109" t="s">
        <v>1808</v>
      </c>
      <c r="C1184" s="109">
        <v>57</v>
      </c>
      <c r="D1184" s="109" t="s">
        <v>193</v>
      </c>
      <c r="E1184" s="109">
        <v>57014</v>
      </c>
      <c r="F1184" s="109" t="s">
        <v>1549</v>
      </c>
      <c r="G1184" s="110">
        <v>626</v>
      </c>
      <c r="H1184" s="110">
        <v>332</v>
      </c>
      <c r="I1184" s="111">
        <v>0.53035143769968096</v>
      </c>
      <c r="J1184" s="110">
        <v>294</v>
      </c>
      <c r="K1184" s="111">
        <v>0.46964856230031898</v>
      </c>
      <c r="L1184" s="110">
        <v>0</v>
      </c>
      <c r="M1184" s="110">
        <v>6</v>
      </c>
      <c r="N1184" s="110">
        <v>69</v>
      </c>
      <c r="O1184" s="110">
        <v>20</v>
      </c>
      <c r="P1184" s="110">
        <v>0</v>
      </c>
      <c r="Q1184" s="110">
        <v>513</v>
      </c>
      <c r="R1184" s="110">
        <v>18</v>
      </c>
      <c r="S1184" s="110">
        <f>SUM('MFP by Site_kbs'!$L1184:$P1184,'MFP by Site_kbs'!$R1184)</f>
        <v>113</v>
      </c>
      <c r="T1184" s="110">
        <v>618</v>
      </c>
      <c r="U1184" s="111">
        <v>0.98722044728434499</v>
      </c>
      <c r="V1184" s="110">
        <v>8</v>
      </c>
      <c r="W1184" s="111">
        <v>1.2779552715655E-2</v>
      </c>
      <c r="X1184" s="110">
        <v>0</v>
      </c>
      <c r="Y1184" s="110">
        <v>6</v>
      </c>
      <c r="Z1184" s="110" t="s">
        <v>1869</v>
      </c>
      <c r="AA1184" s="110">
        <v>97</v>
      </c>
      <c r="AB1184" s="110">
        <v>105</v>
      </c>
      <c r="AC1184" s="110">
        <v>98</v>
      </c>
      <c r="AD1184" s="109">
        <v>111</v>
      </c>
      <c r="AE1184" s="110">
        <v>123</v>
      </c>
      <c r="AF1184" s="110">
        <v>86</v>
      </c>
      <c r="AG1184" s="110">
        <v>0</v>
      </c>
      <c r="AH1184" s="110">
        <v>0</v>
      </c>
      <c r="AI1184" s="110">
        <v>0</v>
      </c>
      <c r="AJ1184" s="110">
        <v>0</v>
      </c>
      <c r="AK1184" s="110">
        <v>0</v>
      </c>
      <c r="AL1184" s="110">
        <v>0</v>
      </c>
      <c r="AM1184" s="110">
        <v>0</v>
      </c>
      <c r="AN1184" s="110">
        <v>0</v>
      </c>
      <c r="AO1184" s="110">
        <v>293</v>
      </c>
      <c r="AP1184" s="112">
        <f>'MFP by Site_kbs'!$AO1184/'MFP by Site_kbs'!$G1184</f>
        <v>0.46805111821086259</v>
      </c>
      <c r="AQ1184" s="110">
        <v>293</v>
      </c>
      <c r="AR1184" s="113">
        <f>'MFP by Site_kbs'!$AQ1184/'MFP by Site_kbs'!$G1184</f>
        <v>0.46805111821086259</v>
      </c>
      <c r="AS1184" s="110" t="s">
        <v>1767</v>
      </c>
      <c r="AT1184" s="110" t="s">
        <v>1769</v>
      </c>
      <c r="AU1184" s="114" t="s">
        <v>3246</v>
      </c>
    </row>
    <row r="1185" spans="2:47" x14ac:dyDescent="0.25">
      <c r="B1185" s="103" t="s">
        <v>1808</v>
      </c>
      <c r="C1185" s="103">
        <v>57</v>
      </c>
      <c r="D1185" s="103" t="s">
        <v>193</v>
      </c>
      <c r="E1185" s="103">
        <v>57015</v>
      </c>
      <c r="F1185" s="103" t="s">
        <v>1550</v>
      </c>
      <c r="G1185" s="104">
        <v>409</v>
      </c>
      <c r="H1185" s="104">
        <v>207</v>
      </c>
      <c r="I1185" s="105">
        <v>0.50611246943765298</v>
      </c>
      <c r="J1185" s="104">
        <v>202</v>
      </c>
      <c r="K1185" s="105">
        <v>0.49388753056234702</v>
      </c>
      <c r="L1185" s="104">
        <v>0</v>
      </c>
      <c r="M1185" s="104">
        <v>2</v>
      </c>
      <c r="N1185" s="104">
        <v>26</v>
      </c>
      <c r="O1185" s="104">
        <v>11</v>
      </c>
      <c r="P1185" s="104">
        <v>0</v>
      </c>
      <c r="Q1185" s="104">
        <v>358</v>
      </c>
      <c r="R1185" s="104">
        <v>12</v>
      </c>
      <c r="S1185" s="104">
        <f>SUM('MFP by Site_kbs'!$L1185:$P1185,'MFP by Site_kbs'!$R1185)</f>
        <v>51</v>
      </c>
      <c r="T1185" s="104">
        <v>403</v>
      </c>
      <c r="U1185" s="105">
        <v>0.98533007334963296</v>
      </c>
      <c r="V1185" s="104">
        <v>6</v>
      </c>
      <c r="W1185" s="105">
        <v>1.46699266503667E-2</v>
      </c>
      <c r="X1185" s="104">
        <v>0</v>
      </c>
      <c r="Y1185" s="104">
        <v>1</v>
      </c>
      <c r="Z1185" s="104" t="s">
        <v>1869</v>
      </c>
      <c r="AA1185" s="104">
        <v>64</v>
      </c>
      <c r="AB1185" s="104">
        <v>61</v>
      </c>
      <c r="AC1185" s="104">
        <v>65</v>
      </c>
      <c r="AD1185" s="103">
        <v>68</v>
      </c>
      <c r="AE1185" s="104">
        <v>78</v>
      </c>
      <c r="AF1185" s="104">
        <v>72</v>
      </c>
      <c r="AG1185" s="104">
        <v>0</v>
      </c>
      <c r="AH1185" s="104">
        <v>0</v>
      </c>
      <c r="AI1185" s="104">
        <v>0</v>
      </c>
      <c r="AJ1185" s="104">
        <v>0</v>
      </c>
      <c r="AK1185" s="104">
        <v>0</v>
      </c>
      <c r="AL1185" s="104">
        <v>0</v>
      </c>
      <c r="AM1185" s="104">
        <v>0</v>
      </c>
      <c r="AN1185" s="104">
        <v>0</v>
      </c>
      <c r="AO1185" s="104">
        <v>211</v>
      </c>
      <c r="AP1185" s="106">
        <f>'MFP by Site_kbs'!$AO1185/'MFP by Site_kbs'!$G1185</f>
        <v>0.5158924205378973</v>
      </c>
      <c r="AQ1185" s="104">
        <v>211</v>
      </c>
      <c r="AR1185" s="107">
        <f>'MFP by Site_kbs'!$AQ1185/'MFP by Site_kbs'!$G1185</f>
        <v>0.5158924205378973</v>
      </c>
      <c r="AS1185" s="104" t="s">
        <v>1767</v>
      </c>
      <c r="AT1185" s="104" t="s">
        <v>1769</v>
      </c>
      <c r="AU1185" s="115" t="s">
        <v>3246</v>
      </c>
    </row>
    <row r="1186" spans="2:47" x14ac:dyDescent="0.25">
      <c r="B1186" s="109" t="s">
        <v>1808</v>
      </c>
      <c r="C1186" s="109">
        <v>57</v>
      </c>
      <c r="D1186" s="109" t="s">
        <v>193</v>
      </c>
      <c r="E1186" s="109">
        <v>57016</v>
      </c>
      <c r="F1186" s="109" t="s">
        <v>1551</v>
      </c>
      <c r="G1186" s="110">
        <v>647</v>
      </c>
      <c r="H1186" s="110">
        <v>329</v>
      </c>
      <c r="I1186" s="111">
        <v>0.50850077279752703</v>
      </c>
      <c r="J1186" s="110">
        <v>318</v>
      </c>
      <c r="K1186" s="111">
        <v>0.49149922720247302</v>
      </c>
      <c r="L1186" s="110">
        <v>1</v>
      </c>
      <c r="M1186" s="110">
        <v>9</v>
      </c>
      <c r="N1186" s="110">
        <v>64</v>
      </c>
      <c r="O1186" s="110">
        <v>14</v>
      </c>
      <c r="P1186" s="110">
        <v>0</v>
      </c>
      <c r="Q1186" s="110">
        <v>552</v>
      </c>
      <c r="R1186" s="110">
        <v>7</v>
      </c>
      <c r="S1186" s="110">
        <f>SUM('MFP by Site_kbs'!$L1186:$P1186,'MFP by Site_kbs'!$R1186)</f>
        <v>95</v>
      </c>
      <c r="T1186" s="110">
        <v>643</v>
      </c>
      <c r="U1186" s="111">
        <v>0.99381761978361705</v>
      </c>
      <c r="V1186" s="110">
        <v>4</v>
      </c>
      <c r="W1186" s="111">
        <v>6.18238021638331E-3</v>
      </c>
      <c r="X1186" s="110">
        <v>0</v>
      </c>
      <c r="Y1186" s="110">
        <v>0</v>
      </c>
      <c r="Z1186" s="110" t="s">
        <v>1869</v>
      </c>
      <c r="AA1186" s="110">
        <v>0</v>
      </c>
      <c r="AB1186" s="110">
        <v>0</v>
      </c>
      <c r="AC1186" s="110">
        <v>0</v>
      </c>
      <c r="AD1186" s="109">
        <v>0</v>
      </c>
      <c r="AE1186" s="110">
        <v>0</v>
      </c>
      <c r="AF1186" s="110">
        <v>0</v>
      </c>
      <c r="AG1186" s="110">
        <v>0</v>
      </c>
      <c r="AH1186" s="110">
        <v>0</v>
      </c>
      <c r="AI1186" s="110">
        <v>0</v>
      </c>
      <c r="AJ1186" s="110">
        <v>179</v>
      </c>
      <c r="AK1186" s="110">
        <v>4</v>
      </c>
      <c r="AL1186" s="110">
        <v>159</v>
      </c>
      <c r="AM1186" s="110">
        <v>160</v>
      </c>
      <c r="AN1186" s="110">
        <v>145</v>
      </c>
      <c r="AO1186" s="110">
        <v>311</v>
      </c>
      <c r="AP1186" s="112">
        <f>'MFP by Site_kbs'!$AO1186/'MFP by Site_kbs'!$G1186</f>
        <v>0.48068006182380218</v>
      </c>
      <c r="AQ1186" s="110">
        <v>311</v>
      </c>
      <c r="AR1186" s="113">
        <f>'MFP by Site_kbs'!$AQ1186/'MFP by Site_kbs'!$G1186</f>
        <v>0.48068006182380218</v>
      </c>
      <c r="AS1186" s="110" t="s">
        <v>1767</v>
      </c>
      <c r="AT1186" s="110" t="s">
        <v>1769</v>
      </c>
      <c r="AU1186" s="114" t="s">
        <v>3247</v>
      </c>
    </row>
    <row r="1187" spans="2:47" x14ac:dyDescent="0.25">
      <c r="B1187" s="103" t="s">
        <v>1808</v>
      </c>
      <c r="C1187" s="103">
        <v>57</v>
      </c>
      <c r="D1187" s="103" t="s">
        <v>193</v>
      </c>
      <c r="E1187" s="103">
        <v>57017</v>
      </c>
      <c r="F1187" s="103" t="s">
        <v>1552</v>
      </c>
      <c r="G1187" s="104">
        <v>159</v>
      </c>
      <c r="H1187" s="104">
        <v>73</v>
      </c>
      <c r="I1187" s="105">
        <v>0.45911949685534598</v>
      </c>
      <c r="J1187" s="104">
        <v>86</v>
      </c>
      <c r="K1187" s="105">
        <v>0.54088050314465397</v>
      </c>
      <c r="L1187" s="104">
        <v>0</v>
      </c>
      <c r="M1187" s="104">
        <v>0</v>
      </c>
      <c r="N1187" s="104">
        <v>15</v>
      </c>
      <c r="O1187" s="104">
        <v>0</v>
      </c>
      <c r="P1187" s="104">
        <v>0</v>
      </c>
      <c r="Q1187" s="104">
        <v>140</v>
      </c>
      <c r="R1187" s="104">
        <v>4</v>
      </c>
      <c r="S1187" s="104">
        <f>SUM('MFP by Site_kbs'!$L1187:$P1187,'MFP by Site_kbs'!$R1187)</f>
        <v>19</v>
      </c>
      <c r="T1187" s="104">
        <v>159</v>
      </c>
      <c r="U1187" s="105">
        <v>1</v>
      </c>
      <c r="V1187" s="104">
        <v>0</v>
      </c>
      <c r="W1187" s="105">
        <v>0</v>
      </c>
      <c r="X1187" s="104">
        <v>0</v>
      </c>
      <c r="Y1187" s="104">
        <v>1</v>
      </c>
      <c r="Z1187" s="104" t="s">
        <v>1869</v>
      </c>
      <c r="AA1187" s="104">
        <v>19</v>
      </c>
      <c r="AB1187" s="104">
        <v>33</v>
      </c>
      <c r="AC1187" s="104">
        <v>33</v>
      </c>
      <c r="AD1187" s="103">
        <v>24</v>
      </c>
      <c r="AE1187" s="104">
        <v>20</v>
      </c>
      <c r="AF1187" s="104">
        <v>29</v>
      </c>
      <c r="AG1187" s="104">
        <v>0</v>
      </c>
      <c r="AH1187" s="104">
        <v>0</v>
      </c>
      <c r="AI1187" s="104">
        <v>0</v>
      </c>
      <c r="AJ1187" s="104">
        <v>0</v>
      </c>
      <c r="AK1187" s="104">
        <v>0</v>
      </c>
      <c r="AL1187" s="104">
        <v>0</v>
      </c>
      <c r="AM1187" s="104">
        <v>0</v>
      </c>
      <c r="AN1187" s="104">
        <v>0</v>
      </c>
      <c r="AO1187" s="104">
        <v>104</v>
      </c>
      <c r="AP1187" s="106">
        <f>'MFP by Site_kbs'!$AO1187/'MFP by Site_kbs'!$G1187</f>
        <v>0.65408805031446537</v>
      </c>
      <c r="AQ1187" s="104">
        <v>104</v>
      </c>
      <c r="AR1187" s="107">
        <f>'MFP by Site_kbs'!$AQ1187/'MFP by Site_kbs'!$G1187</f>
        <v>0.65408805031446537</v>
      </c>
      <c r="AS1187" s="104" t="s">
        <v>1767</v>
      </c>
      <c r="AT1187" s="104" t="s">
        <v>1769</v>
      </c>
      <c r="AU1187" s="115" t="s">
        <v>3246</v>
      </c>
    </row>
    <row r="1188" spans="2:47" x14ac:dyDescent="0.25">
      <c r="B1188" s="109" t="s">
        <v>1808</v>
      </c>
      <c r="C1188" s="109">
        <v>57</v>
      </c>
      <c r="D1188" s="109" t="s">
        <v>193</v>
      </c>
      <c r="E1188" s="109">
        <v>57019</v>
      </c>
      <c r="F1188" s="109" t="s">
        <v>1553</v>
      </c>
      <c r="G1188" s="110">
        <v>411</v>
      </c>
      <c r="H1188" s="110">
        <v>224</v>
      </c>
      <c r="I1188" s="111">
        <v>0.54501216545012199</v>
      </c>
      <c r="J1188" s="110">
        <v>187</v>
      </c>
      <c r="K1188" s="111">
        <v>0.45498783454987801</v>
      </c>
      <c r="L1188" s="110">
        <v>0</v>
      </c>
      <c r="M1188" s="110">
        <v>0</v>
      </c>
      <c r="N1188" s="110">
        <v>48</v>
      </c>
      <c r="O1188" s="110">
        <v>10</v>
      </c>
      <c r="P1188" s="110">
        <v>0</v>
      </c>
      <c r="Q1188" s="110">
        <v>338</v>
      </c>
      <c r="R1188" s="110">
        <v>15</v>
      </c>
      <c r="S1188" s="110">
        <f>SUM('MFP by Site_kbs'!$L1188:$P1188,'MFP by Site_kbs'!$R1188)</f>
        <v>73</v>
      </c>
      <c r="T1188" s="110">
        <v>410</v>
      </c>
      <c r="U1188" s="111">
        <v>0.99756690997566899</v>
      </c>
      <c r="V1188" s="110">
        <v>1</v>
      </c>
      <c r="W1188" s="111">
        <v>2.4330900243308999E-3</v>
      </c>
      <c r="X1188" s="110">
        <v>0</v>
      </c>
      <c r="Y1188" s="110">
        <v>0</v>
      </c>
      <c r="Z1188" s="110" t="s">
        <v>1869</v>
      </c>
      <c r="AA1188" s="110">
        <v>0</v>
      </c>
      <c r="AB1188" s="110">
        <v>0</v>
      </c>
      <c r="AC1188" s="110">
        <v>0</v>
      </c>
      <c r="AD1188" s="109">
        <v>0</v>
      </c>
      <c r="AE1188" s="110">
        <v>0</v>
      </c>
      <c r="AF1188" s="110">
        <v>97</v>
      </c>
      <c r="AG1188" s="110">
        <v>112</v>
      </c>
      <c r="AH1188" s="110">
        <v>98</v>
      </c>
      <c r="AI1188" s="110">
        <v>104</v>
      </c>
      <c r="AJ1188" s="110">
        <v>0</v>
      </c>
      <c r="AK1188" s="110">
        <v>0</v>
      </c>
      <c r="AL1188" s="110">
        <v>0</v>
      </c>
      <c r="AM1188" s="110">
        <v>0</v>
      </c>
      <c r="AN1188" s="110">
        <v>0</v>
      </c>
      <c r="AO1188" s="110">
        <v>285</v>
      </c>
      <c r="AP1188" s="112">
        <f>'MFP by Site_kbs'!$AO1188/'MFP by Site_kbs'!$G1188</f>
        <v>0.69343065693430661</v>
      </c>
      <c r="AQ1188" s="110">
        <v>285</v>
      </c>
      <c r="AR1188" s="113">
        <f>'MFP by Site_kbs'!$AQ1188/'MFP by Site_kbs'!$G1188</f>
        <v>0.69343065693430661</v>
      </c>
      <c r="AS1188" s="110" t="s">
        <v>1767</v>
      </c>
      <c r="AT1188" s="110" t="s">
        <v>1769</v>
      </c>
      <c r="AU1188" s="114" t="s">
        <v>3247</v>
      </c>
    </row>
    <row r="1189" spans="2:47" x14ac:dyDescent="0.25">
      <c r="B1189" s="103" t="s">
        <v>1808</v>
      </c>
      <c r="C1189" s="103">
        <v>57</v>
      </c>
      <c r="D1189" s="103" t="s">
        <v>193</v>
      </c>
      <c r="E1189" s="103">
        <v>57020</v>
      </c>
      <c r="F1189" s="103" t="s">
        <v>1095</v>
      </c>
      <c r="G1189" s="104">
        <v>233</v>
      </c>
      <c r="H1189" s="104">
        <v>120</v>
      </c>
      <c r="I1189" s="105">
        <v>0.515021459227468</v>
      </c>
      <c r="J1189" s="104">
        <v>113</v>
      </c>
      <c r="K1189" s="105">
        <v>0.484978540772532</v>
      </c>
      <c r="L1189" s="104">
        <v>0</v>
      </c>
      <c r="M1189" s="104">
        <v>3</v>
      </c>
      <c r="N1189" s="104">
        <v>42</v>
      </c>
      <c r="O1189" s="104">
        <v>40</v>
      </c>
      <c r="P1189" s="104">
        <v>0</v>
      </c>
      <c r="Q1189" s="104">
        <v>138</v>
      </c>
      <c r="R1189" s="104">
        <v>10</v>
      </c>
      <c r="S1189" s="104">
        <f>SUM('MFP by Site_kbs'!$L1189:$P1189,'MFP by Site_kbs'!$R1189)</f>
        <v>95</v>
      </c>
      <c r="T1189" s="104">
        <v>214</v>
      </c>
      <c r="U1189" s="105">
        <v>0.91845493562231795</v>
      </c>
      <c r="V1189" s="104">
        <v>19</v>
      </c>
      <c r="W1189" s="105">
        <v>8.15450643776824E-2</v>
      </c>
      <c r="X1189" s="104">
        <v>0</v>
      </c>
      <c r="Y1189" s="104">
        <v>3</v>
      </c>
      <c r="Z1189" s="104" t="s">
        <v>1869</v>
      </c>
      <c r="AA1189" s="104">
        <v>34</v>
      </c>
      <c r="AB1189" s="104">
        <v>37</v>
      </c>
      <c r="AC1189" s="104">
        <v>43</v>
      </c>
      <c r="AD1189" s="103">
        <v>37</v>
      </c>
      <c r="AE1189" s="104">
        <v>48</v>
      </c>
      <c r="AF1189" s="104">
        <v>31</v>
      </c>
      <c r="AG1189" s="104">
        <v>0</v>
      </c>
      <c r="AH1189" s="104">
        <v>0</v>
      </c>
      <c r="AI1189" s="104">
        <v>0</v>
      </c>
      <c r="AJ1189" s="104">
        <v>0</v>
      </c>
      <c r="AK1189" s="104">
        <v>0</v>
      </c>
      <c r="AL1189" s="104">
        <v>0</v>
      </c>
      <c r="AM1189" s="104">
        <v>0</v>
      </c>
      <c r="AN1189" s="104">
        <v>0</v>
      </c>
      <c r="AO1189" s="104">
        <v>155</v>
      </c>
      <c r="AP1189" s="106">
        <f>'MFP by Site_kbs'!$AO1189/'MFP by Site_kbs'!$G1189</f>
        <v>0.66523605150214593</v>
      </c>
      <c r="AQ1189" s="104">
        <v>155</v>
      </c>
      <c r="AR1189" s="107">
        <f>'MFP by Site_kbs'!$AQ1189/'MFP by Site_kbs'!$G1189</f>
        <v>0.66523605150214593</v>
      </c>
      <c r="AS1189" s="104" t="s">
        <v>1767</v>
      </c>
      <c r="AT1189" s="104" t="s">
        <v>1769</v>
      </c>
      <c r="AU1189" s="115" t="s">
        <v>3246</v>
      </c>
    </row>
    <row r="1190" spans="2:47" x14ac:dyDescent="0.25">
      <c r="B1190" s="109" t="s">
        <v>1808</v>
      </c>
      <c r="C1190" s="109">
        <v>57</v>
      </c>
      <c r="D1190" s="109" t="s">
        <v>193</v>
      </c>
      <c r="E1190" s="109">
        <v>57023</v>
      </c>
      <c r="F1190" s="109" t="s">
        <v>1554</v>
      </c>
      <c r="G1190" s="110">
        <v>574</v>
      </c>
      <c r="H1190" s="110">
        <v>289</v>
      </c>
      <c r="I1190" s="111">
        <v>0.50348432055749104</v>
      </c>
      <c r="J1190" s="110">
        <v>285</v>
      </c>
      <c r="K1190" s="111">
        <v>0.49651567944250902</v>
      </c>
      <c r="L1190" s="110">
        <v>0</v>
      </c>
      <c r="M1190" s="110">
        <v>35</v>
      </c>
      <c r="N1190" s="110">
        <v>340</v>
      </c>
      <c r="O1190" s="110">
        <v>26</v>
      </c>
      <c r="P1190" s="110">
        <v>0</v>
      </c>
      <c r="Q1190" s="110">
        <v>153</v>
      </c>
      <c r="R1190" s="110">
        <v>20</v>
      </c>
      <c r="S1190" s="110">
        <f>SUM('MFP by Site_kbs'!$L1190:$P1190,'MFP by Site_kbs'!$R1190)</f>
        <v>421</v>
      </c>
      <c r="T1190" s="110">
        <v>544</v>
      </c>
      <c r="U1190" s="111">
        <v>0.94773519163763098</v>
      </c>
      <c r="V1190" s="110">
        <v>30</v>
      </c>
      <c r="W1190" s="111">
        <v>5.2264808362369297E-2</v>
      </c>
      <c r="X1190" s="110">
        <v>0</v>
      </c>
      <c r="Y1190" s="110">
        <v>0</v>
      </c>
      <c r="Z1190" s="110" t="s">
        <v>1869</v>
      </c>
      <c r="AA1190" s="110">
        <v>0</v>
      </c>
      <c r="AB1190" s="110">
        <v>0</v>
      </c>
      <c r="AC1190" s="110">
        <v>0</v>
      </c>
      <c r="AD1190" s="109">
        <v>0</v>
      </c>
      <c r="AE1190" s="110">
        <v>0</v>
      </c>
      <c r="AF1190" s="110">
        <v>0</v>
      </c>
      <c r="AG1190" s="110">
        <v>201</v>
      </c>
      <c r="AH1190" s="110">
        <v>174</v>
      </c>
      <c r="AI1190" s="110">
        <v>199</v>
      </c>
      <c r="AJ1190" s="110">
        <v>0</v>
      </c>
      <c r="AK1190" s="110">
        <v>0</v>
      </c>
      <c r="AL1190" s="110">
        <v>0</v>
      </c>
      <c r="AM1190" s="110">
        <v>0</v>
      </c>
      <c r="AN1190" s="110">
        <v>0</v>
      </c>
      <c r="AO1190" s="110">
        <v>506</v>
      </c>
      <c r="AP1190" s="112">
        <f>'MFP by Site_kbs'!$AO1190/'MFP by Site_kbs'!$G1190</f>
        <v>0.88153310104529614</v>
      </c>
      <c r="AQ1190" s="110">
        <v>506</v>
      </c>
      <c r="AR1190" s="113">
        <f>'MFP by Site_kbs'!$AQ1190/'MFP by Site_kbs'!$G1190</f>
        <v>0.88153310104529614</v>
      </c>
      <c r="AS1190" s="110" t="s">
        <v>1767</v>
      </c>
      <c r="AT1190" s="110" t="s">
        <v>1769</v>
      </c>
      <c r="AU1190" s="114" t="s">
        <v>3246</v>
      </c>
    </row>
    <row r="1191" spans="2:47" x14ac:dyDescent="0.25">
      <c r="B1191" s="103" t="s">
        <v>1808</v>
      </c>
      <c r="C1191" s="103">
        <v>57</v>
      </c>
      <c r="D1191" s="103" t="s">
        <v>193</v>
      </c>
      <c r="E1191" s="103">
        <v>57024</v>
      </c>
      <c r="F1191" s="103" t="s">
        <v>1555</v>
      </c>
      <c r="G1191" s="104">
        <v>458</v>
      </c>
      <c r="H1191" s="104">
        <v>224</v>
      </c>
      <c r="I1191" s="105">
        <v>0.489082969432314</v>
      </c>
      <c r="J1191" s="104">
        <v>234</v>
      </c>
      <c r="K1191" s="105">
        <v>0.510917030567686</v>
      </c>
      <c r="L1191" s="104">
        <v>0</v>
      </c>
      <c r="M1191" s="104">
        <v>11</v>
      </c>
      <c r="N1191" s="104">
        <v>25</v>
      </c>
      <c r="O1191" s="104">
        <v>13</v>
      </c>
      <c r="P1191" s="104">
        <v>0</v>
      </c>
      <c r="Q1191" s="104">
        <v>394</v>
      </c>
      <c r="R1191" s="104">
        <v>15</v>
      </c>
      <c r="S1191" s="104">
        <f>SUM('MFP by Site_kbs'!$L1191:$P1191,'MFP by Site_kbs'!$R1191)</f>
        <v>64</v>
      </c>
      <c r="T1191" s="104">
        <v>455</v>
      </c>
      <c r="U1191" s="105">
        <v>0.99344978165938902</v>
      </c>
      <c r="V1191" s="104">
        <v>3</v>
      </c>
      <c r="W1191" s="105">
        <v>6.5502183406113499E-3</v>
      </c>
      <c r="X1191" s="104">
        <v>0</v>
      </c>
      <c r="Y1191" s="104">
        <v>0</v>
      </c>
      <c r="Z1191" s="104" t="s">
        <v>1869</v>
      </c>
      <c r="AA1191" s="104">
        <v>0</v>
      </c>
      <c r="AB1191" s="104">
        <v>0</v>
      </c>
      <c r="AC1191" s="104">
        <v>0</v>
      </c>
      <c r="AD1191" s="103">
        <v>0</v>
      </c>
      <c r="AE1191" s="104">
        <v>0</v>
      </c>
      <c r="AF1191" s="104">
        <v>0</v>
      </c>
      <c r="AG1191" s="104">
        <v>150</v>
      </c>
      <c r="AH1191" s="104">
        <v>169</v>
      </c>
      <c r="AI1191" s="104">
        <v>139</v>
      </c>
      <c r="AJ1191" s="104">
        <v>0</v>
      </c>
      <c r="AK1191" s="104">
        <v>0</v>
      </c>
      <c r="AL1191" s="104">
        <v>0</v>
      </c>
      <c r="AM1191" s="104">
        <v>0</v>
      </c>
      <c r="AN1191" s="104">
        <v>0</v>
      </c>
      <c r="AO1191" s="104">
        <v>269</v>
      </c>
      <c r="AP1191" s="106">
        <f>'MFP by Site_kbs'!$AO1191/'MFP by Site_kbs'!$G1191</f>
        <v>0.5873362445414847</v>
      </c>
      <c r="AQ1191" s="104">
        <v>269</v>
      </c>
      <c r="AR1191" s="107">
        <f>'MFP by Site_kbs'!$AQ1191/'MFP by Site_kbs'!$G1191</f>
        <v>0.5873362445414847</v>
      </c>
      <c r="AS1191" s="104" t="s">
        <v>1767</v>
      </c>
      <c r="AT1191" s="104" t="s">
        <v>1769</v>
      </c>
      <c r="AU1191" s="115" t="s">
        <v>3247</v>
      </c>
    </row>
    <row r="1192" spans="2:47" x14ac:dyDescent="0.25">
      <c r="B1192" s="109" t="s">
        <v>1808</v>
      </c>
      <c r="C1192" s="109">
        <v>57</v>
      </c>
      <c r="D1192" s="109" t="s">
        <v>193</v>
      </c>
      <c r="E1192" s="109">
        <v>57027</v>
      </c>
      <c r="F1192" s="109" t="s">
        <v>1556</v>
      </c>
      <c r="G1192" s="110">
        <v>194</v>
      </c>
      <c r="H1192" s="110">
        <v>79</v>
      </c>
      <c r="I1192" s="111">
        <v>0.40721649484536099</v>
      </c>
      <c r="J1192" s="110">
        <v>115</v>
      </c>
      <c r="K1192" s="111">
        <v>0.59278350515463896</v>
      </c>
      <c r="L1192" s="110">
        <v>0</v>
      </c>
      <c r="M1192" s="110">
        <v>2</v>
      </c>
      <c r="N1192" s="110">
        <v>7</v>
      </c>
      <c r="O1192" s="110">
        <v>10</v>
      </c>
      <c r="P1192" s="110">
        <v>0</v>
      </c>
      <c r="Q1192" s="110">
        <v>170</v>
      </c>
      <c r="R1192" s="110">
        <v>5</v>
      </c>
      <c r="S1192" s="110">
        <f>SUM('MFP by Site_kbs'!$L1192:$P1192,'MFP by Site_kbs'!$R1192)</f>
        <v>24</v>
      </c>
      <c r="T1192" s="110">
        <v>192</v>
      </c>
      <c r="U1192" s="111">
        <v>0.98969072164948502</v>
      </c>
      <c r="V1192" s="110">
        <v>2</v>
      </c>
      <c r="W1192" s="111">
        <v>1.03092783505155E-2</v>
      </c>
      <c r="X1192" s="110">
        <v>0</v>
      </c>
      <c r="Y1192" s="110">
        <v>4</v>
      </c>
      <c r="Z1192" s="110" t="s">
        <v>1869</v>
      </c>
      <c r="AA1192" s="110">
        <v>25</v>
      </c>
      <c r="AB1192" s="110">
        <v>34</v>
      </c>
      <c r="AC1192" s="110">
        <v>30</v>
      </c>
      <c r="AD1192" s="109">
        <v>28</v>
      </c>
      <c r="AE1192" s="110">
        <v>40</v>
      </c>
      <c r="AF1192" s="110">
        <v>33</v>
      </c>
      <c r="AG1192" s="110">
        <v>0</v>
      </c>
      <c r="AH1192" s="110">
        <v>0</v>
      </c>
      <c r="AI1192" s="110">
        <v>0</v>
      </c>
      <c r="AJ1192" s="110">
        <v>0</v>
      </c>
      <c r="AK1192" s="110">
        <v>0</v>
      </c>
      <c r="AL1192" s="110">
        <v>0</v>
      </c>
      <c r="AM1192" s="110">
        <v>0</v>
      </c>
      <c r="AN1192" s="110">
        <v>0</v>
      </c>
      <c r="AO1192" s="110">
        <v>107</v>
      </c>
      <c r="AP1192" s="112">
        <f>'MFP by Site_kbs'!$AO1192/'MFP by Site_kbs'!$G1192</f>
        <v>0.55154639175257736</v>
      </c>
      <c r="AQ1192" s="110">
        <v>107</v>
      </c>
      <c r="AR1192" s="113">
        <f>'MFP by Site_kbs'!$AQ1192/'MFP by Site_kbs'!$G1192</f>
        <v>0.55154639175257736</v>
      </c>
      <c r="AS1192" s="110" t="s">
        <v>1767</v>
      </c>
      <c r="AT1192" s="110" t="s">
        <v>1769</v>
      </c>
      <c r="AU1192" s="114" t="s">
        <v>3246</v>
      </c>
    </row>
    <row r="1193" spans="2:47" x14ac:dyDescent="0.25">
      <c r="B1193" s="103" t="s">
        <v>1808</v>
      </c>
      <c r="C1193" s="103">
        <v>57</v>
      </c>
      <c r="D1193" s="103" t="s">
        <v>193</v>
      </c>
      <c r="E1193" s="103">
        <v>57029</v>
      </c>
      <c r="F1193" s="103" t="s">
        <v>1557</v>
      </c>
      <c r="G1193" s="104">
        <v>644</v>
      </c>
      <c r="H1193" s="104">
        <v>297</v>
      </c>
      <c r="I1193" s="105">
        <v>0.46118012422360199</v>
      </c>
      <c r="J1193" s="104">
        <v>347</v>
      </c>
      <c r="K1193" s="105">
        <v>0.53881987577639801</v>
      </c>
      <c r="L1193" s="104">
        <v>0</v>
      </c>
      <c r="M1193" s="104">
        <v>26</v>
      </c>
      <c r="N1193" s="104">
        <v>148</v>
      </c>
      <c r="O1193" s="104">
        <v>37</v>
      </c>
      <c r="P1193" s="104">
        <v>0</v>
      </c>
      <c r="Q1193" s="104">
        <v>412</v>
      </c>
      <c r="R1193" s="104">
        <v>21</v>
      </c>
      <c r="S1193" s="104">
        <f>SUM('MFP by Site_kbs'!$L1193:$P1193,'MFP by Site_kbs'!$R1193)</f>
        <v>232</v>
      </c>
      <c r="T1193" s="104">
        <v>610</v>
      </c>
      <c r="U1193" s="105">
        <v>0.947204968944099</v>
      </c>
      <c r="V1193" s="104">
        <v>34</v>
      </c>
      <c r="W1193" s="105">
        <v>5.2795031055900603E-2</v>
      </c>
      <c r="X1193" s="104">
        <v>0</v>
      </c>
      <c r="Y1193" s="104">
        <v>9</v>
      </c>
      <c r="Z1193" s="104" t="s">
        <v>1869</v>
      </c>
      <c r="AA1193" s="104">
        <v>104</v>
      </c>
      <c r="AB1193" s="104">
        <v>119</v>
      </c>
      <c r="AC1193" s="104">
        <v>92</v>
      </c>
      <c r="AD1193" s="103">
        <v>105</v>
      </c>
      <c r="AE1193" s="104">
        <v>118</v>
      </c>
      <c r="AF1193" s="104">
        <v>97</v>
      </c>
      <c r="AG1193" s="104">
        <v>0</v>
      </c>
      <c r="AH1193" s="104">
        <v>0</v>
      </c>
      <c r="AI1193" s="104">
        <v>0</v>
      </c>
      <c r="AJ1193" s="104">
        <v>0</v>
      </c>
      <c r="AK1193" s="104">
        <v>0</v>
      </c>
      <c r="AL1193" s="104">
        <v>0</v>
      </c>
      <c r="AM1193" s="104">
        <v>0</v>
      </c>
      <c r="AN1193" s="104">
        <v>0</v>
      </c>
      <c r="AO1193" s="104">
        <v>423</v>
      </c>
      <c r="AP1193" s="106">
        <f>'MFP by Site_kbs'!$AO1193/'MFP by Site_kbs'!$G1193</f>
        <v>0.65683229813664601</v>
      </c>
      <c r="AQ1193" s="104">
        <v>423</v>
      </c>
      <c r="AR1193" s="107">
        <f>'MFP by Site_kbs'!$AQ1193/'MFP by Site_kbs'!$G1193</f>
        <v>0.65683229813664601</v>
      </c>
      <c r="AS1193" s="104" t="s">
        <v>1767</v>
      </c>
      <c r="AT1193" s="104" t="s">
        <v>1769</v>
      </c>
      <c r="AU1193" s="115" t="s">
        <v>3246</v>
      </c>
    </row>
    <row r="1194" spans="2:47" x14ac:dyDescent="0.25">
      <c r="B1194" s="109" t="s">
        <v>1808</v>
      </c>
      <c r="C1194" s="109">
        <v>57</v>
      </c>
      <c r="D1194" s="109" t="s">
        <v>193</v>
      </c>
      <c r="E1194" s="109">
        <v>57030</v>
      </c>
      <c r="F1194" s="109" t="s">
        <v>1558</v>
      </c>
      <c r="G1194" s="110">
        <v>560</v>
      </c>
      <c r="H1194" s="110">
        <v>272</v>
      </c>
      <c r="I1194" s="111">
        <v>0.48571428571428599</v>
      </c>
      <c r="J1194" s="110">
        <v>288</v>
      </c>
      <c r="K1194" s="111">
        <v>0.51428571428571401</v>
      </c>
      <c r="L1194" s="110">
        <v>0</v>
      </c>
      <c r="M1194" s="110">
        <v>11</v>
      </c>
      <c r="N1194" s="110">
        <v>47</v>
      </c>
      <c r="O1194" s="110">
        <v>18</v>
      </c>
      <c r="P1194" s="110">
        <v>1</v>
      </c>
      <c r="Q1194" s="110">
        <v>469</v>
      </c>
      <c r="R1194" s="110">
        <v>14</v>
      </c>
      <c r="S1194" s="110">
        <f>SUM('MFP by Site_kbs'!$L1194:$P1194,'MFP by Site_kbs'!$R1194)</f>
        <v>91</v>
      </c>
      <c r="T1194" s="110">
        <v>554</v>
      </c>
      <c r="U1194" s="111">
        <v>0.98928571428571399</v>
      </c>
      <c r="V1194" s="110">
        <v>6</v>
      </c>
      <c r="W1194" s="111">
        <v>1.0714285714285701E-2</v>
      </c>
      <c r="X1194" s="110">
        <v>0</v>
      </c>
      <c r="Y1194" s="110">
        <v>0</v>
      </c>
      <c r="Z1194" s="110" t="s">
        <v>1869</v>
      </c>
      <c r="AA1194" s="110">
        <v>0</v>
      </c>
      <c r="AB1194" s="110">
        <v>0</v>
      </c>
      <c r="AC1194" s="110">
        <v>0</v>
      </c>
      <c r="AD1194" s="109">
        <v>0</v>
      </c>
      <c r="AE1194" s="110">
        <v>0</v>
      </c>
      <c r="AF1194" s="110">
        <v>0</v>
      </c>
      <c r="AG1194" s="110">
        <v>207</v>
      </c>
      <c r="AH1194" s="110">
        <v>185</v>
      </c>
      <c r="AI1194" s="110">
        <v>168</v>
      </c>
      <c r="AJ1194" s="110">
        <v>0</v>
      </c>
      <c r="AK1194" s="110">
        <v>0</v>
      </c>
      <c r="AL1194" s="110">
        <v>0</v>
      </c>
      <c r="AM1194" s="110">
        <v>0</v>
      </c>
      <c r="AN1194" s="110">
        <v>0</v>
      </c>
      <c r="AO1194" s="110">
        <v>316</v>
      </c>
      <c r="AP1194" s="112">
        <f>'MFP by Site_kbs'!$AO1194/'MFP by Site_kbs'!$G1194</f>
        <v>0.56428571428571428</v>
      </c>
      <c r="AQ1194" s="110">
        <v>317</v>
      </c>
      <c r="AR1194" s="113">
        <f>'MFP by Site_kbs'!$AQ1194/'MFP by Site_kbs'!$G1194</f>
        <v>0.56607142857142856</v>
      </c>
      <c r="AS1194" s="110" t="s">
        <v>1767</v>
      </c>
      <c r="AT1194" s="110" t="s">
        <v>1769</v>
      </c>
      <c r="AU1194" s="114" t="s">
        <v>3247</v>
      </c>
    </row>
    <row r="1195" spans="2:47" x14ac:dyDescent="0.25">
      <c r="B1195" s="103" t="s">
        <v>1808</v>
      </c>
      <c r="C1195" s="103">
        <v>57</v>
      </c>
      <c r="D1195" s="103" t="s">
        <v>193</v>
      </c>
      <c r="E1195" s="103">
        <v>57700</v>
      </c>
      <c r="F1195" s="103" t="s">
        <v>1559</v>
      </c>
      <c r="G1195" s="104">
        <v>78</v>
      </c>
      <c r="H1195" s="104">
        <v>26</v>
      </c>
      <c r="I1195" s="105">
        <v>0.33333333333333298</v>
      </c>
      <c r="J1195" s="104">
        <v>52</v>
      </c>
      <c r="K1195" s="105">
        <v>0.66666666666666696</v>
      </c>
      <c r="L1195" s="104">
        <v>1</v>
      </c>
      <c r="M1195" s="104">
        <v>0</v>
      </c>
      <c r="N1195" s="104">
        <v>17</v>
      </c>
      <c r="O1195" s="104">
        <v>0</v>
      </c>
      <c r="P1195" s="104">
        <v>0</v>
      </c>
      <c r="Q1195" s="104">
        <v>59</v>
      </c>
      <c r="R1195" s="104">
        <v>1</v>
      </c>
      <c r="S1195" s="104">
        <f>SUM('MFP by Site_kbs'!$L1195:$P1195,'MFP by Site_kbs'!$R1195)</f>
        <v>19</v>
      </c>
      <c r="T1195" s="104">
        <v>78</v>
      </c>
      <c r="U1195" s="105">
        <v>1</v>
      </c>
      <c r="V1195" s="104">
        <v>0</v>
      </c>
      <c r="W1195" s="105">
        <v>0</v>
      </c>
      <c r="X1195" s="104">
        <v>0</v>
      </c>
      <c r="Y1195" s="104">
        <v>78</v>
      </c>
      <c r="Z1195" s="104" t="s">
        <v>1869</v>
      </c>
      <c r="AA1195" s="104">
        <v>0</v>
      </c>
      <c r="AB1195" s="104">
        <v>0</v>
      </c>
      <c r="AC1195" s="104">
        <v>0</v>
      </c>
      <c r="AD1195" s="103">
        <v>0</v>
      </c>
      <c r="AE1195" s="104">
        <v>0</v>
      </c>
      <c r="AF1195" s="104">
        <v>0</v>
      </c>
      <c r="AG1195" s="104">
        <v>0</v>
      </c>
      <c r="AH1195" s="104">
        <v>0</v>
      </c>
      <c r="AI1195" s="104">
        <v>0</v>
      </c>
      <c r="AJ1195" s="104">
        <v>0</v>
      </c>
      <c r="AK1195" s="104">
        <v>0</v>
      </c>
      <c r="AL1195" s="104">
        <v>0</v>
      </c>
      <c r="AM1195" s="104">
        <v>0</v>
      </c>
      <c r="AN1195" s="104">
        <v>0</v>
      </c>
      <c r="AO1195" s="104">
        <v>25</v>
      </c>
      <c r="AP1195" s="106">
        <f>'MFP by Site_kbs'!$AO1195/'MFP by Site_kbs'!$G1195</f>
        <v>0.32051282051282054</v>
      </c>
      <c r="AQ1195" s="104">
        <v>25</v>
      </c>
      <c r="AR1195" s="107">
        <f>'MFP by Site_kbs'!$AQ1195/'MFP by Site_kbs'!$G1195</f>
        <v>0.32051282051282054</v>
      </c>
      <c r="AS1195" s="104" t="s">
        <v>1767</v>
      </c>
      <c r="AT1195" s="104" t="s">
        <v>1769</v>
      </c>
      <c r="AU1195" s="115" t="s">
        <v>3247</v>
      </c>
    </row>
    <row r="1196" spans="2:47" x14ac:dyDescent="0.25">
      <c r="B1196" s="109" t="s">
        <v>1808</v>
      </c>
      <c r="C1196" s="109">
        <v>58</v>
      </c>
      <c r="D1196" s="109" t="s">
        <v>195</v>
      </c>
      <c r="E1196" s="109">
        <v>58001</v>
      </c>
      <c r="F1196" s="109" t="s">
        <v>1560</v>
      </c>
      <c r="G1196" s="110">
        <v>335</v>
      </c>
      <c r="H1196" s="110">
        <v>181</v>
      </c>
      <c r="I1196" s="111">
        <v>0.54029850746268704</v>
      </c>
      <c r="J1196" s="110">
        <v>154</v>
      </c>
      <c r="K1196" s="111">
        <v>0.45970149253731302</v>
      </c>
      <c r="L1196" s="110">
        <v>5</v>
      </c>
      <c r="M1196" s="110">
        <v>1</v>
      </c>
      <c r="N1196" s="110">
        <v>6</v>
      </c>
      <c r="O1196" s="110">
        <v>14</v>
      </c>
      <c r="P1196" s="110">
        <v>0</v>
      </c>
      <c r="Q1196" s="110">
        <v>307</v>
      </c>
      <c r="R1196" s="110">
        <v>2</v>
      </c>
      <c r="S1196" s="110">
        <f>SUM('MFP by Site_kbs'!$L1196:$P1196,'MFP by Site_kbs'!$R1196)</f>
        <v>28</v>
      </c>
      <c r="T1196" s="110">
        <v>335</v>
      </c>
      <c r="U1196" s="111">
        <v>1</v>
      </c>
      <c r="V1196" s="110">
        <v>0</v>
      </c>
      <c r="W1196" s="111">
        <v>0</v>
      </c>
      <c r="X1196" s="110">
        <v>0</v>
      </c>
      <c r="Y1196" s="110">
        <v>0</v>
      </c>
      <c r="Z1196" s="110" t="s">
        <v>1869</v>
      </c>
      <c r="AA1196" s="110">
        <v>0</v>
      </c>
      <c r="AB1196" s="110">
        <v>0</v>
      </c>
      <c r="AC1196" s="110">
        <v>0</v>
      </c>
      <c r="AD1196" s="109">
        <v>0</v>
      </c>
      <c r="AE1196" s="110">
        <v>0</v>
      </c>
      <c r="AF1196" s="110">
        <v>0</v>
      </c>
      <c r="AG1196" s="110">
        <v>0</v>
      </c>
      <c r="AH1196" s="110">
        <v>70</v>
      </c>
      <c r="AI1196" s="110">
        <v>65</v>
      </c>
      <c r="AJ1196" s="110">
        <v>58</v>
      </c>
      <c r="AK1196" s="110">
        <v>0</v>
      </c>
      <c r="AL1196" s="110">
        <v>59</v>
      </c>
      <c r="AM1196" s="110">
        <v>49</v>
      </c>
      <c r="AN1196" s="110">
        <v>34</v>
      </c>
      <c r="AO1196" s="110">
        <v>141</v>
      </c>
      <c r="AP1196" s="112">
        <f>'MFP by Site_kbs'!$AO1196/'MFP by Site_kbs'!$G1196</f>
        <v>0.42089552238805972</v>
      </c>
      <c r="AQ1196" s="110">
        <v>141</v>
      </c>
      <c r="AR1196" s="113">
        <f>'MFP by Site_kbs'!$AQ1196/'MFP by Site_kbs'!$G1196</f>
        <v>0.42089552238805972</v>
      </c>
      <c r="AS1196" s="110" t="s">
        <v>1767</v>
      </c>
      <c r="AT1196" s="110" t="s">
        <v>1786</v>
      </c>
      <c r="AU1196" s="114" t="s">
        <v>3247</v>
      </c>
    </row>
    <row r="1197" spans="2:47" x14ac:dyDescent="0.25">
      <c r="B1197" s="103" t="s">
        <v>1808</v>
      </c>
      <c r="C1197" s="103">
        <v>58</v>
      </c>
      <c r="D1197" s="103" t="s">
        <v>195</v>
      </c>
      <c r="E1197" s="103">
        <v>58002</v>
      </c>
      <c r="F1197" s="103" t="s">
        <v>1561</v>
      </c>
      <c r="G1197" s="104">
        <v>355</v>
      </c>
      <c r="H1197" s="104">
        <v>168</v>
      </c>
      <c r="I1197" s="105">
        <v>0.47323943661971801</v>
      </c>
      <c r="J1197" s="104">
        <v>187</v>
      </c>
      <c r="K1197" s="105">
        <v>0.52676056338028199</v>
      </c>
      <c r="L1197" s="104">
        <v>1</v>
      </c>
      <c r="M1197" s="104">
        <v>5</v>
      </c>
      <c r="N1197" s="104">
        <v>131</v>
      </c>
      <c r="O1197" s="104">
        <v>17</v>
      </c>
      <c r="P1197" s="104">
        <v>0</v>
      </c>
      <c r="Q1197" s="104">
        <v>162</v>
      </c>
      <c r="R1197" s="104">
        <v>39</v>
      </c>
      <c r="S1197" s="104">
        <f>SUM('MFP by Site_kbs'!$L1197:$P1197,'MFP by Site_kbs'!$R1197)</f>
        <v>193</v>
      </c>
      <c r="T1197" s="104">
        <v>350</v>
      </c>
      <c r="U1197" s="105">
        <v>0.98591549295774705</v>
      </c>
      <c r="V1197" s="104">
        <v>5</v>
      </c>
      <c r="W1197" s="105">
        <v>1.4084507042253501E-2</v>
      </c>
      <c r="X1197" s="104">
        <v>0</v>
      </c>
      <c r="Y1197" s="104">
        <v>24</v>
      </c>
      <c r="Z1197" s="104" t="s">
        <v>1869</v>
      </c>
      <c r="AA1197" s="104">
        <v>174</v>
      </c>
      <c r="AB1197" s="104">
        <v>157</v>
      </c>
      <c r="AC1197" s="104">
        <v>0</v>
      </c>
      <c r="AD1197" s="103">
        <v>0</v>
      </c>
      <c r="AE1197" s="104">
        <v>0</v>
      </c>
      <c r="AF1197" s="104">
        <v>0</v>
      </c>
      <c r="AG1197" s="104">
        <v>0</v>
      </c>
      <c r="AH1197" s="104">
        <v>0</v>
      </c>
      <c r="AI1197" s="104">
        <v>0</v>
      </c>
      <c r="AJ1197" s="104">
        <v>0</v>
      </c>
      <c r="AK1197" s="104">
        <v>0</v>
      </c>
      <c r="AL1197" s="104">
        <v>0</v>
      </c>
      <c r="AM1197" s="104">
        <v>0</v>
      </c>
      <c r="AN1197" s="104">
        <v>0</v>
      </c>
      <c r="AO1197" s="104">
        <v>294</v>
      </c>
      <c r="AP1197" s="106">
        <f>'MFP by Site_kbs'!$AO1197/'MFP by Site_kbs'!$G1197</f>
        <v>0.82816901408450705</v>
      </c>
      <c r="AQ1197" s="104">
        <v>295</v>
      </c>
      <c r="AR1197" s="107">
        <f>'MFP by Site_kbs'!$AQ1197/'MFP by Site_kbs'!$G1197</f>
        <v>0.83098591549295775</v>
      </c>
      <c r="AS1197" s="104" t="s">
        <v>1767</v>
      </c>
      <c r="AT1197" s="104" t="s">
        <v>1786</v>
      </c>
      <c r="AU1197" s="115" t="s">
        <v>3247</v>
      </c>
    </row>
    <row r="1198" spans="2:47" x14ac:dyDescent="0.25">
      <c r="B1198" s="109" t="s">
        <v>1808</v>
      </c>
      <c r="C1198" s="109">
        <v>58</v>
      </c>
      <c r="D1198" s="109" t="s">
        <v>195</v>
      </c>
      <c r="E1198" s="109">
        <v>58003</v>
      </c>
      <c r="F1198" s="109" t="s">
        <v>1562</v>
      </c>
      <c r="G1198" s="110">
        <v>371</v>
      </c>
      <c r="H1198" s="110">
        <v>181</v>
      </c>
      <c r="I1198" s="111">
        <v>0.48787061994609199</v>
      </c>
      <c r="J1198" s="110">
        <v>190</v>
      </c>
      <c r="K1198" s="111">
        <v>0.51212938005390796</v>
      </c>
      <c r="L1198" s="110">
        <v>6</v>
      </c>
      <c r="M1198" s="110">
        <v>0</v>
      </c>
      <c r="N1198" s="110">
        <v>1</v>
      </c>
      <c r="O1198" s="110">
        <v>7</v>
      </c>
      <c r="P1198" s="110">
        <v>1</v>
      </c>
      <c r="Q1198" s="110">
        <v>355</v>
      </c>
      <c r="R1198" s="110">
        <v>1</v>
      </c>
      <c r="S1198" s="110">
        <f>SUM('MFP by Site_kbs'!$L1198:$P1198,'MFP by Site_kbs'!$R1198)</f>
        <v>16</v>
      </c>
      <c r="T1198" s="110">
        <v>371</v>
      </c>
      <c r="U1198" s="111">
        <v>1</v>
      </c>
      <c r="V1198" s="110">
        <v>0</v>
      </c>
      <c r="W1198" s="111">
        <v>0</v>
      </c>
      <c r="X1198" s="110">
        <v>0</v>
      </c>
      <c r="Y1198" s="110">
        <v>0</v>
      </c>
      <c r="Z1198" s="110" t="s">
        <v>1869</v>
      </c>
      <c r="AA1198" s="110">
        <v>29</v>
      </c>
      <c r="AB1198" s="110">
        <v>35</v>
      </c>
      <c r="AC1198" s="110">
        <v>34</v>
      </c>
      <c r="AD1198" s="109">
        <v>34</v>
      </c>
      <c r="AE1198" s="110">
        <v>20</v>
      </c>
      <c r="AF1198" s="110">
        <v>26</v>
      </c>
      <c r="AG1198" s="110">
        <v>29</v>
      </c>
      <c r="AH1198" s="110">
        <v>34</v>
      </c>
      <c r="AI1198" s="110">
        <v>27</v>
      </c>
      <c r="AJ1198" s="110">
        <v>27</v>
      </c>
      <c r="AK1198" s="110">
        <v>0</v>
      </c>
      <c r="AL1198" s="110">
        <v>33</v>
      </c>
      <c r="AM1198" s="110">
        <v>23</v>
      </c>
      <c r="AN1198" s="110">
        <v>20</v>
      </c>
      <c r="AO1198" s="110">
        <v>255</v>
      </c>
      <c r="AP1198" s="112">
        <f>'MFP by Site_kbs'!$AO1198/'MFP by Site_kbs'!$G1198</f>
        <v>0.68733153638814015</v>
      </c>
      <c r="AQ1198" s="110">
        <v>255</v>
      </c>
      <c r="AR1198" s="113">
        <f>'MFP by Site_kbs'!$AQ1198/'MFP by Site_kbs'!$G1198</f>
        <v>0.68733153638814015</v>
      </c>
      <c r="AS1198" s="110" t="s">
        <v>1767</v>
      </c>
      <c r="AT1198" s="110" t="s">
        <v>1786</v>
      </c>
      <c r="AU1198" s="114" t="s">
        <v>3247</v>
      </c>
    </row>
    <row r="1199" spans="2:47" x14ac:dyDescent="0.25">
      <c r="B1199" s="103" t="s">
        <v>1808</v>
      </c>
      <c r="C1199" s="103">
        <v>58</v>
      </c>
      <c r="D1199" s="103" t="s">
        <v>195</v>
      </c>
      <c r="E1199" s="103">
        <v>58004</v>
      </c>
      <c r="F1199" s="103" t="s">
        <v>1563</v>
      </c>
      <c r="G1199" s="104">
        <v>344</v>
      </c>
      <c r="H1199" s="104">
        <v>162</v>
      </c>
      <c r="I1199" s="105">
        <v>0.47093023255813998</v>
      </c>
      <c r="J1199" s="104">
        <v>182</v>
      </c>
      <c r="K1199" s="105">
        <v>0.52906976744186096</v>
      </c>
      <c r="L1199" s="104">
        <v>3</v>
      </c>
      <c r="M1199" s="104">
        <v>0</v>
      </c>
      <c r="N1199" s="104">
        <v>2</v>
      </c>
      <c r="O1199" s="104">
        <v>10</v>
      </c>
      <c r="P1199" s="104">
        <v>0</v>
      </c>
      <c r="Q1199" s="104">
        <v>329</v>
      </c>
      <c r="R1199" s="104">
        <v>0</v>
      </c>
      <c r="S1199" s="104">
        <f>SUM('MFP by Site_kbs'!$L1199:$P1199,'MFP by Site_kbs'!$R1199)</f>
        <v>15</v>
      </c>
      <c r="T1199" s="104">
        <v>341</v>
      </c>
      <c r="U1199" s="105">
        <v>0.99127906976744196</v>
      </c>
      <c r="V1199" s="104">
        <v>3</v>
      </c>
      <c r="W1199" s="105">
        <v>8.7209302325581394E-3</v>
      </c>
      <c r="X1199" s="104">
        <v>0</v>
      </c>
      <c r="Y1199" s="104">
        <v>3</v>
      </c>
      <c r="Z1199" s="104" t="s">
        <v>1869</v>
      </c>
      <c r="AA1199" s="104">
        <v>20</v>
      </c>
      <c r="AB1199" s="104">
        <v>28</v>
      </c>
      <c r="AC1199" s="104">
        <v>22</v>
      </c>
      <c r="AD1199" s="103">
        <v>26</v>
      </c>
      <c r="AE1199" s="104">
        <v>30</v>
      </c>
      <c r="AF1199" s="104">
        <v>30</v>
      </c>
      <c r="AG1199" s="104">
        <v>23</v>
      </c>
      <c r="AH1199" s="104">
        <v>31</v>
      </c>
      <c r="AI1199" s="104">
        <v>28</v>
      </c>
      <c r="AJ1199" s="104">
        <v>30</v>
      </c>
      <c r="AK1199" s="104">
        <v>0</v>
      </c>
      <c r="AL1199" s="104">
        <v>23</v>
      </c>
      <c r="AM1199" s="104">
        <v>31</v>
      </c>
      <c r="AN1199" s="104">
        <v>19</v>
      </c>
      <c r="AO1199" s="104">
        <v>183</v>
      </c>
      <c r="AP1199" s="106">
        <f>'MFP by Site_kbs'!$AO1199/'MFP by Site_kbs'!$G1199</f>
        <v>0.53197674418604646</v>
      </c>
      <c r="AQ1199" s="104">
        <v>183</v>
      </c>
      <c r="AR1199" s="107">
        <f>'MFP by Site_kbs'!$AQ1199/'MFP by Site_kbs'!$G1199</f>
        <v>0.53197674418604646</v>
      </c>
      <c r="AS1199" s="104" t="s">
        <v>1767</v>
      </c>
      <c r="AT1199" s="104" t="s">
        <v>1786</v>
      </c>
      <c r="AU1199" s="115" t="s">
        <v>3247</v>
      </c>
    </row>
    <row r="1200" spans="2:47" x14ac:dyDescent="0.25">
      <c r="B1200" s="109" t="s">
        <v>1808</v>
      </c>
      <c r="C1200" s="109">
        <v>58</v>
      </c>
      <c r="D1200" s="109" t="s">
        <v>195</v>
      </c>
      <c r="E1200" s="109">
        <v>58005</v>
      </c>
      <c r="F1200" s="109" t="s">
        <v>1564</v>
      </c>
      <c r="G1200" s="110">
        <v>362</v>
      </c>
      <c r="H1200" s="110">
        <v>163</v>
      </c>
      <c r="I1200" s="111">
        <v>0.450276243093923</v>
      </c>
      <c r="J1200" s="110">
        <v>199</v>
      </c>
      <c r="K1200" s="111">
        <v>0.549723756906077</v>
      </c>
      <c r="L1200" s="110">
        <v>9</v>
      </c>
      <c r="M1200" s="110">
        <v>0</v>
      </c>
      <c r="N1200" s="110">
        <v>0</v>
      </c>
      <c r="O1200" s="110">
        <v>7</v>
      </c>
      <c r="P1200" s="110">
        <v>1</v>
      </c>
      <c r="Q1200" s="110">
        <v>344</v>
      </c>
      <c r="R1200" s="110">
        <v>1</v>
      </c>
      <c r="S1200" s="110">
        <f>SUM('MFP by Site_kbs'!$L1200:$P1200,'MFP by Site_kbs'!$R1200)</f>
        <v>18</v>
      </c>
      <c r="T1200" s="110">
        <v>362</v>
      </c>
      <c r="U1200" s="111">
        <v>1</v>
      </c>
      <c r="V1200" s="110">
        <v>0</v>
      </c>
      <c r="W1200" s="111">
        <v>0</v>
      </c>
      <c r="X1200" s="110">
        <v>0</v>
      </c>
      <c r="Y1200" s="110">
        <v>2</v>
      </c>
      <c r="Z1200" s="110" t="s">
        <v>1869</v>
      </c>
      <c r="AA1200" s="110">
        <v>28</v>
      </c>
      <c r="AB1200" s="110">
        <v>30</v>
      </c>
      <c r="AC1200" s="110">
        <v>29</v>
      </c>
      <c r="AD1200" s="109">
        <v>31</v>
      </c>
      <c r="AE1200" s="110">
        <v>28</v>
      </c>
      <c r="AF1200" s="110">
        <v>25</v>
      </c>
      <c r="AG1200" s="110">
        <v>31</v>
      </c>
      <c r="AH1200" s="110">
        <v>22</v>
      </c>
      <c r="AI1200" s="110">
        <v>30</v>
      </c>
      <c r="AJ1200" s="110">
        <v>23</v>
      </c>
      <c r="AK1200" s="110">
        <v>0</v>
      </c>
      <c r="AL1200" s="110">
        <v>22</v>
      </c>
      <c r="AM1200" s="110">
        <v>34</v>
      </c>
      <c r="AN1200" s="110">
        <v>27</v>
      </c>
      <c r="AO1200" s="110">
        <v>187</v>
      </c>
      <c r="AP1200" s="112">
        <f>'MFP by Site_kbs'!$AO1200/'MFP by Site_kbs'!$G1200</f>
        <v>0.51657458563535907</v>
      </c>
      <c r="AQ1200" s="110">
        <v>187</v>
      </c>
      <c r="AR1200" s="113">
        <f>'MFP by Site_kbs'!$AQ1200/'MFP by Site_kbs'!$G1200</f>
        <v>0.51657458563535907</v>
      </c>
      <c r="AS1200" s="110" t="s">
        <v>1767</v>
      </c>
      <c r="AT1200" s="110" t="s">
        <v>1786</v>
      </c>
      <c r="AU1200" s="114" t="s">
        <v>3247</v>
      </c>
    </row>
    <row r="1201" spans="2:47" x14ac:dyDescent="0.25">
      <c r="B1201" s="103" t="s">
        <v>1808</v>
      </c>
      <c r="C1201" s="103">
        <v>58</v>
      </c>
      <c r="D1201" s="103" t="s">
        <v>195</v>
      </c>
      <c r="E1201" s="103">
        <v>58006</v>
      </c>
      <c r="F1201" s="103" t="s">
        <v>1565</v>
      </c>
      <c r="G1201" s="104">
        <v>735</v>
      </c>
      <c r="H1201" s="104">
        <v>345</v>
      </c>
      <c r="I1201" s="105">
        <v>0.469387755102041</v>
      </c>
      <c r="J1201" s="104">
        <v>390</v>
      </c>
      <c r="K1201" s="105">
        <v>0.530612244897959</v>
      </c>
      <c r="L1201" s="104">
        <v>4</v>
      </c>
      <c r="M1201" s="104">
        <v>12</v>
      </c>
      <c r="N1201" s="104">
        <v>278</v>
      </c>
      <c r="O1201" s="104">
        <v>68</v>
      </c>
      <c r="P1201" s="104">
        <v>6</v>
      </c>
      <c r="Q1201" s="104">
        <v>330</v>
      </c>
      <c r="R1201" s="104">
        <v>37</v>
      </c>
      <c r="S1201" s="104">
        <f>SUM('MFP by Site_kbs'!$L1201:$P1201,'MFP by Site_kbs'!$R1201)</f>
        <v>405</v>
      </c>
      <c r="T1201" s="104">
        <v>727</v>
      </c>
      <c r="U1201" s="105">
        <v>0.98911564625850301</v>
      </c>
      <c r="V1201" s="104">
        <v>8</v>
      </c>
      <c r="W1201" s="105">
        <v>1.08843537414966E-2</v>
      </c>
      <c r="X1201" s="104">
        <v>0</v>
      </c>
      <c r="Y1201" s="104">
        <v>0</v>
      </c>
      <c r="Z1201" s="104" t="s">
        <v>1869</v>
      </c>
      <c r="AA1201" s="104">
        <v>0</v>
      </c>
      <c r="AB1201" s="104">
        <v>0</v>
      </c>
      <c r="AC1201" s="104">
        <v>0</v>
      </c>
      <c r="AD1201" s="103">
        <v>0</v>
      </c>
      <c r="AE1201" s="104">
        <v>0</v>
      </c>
      <c r="AF1201" s="104">
        <v>0</v>
      </c>
      <c r="AG1201" s="104">
        <v>0</v>
      </c>
      <c r="AH1201" s="104">
        <v>0</v>
      </c>
      <c r="AI1201" s="104">
        <v>0</v>
      </c>
      <c r="AJ1201" s="104">
        <v>199</v>
      </c>
      <c r="AK1201" s="104">
        <v>0</v>
      </c>
      <c r="AL1201" s="104">
        <v>200</v>
      </c>
      <c r="AM1201" s="104">
        <v>154</v>
      </c>
      <c r="AN1201" s="104">
        <v>182</v>
      </c>
      <c r="AO1201" s="104">
        <v>359</v>
      </c>
      <c r="AP1201" s="106">
        <f>'MFP by Site_kbs'!$AO1201/'MFP by Site_kbs'!$G1201</f>
        <v>0.48843537414965987</v>
      </c>
      <c r="AQ1201" s="104">
        <v>366</v>
      </c>
      <c r="AR1201" s="107">
        <f>'MFP by Site_kbs'!$AQ1201/'MFP by Site_kbs'!$G1201</f>
        <v>0.49795918367346936</v>
      </c>
      <c r="AS1201" s="104" t="s">
        <v>1767</v>
      </c>
      <c r="AT1201" s="104" t="s">
        <v>1786</v>
      </c>
      <c r="AU1201" s="115" t="s">
        <v>3247</v>
      </c>
    </row>
    <row r="1202" spans="2:47" x14ac:dyDescent="0.25">
      <c r="B1202" s="109" t="s">
        <v>1808</v>
      </c>
      <c r="C1202" s="109">
        <v>58</v>
      </c>
      <c r="D1202" s="109" t="s">
        <v>195</v>
      </c>
      <c r="E1202" s="109">
        <v>58007</v>
      </c>
      <c r="F1202" s="109" t="s">
        <v>1566</v>
      </c>
      <c r="G1202" s="110">
        <v>386</v>
      </c>
      <c r="H1202" s="110">
        <v>194</v>
      </c>
      <c r="I1202" s="111">
        <v>0.50259067357512999</v>
      </c>
      <c r="J1202" s="110">
        <v>192</v>
      </c>
      <c r="K1202" s="111">
        <v>0.49740932642487001</v>
      </c>
      <c r="L1202" s="110">
        <v>7</v>
      </c>
      <c r="M1202" s="110">
        <v>6</v>
      </c>
      <c r="N1202" s="110">
        <v>130</v>
      </c>
      <c r="O1202" s="110">
        <v>46</v>
      </c>
      <c r="P1202" s="110">
        <v>5</v>
      </c>
      <c r="Q1202" s="110">
        <v>180</v>
      </c>
      <c r="R1202" s="110">
        <v>12</v>
      </c>
      <c r="S1202" s="110">
        <f>SUM('MFP by Site_kbs'!$L1202:$P1202,'MFP by Site_kbs'!$R1202)</f>
        <v>206</v>
      </c>
      <c r="T1202" s="110">
        <v>381</v>
      </c>
      <c r="U1202" s="111">
        <v>0.98704663212435195</v>
      </c>
      <c r="V1202" s="110">
        <v>5</v>
      </c>
      <c r="W1202" s="111">
        <v>1.2953367875647701E-2</v>
      </c>
      <c r="X1202" s="110">
        <v>0</v>
      </c>
      <c r="Y1202" s="110">
        <v>0</v>
      </c>
      <c r="Z1202" s="110" t="s">
        <v>1869</v>
      </c>
      <c r="AA1202" s="110">
        <v>0</v>
      </c>
      <c r="AB1202" s="110">
        <v>0</v>
      </c>
      <c r="AC1202" s="110">
        <v>0</v>
      </c>
      <c r="AD1202" s="109">
        <v>0</v>
      </c>
      <c r="AE1202" s="110">
        <v>0</v>
      </c>
      <c r="AF1202" s="110">
        <v>0</v>
      </c>
      <c r="AG1202" s="110">
        <v>0</v>
      </c>
      <c r="AH1202" s="110">
        <v>208</v>
      </c>
      <c r="AI1202" s="110">
        <v>178</v>
      </c>
      <c r="AJ1202" s="110">
        <v>0</v>
      </c>
      <c r="AK1202" s="110">
        <v>0</v>
      </c>
      <c r="AL1202" s="110">
        <v>0</v>
      </c>
      <c r="AM1202" s="110">
        <v>0</v>
      </c>
      <c r="AN1202" s="110">
        <v>0</v>
      </c>
      <c r="AO1202" s="110">
        <v>220</v>
      </c>
      <c r="AP1202" s="112">
        <f>'MFP by Site_kbs'!$AO1202/'MFP by Site_kbs'!$G1202</f>
        <v>0.56994818652849744</v>
      </c>
      <c r="AQ1202" s="110">
        <v>222</v>
      </c>
      <c r="AR1202" s="113">
        <f>'MFP by Site_kbs'!$AQ1202/'MFP by Site_kbs'!$G1202</f>
        <v>0.57512953367875652</v>
      </c>
      <c r="AS1202" s="110" t="s">
        <v>1767</v>
      </c>
      <c r="AT1202" s="110" t="s">
        <v>1786</v>
      </c>
      <c r="AU1202" s="114" t="s">
        <v>3247</v>
      </c>
    </row>
    <row r="1203" spans="2:47" x14ac:dyDescent="0.25">
      <c r="B1203" s="103" t="s">
        <v>1808</v>
      </c>
      <c r="C1203" s="103">
        <v>58</v>
      </c>
      <c r="D1203" s="103" t="s">
        <v>195</v>
      </c>
      <c r="E1203" s="103">
        <v>58008</v>
      </c>
      <c r="F1203" s="103" t="s">
        <v>1567</v>
      </c>
      <c r="G1203" s="104">
        <v>709</v>
      </c>
      <c r="H1203" s="104">
        <v>345</v>
      </c>
      <c r="I1203" s="105">
        <v>0.48660084626234101</v>
      </c>
      <c r="J1203" s="104">
        <v>364</v>
      </c>
      <c r="K1203" s="105">
        <v>0.51339915373765899</v>
      </c>
      <c r="L1203" s="104">
        <v>4</v>
      </c>
      <c r="M1203" s="104">
        <v>12</v>
      </c>
      <c r="N1203" s="104">
        <v>123</v>
      </c>
      <c r="O1203" s="104">
        <v>87</v>
      </c>
      <c r="P1203" s="104">
        <v>13</v>
      </c>
      <c r="Q1203" s="104">
        <v>401</v>
      </c>
      <c r="R1203" s="104">
        <v>69</v>
      </c>
      <c r="S1203" s="104">
        <f>SUM('MFP by Site_kbs'!$L1203:$P1203,'MFP by Site_kbs'!$R1203)</f>
        <v>308</v>
      </c>
      <c r="T1203" s="104">
        <v>697</v>
      </c>
      <c r="U1203" s="105">
        <v>0.98307475317348403</v>
      </c>
      <c r="V1203" s="104">
        <v>12</v>
      </c>
      <c r="W1203" s="105">
        <v>1.6925246826516201E-2</v>
      </c>
      <c r="X1203" s="104">
        <v>0</v>
      </c>
      <c r="Y1203" s="104">
        <v>4</v>
      </c>
      <c r="Z1203" s="104" t="s">
        <v>1869</v>
      </c>
      <c r="AA1203" s="104">
        <v>87</v>
      </c>
      <c r="AB1203" s="104">
        <v>99</v>
      </c>
      <c r="AC1203" s="104">
        <v>97</v>
      </c>
      <c r="AD1203" s="103">
        <v>99</v>
      </c>
      <c r="AE1203" s="104">
        <v>95</v>
      </c>
      <c r="AF1203" s="104">
        <v>123</v>
      </c>
      <c r="AG1203" s="104">
        <v>105</v>
      </c>
      <c r="AH1203" s="104">
        <v>0</v>
      </c>
      <c r="AI1203" s="104">
        <v>0</v>
      </c>
      <c r="AJ1203" s="104">
        <v>0</v>
      </c>
      <c r="AK1203" s="104">
        <v>0</v>
      </c>
      <c r="AL1203" s="104">
        <v>0</v>
      </c>
      <c r="AM1203" s="104">
        <v>0</v>
      </c>
      <c r="AN1203" s="104">
        <v>0</v>
      </c>
      <c r="AO1203" s="104">
        <v>466</v>
      </c>
      <c r="AP1203" s="106">
        <f>'MFP by Site_kbs'!$AO1203/'MFP by Site_kbs'!$G1203</f>
        <v>0.65726375176304652</v>
      </c>
      <c r="AQ1203" s="104">
        <v>471</v>
      </c>
      <c r="AR1203" s="107">
        <f>'MFP by Site_kbs'!$AQ1203/'MFP by Site_kbs'!$G1203</f>
        <v>0.6643159379407616</v>
      </c>
      <c r="AS1203" s="104" t="s">
        <v>1767</v>
      </c>
      <c r="AT1203" s="104" t="s">
        <v>1786</v>
      </c>
      <c r="AU1203" s="115" t="s">
        <v>3247</v>
      </c>
    </row>
    <row r="1204" spans="2:47" x14ac:dyDescent="0.25">
      <c r="B1204" s="109" t="s">
        <v>1808</v>
      </c>
      <c r="C1204" s="109">
        <v>58</v>
      </c>
      <c r="D1204" s="109" t="s">
        <v>195</v>
      </c>
      <c r="E1204" s="109">
        <v>58009</v>
      </c>
      <c r="F1204" s="109" t="s">
        <v>1568</v>
      </c>
      <c r="G1204" s="110">
        <v>519</v>
      </c>
      <c r="H1204" s="110">
        <v>248</v>
      </c>
      <c r="I1204" s="111">
        <v>0.47784200385356501</v>
      </c>
      <c r="J1204" s="110">
        <v>271</v>
      </c>
      <c r="K1204" s="111">
        <v>0.52215799614643499</v>
      </c>
      <c r="L1204" s="110">
        <v>3</v>
      </c>
      <c r="M1204" s="110">
        <v>10</v>
      </c>
      <c r="N1204" s="110">
        <v>105</v>
      </c>
      <c r="O1204" s="110">
        <v>55</v>
      </c>
      <c r="P1204" s="110">
        <v>8</v>
      </c>
      <c r="Q1204" s="110">
        <v>293</v>
      </c>
      <c r="R1204" s="110">
        <v>45</v>
      </c>
      <c r="S1204" s="110">
        <f>SUM('MFP by Site_kbs'!$L1204:$P1204,'MFP by Site_kbs'!$R1204)</f>
        <v>226</v>
      </c>
      <c r="T1204" s="110">
        <v>516</v>
      </c>
      <c r="U1204" s="111">
        <v>0.99421965317919103</v>
      </c>
      <c r="V1204" s="110">
        <v>3</v>
      </c>
      <c r="W1204" s="111">
        <v>5.78034682080925E-3</v>
      </c>
      <c r="X1204" s="110">
        <v>0</v>
      </c>
      <c r="Y1204" s="110">
        <v>0</v>
      </c>
      <c r="Z1204" s="110" t="s">
        <v>1869</v>
      </c>
      <c r="AA1204" s="110">
        <v>0</v>
      </c>
      <c r="AB1204" s="110">
        <v>0</v>
      </c>
      <c r="AC1204" s="110">
        <v>0</v>
      </c>
      <c r="AD1204" s="109">
        <v>0</v>
      </c>
      <c r="AE1204" s="110">
        <v>0</v>
      </c>
      <c r="AF1204" s="110">
        <v>0</v>
      </c>
      <c r="AG1204" s="110">
        <v>0</v>
      </c>
      <c r="AH1204" s="110">
        <v>90</v>
      </c>
      <c r="AI1204" s="110">
        <v>103</v>
      </c>
      <c r="AJ1204" s="110">
        <v>94</v>
      </c>
      <c r="AK1204" s="110">
        <v>0</v>
      </c>
      <c r="AL1204" s="110">
        <v>91</v>
      </c>
      <c r="AM1204" s="110">
        <v>69</v>
      </c>
      <c r="AN1204" s="110">
        <v>72</v>
      </c>
      <c r="AO1204" s="110">
        <v>277</v>
      </c>
      <c r="AP1204" s="112">
        <f>'MFP by Site_kbs'!$AO1204/'MFP by Site_kbs'!$G1204</f>
        <v>0.53371868978805392</v>
      </c>
      <c r="AQ1204" s="110">
        <v>279</v>
      </c>
      <c r="AR1204" s="113">
        <f>'MFP by Site_kbs'!$AQ1204/'MFP by Site_kbs'!$G1204</f>
        <v>0.53757225433526012</v>
      </c>
      <c r="AS1204" s="110" t="s">
        <v>1767</v>
      </c>
      <c r="AT1204" s="110" t="s">
        <v>1786</v>
      </c>
      <c r="AU1204" s="114" t="s">
        <v>3247</v>
      </c>
    </row>
    <row r="1205" spans="2:47" x14ac:dyDescent="0.25">
      <c r="B1205" s="103" t="s">
        <v>1808</v>
      </c>
      <c r="C1205" s="103">
        <v>58</v>
      </c>
      <c r="D1205" s="103" t="s">
        <v>195</v>
      </c>
      <c r="E1205" s="103">
        <v>58010</v>
      </c>
      <c r="F1205" s="103" t="s">
        <v>1569</v>
      </c>
      <c r="G1205" s="104">
        <v>449</v>
      </c>
      <c r="H1205" s="104">
        <v>197</v>
      </c>
      <c r="I1205" s="105">
        <v>0.43875278396436501</v>
      </c>
      <c r="J1205" s="104">
        <v>252</v>
      </c>
      <c r="K1205" s="105">
        <v>0.56124721603563499</v>
      </c>
      <c r="L1205" s="104">
        <v>10</v>
      </c>
      <c r="M1205" s="104">
        <v>0</v>
      </c>
      <c r="N1205" s="104">
        <v>1</v>
      </c>
      <c r="O1205" s="104">
        <v>4</v>
      </c>
      <c r="P1205" s="104">
        <v>0</v>
      </c>
      <c r="Q1205" s="104">
        <v>424</v>
      </c>
      <c r="R1205" s="104">
        <v>10</v>
      </c>
      <c r="S1205" s="104">
        <f>SUM('MFP by Site_kbs'!$L1205:$P1205,'MFP by Site_kbs'!$R1205)</f>
        <v>25</v>
      </c>
      <c r="T1205" s="104">
        <v>448</v>
      </c>
      <c r="U1205" s="105">
        <v>0.99777282850779503</v>
      </c>
      <c r="V1205" s="104">
        <v>1</v>
      </c>
      <c r="W1205" s="105">
        <v>2.2271714922049001E-3</v>
      </c>
      <c r="X1205" s="104">
        <v>0</v>
      </c>
      <c r="Y1205" s="104">
        <v>1</v>
      </c>
      <c r="Z1205" s="104" t="s">
        <v>1869</v>
      </c>
      <c r="AA1205" s="104">
        <v>27</v>
      </c>
      <c r="AB1205" s="104">
        <v>37</v>
      </c>
      <c r="AC1205" s="104">
        <v>41</v>
      </c>
      <c r="AD1205" s="103">
        <v>34</v>
      </c>
      <c r="AE1205" s="104">
        <v>39</v>
      </c>
      <c r="AF1205" s="104">
        <v>36</v>
      </c>
      <c r="AG1205" s="104">
        <v>34</v>
      </c>
      <c r="AH1205" s="104">
        <v>30</v>
      </c>
      <c r="AI1205" s="104">
        <v>30</v>
      </c>
      <c r="AJ1205" s="104">
        <v>38</v>
      </c>
      <c r="AK1205" s="104">
        <v>0</v>
      </c>
      <c r="AL1205" s="104">
        <v>44</v>
      </c>
      <c r="AM1205" s="104">
        <v>26</v>
      </c>
      <c r="AN1205" s="104">
        <v>32</v>
      </c>
      <c r="AO1205" s="104">
        <v>304</v>
      </c>
      <c r="AP1205" s="106">
        <f>'MFP by Site_kbs'!$AO1205/'MFP by Site_kbs'!$G1205</f>
        <v>0.6770601336302895</v>
      </c>
      <c r="AQ1205" s="104">
        <v>305</v>
      </c>
      <c r="AR1205" s="107">
        <f>'MFP by Site_kbs'!$AQ1205/'MFP by Site_kbs'!$G1205</f>
        <v>0.67928730512249447</v>
      </c>
      <c r="AS1205" s="104" t="s">
        <v>1767</v>
      </c>
      <c r="AT1205" s="104" t="s">
        <v>1786</v>
      </c>
      <c r="AU1205" s="115" t="s">
        <v>3247</v>
      </c>
    </row>
    <row r="1206" spans="2:47" x14ac:dyDescent="0.25">
      <c r="B1206" s="109" t="s">
        <v>1808</v>
      </c>
      <c r="C1206" s="109">
        <v>58</v>
      </c>
      <c r="D1206" s="109" t="s">
        <v>195</v>
      </c>
      <c r="E1206" s="109">
        <v>58011</v>
      </c>
      <c r="F1206" s="109" t="s">
        <v>1856</v>
      </c>
      <c r="G1206" s="110">
        <v>638</v>
      </c>
      <c r="H1206" s="110">
        <v>310</v>
      </c>
      <c r="I1206" s="111">
        <v>0.4858934169279</v>
      </c>
      <c r="J1206" s="110">
        <v>328</v>
      </c>
      <c r="K1206" s="111">
        <v>0.5141065830721</v>
      </c>
      <c r="L1206" s="110">
        <v>4</v>
      </c>
      <c r="M1206" s="110">
        <v>19</v>
      </c>
      <c r="N1206" s="110">
        <v>123</v>
      </c>
      <c r="O1206" s="110">
        <v>93</v>
      </c>
      <c r="P1206" s="110">
        <v>13</v>
      </c>
      <c r="Q1206" s="110">
        <v>348</v>
      </c>
      <c r="R1206" s="110">
        <v>38</v>
      </c>
      <c r="S1206" s="110">
        <f>SUM('MFP by Site_kbs'!$L1206:$P1206,'MFP by Site_kbs'!$R1206)</f>
        <v>290</v>
      </c>
      <c r="T1206" s="110">
        <v>617</v>
      </c>
      <c r="U1206" s="111">
        <v>0.96708463949843304</v>
      </c>
      <c r="V1206" s="110">
        <v>21</v>
      </c>
      <c r="W1206" s="111">
        <v>3.2915360501567403E-2</v>
      </c>
      <c r="X1206" s="110">
        <v>0</v>
      </c>
      <c r="Y1206" s="110">
        <v>0</v>
      </c>
      <c r="Z1206" s="110" t="s">
        <v>1869</v>
      </c>
      <c r="AA1206" s="110">
        <v>0</v>
      </c>
      <c r="AB1206" s="110">
        <v>200</v>
      </c>
      <c r="AC1206" s="110">
        <v>149</v>
      </c>
      <c r="AD1206" s="109">
        <v>145</v>
      </c>
      <c r="AE1206" s="110">
        <v>144</v>
      </c>
      <c r="AF1206" s="110">
        <v>0</v>
      </c>
      <c r="AG1206" s="110">
        <v>0</v>
      </c>
      <c r="AH1206" s="110">
        <v>0</v>
      </c>
      <c r="AI1206" s="110">
        <v>0</v>
      </c>
      <c r="AJ1206" s="110">
        <v>0</v>
      </c>
      <c r="AK1206" s="110">
        <v>0</v>
      </c>
      <c r="AL1206" s="110">
        <v>0</v>
      </c>
      <c r="AM1206" s="110">
        <v>0</v>
      </c>
      <c r="AN1206" s="110">
        <v>0</v>
      </c>
      <c r="AO1206" s="110">
        <v>313</v>
      </c>
      <c r="AP1206" s="112">
        <f>'MFP by Site_kbs'!$AO1206/'MFP by Site_kbs'!$G1206</f>
        <v>0.49059561128526646</v>
      </c>
      <c r="AQ1206" s="110">
        <v>320</v>
      </c>
      <c r="AR1206" s="113">
        <f>'MFP by Site_kbs'!$AQ1206/'MFP by Site_kbs'!$G1206</f>
        <v>0.50156739811912221</v>
      </c>
      <c r="AS1206" s="110" t="s">
        <v>1767</v>
      </c>
      <c r="AT1206" s="110" t="s">
        <v>1786</v>
      </c>
      <c r="AU1206" s="114" t="s">
        <v>3247</v>
      </c>
    </row>
    <row r="1207" spans="2:47" x14ac:dyDescent="0.25">
      <c r="B1207" s="103" t="s">
        <v>1808</v>
      </c>
      <c r="C1207" s="103">
        <v>58</v>
      </c>
      <c r="D1207" s="103" t="s">
        <v>195</v>
      </c>
      <c r="E1207" s="103">
        <v>58012</v>
      </c>
      <c r="F1207" s="103" t="s">
        <v>1570</v>
      </c>
      <c r="G1207" s="104">
        <v>526</v>
      </c>
      <c r="H1207" s="104">
        <v>246</v>
      </c>
      <c r="I1207" s="105">
        <v>0.46768060836501901</v>
      </c>
      <c r="J1207" s="104">
        <v>280</v>
      </c>
      <c r="K1207" s="105">
        <v>0.53231939163498099</v>
      </c>
      <c r="L1207" s="104">
        <v>5</v>
      </c>
      <c r="M1207" s="104">
        <v>4</v>
      </c>
      <c r="N1207" s="104">
        <v>22</v>
      </c>
      <c r="O1207" s="104">
        <v>24</v>
      </c>
      <c r="P1207" s="104">
        <v>0</v>
      </c>
      <c r="Q1207" s="104">
        <v>459</v>
      </c>
      <c r="R1207" s="104">
        <v>12</v>
      </c>
      <c r="S1207" s="104">
        <f>SUM('MFP by Site_kbs'!$L1207:$P1207,'MFP by Site_kbs'!$R1207)</f>
        <v>67</v>
      </c>
      <c r="T1207" s="104">
        <v>523</v>
      </c>
      <c r="U1207" s="105">
        <v>0.99429657794676796</v>
      </c>
      <c r="V1207" s="104">
        <v>3</v>
      </c>
      <c r="W1207" s="105">
        <v>5.7034220532319402E-3</v>
      </c>
      <c r="X1207" s="104">
        <v>0</v>
      </c>
      <c r="Y1207" s="104">
        <v>0</v>
      </c>
      <c r="Z1207" s="104" t="s">
        <v>1869</v>
      </c>
      <c r="AA1207" s="104">
        <v>0</v>
      </c>
      <c r="AB1207" s="104">
        <v>0</v>
      </c>
      <c r="AC1207" s="104">
        <v>0</v>
      </c>
      <c r="AD1207" s="103">
        <v>0</v>
      </c>
      <c r="AE1207" s="104">
        <v>0</v>
      </c>
      <c r="AF1207" s="104">
        <v>0</v>
      </c>
      <c r="AG1207" s="104">
        <v>0</v>
      </c>
      <c r="AH1207" s="104">
        <v>106</v>
      </c>
      <c r="AI1207" s="104">
        <v>100</v>
      </c>
      <c r="AJ1207" s="104">
        <v>78</v>
      </c>
      <c r="AK1207" s="104">
        <v>8</v>
      </c>
      <c r="AL1207" s="104">
        <v>75</v>
      </c>
      <c r="AM1207" s="104">
        <v>82</v>
      </c>
      <c r="AN1207" s="104">
        <v>77</v>
      </c>
      <c r="AO1207" s="104">
        <v>228</v>
      </c>
      <c r="AP1207" s="106">
        <f>'MFP by Site_kbs'!$AO1207/'MFP by Site_kbs'!$G1207</f>
        <v>0.43346007604562736</v>
      </c>
      <c r="AQ1207" s="104">
        <v>230</v>
      </c>
      <c r="AR1207" s="107">
        <f>'MFP by Site_kbs'!$AQ1207/'MFP by Site_kbs'!$G1207</f>
        <v>0.43726235741444869</v>
      </c>
      <c r="AS1207" s="104" t="s">
        <v>1767</v>
      </c>
      <c r="AT1207" s="104" t="s">
        <v>1786</v>
      </c>
      <c r="AU1207" s="115" t="s">
        <v>3247</v>
      </c>
    </row>
    <row r="1208" spans="2:47" x14ac:dyDescent="0.25">
      <c r="B1208" s="109" t="s">
        <v>1808</v>
      </c>
      <c r="C1208" s="109">
        <v>58</v>
      </c>
      <c r="D1208" s="109" t="s">
        <v>195</v>
      </c>
      <c r="E1208" s="109">
        <v>58013</v>
      </c>
      <c r="F1208" s="109" t="s">
        <v>1571</v>
      </c>
      <c r="G1208" s="110">
        <v>263</v>
      </c>
      <c r="H1208" s="110">
        <v>111</v>
      </c>
      <c r="I1208" s="111">
        <v>0.422053231939164</v>
      </c>
      <c r="J1208" s="110">
        <v>152</v>
      </c>
      <c r="K1208" s="111">
        <v>0.577946768060836</v>
      </c>
      <c r="L1208" s="110">
        <v>0</v>
      </c>
      <c r="M1208" s="110">
        <v>0</v>
      </c>
      <c r="N1208" s="110">
        <v>0</v>
      </c>
      <c r="O1208" s="110">
        <v>5</v>
      </c>
      <c r="P1208" s="110">
        <v>0</v>
      </c>
      <c r="Q1208" s="110">
        <v>257</v>
      </c>
      <c r="R1208" s="110">
        <v>1</v>
      </c>
      <c r="S1208" s="110">
        <f>SUM('MFP by Site_kbs'!$L1208:$P1208,'MFP by Site_kbs'!$R1208)</f>
        <v>6</v>
      </c>
      <c r="T1208" s="110">
        <v>260</v>
      </c>
      <c r="U1208" s="111">
        <v>0.98859315589353602</v>
      </c>
      <c r="V1208" s="110">
        <v>3</v>
      </c>
      <c r="W1208" s="111">
        <v>1.14068441064639E-2</v>
      </c>
      <c r="X1208" s="110">
        <v>0</v>
      </c>
      <c r="Y1208" s="110">
        <v>4</v>
      </c>
      <c r="Z1208" s="110" t="s">
        <v>1869</v>
      </c>
      <c r="AA1208" s="110">
        <v>9</v>
      </c>
      <c r="AB1208" s="110">
        <v>17</v>
      </c>
      <c r="AC1208" s="110">
        <v>17</v>
      </c>
      <c r="AD1208" s="109">
        <v>28</v>
      </c>
      <c r="AE1208" s="110">
        <v>14</v>
      </c>
      <c r="AF1208" s="110">
        <v>20</v>
      </c>
      <c r="AG1208" s="110">
        <v>22</v>
      </c>
      <c r="AH1208" s="110">
        <v>26</v>
      </c>
      <c r="AI1208" s="110">
        <v>26</v>
      </c>
      <c r="AJ1208" s="110">
        <v>24</v>
      </c>
      <c r="AK1208" s="110">
        <v>0</v>
      </c>
      <c r="AL1208" s="110">
        <v>23</v>
      </c>
      <c r="AM1208" s="110">
        <v>17</v>
      </c>
      <c r="AN1208" s="110">
        <v>16</v>
      </c>
      <c r="AO1208" s="110">
        <v>149</v>
      </c>
      <c r="AP1208" s="112">
        <f>'MFP by Site_kbs'!$AO1208/'MFP by Site_kbs'!$G1208</f>
        <v>0.56653992395437258</v>
      </c>
      <c r="AQ1208" s="110">
        <v>152</v>
      </c>
      <c r="AR1208" s="113">
        <f>'MFP by Site_kbs'!$AQ1208/'MFP by Site_kbs'!$G1208</f>
        <v>0.57794676806083645</v>
      </c>
      <c r="AS1208" s="110" t="s">
        <v>1767</v>
      </c>
      <c r="AT1208" s="110" t="s">
        <v>1786</v>
      </c>
      <c r="AU1208" s="114" t="s">
        <v>3247</v>
      </c>
    </row>
    <row r="1209" spans="2:47" x14ac:dyDescent="0.25">
      <c r="B1209" s="103" t="s">
        <v>1808</v>
      </c>
      <c r="C1209" s="103">
        <v>58</v>
      </c>
      <c r="D1209" s="103" t="s">
        <v>195</v>
      </c>
      <c r="E1209" s="103">
        <v>58014</v>
      </c>
      <c r="F1209" s="103" t="s">
        <v>1572</v>
      </c>
      <c r="G1209" s="104">
        <v>390</v>
      </c>
      <c r="H1209" s="104">
        <v>177</v>
      </c>
      <c r="I1209" s="105">
        <v>0.45384615384615401</v>
      </c>
      <c r="J1209" s="104">
        <v>213</v>
      </c>
      <c r="K1209" s="105">
        <v>0.54615384615384599</v>
      </c>
      <c r="L1209" s="104">
        <v>1</v>
      </c>
      <c r="M1209" s="104">
        <v>9</v>
      </c>
      <c r="N1209" s="104">
        <v>141</v>
      </c>
      <c r="O1209" s="104">
        <v>30</v>
      </c>
      <c r="P1209" s="104">
        <v>4</v>
      </c>
      <c r="Q1209" s="104">
        <v>184</v>
      </c>
      <c r="R1209" s="104">
        <v>21</v>
      </c>
      <c r="S1209" s="104">
        <f>SUM('MFP by Site_kbs'!$L1209:$P1209,'MFP by Site_kbs'!$R1209)</f>
        <v>206</v>
      </c>
      <c r="T1209" s="104">
        <v>384</v>
      </c>
      <c r="U1209" s="105">
        <v>0.984615384615385</v>
      </c>
      <c r="V1209" s="104">
        <v>6</v>
      </c>
      <c r="W1209" s="105">
        <v>1.5384615384615399E-2</v>
      </c>
      <c r="X1209" s="104">
        <v>0</v>
      </c>
      <c r="Y1209" s="104">
        <v>0</v>
      </c>
      <c r="Z1209" s="104" t="s">
        <v>1869</v>
      </c>
      <c r="AA1209" s="104">
        <v>0</v>
      </c>
      <c r="AB1209" s="104">
        <v>0</v>
      </c>
      <c r="AC1209" s="104">
        <v>0</v>
      </c>
      <c r="AD1209" s="103">
        <v>0</v>
      </c>
      <c r="AE1209" s="104">
        <v>0</v>
      </c>
      <c r="AF1209" s="104">
        <v>205</v>
      </c>
      <c r="AG1209" s="104">
        <v>185</v>
      </c>
      <c r="AH1209" s="104">
        <v>0</v>
      </c>
      <c r="AI1209" s="104">
        <v>0</v>
      </c>
      <c r="AJ1209" s="104">
        <v>0</v>
      </c>
      <c r="AK1209" s="104">
        <v>0</v>
      </c>
      <c r="AL1209" s="104">
        <v>0</v>
      </c>
      <c r="AM1209" s="104">
        <v>0</v>
      </c>
      <c r="AN1209" s="104">
        <v>0</v>
      </c>
      <c r="AO1209" s="104">
        <v>227</v>
      </c>
      <c r="AP1209" s="106">
        <f>'MFP by Site_kbs'!$AO1209/'MFP by Site_kbs'!$G1209</f>
        <v>0.58205128205128209</v>
      </c>
      <c r="AQ1209" s="104">
        <v>227</v>
      </c>
      <c r="AR1209" s="107">
        <f>'MFP by Site_kbs'!$AQ1209/'MFP by Site_kbs'!$G1209</f>
        <v>0.58205128205128209</v>
      </c>
      <c r="AS1209" s="104" t="s">
        <v>1767</v>
      </c>
      <c r="AT1209" s="104" t="s">
        <v>1786</v>
      </c>
      <c r="AU1209" s="115" t="s">
        <v>3247</v>
      </c>
    </row>
    <row r="1210" spans="2:47" x14ac:dyDescent="0.25">
      <c r="B1210" s="109" t="s">
        <v>1808</v>
      </c>
      <c r="C1210" s="109">
        <v>58</v>
      </c>
      <c r="D1210" s="109" t="s">
        <v>195</v>
      </c>
      <c r="E1210" s="109">
        <v>58015</v>
      </c>
      <c r="F1210" s="109" t="s">
        <v>1573</v>
      </c>
      <c r="G1210" s="110">
        <v>441</v>
      </c>
      <c r="H1210" s="110">
        <v>200</v>
      </c>
      <c r="I1210" s="111">
        <v>0.45351473922902502</v>
      </c>
      <c r="J1210" s="110">
        <v>241</v>
      </c>
      <c r="K1210" s="111">
        <v>0.54648526077097503</v>
      </c>
      <c r="L1210" s="110">
        <v>0</v>
      </c>
      <c r="M1210" s="110">
        <v>9</v>
      </c>
      <c r="N1210" s="110">
        <v>148</v>
      </c>
      <c r="O1210" s="110">
        <v>37</v>
      </c>
      <c r="P1210" s="110">
        <v>0</v>
      </c>
      <c r="Q1210" s="110">
        <v>202</v>
      </c>
      <c r="R1210" s="110">
        <v>45</v>
      </c>
      <c r="S1210" s="110">
        <f>SUM('MFP by Site_kbs'!$L1210:$P1210,'MFP by Site_kbs'!$R1210)</f>
        <v>239</v>
      </c>
      <c r="T1210" s="110">
        <v>429</v>
      </c>
      <c r="U1210" s="111">
        <v>0.97278911564625803</v>
      </c>
      <c r="V1210" s="110">
        <v>12</v>
      </c>
      <c r="W1210" s="111">
        <v>2.7210884353741499E-2</v>
      </c>
      <c r="X1210" s="110">
        <v>0</v>
      </c>
      <c r="Y1210" s="110">
        <v>0</v>
      </c>
      <c r="Z1210" s="110" t="s">
        <v>1869</v>
      </c>
      <c r="AA1210" s="110">
        <v>0</v>
      </c>
      <c r="AB1210" s="110">
        <v>0</v>
      </c>
      <c r="AC1210" s="110">
        <v>137</v>
      </c>
      <c r="AD1210" s="109">
        <v>158</v>
      </c>
      <c r="AE1210" s="110">
        <v>146</v>
      </c>
      <c r="AF1210" s="110">
        <v>0</v>
      </c>
      <c r="AG1210" s="110">
        <v>0</v>
      </c>
      <c r="AH1210" s="110">
        <v>0</v>
      </c>
      <c r="AI1210" s="110">
        <v>0</v>
      </c>
      <c r="AJ1210" s="110">
        <v>0</v>
      </c>
      <c r="AK1210" s="110">
        <v>0</v>
      </c>
      <c r="AL1210" s="110">
        <v>0</v>
      </c>
      <c r="AM1210" s="110">
        <v>0</v>
      </c>
      <c r="AN1210" s="110">
        <v>0</v>
      </c>
      <c r="AO1210" s="110">
        <v>341</v>
      </c>
      <c r="AP1210" s="112">
        <f>'MFP by Site_kbs'!$AO1210/'MFP by Site_kbs'!$G1210</f>
        <v>0.77324263038548757</v>
      </c>
      <c r="AQ1210" s="110">
        <v>342</v>
      </c>
      <c r="AR1210" s="113">
        <f>'MFP by Site_kbs'!$AQ1210/'MFP by Site_kbs'!$G1210</f>
        <v>0.77551020408163263</v>
      </c>
      <c r="AS1210" s="110" t="s">
        <v>1767</v>
      </c>
      <c r="AT1210" s="110" t="s">
        <v>1786</v>
      </c>
      <c r="AU1210" s="114" t="s">
        <v>3247</v>
      </c>
    </row>
    <row r="1211" spans="2:47" x14ac:dyDescent="0.25">
      <c r="B1211" s="103" t="s">
        <v>1808</v>
      </c>
      <c r="C1211" s="103">
        <v>58</v>
      </c>
      <c r="D1211" s="103" t="s">
        <v>195</v>
      </c>
      <c r="E1211" s="103">
        <v>58016</v>
      </c>
      <c r="F1211" s="103" t="s">
        <v>1574</v>
      </c>
      <c r="G1211" s="104">
        <v>711</v>
      </c>
      <c r="H1211" s="104">
        <v>352</v>
      </c>
      <c r="I1211" s="105">
        <v>0.49507735583684997</v>
      </c>
      <c r="J1211" s="104">
        <v>359</v>
      </c>
      <c r="K1211" s="105">
        <v>0.50492264416315003</v>
      </c>
      <c r="L1211" s="104">
        <v>1</v>
      </c>
      <c r="M1211" s="104">
        <v>3</v>
      </c>
      <c r="N1211" s="104">
        <v>34</v>
      </c>
      <c r="O1211" s="104">
        <v>44</v>
      </c>
      <c r="P1211" s="104">
        <v>0</v>
      </c>
      <c r="Q1211" s="104">
        <v>581</v>
      </c>
      <c r="R1211" s="104">
        <v>48</v>
      </c>
      <c r="S1211" s="104">
        <f>SUM('MFP by Site_kbs'!$L1211:$P1211,'MFP by Site_kbs'!$R1211)</f>
        <v>130</v>
      </c>
      <c r="T1211" s="104">
        <v>707</v>
      </c>
      <c r="U1211" s="105">
        <v>0.99437412095639899</v>
      </c>
      <c r="V1211" s="104">
        <v>4</v>
      </c>
      <c r="W1211" s="105">
        <v>5.6258790436005601E-3</v>
      </c>
      <c r="X1211" s="104">
        <v>0</v>
      </c>
      <c r="Y1211" s="104">
        <v>4</v>
      </c>
      <c r="Z1211" s="104" t="s">
        <v>1869</v>
      </c>
      <c r="AA1211" s="104">
        <v>92</v>
      </c>
      <c r="AB1211" s="104">
        <v>105</v>
      </c>
      <c r="AC1211" s="104">
        <v>108</v>
      </c>
      <c r="AD1211" s="103">
        <v>106</v>
      </c>
      <c r="AE1211" s="104">
        <v>97</v>
      </c>
      <c r="AF1211" s="104">
        <v>89</v>
      </c>
      <c r="AG1211" s="104">
        <v>110</v>
      </c>
      <c r="AH1211" s="104">
        <v>0</v>
      </c>
      <c r="AI1211" s="104">
        <v>0</v>
      </c>
      <c r="AJ1211" s="104">
        <v>0</v>
      </c>
      <c r="AK1211" s="104">
        <v>0</v>
      </c>
      <c r="AL1211" s="104">
        <v>0</v>
      </c>
      <c r="AM1211" s="104">
        <v>0</v>
      </c>
      <c r="AN1211" s="104">
        <v>0</v>
      </c>
      <c r="AO1211" s="104">
        <v>405</v>
      </c>
      <c r="AP1211" s="106">
        <f>'MFP by Site_kbs'!$AO1211/'MFP by Site_kbs'!$G1211</f>
        <v>0.569620253164557</v>
      </c>
      <c r="AQ1211" s="104">
        <v>406</v>
      </c>
      <c r="AR1211" s="107">
        <f>'MFP by Site_kbs'!$AQ1211/'MFP by Site_kbs'!$G1211</f>
        <v>0.57102672292545709</v>
      </c>
      <c r="AS1211" s="104" t="s">
        <v>1767</v>
      </c>
      <c r="AT1211" s="104" t="s">
        <v>1786</v>
      </c>
      <c r="AU1211" s="115" t="s">
        <v>3247</v>
      </c>
    </row>
    <row r="1212" spans="2:47" x14ac:dyDescent="0.25">
      <c r="B1212" s="109" t="s">
        <v>1808</v>
      </c>
      <c r="C1212" s="109">
        <v>58</v>
      </c>
      <c r="D1212" s="109" t="s">
        <v>195</v>
      </c>
      <c r="E1212" s="109">
        <v>58018</v>
      </c>
      <c r="F1212" s="109" t="s">
        <v>1575</v>
      </c>
      <c r="G1212" s="110">
        <v>491</v>
      </c>
      <c r="H1212" s="110">
        <v>240</v>
      </c>
      <c r="I1212" s="111">
        <v>0.48879837067209803</v>
      </c>
      <c r="J1212" s="110">
        <v>251</v>
      </c>
      <c r="K1212" s="111">
        <v>0.51120162932790203</v>
      </c>
      <c r="L1212" s="110">
        <v>1</v>
      </c>
      <c r="M1212" s="110">
        <v>6</v>
      </c>
      <c r="N1212" s="110">
        <v>3</v>
      </c>
      <c r="O1212" s="110">
        <v>17</v>
      </c>
      <c r="P1212" s="110">
        <v>0</v>
      </c>
      <c r="Q1212" s="110">
        <v>448</v>
      </c>
      <c r="R1212" s="110">
        <v>16</v>
      </c>
      <c r="S1212" s="110">
        <f>SUM('MFP by Site_kbs'!$L1212:$P1212,'MFP by Site_kbs'!$R1212)</f>
        <v>43</v>
      </c>
      <c r="T1212" s="110">
        <v>489</v>
      </c>
      <c r="U1212" s="111">
        <v>0.99592668024439901</v>
      </c>
      <c r="V1212" s="110">
        <v>2</v>
      </c>
      <c r="W1212" s="111">
        <v>4.0733197556008099E-3</v>
      </c>
      <c r="X1212" s="110">
        <v>0</v>
      </c>
      <c r="Y1212" s="110">
        <v>5</v>
      </c>
      <c r="Z1212" s="110" t="s">
        <v>1869</v>
      </c>
      <c r="AA1212" s="110">
        <v>65</v>
      </c>
      <c r="AB1212" s="110">
        <v>64</v>
      </c>
      <c r="AC1212" s="110">
        <v>68</v>
      </c>
      <c r="AD1212" s="109">
        <v>70</v>
      </c>
      <c r="AE1212" s="110">
        <v>69</v>
      </c>
      <c r="AF1212" s="110">
        <v>70</v>
      </c>
      <c r="AG1212" s="110">
        <v>80</v>
      </c>
      <c r="AH1212" s="110">
        <v>0</v>
      </c>
      <c r="AI1212" s="110">
        <v>0</v>
      </c>
      <c r="AJ1212" s="110">
        <v>0</v>
      </c>
      <c r="AK1212" s="110">
        <v>0</v>
      </c>
      <c r="AL1212" s="110">
        <v>0</v>
      </c>
      <c r="AM1212" s="110">
        <v>0</v>
      </c>
      <c r="AN1212" s="110">
        <v>0</v>
      </c>
      <c r="AO1212" s="110">
        <v>275</v>
      </c>
      <c r="AP1212" s="112">
        <f>'MFP by Site_kbs'!$AO1212/'MFP by Site_kbs'!$G1212</f>
        <v>0.56008146639511203</v>
      </c>
      <c r="AQ1212" s="110">
        <v>277</v>
      </c>
      <c r="AR1212" s="113">
        <f>'MFP by Site_kbs'!$AQ1212/'MFP by Site_kbs'!$G1212</f>
        <v>0.56415478615071279</v>
      </c>
      <c r="AS1212" s="110" t="s">
        <v>1767</v>
      </c>
      <c r="AT1212" s="110" t="s">
        <v>1786</v>
      </c>
      <c r="AU1212" s="114" t="s">
        <v>3247</v>
      </c>
    </row>
    <row r="1213" spans="2:47" x14ac:dyDescent="0.25">
      <c r="B1213" s="103" t="s">
        <v>1808</v>
      </c>
      <c r="C1213" s="103">
        <v>58</v>
      </c>
      <c r="D1213" s="103" t="s">
        <v>195</v>
      </c>
      <c r="E1213" s="103">
        <v>58019</v>
      </c>
      <c r="F1213" s="103" t="s">
        <v>1576</v>
      </c>
      <c r="G1213" s="104">
        <v>233</v>
      </c>
      <c r="H1213" s="104">
        <v>111</v>
      </c>
      <c r="I1213" s="105">
        <v>0.47639484978540803</v>
      </c>
      <c r="J1213" s="104">
        <v>122</v>
      </c>
      <c r="K1213" s="105">
        <v>0.52360515021459197</v>
      </c>
      <c r="L1213" s="104">
        <v>0</v>
      </c>
      <c r="M1213" s="104">
        <v>3</v>
      </c>
      <c r="N1213" s="104">
        <v>46</v>
      </c>
      <c r="O1213" s="104">
        <v>37</v>
      </c>
      <c r="P1213" s="104">
        <v>2</v>
      </c>
      <c r="Q1213" s="104">
        <v>123</v>
      </c>
      <c r="R1213" s="104">
        <v>22</v>
      </c>
      <c r="S1213" s="104">
        <f>SUM('MFP by Site_kbs'!$L1213:$P1213,'MFP by Site_kbs'!$R1213)</f>
        <v>110</v>
      </c>
      <c r="T1213" s="104">
        <v>220</v>
      </c>
      <c r="U1213" s="105">
        <v>0.94420600858369097</v>
      </c>
      <c r="V1213" s="104">
        <v>13</v>
      </c>
      <c r="W1213" s="105">
        <v>5.5793991416309002E-2</v>
      </c>
      <c r="X1213" s="104">
        <v>0</v>
      </c>
      <c r="Y1213" s="104">
        <v>12</v>
      </c>
      <c r="Z1213" s="104" t="s">
        <v>1869</v>
      </c>
      <c r="AA1213" s="104">
        <v>221</v>
      </c>
      <c r="AB1213" s="104">
        <v>0</v>
      </c>
      <c r="AC1213" s="104">
        <v>0</v>
      </c>
      <c r="AD1213" s="103">
        <v>0</v>
      </c>
      <c r="AE1213" s="104">
        <v>0</v>
      </c>
      <c r="AF1213" s="104">
        <v>0</v>
      </c>
      <c r="AG1213" s="104">
        <v>0</v>
      </c>
      <c r="AH1213" s="104">
        <v>0</v>
      </c>
      <c r="AI1213" s="104">
        <v>0</v>
      </c>
      <c r="AJ1213" s="104">
        <v>0</v>
      </c>
      <c r="AK1213" s="104">
        <v>0</v>
      </c>
      <c r="AL1213" s="104">
        <v>0</v>
      </c>
      <c r="AM1213" s="104">
        <v>0</v>
      </c>
      <c r="AN1213" s="104">
        <v>0</v>
      </c>
      <c r="AO1213" s="104">
        <v>140</v>
      </c>
      <c r="AP1213" s="106">
        <f>'MFP by Site_kbs'!$AO1213/'MFP by Site_kbs'!$G1213</f>
        <v>0.60085836909871249</v>
      </c>
      <c r="AQ1213" s="104">
        <v>146</v>
      </c>
      <c r="AR1213" s="107">
        <f>'MFP by Site_kbs'!$AQ1213/'MFP by Site_kbs'!$G1213</f>
        <v>0.62660944206008584</v>
      </c>
      <c r="AS1213" s="104" t="s">
        <v>1767</v>
      </c>
      <c r="AT1213" s="104" t="s">
        <v>1786</v>
      </c>
      <c r="AU1213" s="115" t="s">
        <v>3247</v>
      </c>
    </row>
    <row r="1214" spans="2:47" x14ac:dyDescent="0.25">
      <c r="B1214" s="109" t="s">
        <v>1808</v>
      </c>
      <c r="C1214" s="109">
        <v>58</v>
      </c>
      <c r="D1214" s="109" t="s">
        <v>195</v>
      </c>
      <c r="E1214" s="109">
        <v>58700</v>
      </c>
      <c r="F1214" s="109" t="s">
        <v>1857</v>
      </c>
      <c r="G1214" s="110">
        <v>17</v>
      </c>
      <c r="H1214" s="110">
        <v>7</v>
      </c>
      <c r="I1214" s="111">
        <v>0.41176470588235298</v>
      </c>
      <c r="J1214" s="110">
        <v>10</v>
      </c>
      <c r="K1214" s="111">
        <v>0.58823529411764697</v>
      </c>
      <c r="L1214" s="110">
        <v>0</v>
      </c>
      <c r="M1214" s="110">
        <v>1</v>
      </c>
      <c r="N1214" s="110">
        <v>2</v>
      </c>
      <c r="O1214" s="110">
        <v>1</v>
      </c>
      <c r="P1214" s="110">
        <v>0</v>
      </c>
      <c r="Q1214" s="110">
        <v>13</v>
      </c>
      <c r="R1214" s="110">
        <v>0</v>
      </c>
      <c r="S1214" s="110">
        <f>SUM('MFP by Site_kbs'!$L1214:$P1214,'MFP by Site_kbs'!$R1214)</f>
        <v>4</v>
      </c>
      <c r="T1214" s="110">
        <v>17</v>
      </c>
      <c r="U1214" s="111">
        <v>1</v>
      </c>
      <c r="V1214" s="110">
        <v>0</v>
      </c>
      <c r="W1214" s="111">
        <v>0</v>
      </c>
      <c r="X1214" s="110">
        <v>0</v>
      </c>
      <c r="Y1214" s="110">
        <v>17</v>
      </c>
      <c r="Z1214" s="110" t="s">
        <v>1869</v>
      </c>
      <c r="AA1214" s="110">
        <v>0</v>
      </c>
      <c r="AB1214" s="110">
        <v>0</v>
      </c>
      <c r="AC1214" s="110">
        <v>0</v>
      </c>
      <c r="AD1214" s="109">
        <v>0</v>
      </c>
      <c r="AE1214" s="110">
        <v>0</v>
      </c>
      <c r="AF1214" s="110">
        <v>0</v>
      </c>
      <c r="AG1214" s="110">
        <v>0</v>
      </c>
      <c r="AH1214" s="110">
        <v>0</v>
      </c>
      <c r="AI1214" s="110">
        <v>0</v>
      </c>
      <c r="AJ1214" s="110">
        <v>0</v>
      </c>
      <c r="AK1214" s="110">
        <v>0</v>
      </c>
      <c r="AL1214" s="110">
        <v>0</v>
      </c>
      <c r="AM1214" s="110">
        <v>0</v>
      </c>
      <c r="AN1214" s="110">
        <v>0</v>
      </c>
      <c r="AO1214" s="110">
        <v>3</v>
      </c>
      <c r="AP1214" s="112">
        <f>'MFP by Site_kbs'!$AO1214/'MFP by Site_kbs'!$G1214</f>
        <v>0.17647058823529413</v>
      </c>
      <c r="AQ1214" s="110">
        <v>3</v>
      </c>
      <c r="AR1214" s="113">
        <f>'MFP by Site_kbs'!$AQ1214/'MFP by Site_kbs'!$G1214</f>
        <v>0.17647058823529413</v>
      </c>
      <c r="AS1214" s="110" t="s">
        <v>1767</v>
      </c>
      <c r="AT1214" s="110" t="s">
        <v>1786</v>
      </c>
      <c r="AU1214" s="114" t="s">
        <v>3247</v>
      </c>
    </row>
    <row r="1215" spans="2:47" x14ac:dyDescent="0.25">
      <c r="B1215" s="103" t="s">
        <v>1808</v>
      </c>
      <c r="C1215" s="103">
        <v>59</v>
      </c>
      <c r="D1215" s="103" t="s">
        <v>197</v>
      </c>
      <c r="E1215" s="103">
        <v>59002</v>
      </c>
      <c r="F1215" s="103" t="s">
        <v>1577</v>
      </c>
      <c r="G1215" s="104">
        <v>248</v>
      </c>
      <c r="H1215" s="104">
        <v>124</v>
      </c>
      <c r="I1215" s="105">
        <v>0.5</v>
      </c>
      <c r="J1215" s="104">
        <v>124</v>
      </c>
      <c r="K1215" s="105">
        <v>0.5</v>
      </c>
      <c r="L1215" s="104">
        <v>1</v>
      </c>
      <c r="M1215" s="104">
        <v>0</v>
      </c>
      <c r="N1215" s="104">
        <v>1</v>
      </c>
      <c r="O1215" s="104">
        <v>2</v>
      </c>
      <c r="P1215" s="104">
        <v>0</v>
      </c>
      <c r="Q1215" s="104">
        <v>243</v>
      </c>
      <c r="R1215" s="104">
        <v>1</v>
      </c>
      <c r="S1215" s="104">
        <f>SUM('MFP by Site_kbs'!$L1215:$P1215,'MFP by Site_kbs'!$R1215)</f>
        <v>5</v>
      </c>
      <c r="T1215" s="104">
        <v>248</v>
      </c>
      <c r="U1215" s="105">
        <v>1</v>
      </c>
      <c r="V1215" s="104">
        <v>0</v>
      </c>
      <c r="W1215" s="105">
        <v>0</v>
      </c>
      <c r="X1215" s="104">
        <v>0</v>
      </c>
      <c r="Y1215" s="104">
        <v>5</v>
      </c>
      <c r="Z1215" s="104" t="s">
        <v>1869</v>
      </c>
      <c r="AA1215" s="104">
        <v>43</v>
      </c>
      <c r="AB1215" s="104">
        <v>37</v>
      </c>
      <c r="AC1215" s="104">
        <v>40</v>
      </c>
      <c r="AD1215" s="103">
        <v>50</v>
      </c>
      <c r="AE1215" s="104">
        <v>34</v>
      </c>
      <c r="AF1215" s="104">
        <v>39</v>
      </c>
      <c r="AG1215" s="104">
        <v>0</v>
      </c>
      <c r="AH1215" s="104">
        <v>0</v>
      </c>
      <c r="AI1215" s="104">
        <v>0</v>
      </c>
      <c r="AJ1215" s="104">
        <v>0</v>
      </c>
      <c r="AK1215" s="104">
        <v>0</v>
      </c>
      <c r="AL1215" s="104">
        <v>0</v>
      </c>
      <c r="AM1215" s="104">
        <v>0</v>
      </c>
      <c r="AN1215" s="104">
        <v>0</v>
      </c>
      <c r="AO1215" s="104">
        <v>199</v>
      </c>
      <c r="AP1215" s="106">
        <f>'MFP by Site_kbs'!$AO1215/'MFP by Site_kbs'!$G1215</f>
        <v>0.80241935483870963</v>
      </c>
      <c r="AQ1215" s="104">
        <v>199</v>
      </c>
      <c r="AR1215" s="107">
        <f>'MFP by Site_kbs'!$AQ1215/'MFP by Site_kbs'!$G1215</f>
        <v>0.80241935483870963</v>
      </c>
      <c r="AS1215" s="104" t="s">
        <v>1767</v>
      </c>
      <c r="AT1215" s="104" t="s">
        <v>1777</v>
      </c>
      <c r="AU1215" s="115" t="s">
        <v>3246</v>
      </c>
    </row>
    <row r="1216" spans="2:47" x14ac:dyDescent="0.25">
      <c r="B1216" s="109" t="s">
        <v>1808</v>
      </c>
      <c r="C1216" s="109">
        <v>59</v>
      </c>
      <c r="D1216" s="109" t="s">
        <v>197</v>
      </c>
      <c r="E1216" s="109">
        <v>59003</v>
      </c>
      <c r="F1216" s="109" t="s">
        <v>1578</v>
      </c>
      <c r="G1216" s="110">
        <v>483</v>
      </c>
      <c r="H1216" s="110">
        <v>234</v>
      </c>
      <c r="I1216" s="111">
        <v>0.48447204968944102</v>
      </c>
      <c r="J1216" s="110">
        <v>249</v>
      </c>
      <c r="K1216" s="111">
        <v>0.51552795031055898</v>
      </c>
      <c r="L1216" s="110">
        <v>0</v>
      </c>
      <c r="M1216" s="110">
        <v>2</v>
      </c>
      <c r="N1216" s="110">
        <v>170</v>
      </c>
      <c r="O1216" s="110">
        <v>25</v>
      </c>
      <c r="P1216" s="110">
        <v>0</v>
      </c>
      <c r="Q1216" s="110">
        <v>264</v>
      </c>
      <c r="R1216" s="110">
        <v>22</v>
      </c>
      <c r="S1216" s="110">
        <f>SUM('MFP by Site_kbs'!$L1216:$P1216,'MFP by Site_kbs'!$R1216)</f>
        <v>219</v>
      </c>
      <c r="T1216" s="110">
        <v>470</v>
      </c>
      <c r="U1216" s="111">
        <v>0.97308488612836397</v>
      </c>
      <c r="V1216" s="110">
        <v>13</v>
      </c>
      <c r="W1216" s="111">
        <v>2.6915113871635601E-2</v>
      </c>
      <c r="X1216" s="110">
        <v>0</v>
      </c>
      <c r="Y1216" s="110">
        <v>0</v>
      </c>
      <c r="Z1216" s="110" t="s">
        <v>1869</v>
      </c>
      <c r="AA1216" s="110">
        <v>0</v>
      </c>
      <c r="AB1216" s="110">
        <v>0</v>
      </c>
      <c r="AC1216" s="110">
        <v>0</v>
      </c>
      <c r="AD1216" s="109">
        <v>167</v>
      </c>
      <c r="AE1216" s="110">
        <v>161</v>
      </c>
      <c r="AF1216" s="110">
        <v>155</v>
      </c>
      <c r="AG1216" s="110">
        <v>0</v>
      </c>
      <c r="AH1216" s="110">
        <v>0</v>
      </c>
      <c r="AI1216" s="110">
        <v>0</v>
      </c>
      <c r="AJ1216" s="110">
        <v>0</v>
      </c>
      <c r="AK1216" s="110">
        <v>0</v>
      </c>
      <c r="AL1216" s="110">
        <v>0</v>
      </c>
      <c r="AM1216" s="110">
        <v>0</v>
      </c>
      <c r="AN1216" s="110">
        <v>0</v>
      </c>
      <c r="AO1216" s="110">
        <v>411</v>
      </c>
      <c r="AP1216" s="112">
        <f>'MFP by Site_kbs'!$AO1216/'MFP by Site_kbs'!$G1216</f>
        <v>0.85093167701863359</v>
      </c>
      <c r="AQ1216" s="110">
        <v>411</v>
      </c>
      <c r="AR1216" s="113">
        <f>'MFP by Site_kbs'!$AQ1216/'MFP by Site_kbs'!$G1216</f>
        <v>0.85093167701863359</v>
      </c>
      <c r="AS1216" s="110" t="s">
        <v>1767</v>
      </c>
      <c r="AT1216" s="110" t="s">
        <v>1777</v>
      </c>
      <c r="AU1216" s="114" t="s">
        <v>3246</v>
      </c>
    </row>
    <row r="1217" spans="2:47" x14ac:dyDescent="0.25">
      <c r="B1217" s="103" t="s">
        <v>1808</v>
      </c>
      <c r="C1217" s="103">
        <v>59</v>
      </c>
      <c r="D1217" s="103" t="s">
        <v>197</v>
      </c>
      <c r="E1217" s="103">
        <v>59004</v>
      </c>
      <c r="F1217" s="103" t="s">
        <v>1579</v>
      </c>
      <c r="G1217" s="104">
        <v>642</v>
      </c>
      <c r="H1217" s="104">
        <v>279</v>
      </c>
      <c r="I1217" s="105">
        <v>0.434579439252336</v>
      </c>
      <c r="J1217" s="104">
        <v>363</v>
      </c>
      <c r="K1217" s="105">
        <v>0.565420560747664</v>
      </c>
      <c r="L1217" s="104">
        <v>1</v>
      </c>
      <c r="M1217" s="104">
        <v>4</v>
      </c>
      <c r="N1217" s="104">
        <v>187</v>
      </c>
      <c r="O1217" s="104">
        <v>27</v>
      </c>
      <c r="P1217" s="104">
        <v>0</v>
      </c>
      <c r="Q1217" s="104">
        <v>415</v>
      </c>
      <c r="R1217" s="104">
        <v>8</v>
      </c>
      <c r="S1217" s="104">
        <f>SUM('MFP by Site_kbs'!$L1217:$P1217,'MFP by Site_kbs'!$R1217)</f>
        <v>227</v>
      </c>
      <c r="T1217" s="104">
        <v>637</v>
      </c>
      <c r="U1217" s="105">
        <v>0.99221183800623103</v>
      </c>
      <c r="V1217" s="104">
        <v>5</v>
      </c>
      <c r="W1217" s="105">
        <v>7.7881619937694704E-3</v>
      </c>
      <c r="X1217" s="104">
        <v>0</v>
      </c>
      <c r="Y1217" s="104">
        <v>0</v>
      </c>
      <c r="Z1217" s="104" t="s">
        <v>1869</v>
      </c>
      <c r="AA1217" s="104">
        <v>0</v>
      </c>
      <c r="AB1217" s="104">
        <v>0</v>
      </c>
      <c r="AC1217" s="104">
        <v>0</v>
      </c>
      <c r="AD1217" s="103">
        <v>0</v>
      </c>
      <c r="AE1217" s="104">
        <v>0</v>
      </c>
      <c r="AF1217" s="104">
        <v>0</v>
      </c>
      <c r="AG1217" s="104">
        <v>216</v>
      </c>
      <c r="AH1217" s="104">
        <v>203</v>
      </c>
      <c r="AI1217" s="104">
        <v>223</v>
      </c>
      <c r="AJ1217" s="104">
        <v>0</v>
      </c>
      <c r="AK1217" s="104">
        <v>0</v>
      </c>
      <c r="AL1217" s="104">
        <v>0</v>
      </c>
      <c r="AM1217" s="104">
        <v>0</v>
      </c>
      <c r="AN1217" s="104">
        <v>0</v>
      </c>
      <c r="AO1217" s="104">
        <v>522</v>
      </c>
      <c r="AP1217" s="106">
        <f>'MFP by Site_kbs'!$AO1217/'MFP by Site_kbs'!$G1217</f>
        <v>0.81308411214953269</v>
      </c>
      <c r="AQ1217" s="104">
        <v>522</v>
      </c>
      <c r="AR1217" s="107">
        <f>'MFP by Site_kbs'!$AQ1217/'MFP by Site_kbs'!$G1217</f>
        <v>0.81308411214953269</v>
      </c>
      <c r="AS1217" s="104" t="s">
        <v>1767</v>
      </c>
      <c r="AT1217" s="104" t="s">
        <v>1777</v>
      </c>
      <c r="AU1217" s="115" t="s">
        <v>3246</v>
      </c>
    </row>
    <row r="1218" spans="2:47" x14ac:dyDescent="0.25">
      <c r="B1218" s="109" t="s">
        <v>1808</v>
      </c>
      <c r="C1218" s="109">
        <v>59</v>
      </c>
      <c r="D1218" s="109" t="s">
        <v>197</v>
      </c>
      <c r="E1218" s="109">
        <v>59005</v>
      </c>
      <c r="F1218" s="109" t="s">
        <v>1580</v>
      </c>
      <c r="G1218" s="110">
        <v>449</v>
      </c>
      <c r="H1218" s="110">
        <v>230</v>
      </c>
      <c r="I1218" s="111">
        <v>0.51224944320712695</v>
      </c>
      <c r="J1218" s="110">
        <v>219</v>
      </c>
      <c r="K1218" s="111">
        <v>0.48775055679287299</v>
      </c>
      <c r="L1218" s="110">
        <v>1</v>
      </c>
      <c r="M1218" s="110">
        <v>2</v>
      </c>
      <c r="N1218" s="110">
        <v>164</v>
      </c>
      <c r="O1218" s="110">
        <v>27</v>
      </c>
      <c r="P1218" s="110">
        <v>0</v>
      </c>
      <c r="Q1218" s="110">
        <v>235</v>
      </c>
      <c r="R1218" s="110">
        <v>20</v>
      </c>
      <c r="S1218" s="110">
        <f>SUM('MFP by Site_kbs'!$L1218:$P1218,'MFP by Site_kbs'!$R1218)</f>
        <v>214</v>
      </c>
      <c r="T1218" s="110">
        <v>431</v>
      </c>
      <c r="U1218" s="111">
        <v>0.95991091314031196</v>
      </c>
      <c r="V1218" s="110">
        <v>18</v>
      </c>
      <c r="W1218" s="111">
        <v>4.0089086859688199E-2</v>
      </c>
      <c r="X1218" s="110">
        <v>0</v>
      </c>
      <c r="Y1218" s="110">
        <v>18</v>
      </c>
      <c r="Z1218" s="110" t="s">
        <v>1869</v>
      </c>
      <c r="AA1218" s="110">
        <v>121</v>
      </c>
      <c r="AB1218" s="110">
        <v>143</v>
      </c>
      <c r="AC1218" s="110">
        <v>167</v>
      </c>
      <c r="AD1218" s="109">
        <v>0</v>
      </c>
      <c r="AE1218" s="110">
        <v>0</v>
      </c>
      <c r="AF1218" s="110">
        <v>0</v>
      </c>
      <c r="AG1218" s="110">
        <v>0</v>
      </c>
      <c r="AH1218" s="110">
        <v>0</v>
      </c>
      <c r="AI1218" s="110">
        <v>0</v>
      </c>
      <c r="AJ1218" s="110">
        <v>0</v>
      </c>
      <c r="AK1218" s="110">
        <v>0</v>
      </c>
      <c r="AL1218" s="110">
        <v>0</v>
      </c>
      <c r="AM1218" s="110">
        <v>0</v>
      </c>
      <c r="AN1218" s="110">
        <v>0</v>
      </c>
      <c r="AO1218" s="110">
        <v>392</v>
      </c>
      <c r="AP1218" s="112">
        <f>'MFP by Site_kbs'!$AO1218/'MFP by Site_kbs'!$G1218</f>
        <v>0.87305122494432075</v>
      </c>
      <c r="AQ1218" s="110">
        <v>392</v>
      </c>
      <c r="AR1218" s="113">
        <f>'MFP by Site_kbs'!$AQ1218/'MFP by Site_kbs'!$G1218</f>
        <v>0.87305122494432075</v>
      </c>
      <c r="AS1218" s="110" t="s">
        <v>1767</v>
      </c>
      <c r="AT1218" s="110" t="s">
        <v>1777</v>
      </c>
      <c r="AU1218" s="114" t="s">
        <v>3246</v>
      </c>
    </row>
    <row r="1219" spans="2:47" x14ac:dyDescent="0.25">
      <c r="B1219" s="103" t="s">
        <v>1808</v>
      </c>
      <c r="C1219" s="103">
        <v>59</v>
      </c>
      <c r="D1219" s="103" t="s">
        <v>197</v>
      </c>
      <c r="E1219" s="103">
        <v>59006</v>
      </c>
      <c r="F1219" s="103" t="s">
        <v>1581</v>
      </c>
      <c r="G1219" s="104">
        <v>826</v>
      </c>
      <c r="H1219" s="104">
        <v>413</v>
      </c>
      <c r="I1219" s="105">
        <v>0.5</v>
      </c>
      <c r="J1219" s="104">
        <v>413</v>
      </c>
      <c r="K1219" s="105">
        <v>0.5</v>
      </c>
      <c r="L1219" s="104">
        <v>0</v>
      </c>
      <c r="M1219" s="104">
        <v>3</v>
      </c>
      <c r="N1219" s="104">
        <v>241</v>
      </c>
      <c r="O1219" s="104">
        <v>23</v>
      </c>
      <c r="P1219" s="104">
        <v>0</v>
      </c>
      <c r="Q1219" s="104">
        <v>553</v>
      </c>
      <c r="R1219" s="104">
        <v>6</v>
      </c>
      <c r="S1219" s="104">
        <f>SUM('MFP by Site_kbs'!$L1219:$P1219,'MFP by Site_kbs'!$R1219)</f>
        <v>273</v>
      </c>
      <c r="T1219" s="104">
        <v>817</v>
      </c>
      <c r="U1219" s="105">
        <v>0.98910411622275995</v>
      </c>
      <c r="V1219" s="104">
        <v>9</v>
      </c>
      <c r="W1219" s="105">
        <v>1.08958837772397E-2</v>
      </c>
      <c r="X1219" s="104">
        <v>0</v>
      </c>
      <c r="Y1219" s="104">
        <v>0</v>
      </c>
      <c r="Z1219" s="104" t="s">
        <v>1869</v>
      </c>
      <c r="AA1219" s="104">
        <v>0</v>
      </c>
      <c r="AB1219" s="104">
        <v>0</v>
      </c>
      <c r="AC1219" s="104">
        <v>0</v>
      </c>
      <c r="AD1219" s="103">
        <v>0</v>
      </c>
      <c r="AE1219" s="104">
        <v>0</v>
      </c>
      <c r="AF1219" s="104">
        <v>0</v>
      </c>
      <c r="AG1219" s="104">
        <v>0</v>
      </c>
      <c r="AH1219" s="104">
        <v>0</v>
      </c>
      <c r="AI1219" s="104">
        <v>0</v>
      </c>
      <c r="AJ1219" s="104">
        <v>207</v>
      </c>
      <c r="AK1219" s="104">
        <v>21</v>
      </c>
      <c r="AL1219" s="104">
        <v>213</v>
      </c>
      <c r="AM1219" s="104">
        <v>203</v>
      </c>
      <c r="AN1219" s="104">
        <v>182</v>
      </c>
      <c r="AO1219" s="104">
        <v>616</v>
      </c>
      <c r="AP1219" s="106">
        <f>'MFP by Site_kbs'!$AO1219/'MFP by Site_kbs'!$G1219</f>
        <v>0.74576271186440679</v>
      </c>
      <c r="AQ1219" s="104">
        <v>616</v>
      </c>
      <c r="AR1219" s="107">
        <f>'MFP by Site_kbs'!$AQ1219/'MFP by Site_kbs'!$G1219</f>
        <v>0.74576271186440679</v>
      </c>
      <c r="AS1219" s="104" t="s">
        <v>1767</v>
      </c>
      <c r="AT1219" s="104" t="s">
        <v>1777</v>
      </c>
      <c r="AU1219" s="115" t="s">
        <v>3246</v>
      </c>
    </row>
    <row r="1220" spans="2:47" x14ac:dyDescent="0.25">
      <c r="B1220" s="109" t="s">
        <v>1808</v>
      </c>
      <c r="C1220" s="109">
        <v>59</v>
      </c>
      <c r="D1220" s="109" t="s">
        <v>197</v>
      </c>
      <c r="E1220" s="109">
        <v>59007</v>
      </c>
      <c r="F1220" s="109" t="s">
        <v>1582</v>
      </c>
      <c r="G1220" s="110">
        <v>481</v>
      </c>
      <c r="H1220" s="110">
        <v>225</v>
      </c>
      <c r="I1220" s="111">
        <v>0.46777546777546802</v>
      </c>
      <c r="J1220" s="110">
        <v>256</v>
      </c>
      <c r="K1220" s="111">
        <v>0.53222453222453203</v>
      </c>
      <c r="L1220" s="110">
        <v>2</v>
      </c>
      <c r="M1220" s="110">
        <v>0</v>
      </c>
      <c r="N1220" s="110">
        <v>127</v>
      </c>
      <c r="O1220" s="110">
        <v>6</v>
      </c>
      <c r="P1220" s="110">
        <v>0</v>
      </c>
      <c r="Q1220" s="110">
        <v>335</v>
      </c>
      <c r="R1220" s="110">
        <v>11</v>
      </c>
      <c r="S1220" s="110">
        <f>SUM('MFP by Site_kbs'!$L1220:$P1220,'MFP by Site_kbs'!$R1220)</f>
        <v>146</v>
      </c>
      <c r="T1220" s="110">
        <v>481</v>
      </c>
      <c r="U1220" s="111">
        <v>1</v>
      </c>
      <c r="V1220" s="110">
        <v>0</v>
      </c>
      <c r="W1220" s="111">
        <v>0</v>
      </c>
      <c r="X1220" s="110">
        <v>0</v>
      </c>
      <c r="Y1220" s="110">
        <v>1</v>
      </c>
      <c r="Z1220" s="110" t="s">
        <v>1869</v>
      </c>
      <c r="AA1220" s="110">
        <v>29</v>
      </c>
      <c r="AB1220" s="110">
        <v>43</v>
      </c>
      <c r="AC1220" s="110">
        <v>42</v>
      </c>
      <c r="AD1220" s="109">
        <v>34</v>
      </c>
      <c r="AE1220" s="110">
        <v>44</v>
      </c>
      <c r="AF1220" s="110">
        <v>44</v>
      </c>
      <c r="AG1220" s="110">
        <v>39</v>
      </c>
      <c r="AH1220" s="110">
        <v>42</v>
      </c>
      <c r="AI1220" s="110">
        <v>33</v>
      </c>
      <c r="AJ1220" s="110">
        <v>38</v>
      </c>
      <c r="AK1220" s="110">
        <v>3</v>
      </c>
      <c r="AL1220" s="110">
        <v>35</v>
      </c>
      <c r="AM1220" s="110">
        <v>29</v>
      </c>
      <c r="AN1220" s="110">
        <v>25</v>
      </c>
      <c r="AO1220" s="110">
        <v>382</v>
      </c>
      <c r="AP1220" s="112">
        <f>'MFP by Site_kbs'!$AO1220/'MFP by Site_kbs'!$G1220</f>
        <v>0.79417879417879422</v>
      </c>
      <c r="AQ1220" s="110">
        <v>382</v>
      </c>
      <c r="AR1220" s="113">
        <f>'MFP by Site_kbs'!$AQ1220/'MFP by Site_kbs'!$G1220</f>
        <v>0.79417879417879422</v>
      </c>
      <c r="AS1220" s="110" t="s">
        <v>1767</v>
      </c>
      <c r="AT1220" s="110" t="s">
        <v>1777</v>
      </c>
      <c r="AU1220" s="114" t="s">
        <v>3246</v>
      </c>
    </row>
    <row r="1221" spans="2:47" x14ac:dyDescent="0.25">
      <c r="B1221" s="103" t="s">
        <v>1808</v>
      </c>
      <c r="C1221" s="103">
        <v>59</v>
      </c>
      <c r="D1221" s="103" t="s">
        <v>197</v>
      </c>
      <c r="E1221" s="103">
        <v>59008</v>
      </c>
      <c r="F1221" s="103" t="s">
        <v>1583</v>
      </c>
      <c r="G1221" s="104">
        <v>687</v>
      </c>
      <c r="H1221" s="104">
        <v>344</v>
      </c>
      <c r="I1221" s="105">
        <v>0.50072780203784595</v>
      </c>
      <c r="J1221" s="104">
        <v>343</v>
      </c>
      <c r="K1221" s="105">
        <v>0.499272197962154</v>
      </c>
      <c r="L1221" s="104">
        <v>1</v>
      </c>
      <c r="M1221" s="104">
        <v>1</v>
      </c>
      <c r="N1221" s="104">
        <v>117</v>
      </c>
      <c r="O1221" s="104">
        <v>12</v>
      </c>
      <c r="P1221" s="104">
        <v>0</v>
      </c>
      <c r="Q1221" s="104">
        <v>556</v>
      </c>
      <c r="R1221" s="104">
        <v>0</v>
      </c>
      <c r="S1221" s="104">
        <f>SUM('MFP by Site_kbs'!$L1221:$P1221,'MFP by Site_kbs'!$R1221)</f>
        <v>131</v>
      </c>
      <c r="T1221" s="104">
        <v>685</v>
      </c>
      <c r="U1221" s="105">
        <v>0.99708879184861698</v>
      </c>
      <c r="V1221" s="104">
        <v>2</v>
      </c>
      <c r="W1221" s="105">
        <v>2.9112081513828201E-3</v>
      </c>
      <c r="X1221" s="104">
        <v>0</v>
      </c>
      <c r="Y1221" s="104">
        <v>0</v>
      </c>
      <c r="Z1221" s="104" t="s">
        <v>1869</v>
      </c>
      <c r="AA1221" s="104">
        <v>0</v>
      </c>
      <c r="AB1221" s="104">
        <v>0</v>
      </c>
      <c r="AC1221" s="104">
        <v>0</v>
      </c>
      <c r="AD1221" s="103">
        <v>0</v>
      </c>
      <c r="AE1221" s="104">
        <v>0</v>
      </c>
      <c r="AF1221" s="104">
        <v>0</v>
      </c>
      <c r="AG1221" s="104">
        <v>108</v>
      </c>
      <c r="AH1221" s="104">
        <v>89</v>
      </c>
      <c r="AI1221" s="104">
        <v>122</v>
      </c>
      <c r="AJ1221" s="104">
        <v>92</v>
      </c>
      <c r="AK1221" s="104">
        <v>9</v>
      </c>
      <c r="AL1221" s="104">
        <v>87</v>
      </c>
      <c r="AM1221" s="104">
        <v>97</v>
      </c>
      <c r="AN1221" s="104">
        <v>83</v>
      </c>
      <c r="AO1221" s="104">
        <v>592</v>
      </c>
      <c r="AP1221" s="106">
        <f>'MFP by Site_kbs'!$AO1221/'MFP by Site_kbs'!$G1221</f>
        <v>0.86171761280931591</v>
      </c>
      <c r="AQ1221" s="104">
        <v>592</v>
      </c>
      <c r="AR1221" s="107">
        <f>'MFP by Site_kbs'!$AQ1221/'MFP by Site_kbs'!$G1221</f>
        <v>0.86171761280931591</v>
      </c>
      <c r="AS1221" s="104" t="s">
        <v>1767</v>
      </c>
      <c r="AT1221" s="104" t="s">
        <v>1777</v>
      </c>
      <c r="AU1221" s="115" t="s">
        <v>3246</v>
      </c>
    </row>
    <row r="1222" spans="2:47" x14ac:dyDescent="0.25">
      <c r="B1222" s="109" t="s">
        <v>1808</v>
      </c>
      <c r="C1222" s="109">
        <v>59</v>
      </c>
      <c r="D1222" s="109" t="s">
        <v>197</v>
      </c>
      <c r="E1222" s="109">
        <v>59009</v>
      </c>
      <c r="F1222" s="109" t="s">
        <v>1584</v>
      </c>
      <c r="G1222" s="110">
        <v>579</v>
      </c>
      <c r="H1222" s="110">
        <v>282</v>
      </c>
      <c r="I1222" s="111">
        <v>0.48704663212435201</v>
      </c>
      <c r="J1222" s="110">
        <v>297</v>
      </c>
      <c r="K1222" s="111">
        <v>0.51295336787564805</v>
      </c>
      <c r="L1222" s="110">
        <v>0</v>
      </c>
      <c r="M1222" s="110">
        <v>0</v>
      </c>
      <c r="N1222" s="110">
        <v>96</v>
      </c>
      <c r="O1222" s="110">
        <v>9</v>
      </c>
      <c r="P1222" s="110">
        <v>0</v>
      </c>
      <c r="Q1222" s="110">
        <v>473</v>
      </c>
      <c r="R1222" s="110">
        <v>1</v>
      </c>
      <c r="S1222" s="110">
        <f>SUM('MFP by Site_kbs'!$L1222:$P1222,'MFP by Site_kbs'!$R1222)</f>
        <v>106</v>
      </c>
      <c r="T1222" s="110">
        <v>573</v>
      </c>
      <c r="U1222" s="111">
        <v>0.98963730569948205</v>
      </c>
      <c r="V1222" s="110">
        <v>6</v>
      </c>
      <c r="W1222" s="111">
        <v>1.03626943005181E-2</v>
      </c>
      <c r="X1222" s="110">
        <v>0</v>
      </c>
      <c r="Y1222" s="110">
        <v>14</v>
      </c>
      <c r="Z1222" s="110" t="s">
        <v>1869</v>
      </c>
      <c r="AA1222" s="110">
        <v>92</v>
      </c>
      <c r="AB1222" s="110">
        <v>97</v>
      </c>
      <c r="AC1222" s="110">
        <v>84</v>
      </c>
      <c r="AD1222" s="109">
        <v>78</v>
      </c>
      <c r="AE1222" s="110">
        <v>121</v>
      </c>
      <c r="AF1222" s="110">
        <v>93</v>
      </c>
      <c r="AG1222" s="110">
        <v>0</v>
      </c>
      <c r="AH1222" s="110">
        <v>0</v>
      </c>
      <c r="AI1222" s="110">
        <v>0</v>
      </c>
      <c r="AJ1222" s="110">
        <v>0</v>
      </c>
      <c r="AK1222" s="110">
        <v>0</v>
      </c>
      <c r="AL1222" s="110">
        <v>0</v>
      </c>
      <c r="AM1222" s="110">
        <v>0</v>
      </c>
      <c r="AN1222" s="110">
        <v>0</v>
      </c>
      <c r="AO1222" s="110">
        <v>504</v>
      </c>
      <c r="AP1222" s="112">
        <f>'MFP by Site_kbs'!$AO1222/'MFP by Site_kbs'!$G1222</f>
        <v>0.8704663212435233</v>
      </c>
      <c r="AQ1222" s="110">
        <v>504</v>
      </c>
      <c r="AR1222" s="113">
        <f>'MFP by Site_kbs'!$AQ1222/'MFP by Site_kbs'!$G1222</f>
        <v>0.8704663212435233</v>
      </c>
      <c r="AS1222" s="110" t="s">
        <v>1767</v>
      </c>
      <c r="AT1222" s="110" t="s">
        <v>1777</v>
      </c>
      <c r="AU1222" s="114" t="s">
        <v>3246</v>
      </c>
    </row>
    <row r="1223" spans="2:47" x14ac:dyDescent="0.25">
      <c r="B1223" s="103" t="s">
        <v>1808</v>
      </c>
      <c r="C1223" s="103">
        <v>59</v>
      </c>
      <c r="D1223" s="103" t="s">
        <v>197</v>
      </c>
      <c r="E1223" s="103">
        <v>59011</v>
      </c>
      <c r="F1223" s="103" t="s">
        <v>1585</v>
      </c>
      <c r="G1223" s="104">
        <v>360</v>
      </c>
      <c r="H1223" s="104">
        <v>155</v>
      </c>
      <c r="I1223" s="105">
        <v>0.43055555555555602</v>
      </c>
      <c r="J1223" s="104">
        <v>205</v>
      </c>
      <c r="K1223" s="105">
        <v>0.56944444444444398</v>
      </c>
      <c r="L1223" s="104">
        <v>3</v>
      </c>
      <c r="M1223" s="104">
        <v>0</v>
      </c>
      <c r="N1223" s="104">
        <v>229</v>
      </c>
      <c r="O1223" s="104">
        <v>1</v>
      </c>
      <c r="P1223" s="104">
        <v>0</v>
      </c>
      <c r="Q1223" s="104">
        <v>127</v>
      </c>
      <c r="R1223" s="104">
        <v>0</v>
      </c>
      <c r="S1223" s="104">
        <f>SUM('MFP by Site_kbs'!$L1223:$P1223,'MFP by Site_kbs'!$R1223)</f>
        <v>233</v>
      </c>
      <c r="T1223" s="104">
        <v>360</v>
      </c>
      <c r="U1223" s="105">
        <v>1</v>
      </c>
      <c r="V1223" s="104">
        <v>0</v>
      </c>
      <c r="W1223" s="105">
        <v>0</v>
      </c>
      <c r="X1223" s="104">
        <v>0</v>
      </c>
      <c r="Y1223" s="104">
        <v>0</v>
      </c>
      <c r="Z1223" s="104" t="s">
        <v>1869</v>
      </c>
      <c r="AA1223" s="104">
        <v>0</v>
      </c>
      <c r="AB1223" s="104">
        <v>0</v>
      </c>
      <c r="AC1223" s="104">
        <v>0</v>
      </c>
      <c r="AD1223" s="103">
        <v>0</v>
      </c>
      <c r="AE1223" s="104">
        <v>0</v>
      </c>
      <c r="AF1223" s="104">
        <v>0</v>
      </c>
      <c r="AG1223" s="104">
        <v>48</v>
      </c>
      <c r="AH1223" s="104">
        <v>44</v>
      </c>
      <c r="AI1223" s="104">
        <v>60</v>
      </c>
      <c r="AJ1223" s="104">
        <v>48</v>
      </c>
      <c r="AK1223" s="104">
        <v>12</v>
      </c>
      <c r="AL1223" s="104">
        <v>50</v>
      </c>
      <c r="AM1223" s="104">
        <v>57</v>
      </c>
      <c r="AN1223" s="104">
        <v>41</v>
      </c>
      <c r="AO1223" s="104">
        <v>349</v>
      </c>
      <c r="AP1223" s="106">
        <f>'MFP by Site_kbs'!$AO1223/'MFP by Site_kbs'!$G1223</f>
        <v>0.96944444444444444</v>
      </c>
      <c r="AQ1223" s="104">
        <v>349</v>
      </c>
      <c r="AR1223" s="107">
        <f>'MFP by Site_kbs'!$AQ1223/'MFP by Site_kbs'!$G1223</f>
        <v>0.96944444444444444</v>
      </c>
      <c r="AS1223" s="104" t="s">
        <v>1767</v>
      </c>
      <c r="AT1223" s="104" t="s">
        <v>1777</v>
      </c>
      <c r="AU1223" s="115" t="s">
        <v>3246</v>
      </c>
    </row>
    <row r="1224" spans="2:47" x14ac:dyDescent="0.25">
      <c r="B1224" s="109" t="s">
        <v>1808</v>
      </c>
      <c r="C1224" s="109">
        <v>59</v>
      </c>
      <c r="D1224" s="109" t="s">
        <v>197</v>
      </c>
      <c r="E1224" s="109">
        <v>59013</v>
      </c>
      <c r="F1224" s="109" t="s">
        <v>1586</v>
      </c>
      <c r="G1224" s="110">
        <v>286</v>
      </c>
      <c r="H1224" s="110">
        <v>127</v>
      </c>
      <c r="I1224" s="111">
        <v>0.44405594405594401</v>
      </c>
      <c r="J1224" s="110">
        <v>159</v>
      </c>
      <c r="K1224" s="111">
        <v>0.55594405594405605</v>
      </c>
      <c r="L1224" s="110">
        <v>0</v>
      </c>
      <c r="M1224" s="110">
        <v>0</v>
      </c>
      <c r="N1224" s="110">
        <v>164</v>
      </c>
      <c r="O1224" s="110">
        <v>3</v>
      </c>
      <c r="P1224" s="110">
        <v>0</v>
      </c>
      <c r="Q1224" s="110">
        <v>119</v>
      </c>
      <c r="R1224" s="110">
        <v>0</v>
      </c>
      <c r="S1224" s="110">
        <f>SUM('MFP by Site_kbs'!$L1224:$P1224,'MFP by Site_kbs'!$R1224)</f>
        <v>167</v>
      </c>
      <c r="T1224" s="110">
        <v>286</v>
      </c>
      <c r="U1224" s="111">
        <v>1</v>
      </c>
      <c r="V1224" s="110">
        <v>0</v>
      </c>
      <c r="W1224" s="111">
        <v>0</v>
      </c>
      <c r="X1224" s="110">
        <v>0</v>
      </c>
      <c r="Y1224" s="110">
        <v>6</v>
      </c>
      <c r="Z1224" s="110" t="s">
        <v>1869</v>
      </c>
      <c r="AA1224" s="110">
        <v>42</v>
      </c>
      <c r="AB1224" s="110">
        <v>35</v>
      </c>
      <c r="AC1224" s="110">
        <v>44</v>
      </c>
      <c r="AD1224" s="109">
        <v>56</v>
      </c>
      <c r="AE1224" s="110">
        <v>58</v>
      </c>
      <c r="AF1224" s="110">
        <v>45</v>
      </c>
      <c r="AG1224" s="110">
        <v>0</v>
      </c>
      <c r="AH1224" s="110">
        <v>0</v>
      </c>
      <c r="AI1224" s="110">
        <v>0</v>
      </c>
      <c r="AJ1224" s="110">
        <v>0</v>
      </c>
      <c r="AK1224" s="110">
        <v>0</v>
      </c>
      <c r="AL1224" s="110">
        <v>0</v>
      </c>
      <c r="AM1224" s="110">
        <v>0</v>
      </c>
      <c r="AN1224" s="110">
        <v>0</v>
      </c>
      <c r="AO1224" s="110">
        <v>282</v>
      </c>
      <c r="AP1224" s="112">
        <f>'MFP by Site_kbs'!$AO1224/'MFP by Site_kbs'!$G1224</f>
        <v>0.98601398601398604</v>
      </c>
      <c r="AQ1224" s="110">
        <v>282</v>
      </c>
      <c r="AR1224" s="113">
        <f>'MFP by Site_kbs'!$AQ1224/'MFP by Site_kbs'!$G1224</f>
        <v>0.98601398601398604</v>
      </c>
      <c r="AS1224" s="110" t="s">
        <v>1767</v>
      </c>
      <c r="AT1224" s="110" t="s">
        <v>1777</v>
      </c>
      <c r="AU1224" s="114" t="s">
        <v>3246</v>
      </c>
    </row>
    <row r="1225" spans="2:47" x14ac:dyDescent="0.25">
      <c r="B1225" s="103" t="s">
        <v>1808</v>
      </c>
      <c r="C1225" s="103">
        <v>59</v>
      </c>
      <c r="D1225" s="103" t="s">
        <v>197</v>
      </c>
      <c r="E1225" s="103">
        <v>59700</v>
      </c>
      <c r="F1225" s="103" t="s">
        <v>1587</v>
      </c>
      <c r="G1225" s="104">
        <v>51</v>
      </c>
      <c r="H1225" s="104">
        <v>12</v>
      </c>
      <c r="I1225" s="105">
        <v>0.23529411764705899</v>
      </c>
      <c r="J1225" s="104">
        <v>39</v>
      </c>
      <c r="K1225" s="105">
        <v>0.76470588235294101</v>
      </c>
      <c r="L1225" s="104">
        <v>0</v>
      </c>
      <c r="M1225" s="104">
        <v>0</v>
      </c>
      <c r="N1225" s="104">
        <v>17</v>
      </c>
      <c r="O1225" s="104">
        <v>0</v>
      </c>
      <c r="P1225" s="104">
        <v>0</v>
      </c>
      <c r="Q1225" s="104">
        <v>34</v>
      </c>
      <c r="R1225" s="104">
        <v>0</v>
      </c>
      <c r="S1225" s="104">
        <f>SUM('MFP by Site_kbs'!$L1225:$P1225,'MFP by Site_kbs'!$R1225)</f>
        <v>17</v>
      </c>
      <c r="T1225" s="104">
        <v>51</v>
      </c>
      <c r="U1225" s="105">
        <v>1</v>
      </c>
      <c r="V1225" s="104">
        <v>0</v>
      </c>
      <c r="W1225" s="105">
        <v>0</v>
      </c>
      <c r="X1225" s="104">
        <v>0</v>
      </c>
      <c r="Y1225" s="104">
        <v>51</v>
      </c>
      <c r="Z1225" s="104" t="s">
        <v>1869</v>
      </c>
      <c r="AA1225" s="104">
        <v>0</v>
      </c>
      <c r="AB1225" s="104">
        <v>0</v>
      </c>
      <c r="AC1225" s="104">
        <v>0</v>
      </c>
      <c r="AD1225" s="103">
        <v>0</v>
      </c>
      <c r="AE1225" s="104">
        <v>0</v>
      </c>
      <c r="AF1225" s="104">
        <v>0</v>
      </c>
      <c r="AG1225" s="104">
        <v>0</v>
      </c>
      <c r="AH1225" s="104">
        <v>0</v>
      </c>
      <c r="AI1225" s="104">
        <v>0</v>
      </c>
      <c r="AJ1225" s="104">
        <v>0</v>
      </c>
      <c r="AK1225" s="104">
        <v>0</v>
      </c>
      <c r="AL1225" s="104">
        <v>0</v>
      </c>
      <c r="AM1225" s="104">
        <v>0</v>
      </c>
      <c r="AN1225" s="104">
        <v>0</v>
      </c>
      <c r="AO1225" s="104">
        <v>19</v>
      </c>
      <c r="AP1225" s="106">
        <f>'MFP by Site_kbs'!$AO1225/'MFP by Site_kbs'!$G1225</f>
        <v>0.37254901960784315</v>
      </c>
      <c r="AQ1225" s="104">
        <v>19</v>
      </c>
      <c r="AR1225" s="107">
        <f>'MFP by Site_kbs'!$AQ1225/'MFP by Site_kbs'!$G1225</f>
        <v>0.37254901960784315</v>
      </c>
      <c r="AS1225" s="104" t="s">
        <v>1767</v>
      </c>
      <c r="AT1225" s="104" t="s">
        <v>1777</v>
      </c>
      <c r="AU1225" s="115" t="s">
        <v>3247</v>
      </c>
    </row>
    <row r="1226" spans="2:47" x14ac:dyDescent="0.25">
      <c r="B1226" s="109" t="s">
        <v>1808</v>
      </c>
      <c r="C1226" s="109">
        <v>60</v>
      </c>
      <c r="D1226" s="109" t="s">
        <v>199</v>
      </c>
      <c r="E1226" s="109">
        <v>60001</v>
      </c>
      <c r="F1226" s="109" t="s">
        <v>1588</v>
      </c>
      <c r="G1226" s="110">
        <v>284</v>
      </c>
      <c r="H1226" s="110">
        <v>143</v>
      </c>
      <c r="I1226" s="111">
        <v>0.50352112676056304</v>
      </c>
      <c r="J1226" s="110">
        <v>141</v>
      </c>
      <c r="K1226" s="111">
        <v>0.49647887323943701</v>
      </c>
      <c r="L1226" s="110">
        <v>0</v>
      </c>
      <c r="M1226" s="110">
        <v>3</v>
      </c>
      <c r="N1226" s="110">
        <v>128</v>
      </c>
      <c r="O1226" s="110">
        <v>4</v>
      </c>
      <c r="P1226" s="110">
        <v>0</v>
      </c>
      <c r="Q1226" s="110">
        <v>146</v>
      </c>
      <c r="R1226" s="110">
        <v>3</v>
      </c>
      <c r="S1226" s="110">
        <f>SUM('MFP by Site_kbs'!$L1226:$P1226,'MFP by Site_kbs'!$R1226)</f>
        <v>138</v>
      </c>
      <c r="T1226" s="110">
        <v>280</v>
      </c>
      <c r="U1226" s="111">
        <v>0.98591549295774705</v>
      </c>
      <c r="V1226" s="110">
        <v>4</v>
      </c>
      <c r="W1226" s="111">
        <v>1.4084507042253501E-2</v>
      </c>
      <c r="X1226" s="110">
        <v>0</v>
      </c>
      <c r="Y1226" s="110">
        <v>0</v>
      </c>
      <c r="Z1226" s="110" t="s">
        <v>1869</v>
      </c>
      <c r="AA1226" s="110">
        <v>0</v>
      </c>
      <c r="AB1226" s="110">
        <v>0</v>
      </c>
      <c r="AC1226" s="110">
        <v>0</v>
      </c>
      <c r="AD1226" s="109">
        <v>97</v>
      </c>
      <c r="AE1226" s="110">
        <v>90</v>
      </c>
      <c r="AF1226" s="110">
        <v>97</v>
      </c>
      <c r="AG1226" s="110">
        <v>0</v>
      </c>
      <c r="AH1226" s="110">
        <v>0</v>
      </c>
      <c r="AI1226" s="110">
        <v>0</v>
      </c>
      <c r="AJ1226" s="110">
        <v>0</v>
      </c>
      <c r="AK1226" s="110">
        <v>0</v>
      </c>
      <c r="AL1226" s="110">
        <v>0</v>
      </c>
      <c r="AM1226" s="110">
        <v>0</v>
      </c>
      <c r="AN1226" s="110">
        <v>0</v>
      </c>
      <c r="AO1226" s="110">
        <v>225</v>
      </c>
      <c r="AP1226" s="112">
        <f>'MFP by Site_kbs'!$AO1226/'MFP by Site_kbs'!$G1226</f>
        <v>0.79225352112676062</v>
      </c>
      <c r="AQ1226" s="110">
        <v>225</v>
      </c>
      <c r="AR1226" s="113">
        <f>'MFP by Site_kbs'!$AQ1226/'MFP by Site_kbs'!$G1226</f>
        <v>0.79225352112676062</v>
      </c>
      <c r="AS1226" s="110" t="s">
        <v>1767</v>
      </c>
      <c r="AT1226" s="110" t="s">
        <v>1776</v>
      </c>
      <c r="AU1226" s="114" t="s">
        <v>3247</v>
      </c>
    </row>
    <row r="1227" spans="2:47" x14ac:dyDescent="0.25">
      <c r="B1227" s="103" t="s">
        <v>1808</v>
      </c>
      <c r="C1227" s="103">
        <v>60</v>
      </c>
      <c r="D1227" s="103" t="s">
        <v>199</v>
      </c>
      <c r="E1227" s="103">
        <v>60002</v>
      </c>
      <c r="F1227" s="103" t="s">
        <v>1589</v>
      </c>
      <c r="G1227" s="104">
        <v>321</v>
      </c>
      <c r="H1227" s="104">
        <v>145</v>
      </c>
      <c r="I1227" s="105">
        <v>0.451713395638629</v>
      </c>
      <c r="J1227" s="104">
        <v>176</v>
      </c>
      <c r="K1227" s="105">
        <v>0.548286604361371</v>
      </c>
      <c r="L1227" s="104">
        <v>0</v>
      </c>
      <c r="M1227" s="104">
        <v>2</v>
      </c>
      <c r="N1227" s="104">
        <v>150</v>
      </c>
      <c r="O1227" s="104">
        <v>3</v>
      </c>
      <c r="P1227" s="104">
        <v>0</v>
      </c>
      <c r="Q1227" s="104">
        <v>158</v>
      </c>
      <c r="R1227" s="104">
        <v>8</v>
      </c>
      <c r="S1227" s="104">
        <f>SUM('MFP by Site_kbs'!$L1227:$P1227,'MFP by Site_kbs'!$R1227)</f>
        <v>163</v>
      </c>
      <c r="T1227" s="104">
        <v>319</v>
      </c>
      <c r="U1227" s="105">
        <v>0.99376947040498398</v>
      </c>
      <c r="V1227" s="104">
        <v>2</v>
      </c>
      <c r="W1227" s="105">
        <v>6.2305295950155796E-3</v>
      </c>
      <c r="X1227" s="104">
        <v>0</v>
      </c>
      <c r="Y1227" s="104">
        <v>19</v>
      </c>
      <c r="Z1227" s="104" t="s">
        <v>1869</v>
      </c>
      <c r="AA1227" s="104">
        <v>108</v>
      </c>
      <c r="AB1227" s="104">
        <v>97</v>
      </c>
      <c r="AC1227" s="104">
        <v>97</v>
      </c>
      <c r="AD1227" s="103">
        <v>0</v>
      </c>
      <c r="AE1227" s="104">
        <v>0</v>
      </c>
      <c r="AF1227" s="104">
        <v>0</v>
      </c>
      <c r="AG1227" s="104">
        <v>0</v>
      </c>
      <c r="AH1227" s="104">
        <v>0</v>
      </c>
      <c r="AI1227" s="104">
        <v>0</v>
      </c>
      <c r="AJ1227" s="104">
        <v>0</v>
      </c>
      <c r="AK1227" s="104">
        <v>0</v>
      </c>
      <c r="AL1227" s="104">
        <v>0</v>
      </c>
      <c r="AM1227" s="104">
        <v>0</v>
      </c>
      <c r="AN1227" s="104">
        <v>0</v>
      </c>
      <c r="AO1227" s="104">
        <v>259</v>
      </c>
      <c r="AP1227" s="106">
        <f>'MFP by Site_kbs'!$AO1227/'MFP by Site_kbs'!$G1227</f>
        <v>0.80685358255451711</v>
      </c>
      <c r="AQ1227" s="104">
        <v>259</v>
      </c>
      <c r="AR1227" s="107">
        <f>'MFP by Site_kbs'!$AQ1227/'MFP by Site_kbs'!$G1227</f>
        <v>0.80685358255451711</v>
      </c>
      <c r="AS1227" s="104" t="s">
        <v>1767</v>
      </c>
      <c r="AT1227" s="104" t="s">
        <v>1776</v>
      </c>
      <c r="AU1227" s="115" t="s">
        <v>3247</v>
      </c>
    </row>
    <row r="1228" spans="2:47" ht="30" x14ac:dyDescent="0.25">
      <c r="B1228" s="109" t="s">
        <v>1808</v>
      </c>
      <c r="C1228" s="109">
        <v>60</v>
      </c>
      <c r="D1228" s="109" t="s">
        <v>199</v>
      </c>
      <c r="E1228" s="109">
        <v>60004</v>
      </c>
      <c r="F1228" s="109" t="s">
        <v>1590</v>
      </c>
      <c r="G1228" s="110">
        <v>189</v>
      </c>
      <c r="H1228" s="110">
        <v>96</v>
      </c>
      <c r="I1228" s="111">
        <v>0.50793650793650802</v>
      </c>
      <c r="J1228" s="110">
        <v>93</v>
      </c>
      <c r="K1228" s="111">
        <v>0.49206349206349198</v>
      </c>
      <c r="L1228" s="110">
        <v>0</v>
      </c>
      <c r="M1228" s="110">
        <v>0</v>
      </c>
      <c r="N1228" s="110">
        <v>39</v>
      </c>
      <c r="O1228" s="110">
        <v>1</v>
      </c>
      <c r="P1228" s="110">
        <v>0</v>
      </c>
      <c r="Q1228" s="110">
        <v>142</v>
      </c>
      <c r="R1228" s="110">
        <v>7</v>
      </c>
      <c r="S1228" s="110">
        <f>SUM('MFP by Site_kbs'!$L1228:$P1228,'MFP by Site_kbs'!$R1228)</f>
        <v>47</v>
      </c>
      <c r="T1228" s="110">
        <v>189</v>
      </c>
      <c r="U1228" s="111">
        <v>1</v>
      </c>
      <c r="V1228" s="110">
        <v>0</v>
      </c>
      <c r="W1228" s="111">
        <v>0</v>
      </c>
      <c r="X1228" s="110">
        <v>0</v>
      </c>
      <c r="Y1228" s="110">
        <v>0</v>
      </c>
      <c r="Z1228" s="110" t="s">
        <v>1869</v>
      </c>
      <c r="AA1228" s="110">
        <v>0</v>
      </c>
      <c r="AB1228" s="110">
        <v>0</v>
      </c>
      <c r="AC1228" s="110">
        <v>0</v>
      </c>
      <c r="AD1228" s="109">
        <v>58</v>
      </c>
      <c r="AE1228" s="110">
        <v>72</v>
      </c>
      <c r="AF1228" s="110">
        <v>59</v>
      </c>
      <c r="AG1228" s="110">
        <v>0</v>
      </c>
      <c r="AH1228" s="110">
        <v>0</v>
      </c>
      <c r="AI1228" s="110">
        <v>0</v>
      </c>
      <c r="AJ1228" s="110">
        <v>0</v>
      </c>
      <c r="AK1228" s="110">
        <v>0</v>
      </c>
      <c r="AL1228" s="110">
        <v>0</v>
      </c>
      <c r="AM1228" s="110">
        <v>0</v>
      </c>
      <c r="AN1228" s="110">
        <v>0</v>
      </c>
      <c r="AO1228" s="110">
        <v>132</v>
      </c>
      <c r="AP1228" s="112">
        <f>'MFP by Site_kbs'!$AO1228/'MFP by Site_kbs'!$G1228</f>
        <v>0.69841269841269837</v>
      </c>
      <c r="AQ1228" s="110">
        <v>132</v>
      </c>
      <c r="AR1228" s="113">
        <f>'MFP by Site_kbs'!$AQ1228/'MFP by Site_kbs'!$G1228</f>
        <v>0.69841269841269837</v>
      </c>
      <c r="AS1228" s="110" t="s">
        <v>1767</v>
      </c>
      <c r="AT1228" s="110" t="s">
        <v>1776</v>
      </c>
      <c r="AU1228" s="114" t="s">
        <v>3247</v>
      </c>
    </row>
    <row r="1229" spans="2:47" x14ac:dyDescent="0.25">
      <c r="B1229" s="103" t="s">
        <v>1808</v>
      </c>
      <c r="C1229" s="103">
        <v>60</v>
      </c>
      <c r="D1229" s="103" t="s">
        <v>199</v>
      </c>
      <c r="E1229" s="103">
        <v>60005</v>
      </c>
      <c r="F1229" s="103" t="s">
        <v>1591</v>
      </c>
      <c r="G1229" s="104">
        <v>481</v>
      </c>
      <c r="H1229" s="104">
        <v>227</v>
      </c>
      <c r="I1229" s="105">
        <v>0.47193347193347202</v>
      </c>
      <c r="J1229" s="104">
        <v>254</v>
      </c>
      <c r="K1229" s="105">
        <v>0.52806652806652798</v>
      </c>
      <c r="L1229" s="104">
        <v>0</v>
      </c>
      <c r="M1229" s="104">
        <v>10</v>
      </c>
      <c r="N1229" s="104">
        <v>68</v>
      </c>
      <c r="O1229" s="104">
        <v>14</v>
      </c>
      <c r="P1229" s="104">
        <v>0</v>
      </c>
      <c r="Q1229" s="104">
        <v>384</v>
      </c>
      <c r="R1229" s="104">
        <v>5</v>
      </c>
      <c r="S1229" s="104">
        <f>SUM('MFP by Site_kbs'!$L1229:$P1229,'MFP by Site_kbs'!$R1229)</f>
        <v>97</v>
      </c>
      <c r="T1229" s="104">
        <v>480</v>
      </c>
      <c r="U1229" s="105">
        <v>0.99792099792099798</v>
      </c>
      <c r="V1229" s="104">
        <v>1</v>
      </c>
      <c r="W1229" s="105">
        <v>2.07900207900208E-3</v>
      </c>
      <c r="X1229" s="104">
        <v>0</v>
      </c>
      <c r="Y1229" s="104">
        <v>3</v>
      </c>
      <c r="Z1229" s="104" t="s">
        <v>1869</v>
      </c>
      <c r="AA1229" s="104">
        <v>48</v>
      </c>
      <c r="AB1229" s="104">
        <v>32</v>
      </c>
      <c r="AC1229" s="104">
        <v>35</v>
      </c>
      <c r="AD1229" s="103">
        <v>36</v>
      </c>
      <c r="AE1229" s="104">
        <v>45</v>
      </c>
      <c r="AF1229" s="104">
        <v>33</v>
      </c>
      <c r="AG1229" s="104">
        <v>40</v>
      </c>
      <c r="AH1229" s="104">
        <v>47</v>
      </c>
      <c r="AI1229" s="104">
        <v>40</v>
      </c>
      <c r="AJ1229" s="104">
        <v>43</v>
      </c>
      <c r="AK1229" s="104">
        <v>2</v>
      </c>
      <c r="AL1229" s="104">
        <v>32</v>
      </c>
      <c r="AM1229" s="104">
        <v>21</v>
      </c>
      <c r="AN1229" s="104">
        <v>24</v>
      </c>
      <c r="AO1229" s="104">
        <v>313</v>
      </c>
      <c r="AP1229" s="106">
        <f>'MFP by Site_kbs'!$AO1229/'MFP by Site_kbs'!$G1229</f>
        <v>0.65072765072765071</v>
      </c>
      <c r="AQ1229" s="104">
        <v>313</v>
      </c>
      <c r="AR1229" s="107">
        <f>'MFP by Site_kbs'!$AQ1229/'MFP by Site_kbs'!$G1229</f>
        <v>0.65072765072765071</v>
      </c>
      <c r="AS1229" s="104" t="s">
        <v>1767</v>
      </c>
      <c r="AT1229" s="104" t="s">
        <v>1776</v>
      </c>
      <c r="AU1229" s="115" t="s">
        <v>3247</v>
      </c>
    </row>
    <row r="1230" spans="2:47" x14ac:dyDescent="0.25">
      <c r="B1230" s="109" t="s">
        <v>1808</v>
      </c>
      <c r="C1230" s="109">
        <v>60</v>
      </c>
      <c r="D1230" s="109" t="s">
        <v>199</v>
      </c>
      <c r="E1230" s="109">
        <v>60007</v>
      </c>
      <c r="F1230" s="109" t="s">
        <v>1592</v>
      </c>
      <c r="G1230" s="110">
        <v>404</v>
      </c>
      <c r="H1230" s="110">
        <v>195</v>
      </c>
      <c r="I1230" s="111">
        <v>0.48267326732673299</v>
      </c>
      <c r="J1230" s="110">
        <v>209</v>
      </c>
      <c r="K1230" s="111">
        <v>0.51732673267326701</v>
      </c>
      <c r="L1230" s="110">
        <v>1</v>
      </c>
      <c r="M1230" s="110">
        <v>2</v>
      </c>
      <c r="N1230" s="110">
        <v>220</v>
      </c>
      <c r="O1230" s="110">
        <v>5</v>
      </c>
      <c r="P1230" s="110">
        <v>0</v>
      </c>
      <c r="Q1230" s="110">
        <v>168</v>
      </c>
      <c r="R1230" s="110">
        <v>8</v>
      </c>
      <c r="S1230" s="110">
        <f>SUM('MFP by Site_kbs'!$L1230:$P1230,'MFP by Site_kbs'!$R1230)</f>
        <v>236</v>
      </c>
      <c r="T1230" s="110">
        <v>404</v>
      </c>
      <c r="U1230" s="111">
        <v>1</v>
      </c>
      <c r="V1230" s="110">
        <v>0</v>
      </c>
      <c r="W1230" s="111">
        <v>0</v>
      </c>
      <c r="X1230" s="110">
        <v>0</v>
      </c>
      <c r="Y1230" s="110">
        <v>0</v>
      </c>
      <c r="Z1230" s="110" t="s">
        <v>1869</v>
      </c>
      <c r="AA1230" s="110">
        <v>203</v>
      </c>
      <c r="AB1230" s="110">
        <v>201</v>
      </c>
      <c r="AC1230" s="110">
        <v>0</v>
      </c>
      <c r="AD1230" s="109">
        <v>0</v>
      </c>
      <c r="AE1230" s="110">
        <v>0</v>
      </c>
      <c r="AF1230" s="110">
        <v>0</v>
      </c>
      <c r="AG1230" s="110">
        <v>0</v>
      </c>
      <c r="AH1230" s="110">
        <v>0</v>
      </c>
      <c r="AI1230" s="110">
        <v>0</v>
      </c>
      <c r="AJ1230" s="110">
        <v>0</v>
      </c>
      <c r="AK1230" s="110">
        <v>0</v>
      </c>
      <c r="AL1230" s="110">
        <v>0</v>
      </c>
      <c r="AM1230" s="110">
        <v>0</v>
      </c>
      <c r="AN1230" s="110">
        <v>0</v>
      </c>
      <c r="AO1230" s="110">
        <v>333</v>
      </c>
      <c r="AP1230" s="112">
        <f>'MFP by Site_kbs'!$AO1230/'MFP by Site_kbs'!$G1230</f>
        <v>0.82425742574257421</v>
      </c>
      <c r="AQ1230" s="110">
        <v>333</v>
      </c>
      <c r="AR1230" s="113">
        <f>'MFP by Site_kbs'!$AQ1230/'MFP by Site_kbs'!$G1230</f>
        <v>0.82425742574257421</v>
      </c>
      <c r="AS1230" s="110" t="s">
        <v>1767</v>
      </c>
      <c r="AT1230" s="110" t="s">
        <v>1776</v>
      </c>
      <c r="AU1230" s="114" t="s">
        <v>3247</v>
      </c>
    </row>
    <row r="1231" spans="2:47" x14ac:dyDescent="0.25">
      <c r="B1231" s="103" t="s">
        <v>1808</v>
      </c>
      <c r="C1231" s="103">
        <v>60</v>
      </c>
      <c r="D1231" s="103" t="s">
        <v>199</v>
      </c>
      <c r="E1231" s="103">
        <v>60008</v>
      </c>
      <c r="F1231" s="103" t="s">
        <v>1170</v>
      </c>
      <c r="G1231" s="104">
        <v>512</v>
      </c>
      <c r="H1231" s="104">
        <v>238</v>
      </c>
      <c r="I1231" s="105">
        <v>0.46484375</v>
      </c>
      <c r="J1231" s="104">
        <v>274</v>
      </c>
      <c r="K1231" s="105">
        <v>0.53515625</v>
      </c>
      <c r="L1231" s="104">
        <v>2</v>
      </c>
      <c r="M1231" s="104">
        <v>1</v>
      </c>
      <c r="N1231" s="104">
        <v>133</v>
      </c>
      <c r="O1231" s="104">
        <v>31</v>
      </c>
      <c r="P1231" s="104">
        <v>0</v>
      </c>
      <c r="Q1231" s="104">
        <v>333</v>
      </c>
      <c r="R1231" s="104">
        <v>12</v>
      </c>
      <c r="S1231" s="104">
        <f>SUM('MFP by Site_kbs'!$L1231:$P1231,'MFP by Site_kbs'!$R1231)</f>
        <v>179</v>
      </c>
      <c r="T1231" s="104">
        <v>490</v>
      </c>
      <c r="U1231" s="105">
        <v>0.95703125</v>
      </c>
      <c r="V1231" s="104">
        <v>22</v>
      </c>
      <c r="W1231" s="105">
        <v>4.296875E-2</v>
      </c>
      <c r="X1231" s="104">
        <v>0</v>
      </c>
      <c r="Y1231" s="104">
        <v>4</v>
      </c>
      <c r="Z1231" s="104" t="s">
        <v>1869</v>
      </c>
      <c r="AA1231" s="104">
        <v>60</v>
      </c>
      <c r="AB1231" s="104">
        <v>71</v>
      </c>
      <c r="AC1231" s="104">
        <v>82</v>
      </c>
      <c r="AD1231" s="103">
        <v>67</v>
      </c>
      <c r="AE1231" s="104">
        <v>79</v>
      </c>
      <c r="AF1231" s="104">
        <v>66</v>
      </c>
      <c r="AG1231" s="104">
        <v>83</v>
      </c>
      <c r="AH1231" s="104">
        <v>0</v>
      </c>
      <c r="AI1231" s="104">
        <v>0</v>
      </c>
      <c r="AJ1231" s="104">
        <v>0</v>
      </c>
      <c r="AK1231" s="104">
        <v>0</v>
      </c>
      <c r="AL1231" s="104">
        <v>0</v>
      </c>
      <c r="AM1231" s="104">
        <v>0</v>
      </c>
      <c r="AN1231" s="104">
        <v>0</v>
      </c>
      <c r="AO1231" s="104">
        <v>356</v>
      </c>
      <c r="AP1231" s="106">
        <f>'MFP by Site_kbs'!$AO1231/'MFP by Site_kbs'!$G1231</f>
        <v>0.6953125</v>
      </c>
      <c r="AQ1231" s="104">
        <v>356</v>
      </c>
      <c r="AR1231" s="107">
        <f>'MFP by Site_kbs'!$AQ1231/'MFP by Site_kbs'!$G1231</f>
        <v>0.6953125</v>
      </c>
      <c r="AS1231" s="104" t="s">
        <v>1767</v>
      </c>
      <c r="AT1231" s="104" t="s">
        <v>1776</v>
      </c>
      <c r="AU1231" s="115" t="s">
        <v>3247</v>
      </c>
    </row>
    <row r="1232" spans="2:47" x14ac:dyDescent="0.25">
      <c r="B1232" s="109" t="s">
        <v>1808</v>
      </c>
      <c r="C1232" s="109">
        <v>60</v>
      </c>
      <c r="D1232" s="109" t="s">
        <v>199</v>
      </c>
      <c r="E1232" s="109">
        <v>60010</v>
      </c>
      <c r="F1232" s="109" t="s">
        <v>1593</v>
      </c>
      <c r="G1232" s="110">
        <v>476</v>
      </c>
      <c r="H1232" s="110">
        <v>225</v>
      </c>
      <c r="I1232" s="111">
        <v>0.47268907563025198</v>
      </c>
      <c r="J1232" s="110">
        <v>251</v>
      </c>
      <c r="K1232" s="111">
        <v>0.52731092436974802</v>
      </c>
      <c r="L1232" s="110">
        <v>2</v>
      </c>
      <c r="M1232" s="110">
        <v>3</v>
      </c>
      <c r="N1232" s="110">
        <v>265</v>
      </c>
      <c r="O1232" s="110">
        <v>6</v>
      </c>
      <c r="P1232" s="110">
        <v>1</v>
      </c>
      <c r="Q1232" s="110">
        <v>189</v>
      </c>
      <c r="R1232" s="110">
        <v>10</v>
      </c>
      <c r="S1232" s="110">
        <f>SUM('MFP by Site_kbs'!$L1232:$P1232,'MFP by Site_kbs'!$R1232)</f>
        <v>287</v>
      </c>
      <c r="T1232" s="110">
        <v>475</v>
      </c>
      <c r="U1232" s="111">
        <v>0.997899159663866</v>
      </c>
      <c r="V1232" s="110">
        <v>1</v>
      </c>
      <c r="W1232" s="111">
        <v>2.1008403361344498E-3</v>
      </c>
      <c r="X1232" s="110">
        <v>0</v>
      </c>
      <c r="Y1232" s="110">
        <v>0</v>
      </c>
      <c r="Z1232" s="110" t="s">
        <v>1869</v>
      </c>
      <c r="AA1232" s="110">
        <v>0</v>
      </c>
      <c r="AB1232" s="110">
        <v>0</v>
      </c>
      <c r="AC1232" s="110">
        <v>227</v>
      </c>
      <c r="AD1232" s="109">
        <v>249</v>
      </c>
      <c r="AE1232" s="110">
        <v>0</v>
      </c>
      <c r="AF1232" s="110">
        <v>0</v>
      </c>
      <c r="AG1232" s="110">
        <v>0</v>
      </c>
      <c r="AH1232" s="110">
        <v>0</v>
      </c>
      <c r="AI1232" s="110">
        <v>0</v>
      </c>
      <c r="AJ1232" s="110">
        <v>0</v>
      </c>
      <c r="AK1232" s="110">
        <v>0</v>
      </c>
      <c r="AL1232" s="110">
        <v>0</v>
      </c>
      <c r="AM1232" s="110">
        <v>0</v>
      </c>
      <c r="AN1232" s="110">
        <v>0</v>
      </c>
      <c r="AO1232" s="110">
        <v>391</v>
      </c>
      <c r="AP1232" s="112">
        <f>'MFP by Site_kbs'!$AO1232/'MFP by Site_kbs'!$G1232</f>
        <v>0.8214285714285714</v>
      </c>
      <c r="AQ1232" s="110">
        <v>391</v>
      </c>
      <c r="AR1232" s="113">
        <f>'MFP by Site_kbs'!$AQ1232/'MFP by Site_kbs'!$G1232</f>
        <v>0.8214285714285714</v>
      </c>
      <c r="AS1232" s="110" t="s">
        <v>1767</v>
      </c>
      <c r="AT1232" s="110" t="s">
        <v>1776</v>
      </c>
      <c r="AU1232" s="114" t="s">
        <v>3247</v>
      </c>
    </row>
    <row r="1233" spans="2:47" x14ac:dyDescent="0.25">
      <c r="B1233" s="103" t="s">
        <v>1808</v>
      </c>
      <c r="C1233" s="103">
        <v>60</v>
      </c>
      <c r="D1233" s="103" t="s">
        <v>199</v>
      </c>
      <c r="E1233" s="103">
        <v>60012</v>
      </c>
      <c r="F1233" s="103" t="s">
        <v>1594</v>
      </c>
      <c r="G1233" s="104">
        <v>823</v>
      </c>
      <c r="H1233" s="104">
        <v>396</v>
      </c>
      <c r="I1233" s="105">
        <v>0.48116646415552899</v>
      </c>
      <c r="J1233" s="104">
        <v>427</v>
      </c>
      <c r="K1233" s="105">
        <v>0.51883353584447101</v>
      </c>
      <c r="L1233" s="104">
        <v>2</v>
      </c>
      <c r="M1233" s="104">
        <v>5</v>
      </c>
      <c r="N1233" s="104">
        <v>481</v>
      </c>
      <c r="O1233" s="104">
        <v>9</v>
      </c>
      <c r="P1233" s="104">
        <v>0</v>
      </c>
      <c r="Q1233" s="104">
        <v>319</v>
      </c>
      <c r="R1233" s="104">
        <v>7</v>
      </c>
      <c r="S1233" s="104">
        <f>SUM('MFP by Site_kbs'!$L1233:$P1233,'MFP by Site_kbs'!$R1233)</f>
        <v>504</v>
      </c>
      <c r="T1233" s="104">
        <v>820</v>
      </c>
      <c r="U1233" s="105">
        <v>0.99635479951397299</v>
      </c>
      <c r="V1233" s="104">
        <v>3</v>
      </c>
      <c r="W1233" s="105">
        <v>3.6452004860267301E-3</v>
      </c>
      <c r="X1233" s="104">
        <v>0</v>
      </c>
      <c r="Y1233" s="104">
        <v>0</v>
      </c>
      <c r="Z1233" s="104" t="s">
        <v>1869</v>
      </c>
      <c r="AA1233" s="104">
        <v>0</v>
      </c>
      <c r="AB1233" s="104">
        <v>0</v>
      </c>
      <c r="AC1233" s="104">
        <v>0</v>
      </c>
      <c r="AD1233" s="103">
        <v>0</v>
      </c>
      <c r="AE1233" s="104">
        <v>0</v>
      </c>
      <c r="AF1233" s="104">
        <v>0</v>
      </c>
      <c r="AG1233" s="104">
        <v>0</v>
      </c>
      <c r="AH1233" s="104">
        <v>0</v>
      </c>
      <c r="AI1233" s="104">
        <v>0</v>
      </c>
      <c r="AJ1233" s="104">
        <v>216</v>
      </c>
      <c r="AK1233" s="104">
        <v>6</v>
      </c>
      <c r="AL1233" s="104">
        <v>238</v>
      </c>
      <c r="AM1233" s="104">
        <v>183</v>
      </c>
      <c r="AN1233" s="104">
        <v>180</v>
      </c>
      <c r="AO1233" s="104">
        <v>521</v>
      </c>
      <c r="AP1233" s="106">
        <f>'MFP by Site_kbs'!$AO1233/'MFP by Site_kbs'!$G1233</f>
        <v>0.63304981773997571</v>
      </c>
      <c r="AQ1233" s="104">
        <v>524</v>
      </c>
      <c r="AR1233" s="107">
        <f>'MFP by Site_kbs'!$AQ1233/'MFP by Site_kbs'!$G1233</f>
        <v>0.63669501822600238</v>
      </c>
      <c r="AS1233" s="104" t="s">
        <v>1767</v>
      </c>
      <c r="AT1233" s="104" t="s">
        <v>1776</v>
      </c>
      <c r="AU1233" s="115" t="s">
        <v>3247</v>
      </c>
    </row>
    <row r="1234" spans="2:47" x14ac:dyDescent="0.25">
      <c r="B1234" s="109" t="s">
        <v>1808</v>
      </c>
      <c r="C1234" s="109">
        <v>60</v>
      </c>
      <c r="D1234" s="109" t="s">
        <v>199</v>
      </c>
      <c r="E1234" s="109">
        <v>60013</v>
      </c>
      <c r="F1234" s="109" t="s">
        <v>1595</v>
      </c>
      <c r="G1234" s="110">
        <v>240</v>
      </c>
      <c r="H1234" s="110">
        <v>106</v>
      </c>
      <c r="I1234" s="111">
        <v>0.44166666666666698</v>
      </c>
      <c r="J1234" s="110">
        <v>134</v>
      </c>
      <c r="K1234" s="111">
        <v>0.55833333333333302</v>
      </c>
      <c r="L1234" s="110">
        <v>0</v>
      </c>
      <c r="M1234" s="110">
        <v>1</v>
      </c>
      <c r="N1234" s="110">
        <v>120</v>
      </c>
      <c r="O1234" s="110">
        <v>5</v>
      </c>
      <c r="P1234" s="110">
        <v>0</v>
      </c>
      <c r="Q1234" s="110">
        <v>106</v>
      </c>
      <c r="R1234" s="110">
        <v>8</v>
      </c>
      <c r="S1234" s="110">
        <f>SUM('MFP by Site_kbs'!$L1234:$P1234,'MFP by Site_kbs'!$R1234)</f>
        <v>134</v>
      </c>
      <c r="T1234" s="110">
        <v>239</v>
      </c>
      <c r="U1234" s="111">
        <v>0.99583333333333302</v>
      </c>
      <c r="V1234" s="110">
        <v>1</v>
      </c>
      <c r="W1234" s="111">
        <v>4.1666666666666701E-3</v>
      </c>
      <c r="X1234" s="110">
        <v>0</v>
      </c>
      <c r="Y1234" s="110">
        <v>44</v>
      </c>
      <c r="Z1234" s="110" t="s">
        <v>1869</v>
      </c>
      <c r="AA1234" s="110">
        <v>0</v>
      </c>
      <c r="AB1234" s="110">
        <v>0</v>
      </c>
      <c r="AC1234" s="110">
        <v>0</v>
      </c>
      <c r="AD1234" s="109">
        <v>0</v>
      </c>
      <c r="AE1234" s="110">
        <v>0</v>
      </c>
      <c r="AF1234" s="110">
        <v>0</v>
      </c>
      <c r="AG1234" s="110">
        <v>196</v>
      </c>
      <c r="AH1234" s="110">
        <v>0</v>
      </c>
      <c r="AI1234" s="110">
        <v>0</v>
      </c>
      <c r="AJ1234" s="110">
        <v>0</v>
      </c>
      <c r="AK1234" s="110">
        <v>0</v>
      </c>
      <c r="AL1234" s="110">
        <v>0</v>
      </c>
      <c r="AM1234" s="110">
        <v>0</v>
      </c>
      <c r="AN1234" s="110">
        <v>0</v>
      </c>
      <c r="AO1234" s="110">
        <v>186</v>
      </c>
      <c r="AP1234" s="112">
        <f>'MFP by Site_kbs'!$AO1234/'MFP by Site_kbs'!$G1234</f>
        <v>0.77500000000000002</v>
      </c>
      <c r="AQ1234" s="110">
        <v>187</v>
      </c>
      <c r="AR1234" s="113">
        <f>'MFP by Site_kbs'!$AQ1234/'MFP by Site_kbs'!$G1234</f>
        <v>0.77916666666666667</v>
      </c>
      <c r="AS1234" s="110" t="s">
        <v>1767</v>
      </c>
      <c r="AT1234" s="110" t="s">
        <v>1776</v>
      </c>
      <c r="AU1234" s="114" t="s">
        <v>3247</v>
      </c>
    </row>
    <row r="1235" spans="2:47" x14ac:dyDescent="0.25">
      <c r="B1235" s="103" t="s">
        <v>1808</v>
      </c>
      <c r="C1235" s="103">
        <v>60</v>
      </c>
      <c r="D1235" s="103" t="s">
        <v>199</v>
      </c>
      <c r="E1235" s="103">
        <v>60014</v>
      </c>
      <c r="F1235" s="103" t="s">
        <v>1596</v>
      </c>
      <c r="G1235" s="104">
        <v>417</v>
      </c>
      <c r="H1235" s="104">
        <v>228</v>
      </c>
      <c r="I1235" s="105">
        <v>0.54676258992805804</v>
      </c>
      <c r="J1235" s="104">
        <v>189</v>
      </c>
      <c r="K1235" s="105">
        <v>0.45323741007194202</v>
      </c>
      <c r="L1235" s="104">
        <v>0</v>
      </c>
      <c r="M1235" s="104">
        <v>2</v>
      </c>
      <c r="N1235" s="104">
        <v>221</v>
      </c>
      <c r="O1235" s="104">
        <v>6</v>
      </c>
      <c r="P1235" s="104">
        <v>0</v>
      </c>
      <c r="Q1235" s="104">
        <v>176</v>
      </c>
      <c r="R1235" s="104">
        <v>12</v>
      </c>
      <c r="S1235" s="104">
        <f>SUM('MFP by Site_kbs'!$L1235:$P1235,'MFP by Site_kbs'!$R1235)</f>
        <v>241</v>
      </c>
      <c r="T1235" s="104">
        <v>417</v>
      </c>
      <c r="U1235" s="105">
        <v>1</v>
      </c>
      <c r="V1235" s="104">
        <v>0</v>
      </c>
      <c r="W1235" s="105">
        <v>0</v>
      </c>
      <c r="X1235" s="104">
        <v>0</v>
      </c>
      <c r="Y1235" s="104">
        <v>0</v>
      </c>
      <c r="Z1235" s="104" t="s">
        <v>1869</v>
      </c>
      <c r="AA1235" s="104">
        <v>0</v>
      </c>
      <c r="AB1235" s="104">
        <v>0</v>
      </c>
      <c r="AC1235" s="104">
        <v>0</v>
      </c>
      <c r="AD1235" s="103">
        <v>0</v>
      </c>
      <c r="AE1235" s="104">
        <v>213</v>
      </c>
      <c r="AF1235" s="104">
        <v>204</v>
      </c>
      <c r="AG1235" s="104">
        <v>0</v>
      </c>
      <c r="AH1235" s="104">
        <v>0</v>
      </c>
      <c r="AI1235" s="104">
        <v>0</v>
      </c>
      <c r="AJ1235" s="104">
        <v>0</v>
      </c>
      <c r="AK1235" s="104">
        <v>0</v>
      </c>
      <c r="AL1235" s="104">
        <v>0</v>
      </c>
      <c r="AM1235" s="104">
        <v>0</v>
      </c>
      <c r="AN1235" s="104">
        <v>0</v>
      </c>
      <c r="AO1235" s="104">
        <v>319</v>
      </c>
      <c r="AP1235" s="106">
        <f>'MFP by Site_kbs'!$AO1235/'MFP by Site_kbs'!$G1235</f>
        <v>0.76498800959232616</v>
      </c>
      <c r="AQ1235" s="104">
        <v>319</v>
      </c>
      <c r="AR1235" s="107">
        <f>'MFP by Site_kbs'!$AQ1235/'MFP by Site_kbs'!$G1235</f>
        <v>0.76498800959232616</v>
      </c>
      <c r="AS1235" s="104" t="s">
        <v>1767</v>
      </c>
      <c r="AT1235" s="104" t="s">
        <v>1776</v>
      </c>
      <c r="AU1235" s="115" t="s">
        <v>3247</v>
      </c>
    </row>
    <row r="1236" spans="2:47" x14ac:dyDescent="0.25">
      <c r="B1236" s="109" t="s">
        <v>1808</v>
      </c>
      <c r="C1236" s="109">
        <v>60</v>
      </c>
      <c r="D1236" s="109" t="s">
        <v>199</v>
      </c>
      <c r="E1236" s="109">
        <v>60015</v>
      </c>
      <c r="F1236" s="109" t="s">
        <v>1597</v>
      </c>
      <c r="G1236" s="110">
        <v>404</v>
      </c>
      <c r="H1236" s="110">
        <v>194</v>
      </c>
      <c r="I1236" s="111">
        <v>0.48019801980198001</v>
      </c>
      <c r="J1236" s="110">
        <v>210</v>
      </c>
      <c r="K1236" s="111">
        <v>0.51980198019802004</v>
      </c>
      <c r="L1236" s="110">
        <v>0</v>
      </c>
      <c r="M1236" s="110">
        <v>1</v>
      </c>
      <c r="N1236" s="110">
        <v>146</v>
      </c>
      <c r="O1236" s="110">
        <v>10</v>
      </c>
      <c r="P1236" s="110">
        <v>0</v>
      </c>
      <c r="Q1236" s="110">
        <v>239</v>
      </c>
      <c r="R1236" s="110">
        <v>8</v>
      </c>
      <c r="S1236" s="110">
        <f>SUM('MFP by Site_kbs'!$L1236:$P1236,'MFP by Site_kbs'!$R1236)</f>
        <v>165</v>
      </c>
      <c r="T1236" s="110">
        <v>404</v>
      </c>
      <c r="U1236" s="111">
        <v>1</v>
      </c>
      <c r="V1236" s="110">
        <v>0</v>
      </c>
      <c r="W1236" s="111">
        <v>0</v>
      </c>
      <c r="X1236" s="110">
        <v>0</v>
      </c>
      <c r="Y1236" s="110">
        <v>0</v>
      </c>
      <c r="Z1236" s="110" t="s">
        <v>1869</v>
      </c>
      <c r="AA1236" s="110">
        <v>0</v>
      </c>
      <c r="AB1236" s="110">
        <v>0</v>
      </c>
      <c r="AC1236" s="110">
        <v>0</v>
      </c>
      <c r="AD1236" s="109">
        <v>0</v>
      </c>
      <c r="AE1236" s="110">
        <v>0</v>
      </c>
      <c r="AF1236" s="110">
        <v>0</v>
      </c>
      <c r="AG1236" s="110">
        <v>118</v>
      </c>
      <c r="AH1236" s="110">
        <v>149</v>
      </c>
      <c r="AI1236" s="110">
        <v>137</v>
      </c>
      <c r="AJ1236" s="110">
        <v>0</v>
      </c>
      <c r="AK1236" s="110">
        <v>0</v>
      </c>
      <c r="AL1236" s="110">
        <v>0</v>
      </c>
      <c r="AM1236" s="110">
        <v>0</v>
      </c>
      <c r="AN1236" s="110">
        <v>0</v>
      </c>
      <c r="AO1236" s="110">
        <v>276</v>
      </c>
      <c r="AP1236" s="112">
        <f>'MFP by Site_kbs'!$AO1236/'MFP by Site_kbs'!$G1236</f>
        <v>0.68316831683168322</v>
      </c>
      <c r="AQ1236" s="110">
        <v>276</v>
      </c>
      <c r="AR1236" s="113">
        <f>'MFP by Site_kbs'!$AQ1236/'MFP by Site_kbs'!$G1236</f>
        <v>0.68316831683168322</v>
      </c>
      <c r="AS1236" s="110" t="s">
        <v>1767</v>
      </c>
      <c r="AT1236" s="110" t="s">
        <v>1776</v>
      </c>
      <c r="AU1236" s="114" t="s">
        <v>3247</v>
      </c>
    </row>
    <row r="1237" spans="2:47" ht="30" x14ac:dyDescent="0.25">
      <c r="B1237" s="103" t="s">
        <v>1808</v>
      </c>
      <c r="C1237" s="103">
        <v>60</v>
      </c>
      <c r="D1237" s="103" t="s">
        <v>199</v>
      </c>
      <c r="E1237" s="103">
        <v>60017</v>
      </c>
      <c r="F1237" s="103" t="s">
        <v>1598</v>
      </c>
      <c r="G1237" s="104">
        <v>157</v>
      </c>
      <c r="H1237" s="104">
        <v>63</v>
      </c>
      <c r="I1237" s="105">
        <v>0.40127388535031799</v>
      </c>
      <c r="J1237" s="104">
        <v>94</v>
      </c>
      <c r="K1237" s="105">
        <v>0.59872611464968195</v>
      </c>
      <c r="L1237" s="104">
        <v>0</v>
      </c>
      <c r="M1237" s="104">
        <v>0</v>
      </c>
      <c r="N1237" s="104">
        <v>21</v>
      </c>
      <c r="O1237" s="104">
        <v>1</v>
      </c>
      <c r="P1237" s="104">
        <v>0</v>
      </c>
      <c r="Q1237" s="104">
        <v>130</v>
      </c>
      <c r="R1237" s="104">
        <v>5</v>
      </c>
      <c r="S1237" s="104">
        <f>SUM('MFP by Site_kbs'!$L1237:$P1237,'MFP by Site_kbs'!$R1237)</f>
        <v>27</v>
      </c>
      <c r="T1237" s="104">
        <v>157</v>
      </c>
      <c r="U1237" s="105">
        <v>1</v>
      </c>
      <c r="V1237" s="104">
        <v>0</v>
      </c>
      <c r="W1237" s="105">
        <v>0</v>
      </c>
      <c r="X1237" s="104">
        <v>0</v>
      </c>
      <c r="Y1237" s="104">
        <v>5</v>
      </c>
      <c r="Z1237" s="104" t="s">
        <v>1869</v>
      </c>
      <c r="AA1237" s="104">
        <v>47</v>
      </c>
      <c r="AB1237" s="104">
        <v>49</v>
      </c>
      <c r="AC1237" s="104">
        <v>56</v>
      </c>
      <c r="AD1237" s="103">
        <v>0</v>
      </c>
      <c r="AE1237" s="104">
        <v>0</v>
      </c>
      <c r="AF1237" s="104">
        <v>0</v>
      </c>
      <c r="AG1237" s="104">
        <v>0</v>
      </c>
      <c r="AH1237" s="104">
        <v>0</v>
      </c>
      <c r="AI1237" s="104">
        <v>0</v>
      </c>
      <c r="AJ1237" s="104">
        <v>0</v>
      </c>
      <c r="AK1237" s="104">
        <v>0</v>
      </c>
      <c r="AL1237" s="104">
        <v>0</v>
      </c>
      <c r="AM1237" s="104">
        <v>0</v>
      </c>
      <c r="AN1237" s="104">
        <v>0</v>
      </c>
      <c r="AO1237" s="104">
        <v>111</v>
      </c>
      <c r="AP1237" s="106">
        <f>'MFP by Site_kbs'!$AO1237/'MFP by Site_kbs'!$G1237</f>
        <v>0.70700636942675155</v>
      </c>
      <c r="AQ1237" s="104">
        <v>111</v>
      </c>
      <c r="AR1237" s="107">
        <f>'MFP by Site_kbs'!$AQ1237/'MFP by Site_kbs'!$G1237</f>
        <v>0.70700636942675155</v>
      </c>
      <c r="AS1237" s="104" t="s">
        <v>1767</v>
      </c>
      <c r="AT1237" s="104" t="s">
        <v>1776</v>
      </c>
      <c r="AU1237" s="115" t="s">
        <v>3247</v>
      </c>
    </row>
    <row r="1238" spans="2:47" x14ac:dyDescent="0.25">
      <c r="B1238" s="109" t="s">
        <v>1808</v>
      </c>
      <c r="C1238" s="109">
        <v>60</v>
      </c>
      <c r="D1238" s="109" t="s">
        <v>199</v>
      </c>
      <c r="E1238" s="109">
        <v>60018</v>
      </c>
      <c r="F1238" s="109" t="s">
        <v>1599</v>
      </c>
      <c r="G1238" s="110">
        <v>490</v>
      </c>
      <c r="H1238" s="110">
        <v>252</v>
      </c>
      <c r="I1238" s="111">
        <v>0.51428571428571401</v>
      </c>
      <c r="J1238" s="110">
        <v>238</v>
      </c>
      <c r="K1238" s="111">
        <v>0.48571428571428599</v>
      </c>
      <c r="L1238" s="110">
        <v>0</v>
      </c>
      <c r="M1238" s="110">
        <v>3</v>
      </c>
      <c r="N1238" s="110">
        <v>137</v>
      </c>
      <c r="O1238" s="110">
        <v>18</v>
      </c>
      <c r="P1238" s="110">
        <v>0</v>
      </c>
      <c r="Q1238" s="110">
        <v>321</v>
      </c>
      <c r="R1238" s="110">
        <v>11</v>
      </c>
      <c r="S1238" s="110">
        <f>SUM('MFP by Site_kbs'!$L1238:$P1238,'MFP by Site_kbs'!$R1238)</f>
        <v>169</v>
      </c>
      <c r="T1238" s="110">
        <v>485</v>
      </c>
      <c r="U1238" s="111">
        <v>0.98979591836734704</v>
      </c>
      <c r="V1238" s="110">
        <v>5</v>
      </c>
      <c r="W1238" s="111">
        <v>1.02040816326531E-2</v>
      </c>
      <c r="X1238" s="110">
        <v>0</v>
      </c>
      <c r="Y1238" s="110">
        <v>0</v>
      </c>
      <c r="Z1238" s="110" t="s">
        <v>1869</v>
      </c>
      <c r="AA1238" s="110">
        <v>0</v>
      </c>
      <c r="AB1238" s="110">
        <v>0</v>
      </c>
      <c r="AC1238" s="110">
        <v>0</v>
      </c>
      <c r="AD1238" s="109">
        <v>0</v>
      </c>
      <c r="AE1238" s="110">
        <v>0</v>
      </c>
      <c r="AF1238" s="110">
        <v>0</v>
      </c>
      <c r="AG1238" s="110">
        <v>0</v>
      </c>
      <c r="AH1238" s="110">
        <v>90</v>
      </c>
      <c r="AI1238" s="110">
        <v>89</v>
      </c>
      <c r="AJ1238" s="110">
        <v>96</v>
      </c>
      <c r="AK1238" s="110">
        <v>0</v>
      </c>
      <c r="AL1238" s="110">
        <v>86</v>
      </c>
      <c r="AM1238" s="110">
        <v>64</v>
      </c>
      <c r="AN1238" s="110">
        <v>65</v>
      </c>
      <c r="AO1238" s="110">
        <v>277</v>
      </c>
      <c r="AP1238" s="112">
        <f>'MFP by Site_kbs'!$AO1238/'MFP by Site_kbs'!$G1238</f>
        <v>0.5653061224489796</v>
      </c>
      <c r="AQ1238" s="110">
        <v>277</v>
      </c>
      <c r="AR1238" s="113">
        <f>'MFP by Site_kbs'!$AQ1238/'MFP by Site_kbs'!$G1238</f>
        <v>0.5653061224489796</v>
      </c>
      <c r="AS1238" s="110" t="s">
        <v>1767</v>
      </c>
      <c r="AT1238" s="110" t="s">
        <v>1776</v>
      </c>
      <c r="AU1238" s="114" t="s">
        <v>3247</v>
      </c>
    </row>
    <row r="1239" spans="2:47" x14ac:dyDescent="0.25">
      <c r="B1239" s="103" t="s">
        <v>1808</v>
      </c>
      <c r="C1239" s="103">
        <v>60</v>
      </c>
      <c r="D1239" s="103" t="s">
        <v>199</v>
      </c>
      <c r="E1239" s="103">
        <v>60019</v>
      </c>
      <c r="F1239" s="103" t="s">
        <v>1600</v>
      </c>
      <c r="G1239" s="104">
        <v>556</v>
      </c>
      <c r="H1239" s="104">
        <v>273</v>
      </c>
      <c r="I1239" s="105">
        <v>0.49100719424460398</v>
      </c>
      <c r="J1239" s="104">
        <v>283</v>
      </c>
      <c r="K1239" s="105">
        <v>0.50899280575539596</v>
      </c>
      <c r="L1239" s="104">
        <v>0</v>
      </c>
      <c r="M1239" s="104">
        <v>1</v>
      </c>
      <c r="N1239" s="104">
        <v>233</v>
      </c>
      <c r="O1239" s="104">
        <v>4</v>
      </c>
      <c r="P1239" s="104">
        <v>0</v>
      </c>
      <c r="Q1239" s="104">
        <v>316</v>
      </c>
      <c r="R1239" s="104">
        <v>2</v>
      </c>
      <c r="S1239" s="104">
        <f>SUM('MFP by Site_kbs'!$L1239:$P1239,'MFP by Site_kbs'!$R1239)</f>
        <v>240</v>
      </c>
      <c r="T1239" s="104">
        <v>556</v>
      </c>
      <c r="U1239" s="105">
        <v>1</v>
      </c>
      <c r="V1239" s="104">
        <v>0</v>
      </c>
      <c r="W1239" s="105">
        <v>0</v>
      </c>
      <c r="X1239" s="104">
        <v>0</v>
      </c>
      <c r="Y1239" s="104">
        <v>0</v>
      </c>
      <c r="Z1239" s="104" t="s">
        <v>1869</v>
      </c>
      <c r="AA1239" s="104">
        <v>0</v>
      </c>
      <c r="AB1239" s="104">
        <v>0</v>
      </c>
      <c r="AC1239" s="104">
        <v>0</v>
      </c>
      <c r="AD1239" s="103">
        <v>0</v>
      </c>
      <c r="AE1239" s="104">
        <v>0</v>
      </c>
      <c r="AF1239" s="104">
        <v>0</v>
      </c>
      <c r="AG1239" s="104">
        <v>0</v>
      </c>
      <c r="AH1239" s="104">
        <v>0</v>
      </c>
      <c r="AI1239" s="104">
        <v>0</v>
      </c>
      <c r="AJ1239" s="104">
        <v>137</v>
      </c>
      <c r="AK1239" s="104">
        <v>11</v>
      </c>
      <c r="AL1239" s="104">
        <v>158</v>
      </c>
      <c r="AM1239" s="104">
        <v>126</v>
      </c>
      <c r="AN1239" s="104">
        <v>124</v>
      </c>
      <c r="AO1239" s="104">
        <v>335</v>
      </c>
      <c r="AP1239" s="106">
        <f>'MFP by Site_kbs'!$AO1239/'MFP by Site_kbs'!$G1239</f>
        <v>0.60251798561151082</v>
      </c>
      <c r="AQ1239" s="104">
        <v>335</v>
      </c>
      <c r="AR1239" s="107">
        <f>'MFP by Site_kbs'!$AQ1239/'MFP by Site_kbs'!$G1239</f>
        <v>0.60251798561151082</v>
      </c>
      <c r="AS1239" s="104" t="s">
        <v>1767</v>
      </c>
      <c r="AT1239" s="104" t="s">
        <v>1776</v>
      </c>
      <c r="AU1239" s="115" t="s">
        <v>3247</v>
      </c>
    </row>
    <row r="1240" spans="2:47" x14ac:dyDescent="0.25">
      <c r="B1240" s="109" t="s">
        <v>1808</v>
      </c>
      <c r="C1240" s="109">
        <v>60</v>
      </c>
      <c r="D1240" s="109" t="s">
        <v>199</v>
      </c>
      <c r="E1240" s="109">
        <v>60023</v>
      </c>
      <c r="F1240" s="109" t="s">
        <v>1601</v>
      </c>
      <c r="G1240" s="110">
        <v>365</v>
      </c>
      <c r="H1240" s="110">
        <v>170</v>
      </c>
      <c r="I1240" s="111">
        <v>0.465753424657534</v>
      </c>
      <c r="J1240" s="110">
        <v>195</v>
      </c>
      <c r="K1240" s="111">
        <v>0.534246575342466</v>
      </c>
      <c r="L1240" s="110">
        <v>1</v>
      </c>
      <c r="M1240" s="110">
        <v>0</v>
      </c>
      <c r="N1240" s="110">
        <v>210</v>
      </c>
      <c r="O1240" s="110">
        <v>5</v>
      </c>
      <c r="P1240" s="110">
        <v>0</v>
      </c>
      <c r="Q1240" s="110">
        <v>146</v>
      </c>
      <c r="R1240" s="110">
        <v>3</v>
      </c>
      <c r="S1240" s="110">
        <f>SUM('MFP by Site_kbs'!$L1240:$P1240,'MFP by Site_kbs'!$R1240)</f>
        <v>219</v>
      </c>
      <c r="T1240" s="110">
        <v>365</v>
      </c>
      <c r="U1240" s="111">
        <v>1</v>
      </c>
      <c r="V1240" s="110">
        <v>0</v>
      </c>
      <c r="W1240" s="111">
        <v>0</v>
      </c>
      <c r="X1240" s="110">
        <v>0</v>
      </c>
      <c r="Y1240" s="110">
        <v>0</v>
      </c>
      <c r="Z1240" s="110" t="s">
        <v>1869</v>
      </c>
      <c r="AA1240" s="110">
        <v>0</v>
      </c>
      <c r="AB1240" s="110">
        <v>0</v>
      </c>
      <c r="AC1240" s="110">
        <v>0</v>
      </c>
      <c r="AD1240" s="109">
        <v>0</v>
      </c>
      <c r="AE1240" s="110">
        <v>0</v>
      </c>
      <c r="AF1240" s="110">
        <v>0</v>
      </c>
      <c r="AG1240" s="110">
        <v>0</v>
      </c>
      <c r="AH1240" s="110">
        <v>186</v>
      </c>
      <c r="AI1240" s="110">
        <v>179</v>
      </c>
      <c r="AJ1240" s="110">
        <v>0</v>
      </c>
      <c r="AK1240" s="110">
        <v>0</v>
      </c>
      <c r="AL1240" s="110">
        <v>0</v>
      </c>
      <c r="AM1240" s="110">
        <v>0</v>
      </c>
      <c r="AN1240" s="110">
        <v>0</v>
      </c>
      <c r="AO1240" s="110">
        <v>280</v>
      </c>
      <c r="AP1240" s="112">
        <f>'MFP by Site_kbs'!$AO1240/'MFP by Site_kbs'!$G1240</f>
        <v>0.76712328767123283</v>
      </c>
      <c r="AQ1240" s="110">
        <v>280</v>
      </c>
      <c r="AR1240" s="113">
        <f>'MFP by Site_kbs'!$AQ1240/'MFP by Site_kbs'!$G1240</f>
        <v>0.76712328767123283</v>
      </c>
      <c r="AS1240" s="110" t="s">
        <v>1767</v>
      </c>
      <c r="AT1240" s="110" t="s">
        <v>1776</v>
      </c>
      <c r="AU1240" s="114" t="s">
        <v>3247</v>
      </c>
    </row>
    <row r="1241" spans="2:47" ht="30" x14ac:dyDescent="0.25">
      <c r="B1241" s="103" t="s">
        <v>1808</v>
      </c>
      <c r="C1241" s="103">
        <v>61</v>
      </c>
      <c r="D1241" s="103" t="s">
        <v>201</v>
      </c>
      <c r="E1241" s="103">
        <v>61001</v>
      </c>
      <c r="F1241" s="103" t="s">
        <v>1602</v>
      </c>
      <c r="G1241" s="104">
        <v>583</v>
      </c>
      <c r="H1241" s="104">
        <v>268</v>
      </c>
      <c r="I1241" s="105">
        <v>0.45969125214408202</v>
      </c>
      <c r="J1241" s="104">
        <v>315</v>
      </c>
      <c r="K1241" s="105">
        <v>0.54030874785591798</v>
      </c>
      <c r="L1241" s="104">
        <v>1</v>
      </c>
      <c r="M1241" s="104">
        <v>4</v>
      </c>
      <c r="N1241" s="104">
        <v>225</v>
      </c>
      <c r="O1241" s="104">
        <v>18</v>
      </c>
      <c r="P1241" s="104">
        <v>0</v>
      </c>
      <c r="Q1241" s="104">
        <v>334</v>
      </c>
      <c r="R1241" s="104">
        <v>1</v>
      </c>
      <c r="S1241" s="104">
        <f>SUM('MFP by Site_kbs'!$L1241:$P1241,'MFP by Site_kbs'!$R1241)</f>
        <v>249</v>
      </c>
      <c r="T1241" s="104">
        <v>576</v>
      </c>
      <c r="U1241" s="105">
        <v>0.98799313893653495</v>
      </c>
      <c r="V1241" s="104">
        <v>7</v>
      </c>
      <c r="W1241" s="105">
        <v>1.20068610634648E-2</v>
      </c>
      <c r="X1241" s="104">
        <v>0</v>
      </c>
      <c r="Y1241" s="104">
        <v>0</v>
      </c>
      <c r="Z1241" s="104" t="s">
        <v>1869</v>
      </c>
      <c r="AA1241" s="104">
        <v>0</v>
      </c>
      <c r="AB1241" s="104">
        <v>0</v>
      </c>
      <c r="AC1241" s="104">
        <v>0</v>
      </c>
      <c r="AD1241" s="103">
        <v>0</v>
      </c>
      <c r="AE1241" s="104">
        <v>0</v>
      </c>
      <c r="AF1241" s="104">
        <v>0</v>
      </c>
      <c r="AG1241" s="104">
        <v>0</v>
      </c>
      <c r="AH1241" s="104">
        <v>0</v>
      </c>
      <c r="AI1241" s="104">
        <v>0</v>
      </c>
      <c r="AJ1241" s="104">
        <v>162</v>
      </c>
      <c r="AK1241" s="104">
        <v>9</v>
      </c>
      <c r="AL1241" s="104">
        <v>160</v>
      </c>
      <c r="AM1241" s="104">
        <v>111</v>
      </c>
      <c r="AN1241" s="104">
        <v>141</v>
      </c>
      <c r="AO1241" s="104">
        <v>299</v>
      </c>
      <c r="AP1241" s="106">
        <f>'MFP by Site_kbs'!$AO1241/'MFP by Site_kbs'!$G1241</f>
        <v>0.51286449399656941</v>
      </c>
      <c r="AQ1241" s="104">
        <v>301</v>
      </c>
      <c r="AR1241" s="107">
        <f>'MFP by Site_kbs'!$AQ1241/'MFP by Site_kbs'!$G1241</f>
        <v>0.516295025728988</v>
      </c>
      <c r="AS1241" s="104" t="s">
        <v>1767</v>
      </c>
      <c r="AT1241" s="104" t="s">
        <v>1775</v>
      </c>
      <c r="AU1241" s="115" t="s">
        <v>3247</v>
      </c>
    </row>
    <row r="1242" spans="2:47" ht="30" x14ac:dyDescent="0.25">
      <c r="B1242" s="109" t="s">
        <v>1808</v>
      </c>
      <c r="C1242" s="109">
        <v>61</v>
      </c>
      <c r="D1242" s="109" t="s">
        <v>201</v>
      </c>
      <c r="E1242" s="109">
        <v>61002</v>
      </c>
      <c r="F1242" s="109" t="s">
        <v>1603</v>
      </c>
      <c r="G1242" s="110">
        <v>491</v>
      </c>
      <c r="H1242" s="110">
        <v>254</v>
      </c>
      <c r="I1242" s="111">
        <v>0.51731160896130302</v>
      </c>
      <c r="J1242" s="110">
        <v>237</v>
      </c>
      <c r="K1242" s="111">
        <v>0.48268839103869698</v>
      </c>
      <c r="L1242" s="110">
        <v>1</v>
      </c>
      <c r="M1242" s="110">
        <v>4</v>
      </c>
      <c r="N1242" s="110">
        <v>188</v>
      </c>
      <c r="O1242" s="110">
        <v>27</v>
      </c>
      <c r="P1242" s="110">
        <v>0</v>
      </c>
      <c r="Q1242" s="110">
        <v>270</v>
      </c>
      <c r="R1242" s="110">
        <v>1</v>
      </c>
      <c r="S1242" s="110">
        <f>SUM('MFP by Site_kbs'!$L1242:$P1242,'MFP by Site_kbs'!$R1242)</f>
        <v>221</v>
      </c>
      <c r="T1242" s="110">
        <v>479</v>
      </c>
      <c r="U1242" s="111">
        <v>0.97556008146639495</v>
      </c>
      <c r="V1242" s="110">
        <v>12</v>
      </c>
      <c r="W1242" s="111">
        <v>2.4439918533604901E-2</v>
      </c>
      <c r="X1242" s="110">
        <v>0</v>
      </c>
      <c r="Y1242" s="110">
        <v>0</v>
      </c>
      <c r="Z1242" s="110" t="s">
        <v>1869</v>
      </c>
      <c r="AA1242" s="110">
        <v>0</v>
      </c>
      <c r="AB1242" s="110">
        <v>0</v>
      </c>
      <c r="AC1242" s="110">
        <v>0</v>
      </c>
      <c r="AD1242" s="109">
        <v>0</v>
      </c>
      <c r="AE1242" s="110">
        <v>0</v>
      </c>
      <c r="AF1242" s="110">
        <v>0</v>
      </c>
      <c r="AG1242" s="110">
        <v>184</v>
      </c>
      <c r="AH1242" s="110">
        <v>152</v>
      </c>
      <c r="AI1242" s="110">
        <v>155</v>
      </c>
      <c r="AJ1242" s="110">
        <v>0</v>
      </c>
      <c r="AK1242" s="110">
        <v>0</v>
      </c>
      <c r="AL1242" s="110">
        <v>0</v>
      </c>
      <c r="AM1242" s="110">
        <v>0</v>
      </c>
      <c r="AN1242" s="110">
        <v>0</v>
      </c>
      <c r="AO1242" s="110">
        <v>271</v>
      </c>
      <c r="AP1242" s="112">
        <f>'MFP by Site_kbs'!$AO1242/'MFP by Site_kbs'!$G1242</f>
        <v>0.55193482688391038</v>
      </c>
      <c r="AQ1242" s="110">
        <v>275</v>
      </c>
      <c r="AR1242" s="113">
        <f>'MFP by Site_kbs'!$AQ1242/'MFP by Site_kbs'!$G1242</f>
        <v>0.56008146639511203</v>
      </c>
      <c r="AS1242" s="110" t="s">
        <v>1767</v>
      </c>
      <c r="AT1242" s="110" t="s">
        <v>1775</v>
      </c>
      <c r="AU1242" s="114" t="s">
        <v>3247</v>
      </c>
    </row>
    <row r="1243" spans="2:47" ht="30" x14ac:dyDescent="0.25">
      <c r="B1243" s="103" t="s">
        <v>1808</v>
      </c>
      <c r="C1243" s="103">
        <v>61</v>
      </c>
      <c r="D1243" s="103" t="s">
        <v>201</v>
      </c>
      <c r="E1243" s="103">
        <v>61003</v>
      </c>
      <c r="F1243" s="103" t="s">
        <v>1604</v>
      </c>
      <c r="G1243" s="104">
        <v>246</v>
      </c>
      <c r="H1243" s="104">
        <v>111</v>
      </c>
      <c r="I1243" s="105">
        <v>0.45121951219512202</v>
      </c>
      <c r="J1243" s="104">
        <v>135</v>
      </c>
      <c r="K1243" s="105">
        <v>0.54878048780487798</v>
      </c>
      <c r="L1243" s="104">
        <v>1</v>
      </c>
      <c r="M1243" s="104">
        <v>1</v>
      </c>
      <c r="N1243" s="104">
        <v>90</v>
      </c>
      <c r="O1243" s="104">
        <v>15</v>
      </c>
      <c r="P1243" s="104">
        <v>0</v>
      </c>
      <c r="Q1243" s="104">
        <v>139</v>
      </c>
      <c r="R1243" s="104">
        <v>0</v>
      </c>
      <c r="S1243" s="104">
        <f>SUM('MFP by Site_kbs'!$L1243:$P1243,'MFP by Site_kbs'!$R1243)</f>
        <v>107</v>
      </c>
      <c r="T1243" s="104">
        <v>233</v>
      </c>
      <c r="U1243" s="105">
        <v>0.94715447154471499</v>
      </c>
      <c r="V1243" s="104">
        <v>13</v>
      </c>
      <c r="W1243" s="105">
        <v>5.2845528455284597E-2</v>
      </c>
      <c r="X1243" s="104">
        <v>0</v>
      </c>
      <c r="Y1243" s="104">
        <v>6</v>
      </c>
      <c r="Z1243" s="104" t="s">
        <v>1869</v>
      </c>
      <c r="AA1243" s="104">
        <v>49</v>
      </c>
      <c r="AB1243" s="104">
        <v>45</v>
      </c>
      <c r="AC1243" s="104">
        <v>47</v>
      </c>
      <c r="AD1243" s="103">
        <v>62</v>
      </c>
      <c r="AE1243" s="104">
        <v>37</v>
      </c>
      <c r="AF1243" s="104">
        <v>0</v>
      </c>
      <c r="AG1243" s="104">
        <v>0</v>
      </c>
      <c r="AH1243" s="104">
        <v>0</v>
      </c>
      <c r="AI1243" s="104">
        <v>0</v>
      </c>
      <c r="AJ1243" s="104">
        <v>0</v>
      </c>
      <c r="AK1243" s="104">
        <v>0</v>
      </c>
      <c r="AL1243" s="104">
        <v>0</v>
      </c>
      <c r="AM1243" s="104">
        <v>0</v>
      </c>
      <c r="AN1243" s="104">
        <v>0</v>
      </c>
      <c r="AO1243" s="104">
        <v>205</v>
      </c>
      <c r="AP1243" s="106">
        <f>'MFP by Site_kbs'!$AO1243/'MFP by Site_kbs'!$G1243</f>
        <v>0.83333333333333337</v>
      </c>
      <c r="AQ1243" s="104">
        <v>205</v>
      </c>
      <c r="AR1243" s="107">
        <f>'MFP by Site_kbs'!$AQ1243/'MFP by Site_kbs'!$G1243</f>
        <v>0.83333333333333337</v>
      </c>
      <c r="AS1243" s="104" t="s">
        <v>1767</v>
      </c>
      <c r="AT1243" s="104" t="s">
        <v>1775</v>
      </c>
      <c r="AU1243" s="115" t="s">
        <v>3246</v>
      </c>
    </row>
    <row r="1244" spans="2:47" ht="30" x14ac:dyDescent="0.25">
      <c r="B1244" s="109" t="s">
        <v>1808</v>
      </c>
      <c r="C1244" s="109">
        <v>61</v>
      </c>
      <c r="D1244" s="109" t="s">
        <v>201</v>
      </c>
      <c r="E1244" s="109">
        <v>61004</v>
      </c>
      <c r="F1244" s="109" t="s">
        <v>1605</v>
      </c>
      <c r="G1244" s="110">
        <v>216</v>
      </c>
      <c r="H1244" s="110">
        <v>103</v>
      </c>
      <c r="I1244" s="111">
        <v>0.47685185185185203</v>
      </c>
      <c r="J1244" s="110">
        <v>113</v>
      </c>
      <c r="K1244" s="111">
        <v>0.52314814814814803</v>
      </c>
      <c r="L1244" s="110">
        <v>0</v>
      </c>
      <c r="M1244" s="110">
        <v>2</v>
      </c>
      <c r="N1244" s="110">
        <v>168</v>
      </c>
      <c r="O1244" s="110">
        <v>15</v>
      </c>
      <c r="P1244" s="110">
        <v>0</v>
      </c>
      <c r="Q1244" s="110">
        <v>31</v>
      </c>
      <c r="R1244" s="110">
        <v>0</v>
      </c>
      <c r="S1244" s="110">
        <f>SUM('MFP by Site_kbs'!$L1244:$P1244,'MFP by Site_kbs'!$R1244)</f>
        <v>185</v>
      </c>
      <c r="T1244" s="110">
        <v>210</v>
      </c>
      <c r="U1244" s="111">
        <v>0.97222222222222199</v>
      </c>
      <c r="V1244" s="110">
        <v>6</v>
      </c>
      <c r="W1244" s="111">
        <v>2.7777777777777801E-2</v>
      </c>
      <c r="X1244" s="110">
        <v>0</v>
      </c>
      <c r="Y1244" s="110">
        <v>0</v>
      </c>
      <c r="Z1244" s="110" t="s">
        <v>1869</v>
      </c>
      <c r="AA1244" s="110">
        <v>0</v>
      </c>
      <c r="AB1244" s="110">
        <v>0</v>
      </c>
      <c r="AC1244" s="110">
        <v>0</v>
      </c>
      <c r="AD1244" s="109">
        <v>66</v>
      </c>
      <c r="AE1244" s="110">
        <v>87</v>
      </c>
      <c r="AF1244" s="110">
        <v>63</v>
      </c>
      <c r="AG1244" s="110">
        <v>0</v>
      </c>
      <c r="AH1244" s="110">
        <v>0</v>
      </c>
      <c r="AI1244" s="110">
        <v>0</v>
      </c>
      <c r="AJ1244" s="110">
        <v>0</v>
      </c>
      <c r="AK1244" s="110">
        <v>0</v>
      </c>
      <c r="AL1244" s="110">
        <v>0</v>
      </c>
      <c r="AM1244" s="110">
        <v>0</v>
      </c>
      <c r="AN1244" s="110">
        <v>0</v>
      </c>
      <c r="AO1244" s="110">
        <v>210</v>
      </c>
      <c r="AP1244" s="112">
        <f>'MFP by Site_kbs'!$AO1244/'MFP by Site_kbs'!$G1244</f>
        <v>0.97222222222222221</v>
      </c>
      <c r="AQ1244" s="110">
        <v>210</v>
      </c>
      <c r="AR1244" s="113">
        <f>'MFP by Site_kbs'!$AQ1244/'MFP by Site_kbs'!$G1244</f>
        <v>0.97222222222222221</v>
      </c>
      <c r="AS1244" s="110" t="s">
        <v>1767</v>
      </c>
      <c r="AT1244" s="110" t="s">
        <v>1775</v>
      </c>
      <c r="AU1244" s="114" t="s">
        <v>3246</v>
      </c>
    </row>
    <row r="1245" spans="2:47" ht="30" x14ac:dyDescent="0.25">
      <c r="B1245" s="103" t="s">
        <v>1808</v>
      </c>
      <c r="C1245" s="103">
        <v>61</v>
      </c>
      <c r="D1245" s="103" t="s">
        <v>201</v>
      </c>
      <c r="E1245" s="103">
        <v>61005</v>
      </c>
      <c r="F1245" s="103" t="s">
        <v>1606</v>
      </c>
      <c r="G1245" s="104">
        <v>165</v>
      </c>
      <c r="H1245" s="104">
        <v>66</v>
      </c>
      <c r="I1245" s="105">
        <v>0.4</v>
      </c>
      <c r="J1245" s="104">
        <v>99</v>
      </c>
      <c r="K1245" s="105">
        <v>0.6</v>
      </c>
      <c r="L1245" s="104">
        <v>0</v>
      </c>
      <c r="M1245" s="104">
        <v>0</v>
      </c>
      <c r="N1245" s="104">
        <v>70</v>
      </c>
      <c r="O1245" s="104">
        <v>11</v>
      </c>
      <c r="P1245" s="104">
        <v>0</v>
      </c>
      <c r="Q1245" s="104">
        <v>80</v>
      </c>
      <c r="R1245" s="104">
        <v>4</v>
      </c>
      <c r="S1245" s="104">
        <f>SUM('MFP by Site_kbs'!$L1245:$P1245,'MFP by Site_kbs'!$R1245)</f>
        <v>85</v>
      </c>
      <c r="T1245" s="104">
        <v>160</v>
      </c>
      <c r="U1245" s="105">
        <v>0.96969696969696995</v>
      </c>
      <c r="V1245" s="104">
        <v>5</v>
      </c>
      <c r="W1245" s="105">
        <v>3.03030303030303E-2</v>
      </c>
      <c r="X1245" s="104">
        <v>0</v>
      </c>
      <c r="Y1245" s="104">
        <v>0</v>
      </c>
      <c r="Z1245" s="104" t="s">
        <v>1869</v>
      </c>
      <c r="AA1245" s="104">
        <v>0</v>
      </c>
      <c r="AB1245" s="104">
        <v>0</v>
      </c>
      <c r="AC1245" s="104">
        <v>0</v>
      </c>
      <c r="AD1245" s="103">
        <v>0</v>
      </c>
      <c r="AE1245" s="104">
        <v>0</v>
      </c>
      <c r="AF1245" s="104">
        <v>47</v>
      </c>
      <c r="AG1245" s="104">
        <v>38</v>
      </c>
      <c r="AH1245" s="104">
        <v>51</v>
      </c>
      <c r="AI1245" s="104">
        <v>29</v>
      </c>
      <c r="AJ1245" s="104">
        <v>0</v>
      </c>
      <c r="AK1245" s="104">
        <v>0</v>
      </c>
      <c r="AL1245" s="104">
        <v>0</v>
      </c>
      <c r="AM1245" s="104">
        <v>0</v>
      </c>
      <c r="AN1245" s="104">
        <v>0</v>
      </c>
      <c r="AO1245" s="104">
        <v>144</v>
      </c>
      <c r="AP1245" s="106">
        <f>'MFP by Site_kbs'!$AO1245/'MFP by Site_kbs'!$G1245</f>
        <v>0.87272727272727268</v>
      </c>
      <c r="AQ1245" s="104">
        <v>144</v>
      </c>
      <c r="AR1245" s="107">
        <f>'MFP by Site_kbs'!$AQ1245/'MFP by Site_kbs'!$G1245</f>
        <v>0.87272727272727268</v>
      </c>
      <c r="AS1245" s="104" t="s">
        <v>1767</v>
      </c>
      <c r="AT1245" s="104" t="s">
        <v>1775</v>
      </c>
      <c r="AU1245" s="115" t="s">
        <v>3246</v>
      </c>
    </row>
    <row r="1246" spans="2:47" ht="30" x14ac:dyDescent="0.25">
      <c r="B1246" s="109" t="s">
        <v>1808</v>
      </c>
      <c r="C1246" s="109">
        <v>61</v>
      </c>
      <c r="D1246" s="109" t="s">
        <v>201</v>
      </c>
      <c r="E1246" s="109">
        <v>61006</v>
      </c>
      <c r="F1246" s="109" t="s">
        <v>1607</v>
      </c>
      <c r="G1246" s="110">
        <v>451</v>
      </c>
      <c r="H1246" s="110">
        <v>233</v>
      </c>
      <c r="I1246" s="111">
        <v>0.51662971175166295</v>
      </c>
      <c r="J1246" s="110">
        <v>218</v>
      </c>
      <c r="K1246" s="111">
        <v>0.483370288248337</v>
      </c>
      <c r="L1246" s="110">
        <v>0</v>
      </c>
      <c r="M1246" s="110">
        <v>3</v>
      </c>
      <c r="N1246" s="110">
        <v>183</v>
      </c>
      <c r="O1246" s="110">
        <v>19</v>
      </c>
      <c r="P1246" s="110">
        <v>0</v>
      </c>
      <c r="Q1246" s="110">
        <v>238</v>
      </c>
      <c r="R1246" s="110">
        <v>8</v>
      </c>
      <c r="S1246" s="110">
        <f>SUM('MFP by Site_kbs'!$L1246:$P1246,'MFP by Site_kbs'!$R1246)</f>
        <v>213</v>
      </c>
      <c r="T1246" s="110">
        <v>442</v>
      </c>
      <c r="U1246" s="111">
        <v>0.98004434589800404</v>
      </c>
      <c r="V1246" s="110">
        <v>9</v>
      </c>
      <c r="W1246" s="111">
        <v>1.9955654101995599E-2</v>
      </c>
      <c r="X1246" s="110">
        <v>0</v>
      </c>
      <c r="Y1246" s="110">
        <v>0</v>
      </c>
      <c r="Z1246" s="110" t="s">
        <v>1869</v>
      </c>
      <c r="AA1246" s="110">
        <v>0</v>
      </c>
      <c r="AB1246" s="110">
        <v>0</v>
      </c>
      <c r="AC1246" s="110">
        <v>0</v>
      </c>
      <c r="AD1246" s="109">
        <v>153</v>
      </c>
      <c r="AE1246" s="110">
        <v>147</v>
      </c>
      <c r="AF1246" s="110">
        <v>151</v>
      </c>
      <c r="AG1246" s="110">
        <v>0</v>
      </c>
      <c r="AH1246" s="110">
        <v>0</v>
      </c>
      <c r="AI1246" s="110">
        <v>0</v>
      </c>
      <c r="AJ1246" s="110">
        <v>0</v>
      </c>
      <c r="AK1246" s="110">
        <v>0</v>
      </c>
      <c r="AL1246" s="110">
        <v>0</v>
      </c>
      <c r="AM1246" s="110">
        <v>0</v>
      </c>
      <c r="AN1246" s="110">
        <v>0</v>
      </c>
      <c r="AO1246" s="110">
        <v>282</v>
      </c>
      <c r="AP1246" s="112">
        <f>'MFP by Site_kbs'!$AO1246/'MFP by Site_kbs'!$G1246</f>
        <v>0.62527716186252769</v>
      </c>
      <c r="AQ1246" s="110">
        <v>282</v>
      </c>
      <c r="AR1246" s="113">
        <f>'MFP by Site_kbs'!$AQ1246/'MFP by Site_kbs'!$G1246</f>
        <v>0.62527716186252769</v>
      </c>
      <c r="AS1246" s="110" t="s">
        <v>1767</v>
      </c>
      <c r="AT1246" s="110" t="s">
        <v>1775</v>
      </c>
      <c r="AU1246" s="114" t="s">
        <v>3246</v>
      </c>
    </row>
    <row r="1247" spans="2:47" ht="30" x14ac:dyDescent="0.25">
      <c r="B1247" s="103" t="s">
        <v>1808</v>
      </c>
      <c r="C1247" s="103">
        <v>61</v>
      </c>
      <c r="D1247" s="103" t="s">
        <v>201</v>
      </c>
      <c r="E1247" s="103">
        <v>61007</v>
      </c>
      <c r="F1247" s="103" t="s">
        <v>1608</v>
      </c>
      <c r="G1247" s="104">
        <v>275</v>
      </c>
      <c r="H1247" s="104">
        <v>128</v>
      </c>
      <c r="I1247" s="105">
        <v>0.46545454545454501</v>
      </c>
      <c r="J1247" s="104">
        <v>147</v>
      </c>
      <c r="K1247" s="105">
        <v>0.53454545454545499</v>
      </c>
      <c r="L1247" s="104">
        <v>1</v>
      </c>
      <c r="M1247" s="104">
        <v>3</v>
      </c>
      <c r="N1247" s="104">
        <v>197</v>
      </c>
      <c r="O1247" s="104">
        <v>15</v>
      </c>
      <c r="P1247" s="104">
        <v>0</v>
      </c>
      <c r="Q1247" s="104">
        <v>54</v>
      </c>
      <c r="R1247" s="104">
        <v>5</v>
      </c>
      <c r="S1247" s="104">
        <f>SUM('MFP by Site_kbs'!$L1247:$P1247,'MFP by Site_kbs'!$R1247)</f>
        <v>221</v>
      </c>
      <c r="T1247" s="104">
        <v>275</v>
      </c>
      <c r="U1247" s="105">
        <v>1</v>
      </c>
      <c r="V1247" s="104">
        <v>0</v>
      </c>
      <c r="W1247" s="105">
        <v>0</v>
      </c>
      <c r="X1247" s="104">
        <v>0</v>
      </c>
      <c r="Y1247" s="104">
        <v>15</v>
      </c>
      <c r="Z1247" s="104" t="s">
        <v>1869</v>
      </c>
      <c r="AA1247" s="104">
        <v>85</v>
      </c>
      <c r="AB1247" s="104">
        <v>82</v>
      </c>
      <c r="AC1247" s="104">
        <v>93</v>
      </c>
      <c r="AD1247" s="103">
        <v>0</v>
      </c>
      <c r="AE1247" s="104">
        <v>0</v>
      </c>
      <c r="AF1247" s="104">
        <v>0</v>
      </c>
      <c r="AG1247" s="104">
        <v>0</v>
      </c>
      <c r="AH1247" s="104">
        <v>0</v>
      </c>
      <c r="AI1247" s="104">
        <v>0</v>
      </c>
      <c r="AJ1247" s="104">
        <v>0</v>
      </c>
      <c r="AK1247" s="104">
        <v>0</v>
      </c>
      <c r="AL1247" s="104">
        <v>0</v>
      </c>
      <c r="AM1247" s="104">
        <v>0</v>
      </c>
      <c r="AN1247" s="104">
        <v>0</v>
      </c>
      <c r="AO1247" s="104">
        <v>264</v>
      </c>
      <c r="AP1247" s="106">
        <f>'MFP by Site_kbs'!$AO1247/'MFP by Site_kbs'!$G1247</f>
        <v>0.96</v>
      </c>
      <c r="AQ1247" s="104">
        <v>264</v>
      </c>
      <c r="AR1247" s="107">
        <f>'MFP by Site_kbs'!$AQ1247/'MFP by Site_kbs'!$G1247</f>
        <v>0.96</v>
      </c>
      <c r="AS1247" s="104" t="s">
        <v>1767</v>
      </c>
      <c r="AT1247" s="104" t="s">
        <v>1775</v>
      </c>
      <c r="AU1247" s="115" t="s">
        <v>3246</v>
      </c>
    </row>
    <row r="1248" spans="2:47" ht="30" x14ac:dyDescent="0.25">
      <c r="B1248" s="109" t="s">
        <v>1808</v>
      </c>
      <c r="C1248" s="109">
        <v>61</v>
      </c>
      <c r="D1248" s="109" t="s">
        <v>201</v>
      </c>
      <c r="E1248" s="109">
        <v>61008</v>
      </c>
      <c r="F1248" s="109" t="s">
        <v>1609</v>
      </c>
      <c r="G1248" s="110">
        <v>405</v>
      </c>
      <c r="H1248" s="110">
        <v>202</v>
      </c>
      <c r="I1248" s="111">
        <v>0.498765432098765</v>
      </c>
      <c r="J1248" s="110">
        <v>203</v>
      </c>
      <c r="K1248" s="111">
        <v>0.501234567901235</v>
      </c>
      <c r="L1248" s="110">
        <v>0</v>
      </c>
      <c r="M1248" s="110">
        <v>0</v>
      </c>
      <c r="N1248" s="110">
        <v>303</v>
      </c>
      <c r="O1248" s="110">
        <v>19</v>
      </c>
      <c r="P1248" s="110">
        <v>0</v>
      </c>
      <c r="Q1248" s="110">
        <v>82</v>
      </c>
      <c r="R1248" s="110">
        <v>1</v>
      </c>
      <c r="S1248" s="110">
        <f>SUM('MFP by Site_kbs'!$L1248:$P1248,'MFP by Site_kbs'!$R1248)</f>
        <v>323</v>
      </c>
      <c r="T1248" s="110">
        <v>393</v>
      </c>
      <c r="U1248" s="111">
        <v>0.97037037037036999</v>
      </c>
      <c r="V1248" s="110">
        <v>12</v>
      </c>
      <c r="W1248" s="111">
        <v>2.96296296296296E-2</v>
      </c>
      <c r="X1248" s="110">
        <v>0</v>
      </c>
      <c r="Y1248" s="110">
        <v>0</v>
      </c>
      <c r="Z1248" s="110" t="s">
        <v>1869</v>
      </c>
      <c r="AA1248" s="110">
        <v>0</v>
      </c>
      <c r="AB1248" s="110">
        <v>0</v>
      </c>
      <c r="AC1248" s="110">
        <v>0</v>
      </c>
      <c r="AD1248" s="109">
        <v>0</v>
      </c>
      <c r="AE1248" s="110">
        <v>0</v>
      </c>
      <c r="AF1248" s="110">
        <v>0</v>
      </c>
      <c r="AG1248" s="110">
        <v>0</v>
      </c>
      <c r="AH1248" s="110">
        <v>0</v>
      </c>
      <c r="AI1248" s="110">
        <v>0</v>
      </c>
      <c r="AJ1248" s="110">
        <v>113</v>
      </c>
      <c r="AK1248" s="110">
        <v>1</v>
      </c>
      <c r="AL1248" s="110">
        <v>92</v>
      </c>
      <c r="AM1248" s="110">
        <v>107</v>
      </c>
      <c r="AN1248" s="110">
        <v>92</v>
      </c>
      <c r="AO1248" s="110">
        <v>341</v>
      </c>
      <c r="AP1248" s="112">
        <f>'MFP by Site_kbs'!$AO1248/'MFP by Site_kbs'!$G1248</f>
        <v>0.84197530864197534</v>
      </c>
      <c r="AQ1248" s="110">
        <v>341</v>
      </c>
      <c r="AR1248" s="113">
        <f>'MFP by Site_kbs'!$AQ1248/'MFP by Site_kbs'!$G1248</f>
        <v>0.84197530864197534</v>
      </c>
      <c r="AS1248" s="110" t="s">
        <v>1767</v>
      </c>
      <c r="AT1248" s="110" t="s">
        <v>1775</v>
      </c>
      <c r="AU1248" s="114" t="s">
        <v>3246</v>
      </c>
    </row>
    <row r="1249" spans="2:47" ht="30" x14ac:dyDescent="0.25">
      <c r="B1249" s="103" t="s">
        <v>1808</v>
      </c>
      <c r="C1249" s="103">
        <v>61</v>
      </c>
      <c r="D1249" s="103" t="s">
        <v>201</v>
      </c>
      <c r="E1249" s="103">
        <v>61009</v>
      </c>
      <c r="F1249" s="103" t="s">
        <v>1318</v>
      </c>
      <c r="G1249" s="104">
        <v>214</v>
      </c>
      <c r="H1249" s="104">
        <v>109</v>
      </c>
      <c r="I1249" s="105">
        <v>0.50934579439252303</v>
      </c>
      <c r="J1249" s="104">
        <v>105</v>
      </c>
      <c r="K1249" s="105">
        <v>0.49065420560747702</v>
      </c>
      <c r="L1249" s="104">
        <v>2</v>
      </c>
      <c r="M1249" s="104">
        <v>2</v>
      </c>
      <c r="N1249" s="104">
        <v>176</v>
      </c>
      <c r="O1249" s="104">
        <v>7</v>
      </c>
      <c r="P1249" s="104">
        <v>0</v>
      </c>
      <c r="Q1249" s="104">
        <v>26</v>
      </c>
      <c r="R1249" s="104">
        <v>1</v>
      </c>
      <c r="S1249" s="104">
        <f>SUM('MFP by Site_kbs'!$L1249:$P1249,'MFP by Site_kbs'!$R1249)</f>
        <v>188</v>
      </c>
      <c r="T1249" s="104">
        <v>211</v>
      </c>
      <c r="U1249" s="105">
        <v>0.98598130841121501</v>
      </c>
      <c r="V1249" s="104">
        <v>3</v>
      </c>
      <c r="W1249" s="105">
        <v>1.4018691588785E-2</v>
      </c>
      <c r="X1249" s="104">
        <v>0</v>
      </c>
      <c r="Y1249" s="104">
        <v>0</v>
      </c>
      <c r="Z1249" s="104" t="s">
        <v>1869</v>
      </c>
      <c r="AA1249" s="104">
        <v>0</v>
      </c>
      <c r="AB1249" s="104">
        <v>0</v>
      </c>
      <c r="AC1249" s="104">
        <v>0</v>
      </c>
      <c r="AD1249" s="103">
        <v>0</v>
      </c>
      <c r="AE1249" s="104">
        <v>0</v>
      </c>
      <c r="AF1249" s="104">
        <v>0</v>
      </c>
      <c r="AG1249" s="104">
        <v>86</v>
      </c>
      <c r="AH1249" s="104">
        <v>59</v>
      </c>
      <c r="AI1249" s="104">
        <v>69</v>
      </c>
      <c r="AJ1249" s="104">
        <v>0</v>
      </c>
      <c r="AK1249" s="104">
        <v>0</v>
      </c>
      <c r="AL1249" s="104">
        <v>0</v>
      </c>
      <c r="AM1249" s="104">
        <v>0</v>
      </c>
      <c r="AN1249" s="104">
        <v>0</v>
      </c>
      <c r="AO1249" s="104">
        <v>198</v>
      </c>
      <c r="AP1249" s="106">
        <f>'MFP by Site_kbs'!$AO1249/'MFP by Site_kbs'!$G1249</f>
        <v>0.92523364485981308</v>
      </c>
      <c r="AQ1249" s="104">
        <v>198</v>
      </c>
      <c r="AR1249" s="107">
        <f>'MFP by Site_kbs'!$AQ1249/'MFP by Site_kbs'!$G1249</f>
        <v>0.92523364485981308</v>
      </c>
      <c r="AS1249" s="104" t="s">
        <v>1767</v>
      </c>
      <c r="AT1249" s="104" t="s">
        <v>1775</v>
      </c>
      <c r="AU1249" s="115" t="s">
        <v>3246</v>
      </c>
    </row>
    <row r="1250" spans="2:47" ht="30" x14ac:dyDescent="0.25">
      <c r="B1250" s="109" t="s">
        <v>1808</v>
      </c>
      <c r="C1250" s="109">
        <v>61</v>
      </c>
      <c r="D1250" s="109" t="s">
        <v>201</v>
      </c>
      <c r="E1250" s="109">
        <v>61011</v>
      </c>
      <c r="F1250" s="109" t="s">
        <v>1319</v>
      </c>
      <c r="G1250" s="110">
        <v>535</v>
      </c>
      <c r="H1250" s="110">
        <v>248</v>
      </c>
      <c r="I1250" s="111">
        <v>0.463551401869159</v>
      </c>
      <c r="J1250" s="110">
        <v>287</v>
      </c>
      <c r="K1250" s="111">
        <v>0.536448598130841</v>
      </c>
      <c r="L1250" s="110">
        <v>0</v>
      </c>
      <c r="M1250" s="110">
        <v>2</v>
      </c>
      <c r="N1250" s="110">
        <v>215</v>
      </c>
      <c r="O1250" s="110">
        <v>21</v>
      </c>
      <c r="P1250" s="110">
        <v>0</v>
      </c>
      <c r="Q1250" s="110">
        <v>287</v>
      </c>
      <c r="R1250" s="110">
        <v>10</v>
      </c>
      <c r="S1250" s="110">
        <f>SUM('MFP by Site_kbs'!$L1250:$P1250,'MFP by Site_kbs'!$R1250)</f>
        <v>248</v>
      </c>
      <c r="T1250" s="110">
        <v>519</v>
      </c>
      <c r="U1250" s="111">
        <v>0.97009345794392499</v>
      </c>
      <c r="V1250" s="110">
        <v>16</v>
      </c>
      <c r="W1250" s="111">
        <v>2.9906542056074799E-2</v>
      </c>
      <c r="X1250" s="110">
        <v>0</v>
      </c>
      <c r="Y1250" s="110">
        <v>25</v>
      </c>
      <c r="Z1250" s="110" t="s">
        <v>1869</v>
      </c>
      <c r="AA1250" s="110">
        <v>167</v>
      </c>
      <c r="AB1250" s="110">
        <v>171</v>
      </c>
      <c r="AC1250" s="110">
        <v>172</v>
      </c>
      <c r="AD1250" s="109">
        <v>0</v>
      </c>
      <c r="AE1250" s="110">
        <v>0</v>
      </c>
      <c r="AF1250" s="110">
        <v>0</v>
      </c>
      <c r="AG1250" s="110">
        <v>0</v>
      </c>
      <c r="AH1250" s="110">
        <v>0</v>
      </c>
      <c r="AI1250" s="110">
        <v>0</v>
      </c>
      <c r="AJ1250" s="110">
        <v>0</v>
      </c>
      <c r="AK1250" s="110">
        <v>0</v>
      </c>
      <c r="AL1250" s="110">
        <v>0</v>
      </c>
      <c r="AM1250" s="110">
        <v>0</v>
      </c>
      <c r="AN1250" s="110">
        <v>0</v>
      </c>
      <c r="AO1250" s="110">
        <v>330</v>
      </c>
      <c r="AP1250" s="112">
        <f>'MFP by Site_kbs'!$AO1250/'MFP by Site_kbs'!$G1250</f>
        <v>0.61682242990654201</v>
      </c>
      <c r="AQ1250" s="110">
        <v>330</v>
      </c>
      <c r="AR1250" s="113">
        <f>'MFP by Site_kbs'!$AQ1250/'MFP by Site_kbs'!$G1250</f>
        <v>0.61682242990654201</v>
      </c>
      <c r="AS1250" s="110" t="s">
        <v>1767</v>
      </c>
      <c r="AT1250" s="110" t="s">
        <v>1775</v>
      </c>
      <c r="AU1250" s="114" t="s">
        <v>3246</v>
      </c>
    </row>
    <row r="1251" spans="2:47" x14ac:dyDescent="0.25">
      <c r="B1251" s="103" t="s">
        <v>1808</v>
      </c>
      <c r="C1251" s="103">
        <v>62</v>
      </c>
      <c r="D1251" s="103" t="s">
        <v>203</v>
      </c>
      <c r="E1251" s="103">
        <v>62001</v>
      </c>
      <c r="F1251" s="103" t="s">
        <v>1320</v>
      </c>
      <c r="G1251" s="104">
        <v>290</v>
      </c>
      <c r="H1251" s="104">
        <v>134</v>
      </c>
      <c r="I1251" s="105">
        <v>0.46206896551724103</v>
      </c>
      <c r="J1251" s="104">
        <v>156</v>
      </c>
      <c r="K1251" s="105">
        <v>0.53793103448275903</v>
      </c>
      <c r="L1251" s="104">
        <v>0</v>
      </c>
      <c r="M1251" s="104">
        <v>0</v>
      </c>
      <c r="N1251" s="104">
        <v>96</v>
      </c>
      <c r="O1251" s="104">
        <v>8</v>
      </c>
      <c r="P1251" s="104">
        <v>0</v>
      </c>
      <c r="Q1251" s="104">
        <v>182</v>
      </c>
      <c r="R1251" s="104">
        <v>4</v>
      </c>
      <c r="S1251" s="104">
        <f>SUM('MFP by Site_kbs'!$L1251:$P1251,'MFP by Site_kbs'!$R1251)</f>
        <v>108</v>
      </c>
      <c r="T1251" s="104">
        <v>281</v>
      </c>
      <c r="U1251" s="105">
        <v>0.96896551724137903</v>
      </c>
      <c r="V1251" s="104">
        <v>9</v>
      </c>
      <c r="W1251" s="105">
        <v>3.10344827586207E-2</v>
      </c>
      <c r="X1251" s="104">
        <v>0</v>
      </c>
      <c r="Y1251" s="104">
        <v>4</v>
      </c>
      <c r="Z1251" s="104" t="s">
        <v>1869</v>
      </c>
      <c r="AA1251" s="104">
        <v>29</v>
      </c>
      <c r="AB1251" s="104">
        <v>30</v>
      </c>
      <c r="AC1251" s="104">
        <v>28</v>
      </c>
      <c r="AD1251" s="103">
        <v>30</v>
      </c>
      <c r="AE1251" s="104">
        <v>21</v>
      </c>
      <c r="AF1251" s="104">
        <v>20</v>
      </c>
      <c r="AG1251" s="104">
        <v>26</v>
      </c>
      <c r="AH1251" s="104">
        <v>19</v>
      </c>
      <c r="AI1251" s="104">
        <v>16</v>
      </c>
      <c r="AJ1251" s="104">
        <v>18</v>
      </c>
      <c r="AK1251" s="104">
        <v>0</v>
      </c>
      <c r="AL1251" s="104">
        <v>16</v>
      </c>
      <c r="AM1251" s="104">
        <v>16</v>
      </c>
      <c r="AN1251" s="104">
        <v>17</v>
      </c>
      <c r="AO1251" s="104">
        <v>268</v>
      </c>
      <c r="AP1251" s="106">
        <f>'MFP by Site_kbs'!$AO1251/'MFP by Site_kbs'!$G1251</f>
        <v>0.92413793103448272</v>
      </c>
      <c r="AQ1251" s="104">
        <v>268</v>
      </c>
      <c r="AR1251" s="107">
        <f>'MFP by Site_kbs'!$AQ1251/'MFP by Site_kbs'!$G1251</f>
        <v>0.92413793103448272</v>
      </c>
      <c r="AS1251" s="104" t="s">
        <v>1767</v>
      </c>
      <c r="AT1251" s="104" t="s">
        <v>1791</v>
      </c>
      <c r="AU1251" s="115" t="s">
        <v>3246</v>
      </c>
    </row>
    <row r="1252" spans="2:47" x14ac:dyDescent="0.25">
      <c r="B1252" s="109" t="s">
        <v>1808</v>
      </c>
      <c r="C1252" s="109">
        <v>62</v>
      </c>
      <c r="D1252" s="109" t="s">
        <v>203</v>
      </c>
      <c r="E1252" s="109">
        <v>62003</v>
      </c>
      <c r="F1252" s="109" t="s">
        <v>1321</v>
      </c>
      <c r="G1252" s="110">
        <v>557</v>
      </c>
      <c r="H1252" s="110">
        <v>261</v>
      </c>
      <c r="I1252" s="111">
        <v>0.46858168761220798</v>
      </c>
      <c r="J1252" s="110">
        <v>296</v>
      </c>
      <c r="K1252" s="111">
        <v>0.53141831238779202</v>
      </c>
      <c r="L1252" s="110">
        <v>1</v>
      </c>
      <c r="M1252" s="110">
        <v>0</v>
      </c>
      <c r="N1252" s="110">
        <v>56</v>
      </c>
      <c r="O1252" s="110">
        <v>24</v>
      </c>
      <c r="P1252" s="110">
        <v>0</v>
      </c>
      <c r="Q1252" s="110">
        <v>472</v>
      </c>
      <c r="R1252" s="110">
        <v>4</v>
      </c>
      <c r="S1252" s="110">
        <f>SUM('MFP by Site_kbs'!$L1252:$P1252,'MFP by Site_kbs'!$R1252)</f>
        <v>85</v>
      </c>
      <c r="T1252" s="110">
        <v>554</v>
      </c>
      <c r="U1252" s="111">
        <v>0.99461400359066399</v>
      </c>
      <c r="V1252" s="110">
        <v>3</v>
      </c>
      <c r="W1252" s="111">
        <v>5.3859964093357299E-3</v>
      </c>
      <c r="X1252" s="110">
        <v>0</v>
      </c>
      <c r="Y1252" s="110">
        <v>11</v>
      </c>
      <c r="Z1252" s="110" t="s">
        <v>1869</v>
      </c>
      <c r="AA1252" s="110">
        <v>47</v>
      </c>
      <c r="AB1252" s="110">
        <v>50</v>
      </c>
      <c r="AC1252" s="110">
        <v>45</v>
      </c>
      <c r="AD1252" s="109">
        <v>36</v>
      </c>
      <c r="AE1252" s="110">
        <v>54</v>
      </c>
      <c r="AF1252" s="110">
        <v>37</v>
      </c>
      <c r="AG1252" s="110">
        <v>39</v>
      </c>
      <c r="AH1252" s="110">
        <v>41</v>
      </c>
      <c r="AI1252" s="110">
        <v>54</v>
      </c>
      <c r="AJ1252" s="110">
        <v>44</v>
      </c>
      <c r="AK1252" s="110">
        <v>0</v>
      </c>
      <c r="AL1252" s="110">
        <v>38</v>
      </c>
      <c r="AM1252" s="110">
        <v>32</v>
      </c>
      <c r="AN1252" s="110">
        <v>29</v>
      </c>
      <c r="AO1252" s="110">
        <v>417</v>
      </c>
      <c r="AP1252" s="112">
        <f>'MFP by Site_kbs'!$AO1252/'MFP by Site_kbs'!$G1252</f>
        <v>0.74865350089766602</v>
      </c>
      <c r="AQ1252" s="110">
        <v>417</v>
      </c>
      <c r="AR1252" s="113">
        <f>'MFP by Site_kbs'!$AQ1252/'MFP by Site_kbs'!$G1252</f>
        <v>0.74865350089766602</v>
      </c>
      <c r="AS1252" s="110" t="s">
        <v>1767</v>
      </c>
      <c r="AT1252" s="110" t="s">
        <v>1791</v>
      </c>
      <c r="AU1252" s="114" t="s">
        <v>3246</v>
      </c>
    </row>
    <row r="1253" spans="2:47" x14ac:dyDescent="0.25">
      <c r="B1253" s="103" t="s">
        <v>1808</v>
      </c>
      <c r="C1253" s="103">
        <v>62</v>
      </c>
      <c r="D1253" s="103" t="s">
        <v>203</v>
      </c>
      <c r="E1253" s="103">
        <v>62005</v>
      </c>
      <c r="F1253" s="103" t="s">
        <v>1322</v>
      </c>
      <c r="G1253" s="104">
        <v>315</v>
      </c>
      <c r="H1253" s="104">
        <v>143</v>
      </c>
      <c r="I1253" s="105">
        <v>0.45396825396825402</v>
      </c>
      <c r="J1253" s="104">
        <v>172</v>
      </c>
      <c r="K1253" s="105">
        <v>0.54603174603174598</v>
      </c>
      <c r="L1253" s="104">
        <v>2</v>
      </c>
      <c r="M1253" s="104">
        <v>0</v>
      </c>
      <c r="N1253" s="104">
        <v>44</v>
      </c>
      <c r="O1253" s="104">
        <v>6</v>
      </c>
      <c r="P1253" s="104">
        <v>0</v>
      </c>
      <c r="Q1253" s="104">
        <v>256</v>
      </c>
      <c r="R1253" s="104">
        <v>7</v>
      </c>
      <c r="S1253" s="104">
        <f>SUM('MFP by Site_kbs'!$L1253:$P1253,'MFP by Site_kbs'!$R1253)</f>
        <v>59</v>
      </c>
      <c r="T1253" s="104">
        <v>312</v>
      </c>
      <c r="U1253" s="105">
        <v>0.99047619047619095</v>
      </c>
      <c r="V1253" s="104">
        <v>3</v>
      </c>
      <c r="W1253" s="105">
        <v>9.5238095238095195E-3</v>
      </c>
      <c r="X1253" s="104">
        <v>0</v>
      </c>
      <c r="Y1253" s="104">
        <v>2</v>
      </c>
      <c r="Z1253" s="104" t="s">
        <v>1869</v>
      </c>
      <c r="AA1253" s="104">
        <v>31</v>
      </c>
      <c r="AB1253" s="104">
        <v>21</v>
      </c>
      <c r="AC1253" s="104">
        <v>19</v>
      </c>
      <c r="AD1253" s="103">
        <v>28</v>
      </c>
      <c r="AE1253" s="104">
        <v>20</v>
      </c>
      <c r="AF1253" s="104">
        <v>33</v>
      </c>
      <c r="AG1253" s="104">
        <v>20</v>
      </c>
      <c r="AH1253" s="104">
        <v>33</v>
      </c>
      <c r="AI1253" s="104">
        <v>27</v>
      </c>
      <c r="AJ1253" s="104">
        <v>23</v>
      </c>
      <c r="AK1253" s="104">
        <v>0</v>
      </c>
      <c r="AL1253" s="104">
        <v>23</v>
      </c>
      <c r="AM1253" s="104">
        <v>15</v>
      </c>
      <c r="AN1253" s="104">
        <v>20</v>
      </c>
      <c r="AO1253" s="104">
        <v>233</v>
      </c>
      <c r="AP1253" s="106">
        <f>'MFP by Site_kbs'!$AO1253/'MFP by Site_kbs'!$G1253</f>
        <v>0.73968253968253972</v>
      </c>
      <c r="AQ1253" s="104">
        <v>233</v>
      </c>
      <c r="AR1253" s="107">
        <f>'MFP by Site_kbs'!$AQ1253/'MFP by Site_kbs'!$G1253</f>
        <v>0.73968253968253972</v>
      </c>
      <c r="AS1253" s="104" t="s">
        <v>1767</v>
      </c>
      <c r="AT1253" s="104" t="s">
        <v>1791</v>
      </c>
      <c r="AU1253" s="115" t="s">
        <v>3247</v>
      </c>
    </row>
    <row r="1254" spans="2:47" x14ac:dyDescent="0.25">
      <c r="B1254" s="109" t="s">
        <v>1808</v>
      </c>
      <c r="C1254" s="109">
        <v>62</v>
      </c>
      <c r="D1254" s="109" t="s">
        <v>203</v>
      </c>
      <c r="E1254" s="109">
        <v>62006</v>
      </c>
      <c r="F1254" s="109" t="s">
        <v>1323</v>
      </c>
      <c r="G1254" s="110">
        <v>470</v>
      </c>
      <c r="H1254" s="110">
        <v>210</v>
      </c>
      <c r="I1254" s="111">
        <v>0.44680851063829802</v>
      </c>
      <c r="J1254" s="110">
        <v>260</v>
      </c>
      <c r="K1254" s="111">
        <v>0.55319148936170204</v>
      </c>
      <c r="L1254" s="110">
        <v>2</v>
      </c>
      <c r="M1254" s="110">
        <v>5</v>
      </c>
      <c r="N1254" s="110">
        <v>92</v>
      </c>
      <c r="O1254" s="110">
        <v>9</v>
      </c>
      <c r="P1254" s="110">
        <v>0</v>
      </c>
      <c r="Q1254" s="110">
        <v>360</v>
      </c>
      <c r="R1254" s="110">
        <v>2</v>
      </c>
      <c r="S1254" s="110">
        <f>SUM('MFP by Site_kbs'!$L1254:$P1254,'MFP by Site_kbs'!$R1254)</f>
        <v>110</v>
      </c>
      <c r="T1254" s="110">
        <v>467</v>
      </c>
      <c r="U1254" s="111">
        <v>0.99361702127659601</v>
      </c>
      <c r="V1254" s="110">
        <v>3</v>
      </c>
      <c r="W1254" s="111">
        <v>6.3829787234042602E-3</v>
      </c>
      <c r="X1254" s="110">
        <v>0</v>
      </c>
      <c r="Y1254" s="110">
        <v>0</v>
      </c>
      <c r="Z1254" s="110" t="s">
        <v>1869</v>
      </c>
      <c r="AA1254" s="110">
        <v>0</v>
      </c>
      <c r="AB1254" s="110">
        <v>0</v>
      </c>
      <c r="AC1254" s="110">
        <v>0</v>
      </c>
      <c r="AD1254" s="109">
        <v>0</v>
      </c>
      <c r="AE1254" s="110">
        <v>0</v>
      </c>
      <c r="AF1254" s="110">
        <v>0</v>
      </c>
      <c r="AG1254" s="110">
        <v>76</v>
      </c>
      <c r="AH1254" s="110">
        <v>75</v>
      </c>
      <c r="AI1254" s="110">
        <v>72</v>
      </c>
      <c r="AJ1254" s="110">
        <v>78</v>
      </c>
      <c r="AK1254" s="110">
        <v>0</v>
      </c>
      <c r="AL1254" s="110">
        <v>65</v>
      </c>
      <c r="AM1254" s="110">
        <v>48</v>
      </c>
      <c r="AN1254" s="110">
        <v>56</v>
      </c>
      <c r="AO1254" s="110">
        <v>327</v>
      </c>
      <c r="AP1254" s="112">
        <f>'MFP by Site_kbs'!$AO1254/'MFP by Site_kbs'!$G1254</f>
        <v>0.69574468085106378</v>
      </c>
      <c r="AQ1254" s="110">
        <v>327</v>
      </c>
      <c r="AR1254" s="113">
        <f>'MFP by Site_kbs'!$AQ1254/'MFP by Site_kbs'!$G1254</f>
        <v>0.69574468085106378</v>
      </c>
      <c r="AS1254" s="110" t="s">
        <v>1767</v>
      </c>
      <c r="AT1254" s="110" t="s">
        <v>1791</v>
      </c>
      <c r="AU1254" s="114" t="s">
        <v>3247</v>
      </c>
    </row>
    <row r="1255" spans="2:47" x14ac:dyDescent="0.25">
      <c r="B1255" s="103" t="s">
        <v>1808</v>
      </c>
      <c r="C1255" s="103">
        <v>62</v>
      </c>
      <c r="D1255" s="103" t="s">
        <v>203</v>
      </c>
      <c r="E1255" s="103">
        <v>62014</v>
      </c>
      <c r="F1255" s="103" t="s">
        <v>1324</v>
      </c>
      <c r="G1255" s="104">
        <v>438</v>
      </c>
      <c r="H1255" s="104">
        <v>211</v>
      </c>
      <c r="I1255" s="105">
        <v>0.48173515981735199</v>
      </c>
      <c r="J1255" s="104">
        <v>227</v>
      </c>
      <c r="K1255" s="105">
        <v>0.51826484018264796</v>
      </c>
      <c r="L1255" s="104">
        <v>2</v>
      </c>
      <c r="M1255" s="104">
        <v>4</v>
      </c>
      <c r="N1255" s="104">
        <v>85</v>
      </c>
      <c r="O1255" s="104">
        <v>9</v>
      </c>
      <c r="P1255" s="104">
        <v>0</v>
      </c>
      <c r="Q1255" s="104">
        <v>328</v>
      </c>
      <c r="R1255" s="104">
        <v>10</v>
      </c>
      <c r="S1255" s="104">
        <f>SUM('MFP by Site_kbs'!$L1255:$P1255,'MFP by Site_kbs'!$R1255)</f>
        <v>110</v>
      </c>
      <c r="T1255" s="104">
        <v>427</v>
      </c>
      <c r="U1255" s="105">
        <v>0.97488584474885798</v>
      </c>
      <c r="V1255" s="104">
        <v>11</v>
      </c>
      <c r="W1255" s="105">
        <v>2.51141552511416E-2</v>
      </c>
      <c r="X1255" s="104">
        <v>0</v>
      </c>
      <c r="Y1255" s="104">
        <v>22</v>
      </c>
      <c r="Z1255" s="104" t="s">
        <v>1869</v>
      </c>
      <c r="AA1255" s="104">
        <v>54</v>
      </c>
      <c r="AB1255" s="104">
        <v>51</v>
      </c>
      <c r="AC1255" s="104">
        <v>85</v>
      </c>
      <c r="AD1255" s="103">
        <v>71</v>
      </c>
      <c r="AE1255" s="104">
        <v>78</v>
      </c>
      <c r="AF1255" s="104">
        <v>77</v>
      </c>
      <c r="AG1255" s="104">
        <v>0</v>
      </c>
      <c r="AH1255" s="104">
        <v>0</v>
      </c>
      <c r="AI1255" s="104">
        <v>0</v>
      </c>
      <c r="AJ1255" s="104">
        <v>0</v>
      </c>
      <c r="AK1255" s="104">
        <v>0</v>
      </c>
      <c r="AL1255" s="104">
        <v>0</v>
      </c>
      <c r="AM1255" s="104">
        <v>0</v>
      </c>
      <c r="AN1255" s="104">
        <v>0</v>
      </c>
      <c r="AO1255" s="104">
        <v>320</v>
      </c>
      <c r="AP1255" s="106">
        <f>'MFP by Site_kbs'!$AO1255/'MFP by Site_kbs'!$G1255</f>
        <v>0.73059360730593603</v>
      </c>
      <c r="AQ1255" s="104">
        <v>321</v>
      </c>
      <c r="AR1255" s="107">
        <f>'MFP by Site_kbs'!$AQ1255/'MFP by Site_kbs'!$G1255</f>
        <v>0.73287671232876717</v>
      </c>
      <c r="AS1255" s="104" t="s">
        <v>1767</v>
      </c>
      <c r="AT1255" s="104" t="s">
        <v>1791</v>
      </c>
      <c r="AU1255" s="115" t="s">
        <v>3247</v>
      </c>
    </row>
    <row r="1256" spans="2:47" ht="30" x14ac:dyDescent="0.25">
      <c r="B1256" s="109" t="s">
        <v>1808</v>
      </c>
      <c r="C1256" s="109">
        <v>63</v>
      </c>
      <c r="D1256" s="109" t="s">
        <v>205</v>
      </c>
      <c r="E1256" s="109">
        <v>63000</v>
      </c>
      <c r="F1256" s="109" t="s">
        <v>887</v>
      </c>
      <c r="G1256" s="110">
        <v>6</v>
      </c>
      <c r="H1256" s="110">
        <v>2</v>
      </c>
      <c r="I1256" s="111">
        <v>0.33333333333333298</v>
      </c>
      <c r="J1256" s="110">
        <v>4</v>
      </c>
      <c r="K1256" s="111">
        <v>0.66666666666666696</v>
      </c>
      <c r="L1256" s="110">
        <v>0</v>
      </c>
      <c r="M1256" s="110">
        <v>0</v>
      </c>
      <c r="N1256" s="110">
        <v>3</v>
      </c>
      <c r="O1256" s="110">
        <v>0</v>
      </c>
      <c r="P1256" s="110">
        <v>0</v>
      </c>
      <c r="Q1256" s="110">
        <v>3</v>
      </c>
      <c r="R1256" s="110">
        <v>0</v>
      </c>
      <c r="S1256" s="110">
        <f>SUM('MFP by Site_kbs'!$L1256:$P1256,'MFP by Site_kbs'!$R1256)</f>
        <v>3</v>
      </c>
      <c r="T1256" s="110">
        <v>6</v>
      </c>
      <c r="U1256" s="111">
        <v>1</v>
      </c>
      <c r="V1256" s="110">
        <v>0</v>
      </c>
      <c r="W1256" s="111">
        <v>0</v>
      </c>
      <c r="X1256" s="110">
        <v>0</v>
      </c>
      <c r="Y1256" s="110">
        <v>6</v>
      </c>
      <c r="Z1256" s="110" t="s">
        <v>1869</v>
      </c>
      <c r="AA1256" s="110">
        <v>0</v>
      </c>
      <c r="AB1256" s="110">
        <v>0</v>
      </c>
      <c r="AC1256" s="110">
        <v>0</v>
      </c>
      <c r="AD1256" s="109">
        <v>0</v>
      </c>
      <c r="AE1256" s="110">
        <v>0</v>
      </c>
      <c r="AF1256" s="110">
        <v>0</v>
      </c>
      <c r="AG1256" s="110">
        <v>0</v>
      </c>
      <c r="AH1256" s="110">
        <v>0</v>
      </c>
      <c r="AI1256" s="110">
        <v>0</v>
      </c>
      <c r="AJ1256" s="110">
        <v>0</v>
      </c>
      <c r="AK1256" s="110">
        <v>0</v>
      </c>
      <c r="AL1256" s="110">
        <v>0</v>
      </c>
      <c r="AM1256" s="110">
        <v>0</v>
      </c>
      <c r="AN1256" s="110">
        <v>0</v>
      </c>
      <c r="AO1256" s="110">
        <v>1</v>
      </c>
      <c r="AP1256" s="112">
        <f>'MFP by Site_kbs'!$AO1256/'MFP by Site_kbs'!$G1256</f>
        <v>0.16666666666666666</v>
      </c>
      <c r="AQ1256" s="110">
        <v>1</v>
      </c>
      <c r="AR1256" s="113">
        <f>'MFP by Site_kbs'!$AQ1256/'MFP by Site_kbs'!$G1256</f>
        <v>0.16666666666666666</v>
      </c>
      <c r="AS1256" s="110" t="s">
        <v>1767</v>
      </c>
      <c r="AT1256" s="110" t="s">
        <v>1766</v>
      </c>
      <c r="AU1256" s="114" t="s">
        <v>3247</v>
      </c>
    </row>
    <row r="1257" spans="2:47" x14ac:dyDescent="0.25">
      <c r="B1257" s="103" t="s">
        <v>1808</v>
      </c>
      <c r="C1257" s="103">
        <v>63</v>
      </c>
      <c r="D1257" s="103" t="s">
        <v>205</v>
      </c>
      <c r="E1257" s="103">
        <v>63001</v>
      </c>
      <c r="F1257" s="103" t="s">
        <v>1325</v>
      </c>
      <c r="G1257" s="104">
        <v>603</v>
      </c>
      <c r="H1257" s="104">
        <v>278</v>
      </c>
      <c r="I1257" s="105">
        <v>0.46102819237147602</v>
      </c>
      <c r="J1257" s="104">
        <v>325</v>
      </c>
      <c r="K1257" s="105">
        <v>0.53897180762852404</v>
      </c>
      <c r="L1257" s="104">
        <v>0</v>
      </c>
      <c r="M1257" s="104">
        <v>5</v>
      </c>
      <c r="N1257" s="104">
        <v>195</v>
      </c>
      <c r="O1257" s="104">
        <v>17</v>
      </c>
      <c r="P1257" s="104">
        <v>0</v>
      </c>
      <c r="Q1257" s="104">
        <v>374</v>
      </c>
      <c r="R1257" s="104">
        <v>12</v>
      </c>
      <c r="S1257" s="104">
        <f>SUM('MFP by Site_kbs'!$L1257:$P1257,'MFP by Site_kbs'!$R1257)</f>
        <v>229</v>
      </c>
      <c r="T1257" s="104">
        <v>595</v>
      </c>
      <c r="U1257" s="105">
        <v>0.98673300165837496</v>
      </c>
      <c r="V1257" s="104">
        <v>8</v>
      </c>
      <c r="W1257" s="105">
        <v>1.3266998341625201E-2</v>
      </c>
      <c r="X1257" s="104">
        <v>0</v>
      </c>
      <c r="Y1257" s="104">
        <v>0</v>
      </c>
      <c r="Z1257" s="104" t="s">
        <v>1869</v>
      </c>
      <c r="AA1257" s="104">
        <v>0</v>
      </c>
      <c r="AB1257" s="104">
        <v>0</v>
      </c>
      <c r="AC1257" s="104">
        <v>155</v>
      </c>
      <c r="AD1257" s="103">
        <v>147</v>
      </c>
      <c r="AE1257" s="104">
        <v>153</v>
      </c>
      <c r="AF1257" s="104">
        <v>148</v>
      </c>
      <c r="AG1257" s="104">
        <v>0</v>
      </c>
      <c r="AH1257" s="104">
        <v>0</v>
      </c>
      <c r="AI1257" s="104">
        <v>0</v>
      </c>
      <c r="AJ1257" s="104">
        <v>0</v>
      </c>
      <c r="AK1257" s="104">
        <v>0</v>
      </c>
      <c r="AL1257" s="104">
        <v>0</v>
      </c>
      <c r="AM1257" s="104">
        <v>0</v>
      </c>
      <c r="AN1257" s="104">
        <v>0</v>
      </c>
      <c r="AO1257" s="104">
        <v>333</v>
      </c>
      <c r="AP1257" s="106">
        <f>'MFP by Site_kbs'!$AO1257/'MFP by Site_kbs'!$G1257</f>
        <v>0.55223880597014929</v>
      </c>
      <c r="AQ1257" s="104">
        <v>335</v>
      </c>
      <c r="AR1257" s="107">
        <f>'MFP by Site_kbs'!$AQ1257/'MFP by Site_kbs'!$G1257</f>
        <v>0.55555555555555558</v>
      </c>
      <c r="AS1257" s="104" t="s">
        <v>1767</v>
      </c>
      <c r="AT1257" s="104" t="s">
        <v>1766</v>
      </c>
      <c r="AU1257" s="115" t="s">
        <v>3247</v>
      </c>
    </row>
    <row r="1258" spans="2:47" x14ac:dyDescent="0.25">
      <c r="B1258" s="109" t="s">
        <v>1808</v>
      </c>
      <c r="C1258" s="109">
        <v>63</v>
      </c>
      <c r="D1258" s="109" t="s">
        <v>205</v>
      </c>
      <c r="E1258" s="109">
        <v>63003</v>
      </c>
      <c r="F1258" s="109" t="s">
        <v>1326</v>
      </c>
      <c r="G1258" s="110">
        <v>611</v>
      </c>
      <c r="H1258" s="110">
        <v>296</v>
      </c>
      <c r="I1258" s="111">
        <v>0.48445171849427199</v>
      </c>
      <c r="J1258" s="110">
        <v>315</v>
      </c>
      <c r="K1258" s="111">
        <v>0.51554828150572796</v>
      </c>
      <c r="L1258" s="110">
        <v>0</v>
      </c>
      <c r="M1258" s="110">
        <v>2</v>
      </c>
      <c r="N1258" s="110">
        <v>253</v>
      </c>
      <c r="O1258" s="110">
        <v>12</v>
      </c>
      <c r="P1258" s="110">
        <v>0</v>
      </c>
      <c r="Q1258" s="110">
        <v>342</v>
      </c>
      <c r="R1258" s="110">
        <v>2</v>
      </c>
      <c r="S1258" s="110">
        <f>SUM('MFP by Site_kbs'!$L1258:$P1258,'MFP by Site_kbs'!$R1258)</f>
        <v>269</v>
      </c>
      <c r="T1258" s="110">
        <v>609</v>
      </c>
      <c r="U1258" s="111">
        <v>0.99672667757774103</v>
      </c>
      <c r="V1258" s="110">
        <v>2</v>
      </c>
      <c r="W1258" s="111">
        <v>3.27332242225859E-3</v>
      </c>
      <c r="X1258" s="110">
        <v>0</v>
      </c>
      <c r="Y1258" s="110">
        <v>0</v>
      </c>
      <c r="Z1258" s="110" t="s">
        <v>1869</v>
      </c>
      <c r="AA1258" s="110">
        <v>0</v>
      </c>
      <c r="AB1258" s="110">
        <v>0</v>
      </c>
      <c r="AC1258" s="110">
        <v>0</v>
      </c>
      <c r="AD1258" s="109">
        <v>0</v>
      </c>
      <c r="AE1258" s="110">
        <v>0</v>
      </c>
      <c r="AF1258" s="110">
        <v>0</v>
      </c>
      <c r="AG1258" s="110">
        <v>0</v>
      </c>
      <c r="AH1258" s="110">
        <v>0</v>
      </c>
      <c r="AI1258" s="110">
        <v>0</v>
      </c>
      <c r="AJ1258" s="110">
        <v>136</v>
      </c>
      <c r="AK1258" s="110">
        <v>8</v>
      </c>
      <c r="AL1258" s="110">
        <v>162</v>
      </c>
      <c r="AM1258" s="110">
        <v>168</v>
      </c>
      <c r="AN1258" s="110">
        <v>137</v>
      </c>
      <c r="AO1258" s="110">
        <v>316</v>
      </c>
      <c r="AP1258" s="112">
        <f>'MFP by Site_kbs'!$AO1258/'MFP by Site_kbs'!$G1258</f>
        <v>0.51718494271685767</v>
      </c>
      <c r="AQ1258" s="110">
        <v>316</v>
      </c>
      <c r="AR1258" s="113">
        <f>'MFP by Site_kbs'!$AQ1258/'MFP by Site_kbs'!$G1258</f>
        <v>0.51718494271685767</v>
      </c>
      <c r="AS1258" s="110" t="s">
        <v>1767</v>
      </c>
      <c r="AT1258" s="110" t="s">
        <v>1766</v>
      </c>
      <c r="AU1258" s="114" t="s">
        <v>3247</v>
      </c>
    </row>
    <row r="1259" spans="2:47" x14ac:dyDescent="0.25">
      <c r="B1259" s="103" t="s">
        <v>1808</v>
      </c>
      <c r="C1259" s="103">
        <v>63</v>
      </c>
      <c r="D1259" s="103" t="s">
        <v>205</v>
      </c>
      <c r="E1259" s="103">
        <v>63005</v>
      </c>
      <c r="F1259" s="103" t="s">
        <v>1327</v>
      </c>
      <c r="G1259" s="104">
        <v>329</v>
      </c>
      <c r="H1259" s="104">
        <v>169</v>
      </c>
      <c r="I1259" s="105">
        <v>0.51367781155015202</v>
      </c>
      <c r="J1259" s="104">
        <v>160</v>
      </c>
      <c r="K1259" s="105">
        <v>0.48632218844984798</v>
      </c>
      <c r="L1259" s="104">
        <v>0</v>
      </c>
      <c r="M1259" s="104">
        <v>0</v>
      </c>
      <c r="N1259" s="104">
        <v>140</v>
      </c>
      <c r="O1259" s="104">
        <v>4</v>
      </c>
      <c r="P1259" s="104">
        <v>0</v>
      </c>
      <c r="Q1259" s="104">
        <v>177</v>
      </c>
      <c r="R1259" s="104">
        <v>8</v>
      </c>
      <c r="S1259" s="104">
        <f>SUM('MFP by Site_kbs'!$L1259:$P1259,'MFP by Site_kbs'!$R1259)</f>
        <v>152</v>
      </c>
      <c r="T1259" s="104">
        <v>328</v>
      </c>
      <c r="U1259" s="105">
        <v>0.99696048632218803</v>
      </c>
      <c r="V1259" s="104">
        <v>1</v>
      </c>
      <c r="W1259" s="105">
        <v>3.0395136778115501E-3</v>
      </c>
      <c r="X1259" s="104">
        <v>0</v>
      </c>
      <c r="Y1259" s="104">
        <v>17</v>
      </c>
      <c r="Z1259" s="104" t="s">
        <v>1869</v>
      </c>
      <c r="AA1259" s="104">
        <v>162</v>
      </c>
      <c r="AB1259" s="104">
        <v>150</v>
      </c>
      <c r="AC1259" s="104">
        <v>0</v>
      </c>
      <c r="AD1259" s="103">
        <v>0</v>
      </c>
      <c r="AE1259" s="104">
        <v>0</v>
      </c>
      <c r="AF1259" s="104">
        <v>0</v>
      </c>
      <c r="AG1259" s="104">
        <v>0</v>
      </c>
      <c r="AH1259" s="104">
        <v>0</v>
      </c>
      <c r="AI1259" s="104">
        <v>0</v>
      </c>
      <c r="AJ1259" s="104">
        <v>0</v>
      </c>
      <c r="AK1259" s="104">
        <v>0</v>
      </c>
      <c r="AL1259" s="104">
        <v>0</v>
      </c>
      <c r="AM1259" s="104">
        <v>0</v>
      </c>
      <c r="AN1259" s="104">
        <v>0</v>
      </c>
      <c r="AO1259" s="104">
        <v>207</v>
      </c>
      <c r="AP1259" s="106">
        <f>'MFP by Site_kbs'!$AO1259/'MFP by Site_kbs'!$G1259</f>
        <v>0.62917933130699089</v>
      </c>
      <c r="AQ1259" s="104">
        <v>207</v>
      </c>
      <c r="AR1259" s="107">
        <f>'MFP by Site_kbs'!$AQ1259/'MFP by Site_kbs'!$G1259</f>
        <v>0.62917933130699089</v>
      </c>
      <c r="AS1259" s="104" t="s">
        <v>1767</v>
      </c>
      <c r="AT1259" s="104" t="s">
        <v>1766</v>
      </c>
      <c r="AU1259" s="115" t="s">
        <v>3247</v>
      </c>
    </row>
    <row r="1260" spans="2:47" x14ac:dyDescent="0.25">
      <c r="B1260" s="109" t="s">
        <v>1808</v>
      </c>
      <c r="C1260" s="109">
        <v>63</v>
      </c>
      <c r="D1260" s="109" t="s">
        <v>205</v>
      </c>
      <c r="E1260" s="109">
        <v>63006</v>
      </c>
      <c r="F1260" s="109" t="s">
        <v>1328</v>
      </c>
      <c r="G1260" s="110">
        <v>482</v>
      </c>
      <c r="H1260" s="110">
        <v>232</v>
      </c>
      <c r="I1260" s="111">
        <v>0.48132780082987597</v>
      </c>
      <c r="J1260" s="110">
        <v>250</v>
      </c>
      <c r="K1260" s="111">
        <v>0.51867219917012497</v>
      </c>
      <c r="L1260" s="110">
        <v>0</v>
      </c>
      <c r="M1260" s="110">
        <v>4</v>
      </c>
      <c r="N1260" s="110">
        <v>188</v>
      </c>
      <c r="O1260" s="110">
        <v>7</v>
      </c>
      <c r="P1260" s="110">
        <v>0</v>
      </c>
      <c r="Q1260" s="110">
        <v>279</v>
      </c>
      <c r="R1260" s="110">
        <v>4</v>
      </c>
      <c r="S1260" s="110">
        <f>SUM('MFP by Site_kbs'!$L1260:$P1260,'MFP by Site_kbs'!$R1260)</f>
        <v>203</v>
      </c>
      <c r="T1260" s="110">
        <v>479</v>
      </c>
      <c r="U1260" s="111">
        <v>0.99377593360995897</v>
      </c>
      <c r="V1260" s="110">
        <v>3</v>
      </c>
      <c r="W1260" s="111">
        <v>6.2240663900414899E-3</v>
      </c>
      <c r="X1260" s="110">
        <v>0</v>
      </c>
      <c r="Y1260" s="110">
        <v>0</v>
      </c>
      <c r="Z1260" s="110" t="s">
        <v>1869</v>
      </c>
      <c r="AA1260" s="110">
        <v>0</v>
      </c>
      <c r="AB1260" s="110">
        <v>0</v>
      </c>
      <c r="AC1260" s="110">
        <v>0</v>
      </c>
      <c r="AD1260" s="109">
        <v>0</v>
      </c>
      <c r="AE1260" s="110">
        <v>0</v>
      </c>
      <c r="AF1260" s="110">
        <v>0</v>
      </c>
      <c r="AG1260" s="110">
        <v>174</v>
      </c>
      <c r="AH1260" s="110">
        <v>167</v>
      </c>
      <c r="AI1260" s="110">
        <v>141</v>
      </c>
      <c r="AJ1260" s="110">
        <v>0</v>
      </c>
      <c r="AK1260" s="110">
        <v>0</v>
      </c>
      <c r="AL1260" s="110">
        <v>0</v>
      </c>
      <c r="AM1260" s="110">
        <v>0</v>
      </c>
      <c r="AN1260" s="110">
        <v>0</v>
      </c>
      <c r="AO1260" s="110">
        <v>260</v>
      </c>
      <c r="AP1260" s="112">
        <f>'MFP by Site_kbs'!$AO1260/'MFP by Site_kbs'!$G1260</f>
        <v>0.53941908713692943</v>
      </c>
      <c r="AQ1260" s="110">
        <v>261</v>
      </c>
      <c r="AR1260" s="113">
        <f>'MFP by Site_kbs'!$AQ1260/'MFP by Site_kbs'!$G1260</f>
        <v>0.54149377593360992</v>
      </c>
      <c r="AS1260" s="110" t="s">
        <v>1767</v>
      </c>
      <c r="AT1260" s="110" t="s">
        <v>1766</v>
      </c>
      <c r="AU1260" s="114" t="s">
        <v>3247</v>
      </c>
    </row>
    <row r="1261" spans="2:47" x14ac:dyDescent="0.25">
      <c r="B1261" s="103" t="s">
        <v>1808</v>
      </c>
      <c r="C1261" s="103">
        <v>64</v>
      </c>
      <c r="D1261" s="103" t="s">
        <v>207</v>
      </c>
      <c r="E1261" s="103">
        <v>64001</v>
      </c>
      <c r="F1261" s="103" t="s">
        <v>1329</v>
      </c>
      <c r="G1261" s="104">
        <v>246</v>
      </c>
      <c r="H1261" s="104">
        <v>119</v>
      </c>
      <c r="I1261" s="105">
        <v>0.48373983739837401</v>
      </c>
      <c r="J1261" s="104">
        <v>127</v>
      </c>
      <c r="K1261" s="105">
        <v>0.51626016260162599</v>
      </c>
      <c r="L1261" s="104">
        <v>1</v>
      </c>
      <c r="M1261" s="104">
        <v>0</v>
      </c>
      <c r="N1261" s="104">
        <v>119</v>
      </c>
      <c r="O1261" s="104">
        <v>7</v>
      </c>
      <c r="P1261" s="104">
        <v>0</v>
      </c>
      <c r="Q1261" s="104">
        <v>117</v>
      </c>
      <c r="R1261" s="104">
        <v>2</v>
      </c>
      <c r="S1261" s="104">
        <f>SUM('MFP by Site_kbs'!$L1261:$P1261,'MFP by Site_kbs'!$R1261)</f>
        <v>129</v>
      </c>
      <c r="T1261" s="104">
        <v>246</v>
      </c>
      <c r="U1261" s="105">
        <v>1</v>
      </c>
      <c r="V1261" s="104">
        <v>0</v>
      </c>
      <c r="W1261" s="105">
        <v>0</v>
      </c>
      <c r="X1261" s="104">
        <v>0</v>
      </c>
      <c r="Y1261" s="104">
        <v>2</v>
      </c>
      <c r="Z1261" s="104" t="s">
        <v>1869</v>
      </c>
      <c r="AA1261" s="104">
        <v>18</v>
      </c>
      <c r="AB1261" s="104">
        <v>18</v>
      </c>
      <c r="AC1261" s="104">
        <v>19</v>
      </c>
      <c r="AD1261" s="103">
        <v>18</v>
      </c>
      <c r="AE1261" s="104">
        <v>21</v>
      </c>
      <c r="AF1261" s="104">
        <v>24</v>
      </c>
      <c r="AG1261" s="104">
        <v>20</v>
      </c>
      <c r="AH1261" s="104">
        <v>17</v>
      </c>
      <c r="AI1261" s="104">
        <v>17</v>
      </c>
      <c r="AJ1261" s="104">
        <v>16</v>
      </c>
      <c r="AK1261" s="104">
        <v>0</v>
      </c>
      <c r="AL1261" s="104">
        <v>18</v>
      </c>
      <c r="AM1261" s="104">
        <v>18</v>
      </c>
      <c r="AN1261" s="104">
        <v>20</v>
      </c>
      <c r="AO1261" s="104">
        <v>204</v>
      </c>
      <c r="AP1261" s="106">
        <f>'MFP by Site_kbs'!$AO1261/'MFP by Site_kbs'!$G1261</f>
        <v>0.82926829268292679</v>
      </c>
      <c r="AQ1261" s="104">
        <v>204</v>
      </c>
      <c r="AR1261" s="107">
        <f>'MFP by Site_kbs'!$AQ1261/'MFP by Site_kbs'!$G1261</f>
        <v>0.82926829268292679</v>
      </c>
      <c r="AS1261" s="104" t="s">
        <v>1767</v>
      </c>
      <c r="AT1261" s="104" t="s">
        <v>1773</v>
      </c>
      <c r="AU1261" s="115" t="s">
        <v>3247</v>
      </c>
    </row>
    <row r="1262" spans="2:47" x14ac:dyDescent="0.25">
      <c r="B1262" s="109" t="s">
        <v>1808</v>
      </c>
      <c r="C1262" s="109">
        <v>64</v>
      </c>
      <c r="D1262" s="109" t="s">
        <v>207</v>
      </c>
      <c r="E1262" s="109">
        <v>64002</v>
      </c>
      <c r="F1262" s="109" t="s">
        <v>1330</v>
      </c>
      <c r="G1262" s="110">
        <v>281</v>
      </c>
      <c r="H1262" s="110">
        <v>149</v>
      </c>
      <c r="I1262" s="111">
        <v>0.53024911032028499</v>
      </c>
      <c r="J1262" s="110">
        <v>132</v>
      </c>
      <c r="K1262" s="111">
        <v>0.46975088967971501</v>
      </c>
      <c r="L1262" s="110">
        <v>0</v>
      </c>
      <c r="M1262" s="110">
        <v>0</v>
      </c>
      <c r="N1262" s="110">
        <v>36</v>
      </c>
      <c r="O1262" s="110">
        <v>11</v>
      </c>
      <c r="P1262" s="110">
        <v>0</v>
      </c>
      <c r="Q1262" s="110">
        <v>231</v>
      </c>
      <c r="R1262" s="110">
        <v>3</v>
      </c>
      <c r="S1262" s="110">
        <f>SUM('MFP by Site_kbs'!$L1262:$P1262,'MFP by Site_kbs'!$R1262)</f>
        <v>50</v>
      </c>
      <c r="T1262" s="110">
        <v>281</v>
      </c>
      <c r="U1262" s="111">
        <v>1</v>
      </c>
      <c r="V1262" s="110">
        <v>0</v>
      </c>
      <c r="W1262" s="111">
        <v>0</v>
      </c>
      <c r="X1262" s="110">
        <v>0</v>
      </c>
      <c r="Y1262" s="110">
        <v>0</v>
      </c>
      <c r="Z1262" s="110" t="s">
        <v>1869</v>
      </c>
      <c r="AA1262" s="110">
        <v>25</v>
      </c>
      <c r="AB1262" s="110">
        <v>19</v>
      </c>
      <c r="AC1262" s="110">
        <v>26</v>
      </c>
      <c r="AD1262" s="109">
        <v>20</v>
      </c>
      <c r="AE1262" s="110">
        <v>16</v>
      </c>
      <c r="AF1262" s="110">
        <v>17</v>
      </c>
      <c r="AG1262" s="110">
        <v>23</v>
      </c>
      <c r="AH1262" s="110">
        <v>20</v>
      </c>
      <c r="AI1262" s="110">
        <v>28</v>
      </c>
      <c r="AJ1262" s="110">
        <v>20</v>
      </c>
      <c r="AK1262" s="110">
        <v>0</v>
      </c>
      <c r="AL1262" s="110">
        <v>23</v>
      </c>
      <c r="AM1262" s="110">
        <v>25</v>
      </c>
      <c r="AN1262" s="110">
        <v>19</v>
      </c>
      <c r="AO1262" s="110">
        <v>200</v>
      </c>
      <c r="AP1262" s="112">
        <f>'MFP by Site_kbs'!$AO1262/'MFP by Site_kbs'!$G1262</f>
        <v>0.71174377224199292</v>
      </c>
      <c r="AQ1262" s="110">
        <v>200</v>
      </c>
      <c r="AR1262" s="113">
        <f>'MFP by Site_kbs'!$AQ1262/'MFP by Site_kbs'!$G1262</f>
        <v>0.71174377224199292</v>
      </c>
      <c r="AS1262" s="110" t="s">
        <v>1767</v>
      </c>
      <c r="AT1262" s="110" t="s">
        <v>1773</v>
      </c>
      <c r="AU1262" s="114" t="s">
        <v>3247</v>
      </c>
    </row>
    <row r="1263" spans="2:47" x14ac:dyDescent="0.25">
      <c r="B1263" s="103" t="s">
        <v>1808</v>
      </c>
      <c r="C1263" s="103">
        <v>64</v>
      </c>
      <c r="D1263" s="103" t="s">
        <v>207</v>
      </c>
      <c r="E1263" s="103">
        <v>64003</v>
      </c>
      <c r="F1263" s="103" t="s">
        <v>1331</v>
      </c>
      <c r="G1263" s="104">
        <v>335</v>
      </c>
      <c r="H1263" s="104">
        <v>172</v>
      </c>
      <c r="I1263" s="105">
        <v>0.51343283582089505</v>
      </c>
      <c r="J1263" s="104">
        <v>163</v>
      </c>
      <c r="K1263" s="105">
        <v>0.48656716417910401</v>
      </c>
      <c r="L1263" s="104">
        <v>2</v>
      </c>
      <c r="M1263" s="104">
        <v>0</v>
      </c>
      <c r="N1263" s="104">
        <v>19</v>
      </c>
      <c r="O1263" s="104">
        <v>7</v>
      </c>
      <c r="P1263" s="104">
        <v>0</v>
      </c>
      <c r="Q1263" s="104">
        <v>304</v>
      </c>
      <c r="R1263" s="104">
        <v>3</v>
      </c>
      <c r="S1263" s="104">
        <f>SUM('MFP by Site_kbs'!$L1263:$P1263,'MFP by Site_kbs'!$R1263)</f>
        <v>31</v>
      </c>
      <c r="T1263" s="104">
        <v>332</v>
      </c>
      <c r="U1263" s="105">
        <v>0.991044776119403</v>
      </c>
      <c r="V1263" s="104">
        <v>3</v>
      </c>
      <c r="W1263" s="105">
        <v>8.9552238805970207E-3</v>
      </c>
      <c r="X1263" s="104">
        <v>0</v>
      </c>
      <c r="Y1263" s="104">
        <v>0</v>
      </c>
      <c r="Z1263" s="104" t="s">
        <v>1869</v>
      </c>
      <c r="AA1263" s="104">
        <v>23</v>
      </c>
      <c r="AB1263" s="104">
        <v>31</v>
      </c>
      <c r="AC1263" s="104">
        <v>22</v>
      </c>
      <c r="AD1263" s="103">
        <v>28</v>
      </c>
      <c r="AE1263" s="104">
        <v>26</v>
      </c>
      <c r="AF1263" s="104">
        <v>25</v>
      </c>
      <c r="AG1263" s="104">
        <v>24</v>
      </c>
      <c r="AH1263" s="104">
        <v>28</v>
      </c>
      <c r="AI1263" s="104">
        <v>25</v>
      </c>
      <c r="AJ1263" s="104">
        <v>24</v>
      </c>
      <c r="AK1263" s="104">
        <v>0</v>
      </c>
      <c r="AL1263" s="104">
        <v>32</v>
      </c>
      <c r="AM1263" s="104">
        <v>24</v>
      </c>
      <c r="AN1263" s="104">
        <v>23</v>
      </c>
      <c r="AO1263" s="104">
        <v>238</v>
      </c>
      <c r="AP1263" s="106">
        <f>'MFP by Site_kbs'!$AO1263/'MFP by Site_kbs'!$G1263</f>
        <v>0.71044776119402986</v>
      </c>
      <c r="AQ1263" s="104">
        <v>238</v>
      </c>
      <c r="AR1263" s="107">
        <f>'MFP by Site_kbs'!$AQ1263/'MFP by Site_kbs'!$G1263</f>
        <v>0.71044776119402986</v>
      </c>
      <c r="AS1263" s="104" t="s">
        <v>1767</v>
      </c>
      <c r="AT1263" s="104" t="s">
        <v>1773</v>
      </c>
      <c r="AU1263" s="115" t="s">
        <v>3247</v>
      </c>
    </row>
    <row r="1264" spans="2:47" x14ac:dyDescent="0.25">
      <c r="B1264" s="109" t="s">
        <v>1808</v>
      </c>
      <c r="C1264" s="109">
        <v>64</v>
      </c>
      <c r="D1264" s="109" t="s">
        <v>207</v>
      </c>
      <c r="E1264" s="109">
        <v>64004</v>
      </c>
      <c r="F1264" s="109" t="s">
        <v>1332</v>
      </c>
      <c r="G1264" s="110">
        <v>115</v>
      </c>
      <c r="H1264" s="110">
        <v>54</v>
      </c>
      <c r="I1264" s="111">
        <v>0.46956521739130402</v>
      </c>
      <c r="J1264" s="110">
        <v>61</v>
      </c>
      <c r="K1264" s="111">
        <v>0.53043478260869603</v>
      </c>
      <c r="L1264" s="110">
        <v>1</v>
      </c>
      <c r="M1264" s="110">
        <v>0</v>
      </c>
      <c r="N1264" s="110">
        <v>52</v>
      </c>
      <c r="O1264" s="110">
        <v>4</v>
      </c>
      <c r="P1264" s="110">
        <v>0</v>
      </c>
      <c r="Q1264" s="110">
        <v>54</v>
      </c>
      <c r="R1264" s="110">
        <v>4</v>
      </c>
      <c r="S1264" s="110">
        <f>SUM('MFP by Site_kbs'!$L1264:$P1264,'MFP by Site_kbs'!$R1264)</f>
        <v>61</v>
      </c>
      <c r="T1264" s="110">
        <v>115</v>
      </c>
      <c r="U1264" s="111">
        <v>1</v>
      </c>
      <c r="V1264" s="110">
        <v>0</v>
      </c>
      <c r="W1264" s="111">
        <v>0</v>
      </c>
      <c r="X1264" s="110">
        <v>0</v>
      </c>
      <c r="Y1264" s="110">
        <v>13</v>
      </c>
      <c r="Z1264" s="110" t="s">
        <v>1869</v>
      </c>
      <c r="AA1264" s="110">
        <v>102</v>
      </c>
      <c r="AB1264" s="110">
        <v>0</v>
      </c>
      <c r="AC1264" s="110">
        <v>0</v>
      </c>
      <c r="AD1264" s="109">
        <v>0</v>
      </c>
      <c r="AE1264" s="110">
        <v>0</v>
      </c>
      <c r="AF1264" s="110">
        <v>0</v>
      </c>
      <c r="AG1264" s="110">
        <v>0</v>
      </c>
      <c r="AH1264" s="110">
        <v>0</v>
      </c>
      <c r="AI1264" s="110">
        <v>0</v>
      </c>
      <c r="AJ1264" s="110">
        <v>0</v>
      </c>
      <c r="AK1264" s="110">
        <v>0</v>
      </c>
      <c r="AL1264" s="110">
        <v>0</v>
      </c>
      <c r="AM1264" s="110">
        <v>0</v>
      </c>
      <c r="AN1264" s="110">
        <v>0</v>
      </c>
      <c r="AO1264" s="110">
        <v>90</v>
      </c>
      <c r="AP1264" s="112">
        <f>'MFP by Site_kbs'!$AO1264/'MFP by Site_kbs'!$G1264</f>
        <v>0.78260869565217395</v>
      </c>
      <c r="AQ1264" s="110">
        <v>90</v>
      </c>
      <c r="AR1264" s="113">
        <f>'MFP by Site_kbs'!$AQ1264/'MFP by Site_kbs'!$G1264</f>
        <v>0.78260869565217395</v>
      </c>
      <c r="AS1264" s="110" t="s">
        <v>1767</v>
      </c>
      <c r="AT1264" s="110" t="s">
        <v>1773</v>
      </c>
      <c r="AU1264" s="114" t="s">
        <v>3247</v>
      </c>
    </row>
    <row r="1265" spans="2:47" x14ac:dyDescent="0.25">
      <c r="B1265" s="103" t="s">
        <v>1808</v>
      </c>
      <c r="C1265" s="103">
        <v>64</v>
      </c>
      <c r="D1265" s="103" t="s">
        <v>207</v>
      </c>
      <c r="E1265" s="103">
        <v>64006</v>
      </c>
      <c r="F1265" s="103" t="s">
        <v>1610</v>
      </c>
      <c r="G1265" s="104">
        <v>458</v>
      </c>
      <c r="H1265" s="104">
        <v>213</v>
      </c>
      <c r="I1265" s="105">
        <v>0.46506550218340598</v>
      </c>
      <c r="J1265" s="104">
        <v>245</v>
      </c>
      <c r="K1265" s="105">
        <v>0.53493449781659397</v>
      </c>
      <c r="L1265" s="104">
        <v>0</v>
      </c>
      <c r="M1265" s="104">
        <v>0</v>
      </c>
      <c r="N1265" s="104">
        <v>195</v>
      </c>
      <c r="O1265" s="104">
        <v>12</v>
      </c>
      <c r="P1265" s="104">
        <v>0</v>
      </c>
      <c r="Q1265" s="104">
        <v>239</v>
      </c>
      <c r="R1265" s="104">
        <v>12</v>
      </c>
      <c r="S1265" s="104">
        <f>SUM('MFP by Site_kbs'!$L1265:$P1265,'MFP by Site_kbs'!$R1265)</f>
        <v>219</v>
      </c>
      <c r="T1265" s="104">
        <v>458</v>
      </c>
      <c r="U1265" s="105">
        <v>1</v>
      </c>
      <c r="V1265" s="104">
        <v>0</v>
      </c>
      <c r="W1265" s="105">
        <v>0</v>
      </c>
      <c r="X1265" s="104">
        <v>0</v>
      </c>
      <c r="Y1265" s="104">
        <v>0</v>
      </c>
      <c r="Z1265" s="104" t="s">
        <v>1869</v>
      </c>
      <c r="AA1265" s="104">
        <v>0</v>
      </c>
      <c r="AB1265" s="104">
        <v>121</v>
      </c>
      <c r="AC1265" s="104">
        <v>112</v>
      </c>
      <c r="AD1265" s="103">
        <v>109</v>
      </c>
      <c r="AE1265" s="104">
        <v>116</v>
      </c>
      <c r="AF1265" s="104">
        <v>0</v>
      </c>
      <c r="AG1265" s="104">
        <v>0</v>
      </c>
      <c r="AH1265" s="104">
        <v>0</v>
      </c>
      <c r="AI1265" s="104">
        <v>0</v>
      </c>
      <c r="AJ1265" s="104">
        <v>0</v>
      </c>
      <c r="AK1265" s="104">
        <v>0</v>
      </c>
      <c r="AL1265" s="104">
        <v>0</v>
      </c>
      <c r="AM1265" s="104">
        <v>0</v>
      </c>
      <c r="AN1265" s="104">
        <v>0</v>
      </c>
      <c r="AO1265" s="104">
        <v>353</v>
      </c>
      <c r="AP1265" s="106">
        <f>'MFP by Site_kbs'!$AO1265/'MFP by Site_kbs'!$G1265</f>
        <v>0.77074235807860259</v>
      </c>
      <c r="AQ1265" s="104">
        <v>353</v>
      </c>
      <c r="AR1265" s="107">
        <f>'MFP by Site_kbs'!$AQ1265/'MFP by Site_kbs'!$G1265</f>
        <v>0.77074235807860259</v>
      </c>
      <c r="AS1265" s="104" t="s">
        <v>1767</v>
      </c>
      <c r="AT1265" s="104" t="s">
        <v>1773</v>
      </c>
      <c r="AU1265" s="115" t="s">
        <v>3247</v>
      </c>
    </row>
    <row r="1266" spans="2:47" x14ac:dyDescent="0.25">
      <c r="B1266" s="109" t="s">
        <v>1808</v>
      </c>
      <c r="C1266" s="109">
        <v>64</v>
      </c>
      <c r="D1266" s="109" t="s">
        <v>207</v>
      </c>
      <c r="E1266" s="109">
        <v>64008</v>
      </c>
      <c r="F1266" s="109" t="s">
        <v>1611</v>
      </c>
      <c r="G1266" s="110">
        <v>454</v>
      </c>
      <c r="H1266" s="110">
        <v>223</v>
      </c>
      <c r="I1266" s="111">
        <v>0.49118942731277498</v>
      </c>
      <c r="J1266" s="110">
        <v>231</v>
      </c>
      <c r="K1266" s="111">
        <v>0.50881057268722496</v>
      </c>
      <c r="L1266" s="110">
        <v>0</v>
      </c>
      <c r="M1266" s="110">
        <v>2</v>
      </c>
      <c r="N1266" s="110">
        <v>208</v>
      </c>
      <c r="O1266" s="110">
        <v>10</v>
      </c>
      <c r="P1266" s="110">
        <v>0</v>
      </c>
      <c r="Q1266" s="110">
        <v>227</v>
      </c>
      <c r="R1266" s="110">
        <v>7</v>
      </c>
      <c r="S1266" s="110">
        <f>SUM('MFP by Site_kbs'!$L1266:$P1266,'MFP by Site_kbs'!$R1266)</f>
        <v>227</v>
      </c>
      <c r="T1266" s="110">
        <v>453</v>
      </c>
      <c r="U1266" s="111">
        <v>0.99779735682819404</v>
      </c>
      <c r="V1266" s="110">
        <v>1</v>
      </c>
      <c r="W1266" s="111">
        <v>2.2026431718061702E-3</v>
      </c>
      <c r="X1266" s="110">
        <v>0</v>
      </c>
      <c r="Y1266" s="110">
        <v>0</v>
      </c>
      <c r="Z1266" s="110" t="s">
        <v>1869</v>
      </c>
      <c r="AA1266" s="110">
        <v>0</v>
      </c>
      <c r="AB1266" s="110">
        <v>0</v>
      </c>
      <c r="AC1266" s="110">
        <v>0</v>
      </c>
      <c r="AD1266" s="109">
        <v>0</v>
      </c>
      <c r="AE1266" s="110">
        <v>0</v>
      </c>
      <c r="AF1266" s="110">
        <v>101</v>
      </c>
      <c r="AG1266" s="110">
        <v>131</v>
      </c>
      <c r="AH1266" s="110">
        <v>111</v>
      </c>
      <c r="AI1266" s="110">
        <v>111</v>
      </c>
      <c r="AJ1266" s="110">
        <v>0</v>
      </c>
      <c r="AK1266" s="110">
        <v>0</v>
      </c>
      <c r="AL1266" s="110">
        <v>0</v>
      </c>
      <c r="AM1266" s="110">
        <v>0</v>
      </c>
      <c r="AN1266" s="110">
        <v>0</v>
      </c>
      <c r="AO1266" s="110">
        <v>344</v>
      </c>
      <c r="AP1266" s="112">
        <f>'MFP by Site_kbs'!$AO1266/'MFP by Site_kbs'!$G1266</f>
        <v>0.75770925110132159</v>
      </c>
      <c r="AQ1266" s="110">
        <v>344</v>
      </c>
      <c r="AR1266" s="113">
        <f>'MFP by Site_kbs'!$AQ1266/'MFP by Site_kbs'!$G1266</f>
        <v>0.75770925110132159</v>
      </c>
      <c r="AS1266" s="110" t="s">
        <v>1767</v>
      </c>
      <c r="AT1266" s="110" t="s">
        <v>1773</v>
      </c>
      <c r="AU1266" s="114" t="s">
        <v>3247</v>
      </c>
    </row>
    <row r="1267" spans="2:47" x14ac:dyDescent="0.25">
      <c r="B1267" s="103" t="s">
        <v>1808</v>
      </c>
      <c r="C1267" s="103">
        <v>64</v>
      </c>
      <c r="D1267" s="103" t="s">
        <v>207</v>
      </c>
      <c r="E1267" s="103">
        <v>64009</v>
      </c>
      <c r="F1267" s="103" t="s">
        <v>1612</v>
      </c>
      <c r="G1267" s="104">
        <v>409</v>
      </c>
      <c r="H1267" s="104">
        <v>215</v>
      </c>
      <c r="I1267" s="105">
        <v>0.52567237163814196</v>
      </c>
      <c r="J1267" s="104">
        <v>194</v>
      </c>
      <c r="K1267" s="105">
        <v>0.47432762836185799</v>
      </c>
      <c r="L1267" s="104">
        <v>0</v>
      </c>
      <c r="M1267" s="104">
        <v>1</v>
      </c>
      <c r="N1267" s="104">
        <v>181</v>
      </c>
      <c r="O1267" s="104">
        <v>7</v>
      </c>
      <c r="P1267" s="104">
        <v>0</v>
      </c>
      <c r="Q1267" s="104">
        <v>220</v>
      </c>
      <c r="R1267" s="104">
        <v>0</v>
      </c>
      <c r="S1267" s="104">
        <f>SUM('MFP by Site_kbs'!$L1267:$P1267,'MFP by Site_kbs'!$R1267)</f>
        <v>189</v>
      </c>
      <c r="T1267" s="104">
        <v>408</v>
      </c>
      <c r="U1267" s="105">
        <v>0.99755501222493903</v>
      </c>
      <c r="V1267" s="104">
        <v>1</v>
      </c>
      <c r="W1267" s="105">
        <v>2.4449877750611199E-3</v>
      </c>
      <c r="X1267" s="104">
        <v>0</v>
      </c>
      <c r="Y1267" s="104">
        <v>0</v>
      </c>
      <c r="Z1267" s="104" t="s">
        <v>1869</v>
      </c>
      <c r="AA1267" s="104">
        <v>0</v>
      </c>
      <c r="AB1267" s="104">
        <v>0</v>
      </c>
      <c r="AC1267" s="104">
        <v>0</v>
      </c>
      <c r="AD1267" s="103">
        <v>0</v>
      </c>
      <c r="AE1267" s="104">
        <v>0</v>
      </c>
      <c r="AF1267" s="104">
        <v>0</v>
      </c>
      <c r="AG1267" s="104">
        <v>0</v>
      </c>
      <c r="AH1267" s="104">
        <v>0</v>
      </c>
      <c r="AI1267" s="104">
        <v>0</v>
      </c>
      <c r="AJ1267" s="104">
        <v>82</v>
      </c>
      <c r="AK1267" s="104">
        <v>30</v>
      </c>
      <c r="AL1267" s="104">
        <v>97</v>
      </c>
      <c r="AM1267" s="104">
        <v>103</v>
      </c>
      <c r="AN1267" s="104">
        <v>97</v>
      </c>
      <c r="AO1267" s="104">
        <v>265</v>
      </c>
      <c r="AP1267" s="106">
        <f>'MFP by Site_kbs'!$AO1267/'MFP by Site_kbs'!$G1267</f>
        <v>0.64792176039119809</v>
      </c>
      <c r="AQ1267" s="104">
        <v>265</v>
      </c>
      <c r="AR1267" s="107">
        <f>'MFP by Site_kbs'!$AQ1267/'MFP by Site_kbs'!$G1267</f>
        <v>0.64792176039119809</v>
      </c>
      <c r="AS1267" s="104" t="s">
        <v>1767</v>
      </c>
      <c r="AT1267" s="104" t="s">
        <v>1773</v>
      </c>
      <c r="AU1267" s="115" t="s">
        <v>3247</v>
      </c>
    </row>
    <row r="1268" spans="2:47" ht="30" x14ac:dyDescent="0.25">
      <c r="B1268" s="109" t="s">
        <v>1808</v>
      </c>
      <c r="C1268" s="109">
        <v>65</v>
      </c>
      <c r="D1268" s="109" t="s">
        <v>209</v>
      </c>
      <c r="E1268" s="109">
        <v>65002</v>
      </c>
      <c r="F1268" s="109" t="s">
        <v>1613</v>
      </c>
      <c r="G1268" s="110">
        <v>510</v>
      </c>
      <c r="H1268" s="110">
        <v>258</v>
      </c>
      <c r="I1268" s="111">
        <v>0.50588235294117601</v>
      </c>
      <c r="J1268" s="110">
        <v>252</v>
      </c>
      <c r="K1268" s="111">
        <v>0.49411764705882399</v>
      </c>
      <c r="L1268" s="110">
        <v>0</v>
      </c>
      <c r="M1268" s="110">
        <v>0</v>
      </c>
      <c r="N1268" s="110">
        <v>507</v>
      </c>
      <c r="O1268" s="110">
        <v>1</v>
      </c>
      <c r="P1268" s="110">
        <v>0</v>
      </c>
      <c r="Q1268" s="110">
        <v>1</v>
      </c>
      <c r="R1268" s="110">
        <v>1</v>
      </c>
      <c r="S1268" s="110">
        <f>SUM('MFP by Site_kbs'!$L1268:$P1268,'MFP by Site_kbs'!$R1268)</f>
        <v>509</v>
      </c>
      <c r="T1268" s="110">
        <v>510</v>
      </c>
      <c r="U1268" s="111">
        <v>1</v>
      </c>
      <c r="V1268" s="110">
        <v>0</v>
      </c>
      <c r="W1268" s="111">
        <v>0</v>
      </c>
      <c r="X1268" s="110">
        <v>0</v>
      </c>
      <c r="Y1268" s="110">
        <v>0</v>
      </c>
      <c r="Z1268" s="110" t="s">
        <v>1869</v>
      </c>
      <c r="AA1268" s="110">
        <v>0</v>
      </c>
      <c r="AB1268" s="110">
        <v>0</v>
      </c>
      <c r="AC1268" s="110">
        <v>0</v>
      </c>
      <c r="AD1268" s="109">
        <v>0</v>
      </c>
      <c r="AE1268" s="110">
        <v>0</v>
      </c>
      <c r="AF1268" s="110">
        <v>0</v>
      </c>
      <c r="AG1268" s="110">
        <v>0</v>
      </c>
      <c r="AH1268" s="110">
        <v>0</v>
      </c>
      <c r="AI1268" s="110">
        <v>0</v>
      </c>
      <c r="AJ1268" s="110">
        <v>219</v>
      </c>
      <c r="AK1268" s="110">
        <v>3</v>
      </c>
      <c r="AL1268" s="110">
        <v>113</v>
      </c>
      <c r="AM1268" s="110">
        <v>81</v>
      </c>
      <c r="AN1268" s="110">
        <v>94</v>
      </c>
      <c r="AO1268" s="110">
        <v>458</v>
      </c>
      <c r="AP1268" s="112">
        <f>'MFP by Site_kbs'!$AO1268/'MFP by Site_kbs'!$G1268</f>
        <v>0.89803921568627454</v>
      </c>
      <c r="AQ1268" s="110">
        <v>458</v>
      </c>
      <c r="AR1268" s="113">
        <f>'MFP by Site_kbs'!$AQ1268/'MFP by Site_kbs'!$G1268</f>
        <v>0.89803921568627454</v>
      </c>
      <c r="AS1268" s="110" t="s">
        <v>1767</v>
      </c>
      <c r="AT1268" s="110" t="s">
        <v>1800</v>
      </c>
      <c r="AU1268" s="114" t="s">
        <v>3246</v>
      </c>
    </row>
    <row r="1269" spans="2:47" ht="30" x14ac:dyDescent="0.25">
      <c r="B1269" s="103" t="s">
        <v>1808</v>
      </c>
      <c r="C1269" s="103">
        <v>65</v>
      </c>
      <c r="D1269" s="103" t="s">
        <v>209</v>
      </c>
      <c r="E1269" s="103">
        <v>65003</v>
      </c>
      <c r="F1269" s="103" t="s">
        <v>1614</v>
      </c>
      <c r="G1269" s="104">
        <v>290</v>
      </c>
      <c r="H1269" s="104">
        <v>132</v>
      </c>
      <c r="I1269" s="105">
        <v>0.45517241379310303</v>
      </c>
      <c r="J1269" s="104">
        <v>158</v>
      </c>
      <c r="K1269" s="105">
        <v>0.54482758620689697</v>
      </c>
      <c r="L1269" s="104">
        <v>0</v>
      </c>
      <c r="M1269" s="104">
        <v>0</v>
      </c>
      <c r="N1269" s="104">
        <v>284</v>
      </c>
      <c r="O1269" s="104">
        <v>2</v>
      </c>
      <c r="P1269" s="104">
        <v>0</v>
      </c>
      <c r="Q1269" s="104">
        <v>3</v>
      </c>
      <c r="R1269" s="104">
        <v>1</v>
      </c>
      <c r="S1269" s="104">
        <f>SUM('MFP by Site_kbs'!$L1269:$P1269,'MFP by Site_kbs'!$R1269)</f>
        <v>287</v>
      </c>
      <c r="T1269" s="104">
        <v>290</v>
      </c>
      <c r="U1269" s="105">
        <v>1</v>
      </c>
      <c r="V1269" s="104">
        <v>0</v>
      </c>
      <c r="W1269" s="105">
        <v>0</v>
      </c>
      <c r="X1269" s="104">
        <v>0</v>
      </c>
      <c r="Y1269" s="104">
        <v>0</v>
      </c>
      <c r="Z1269" s="104" t="s">
        <v>1869</v>
      </c>
      <c r="AA1269" s="104">
        <v>0</v>
      </c>
      <c r="AB1269" s="104">
        <v>0</v>
      </c>
      <c r="AC1269" s="104">
        <v>0</v>
      </c>
      <c r="AD1269" s="103">
        <v>0</v>
      </c>
      <c r="AE1269" s="104">
        <v>0</v>
      </c>
      <c r="AF1269" s="104">
        <v>0</v>
      </c>
      <c r="AG1269" s="104">
        <v>0</v>
      </c>
      <c r="AH1269" s="104">
        <v>131</v>
      </c>
      <c r="AI1269" s="104">
        <v>159</v>
      </c>
      <c r="AJ1269" s="104">
        <v>0</v>
      </c>
      <c r="AK1269" s="104">
        <v>0</v>
      </c>
      <c r="AL1269" s="104">
        <v>0</v>
      </c>
      <c r="AM1269" s="104">
        <v>0</v>
      </c>
      <c r="AN1269" s="104">
        <v>0</v>
      </c>
      <c r="AO1269" s="104">
        <v>282</v>
      </c>
      <c r="AP1269" s="106">
        <f>'MFP by Site_kbs'!$AO1269/'MFP by Site_kbs'!$G1269</f>
        <v>0.97241379310344822</v>
      </c>
      <c r="AQ1269" s="104">
        <v>282</v>
      </c>
      <c r="AR1269" s="107">
        <f>'MFP by Site_kbs'!$AQ1269/'MFP by Site_kbs'!$G1269</f>
        <v>0.97241379310344822</v>
      </c>
      <c r="AS1269" s="104" t="s">
        <v>1767</v>
      </c>
      <c r="AT1269" s="104" t="s">
        <v>1800</v>
      </c>
      <c r="AU1269" s="115" t="s">
        <v>3246</v>
      </c>
    </row>
    <row r="1270" spans="2:47" ht="30" x14ac:dyDescent="0.25">
      <c r="B1270" s="109" t="s">
        <v>1808</v>
      </c>
      <c r="C1270" s="109">
        <v>65</v>
      </c>
      <c r="D1270" s="109" t="s">
        <v>209</v>
      </c>
      <c r="E1270" s="109">
        <v>65004</v>
      </c>
      <c r="F1270" s="109" t="s">
        <v>532</v>
      </c>
      <c r="G1270" s="110">
        <v>349</v>
      </c>
      <c r="H1270" s="110">
        <v>167</v>
      </c>
      <c r="I1270" s="111">
        <v>0.47851002865329501</v>
      </c>
      <c r="J1270" s="110">
        <v>182</v>
      </c>
      <c r="K1270" s="111">
        <v>0.52148997134670505</v>
      </c>
      <c r="L1270" s="110">
        <v>0</v>
      </c>
      <c r="M1270" s="110">
        <v>0</v>
      </c>
      <c r="N1270" s="110">
        <v>344</v>
      </c>
      <c r="O1270" s="110">
        <v>1</v>
      </c>
      <c r="P1270" s="110">
        <v>0</v>
      </c>
      <c r="Q1270" s="110">
        <v>2</v>
      </c>
      <c r="R1270" s="110">
        <v>2</v>
      </c>
      <c r="S1270" s="110">
        <f>SUM('MFP by Site_kbs'!$L1270:$P1270,'MFP by Site_kbs'!$R1270)</f>
        <v>347</v>
      </c>
      <c r="T1270" s="110">
        <v>349</v>
      </c>
      <c r="U1270" s="111">
        <v>1</v>
      </c>
      <c r="V1270" s="110">
        <v>0</v>
      </c>
      <c r="W1270" s="111">
        <v>0</v>
      </c>
      <c r="X1270" s="110">
        <v>0</v>
      </c>
      <c r="Y1270" s="110">
        <v>2</v>
      </c>
      <c r="Z1270" s="110" t="s">
        <v>1869</v>
      </c>
      <c r="AA1270" s="110">
        <v>62</v>
      </c>
      <c r="AB1270" s="110">
        <v>49</v>
      </c>
      <c r="AC1270" s="110">
        <v>47</v>
      </c>
      <c r="AD1270" s="109">
        <v>53</v>
      </c>
      <c r="AE1270" s="110">
        <v>54</v>
      </c>
      <c r="AF1270" s="110">
        <v>37</v>
      </c>
      <c r="AG1270" s="110">
        <v>45</v>
      </c>
      <c r="AH1270" s="110">
        <v>0</v>
      </c>
      <c r="AI1270" s="110">
        <v>0</v>
      </c>
      <c r="AJ1270" s="110">
        <v>0</v>
      </c>
      <c r="AK1270" s="110">
        <v>0</v>
      </c>
      <c r="AL1270" s="110">
        <v>0</v>
      </c>
      <c r="AM1270" s="110">
        <v>0</v>
      </c>
      <c r="AN1270" s="110">
        <v>0</v>
      </c>
      <c r="AO1270" s="110">
        <v>345</v>
      </c>
      <c r="AP1270" s="112">
        <f>'MFP by Site_kbs'!$AO1270/'MFP by Site_kbs'!$G1270</f>
        <v>0.98853868194842409</v>
      </c>
      <c r="AQ1270" s="110">
        <v>345</v>
      </c>
      <c r="AR1270" s="113">
        <f>'MFP by Site_kbs'!$AQ1270/'MFP by Site_kbs'!$G1270</f>
        <v>0.98853868194842409</v>
      </c>
      <c r="AS1270" s="110" t="s">
        <v>1767</v>
      </c>
      <c r="AT1270" s="110" t="s">
        <v>1800</v>
      </c>
      <c r="AU1270" s="114" t="s">
        <v>3246</v>
      </c>
    </row>
    <row r="1271" spans="2:47" ht="30" x14ac:dyDescent="0.25">
      <c r="B1271" s="103" t="s">
        <v>1808</v>
      </c>
      <c r="C1271" s="103">
        <v>65</v>
      </c>
      <c r="D1271" s="103" t="s">
        <v>209</v>
      </c>
      <c r="E1271" s="103">
        <v>65005</v>
      </c>
      <c r="F1271" s="103" t="s">
        <v>1615</v>
      </c>
      <c r="G1271" s="104">
        <v>392</v>
      </c>
      <c r="H1271" s="104">
        <v>216</v>
      </c>
      <c r="I1271" s="105">
        <v>0.55102040816326503</v>
      </c>
      <c r="J1271" s="104">
        <v>176</v>
      </c>
      <c r="K1271" s="105">
        <v>0.44897959183673503</v>
      </c>
      <c r="L1271" s="104">
        <v>0</v>
      </c>
      <c r="M1271" s="104">
        <v>0</v>
      </c>
      <c r="N1271" s="104">
        <v>369</v>
      </c>
      <c r="O1271" s="104">
        <v>2</v>
      </c>
      <c r="P1271" s="104">
        <v>0</v>
      </c>
      <c r="Q1271" s="104">
        <v>12</v>
      </c>
      <c r="R1271" s="104">
        <v>9</v>
      </c>
      <c r="S1271" s="104">
        <f>SUM('MFP by Site_kbs'!$L1271:$P1271,'MFP by Site_kbs'!$R1271)</f>
        <v>380</v>
      </c>
      <c r="T1271" s="104">
        <v>392</v>
      </c>
      <c r="U1271" s="105">
        <v>1</v>
      </c>
      <c r="V1271" s="104">
        <v>0</v>
      </c>
      <c r="W1271" s="105">
        <v>0</v>
      </c>
      <c r="X1271" s="104">
        <v>0</v>
      </c>
      <c r="Y1271" s="104">
        <v>5</v>
      </c>
      <c r="Z1271" s="104" t="s">
        <v>1869</v>
      </c>
      <c r="AA1271" s="104">
        <v>63</v>
      </c>
      <c r="AB1271" s="104">
        <v>52</v>
      </c>
      <c r="AC1271" s="104">
        <v>64</v>
      </c>
      <c r="AD1271" s="103">
        <v>53</v>
      </c>
      <c r="AE1271" s="104">
        <v>53</v>
      </c>
      <c r="AF1271" s="104">
        <v>55</v>
      </c>
      <c r="AG1271" s="104">
        <v>47</v>
      </c>
      <c r="AH1271" s="104">
        <v>0</v>
      </c>
      <c r="AI1271" s="104">
        <v>0</v>
      </c>
      <c r="AJ1271" s="104">
        <v>0</v>
      </c>
      <c r="AK1271" s="104">
        <v>0</v>
      </c>
      <c r="AL1271" s="104">
        <v>0</v>
      </c>
      <c r="AM1271" s="104">
        <v>0</v>
      </c>
      <c r="AN1271" s="104">
        <v>0</v>
      </c>
      <c r="AO1271" s="104">
        <v>300</v>
      </c>
      <c r="AP1271" s="106">
        <f>'MFP by Site_kbs'!$AO1271/'MFP by Site_kbs'!$G1271</f>
        <v>0.76530612244897955</v>
      </c>
      <c r="AQ1271" s="104">
        <v>300</v>
      </c>
      <c r="AR1271" s="107">
        <f>'MFP by Site_kbs'!$AQ1271/'MFP by Site_kbs'!$G1271</f>
        <v>0.76530612244897955</v>
      </c>
      <c r="AS1271" s="104" t="s">
        <v>1767</v>
      </c>
      <c r="AT1271" s="104" t="s">
        <v>1800</v>
      </c>
      <c r="AU1271" s="115" t="s">
        <v>3246</v>
      </c>
    </row>
    <row r="1272" spans="2:47" ht="30" x14ac:dyDescent="0.25">
      <c r="B1272" s="109" t="s">
        <v>1808</v>
      </c>
      <c r="C1272" s="109">
        <v>65</v>
      </c>
      <c r="D1272" s="109" t="s">
        <v>209</v>
      </c>
      <c r="E1272" s="109">
        <v>65006</v>
      </c>
      <c r="F1272" s="109" t="s">
        <v>1616</v>
      </c>
      <c r="G1272" s="110">
        <v>265</v>
      </c>
      <c r="H1272" s="110">
        <v>113</v>
      </c>
      <c r="I1272" s="111">
        <v>0.42641509433962299</v>
      </c>
      <c r="J1272" s="110">
        <v>152</v>
      </c>
      <c r="K1272" s="111">
        <v>0.57358490566037701</v>
      </c>
      <c r="L1272" s="110">
        <v>0</v>
      </c>
      <c r="M1272" s="110">
        <v>0</v>
      </c>
      <c r="N1272" s="110">
        <v>263</v>
      </c>
      <c r="O1272" s="110">
        <v>0</v>
      </c>
      <c r="P1272" s="110">
        <v>0</v>
      </c>
      <c r="Q1272" s="110">
        <v>1</v>
      </c>
      <c r="R1272" s="110">
        <v>1</v>
      </c>
      <c r="S1272" s="110">
        <f>SUM('MFP by Site_kbs'!$L1272:$P1272,'MFP by Site_kbs'!$R1272)</f>
        <v>264</v>
      </c>
      <c r="T1272" s="110">
        <v>265</v>
      </c>
      <c r="U1272" s="111">
        <v>1</v>
      </c>
      <c r="V1272" s="110">
        <v>0</v>
      </c>
      <c r="W1272" s="111">
        <v>0</v>
      </c>
      <c r="X1272" s="110">
        <v>0</v>
      </c>
      <c r="Y1272" s="110">
        <v>2</v>
      </c>
      <c r="Z1272" s="110" t="s">
        <v>1869</v>
      </c>
      <c r="AA1272" s="110">
        <v>43</v>
      </c>
      <c r="AB1272" s="110">
        <v>51</v>
      </c>
      <c r="AC1272" s="110">
        <v>38</v>
      </c>
      <c r="AD1272" s="109">
        <v>35</v>
      </c>
      <c r="AE1272" s="110">
        <v>34</v>
      </c>
      <c r="AF1272" s="110">
        <v>36</v>
      </c>
      <c r="AG1272" s="110">
        <v>26</v>
      </c>
      <c r="AH1272" s="110">
        <v>0</v>
      </c>
      <c r="AI1272" s="110">
        <v>0</v>
      </c>
      <c r="AJ1272" s="110">
        <v>0</v>
      </c>
      <c r="AK1272" s="110">
        <v>0</v>
      </c>
      <c r="AL1272" s="110">
        <v>0</v>
      </c>
      <c r="AM1272" s="110">
        <v>0</v>
      </c>
      <c r="AN1272" s="110">
        <v>0</v>
      </c>
      <c r="AO1272" s="110">
        <v>261</v>
      </c>
      <c r="AP1272" s="112">
        <f>'MFP by Site_kbs'!$AO1272/'MFP by Site_kbs'!$G1272</f>
        <v>0.98490566037735849</v>
      </c>
      <c r="AQ1272" s="110">
        <v>261</v>
      </c>
      <c r="AR1272" s="113">
        <f>'MFP by Site_kbs'!$AQ1272/'MFP by Site_kbs'!$G1272</f>
        <v>0.98490566037735849</v>
      </c>
      <c r="AS1272" s="110" t="s">
        <v>1767</v>
      </c>
      <c r="AT1272" s="110" t="s">
        <v>1800</v>
      </c>
      <c r="AU1272" s="114" t="s">
        <v>3246</v>
      </c>
    </row>
    <row r="1273" spans="2:47" ht="30" x14ac:dyDescent="0.25">
      <c r="B1273" s="103" t="s">
        <v>1808</v>
      </c>
      <c r="C1273" s="103">
        <v>65</v>
      </c>
      <c r="D1273" s="103" t="s">
        <v>209</v>
      </c>
      <c r="E1273" s="103">
        <v>65007</v>
      </c>
      <c r="F1273" s="103" t="s">
        <v>1617</v>
      </c>
      <c r="G1273" s="104">
        <v>282</v>
      </c>
      <c r="H1273" s="104">
        <v>117</v>
      </c>
      <c r="I1273" s="105">
        <v>0.41489361702127697</v>
      </c>
      <c r="J1273" s="104">
        <v>165</v>
      </c>
      <c r="K1273" s="105">
        <v>0.58510638297872297</v>
      </c>
      <c r="L1273" s="104">
        <v>0</v>
      </c>
      <c r="M1273" s="104">
        <v>0</v>
      </c>
      <c r="N1273" s="104">
        <v>279</v>
      </c>
      <c r="O1273" s="104">
        <v>1</v>
      </c>
      <c r="P1273" s="104">
        <v>0</v>
      </c>
      <c r="Q1273" s="104">
        <v>1</v>
      </c>
      <c r="R1273" s="104">
        <v>1</v>
      </c>
      <c r="S1273" s="104">
        <f>SUM('MFP by Site_kbs'!$L1273:$P1273,'MFP by Site_kbs'!$R1273)</f>
        <v>281</v>
      </c>
      <c r="T1273" s="104">
        <v>282</v>
      </c>
      <c r="U1273" s="105">
        <v>1</v>
      </c>
      <c r="V1273" s="104">
        <v>0</v>
      </c>
      <c r="W1273" s="105">
        <v>0</v>
      </c>
      <c r="X1273" s="104">
        <v>0</v>
      </c>
      <c r="Y1273" s="104">
        <v>19</v>
      </c>
      <c r="Z1273" s="104" t="s">
        <v>1869</v>
      </c>
      <c r="AA1273" s="104">
        <v>100</v>
      </c>
      <c r="AB1273" s="104">
        <v>90</v>
      </c>
      <c r="AC1273" s="104">
        <v>73</v>
      </c>
      <c r="AD1273" s="103">
        <v>0</v>
      </c>
      <c r="AE1273" s="104">
        <v>0</v>
      </c>
      <c r="AF1273" s="104">
        <v>0</v>
      </c>
      <c r="AG1273" s="104">
        <v>0</v>
      </c>
      <c r="AH1273" s="104">
        <v>0</v>
      </c>
      <c r="AI1273" s="104">
        <v>0</v>
      </c>
      <c r="AJ1273" s="104">
        <v>0</v>
      </c>
      <c r="AK1273" s="104">
        <v>0</v>
      </c>
      <c r="AL1273" s="104">
        <v>0</v>
      </c>
      <c r="AM1273" s="104">
        <v>0</v>
      </c>
      <c r="AN1273" s="104">
        <v>0</v>
      </c>
      <c r="AO1273" s="104">
        <v>278</v>
      </c>
      <c r="AP1273" s="106">
        <f>'MFP by Site_kbs'!$AO1273/'MFP by Site_kbs'!$G1273</f>
        <v>0.98581560283687941</v>
      </c>
      <c r="AQ1273" s="104">
        <v>278</v>
      </c>
      <c r="AR1273" s="107">
        <f>'MFP by Site_kbs'!$AQ1273/'MFP by Site_kbs'!$G1273</f>
        <v>0.98581560283687941</v>
      </c>
      <c r="AS1273" s="104" t="s">
        <v>1767</v>
      </c>
      <c r="AT1273" s="104" t="s">
        <v>1800</v>
      </c>
      <c r="AU1273" s="115" t="s">
        <v>3246</v>
      </c>
    </row>
    <row r="1274" spans="2:47" ht="30" x14ac:dyDescent="0.25">
      <c r="B1274" s="109" t="s">
        <v>1808</v>
      </c>
      <c r="C1274" s="109">
        <v>65</v>
      </c>
      <c r="D1274" s="109" t="s">
        <v>209</v>
      </c>
      <c r="E1274" s="109">
        <v>65008</v>
      </c>
      <c r="F1274" s="109" t="s">
        <v>1618</v>
      </c>
      <c r="G1274" s="110">
        <v>546</v>
      </c>
      <c r="H1274" s="110">
        <v>252</v>
      </c>
      <c r="I1274" s="111">
        <v>0.46153846153846201</v>
      </c>
      <c r="J1274" s="110">
        <v>294</v>
      </c>
      <c r="K1274" s="111">
        <v>0.53846153846153799</v>
      </c>
      <c r="L1274" s="110">
        <v>0</v>
      </c>
      <c r="M1274" s="110">
        <v>13</v>
      </c>
      <c r="N1274" s="110">
        <v>279</v>
      </c>
      <c r="O1274" s="110">
        <v>19</v>
      </c>
      <c r="P1274" s="110">
        <v>0</v>
      </c>
      <c r="Q1274" s="110">
        <v>229</v>
      </c>
      <c r="R1274" s="110">
        <v>6</v>
      </c>
      <c r="S1274" s="110">
        <f>SUM('MFP by Site_kbs'!$L1274:$P1274,'MFP by Site_kbs'!$R1274)</f>
        <v>317</v>
      </c>
      <c r="T1274" s="110">
        <v>533</v>
      </c>
      <c r="U1274" s="111">
        <v>0.97619047619047605</v>
      </c>
      <c r="V1274" s="110">
        <v>13</v>
      </c>
      <c r="W1274" s="111">
        <v>2.3809523809523801E-2</v>
      </c>
      <c r="X1274" s="110">
        <v>0</v>
      </c>
      <c r="Y1274" s="110">
        <v>0</v>
      </c>
      <c r="Z1274" s="110" t="s">
        <v>1869</v>
      </c>
      <c r="AA1274" s="110">
        <v>0</v>
      </c>
      <c r="AB1274" s="110">
        <v>0</v>
      </c>
      <c r="AC1274" s="110">
        <v>0</v>
      </c>
      <c r="AD1274" s="109">
        <v>128</v>
      </c>
      <c r="AE1274" s="110">
        <v>160</v>
      </c>
      <c r="AF1274" s="110">
        <v>151</v>
      </c>
      <c r="AG1274" s="110">
        <v>107</v>
      </c>
      <c r="AH1274" s="110">
        <v>0</v>
      </c>
      <c r="AI1274" s="110">
        <v>0</v>
      </c>
      <c r="AJ1274" s="110">
        <v>0</v>
      </c>
      <c r="AK1274" s="110">
        <v>0</v>
      </c>
      <c r="AL1274" s="110">
        <v>0</v>
      </c>
      <c r="AM1274" s="110">
        <v>0</v>
      </c>
      <c r="AN1274" s="110">
        <v>0</v>
      </c>
      <c r="AO1274" s="110">
        <v>327</v>
      </c>
      <c r="AP1274" s="112">
        <f>'MFP by Site_kbs'!$AO1274/'MFP by Site_kbs'!$G1274</f>
        <v>0.59890109890109888</v>
      </c>
      <c r="AQ1274" s="110">
        <v>327</v>
      </c>
      <c r="AR1274" s="113">
        <f>'MFP by Site_kbs'!$AQ1274/'MFP by Site_kbs'!$G1274</f>
        <v>0.59890109890109888</v>
      </c>
      <c r="AS1274" s="110" t="s">
        <v>1767</v>
      </c>
      <c r="AT1274" s="110" t="s">
        <v>1800</v>
      </c>
      <c r="AU1274" s="114" t="s">
        <v>3246</v>
      </c>
    </row>
    <row r="1275" spans="2:47" ht="30" x14ac:dyDescent="0.25">
      <c r="B1275" s="103" t="s">
        <v>1808</v>
      </c>
      <c r="C1275" s="103">
        <v>65</v>
      </c>
      <c r="D1275" s="103" t="s">
        <v>209</v>
      </c>
      <c r="E1275" s="103">
        <v>65009</v>
      </c>
      <c r="F1275" s="103" t="s">
        <v>1619</v>
      </c>
      <c r="G1275" s="104">
        <v>235</v>
      </c>
      <c r="H1275" s="104">
        <v>112</v>
      </c>
      <c r="I1275" s="105">
        <v>0.47659574468085097</v>
      </c>
      <c r="J1275" s="104">
        <v>123</v>
      </c>
      <c r="K1275" s="105">
        <v>0.52340425531914903</v>
      </c>
      <c r="L1275" s="104">
        <v>0</v>
      </c>
      <c r="M1275" s="104">
        <v>0</v>
      </c>
      <c r="N1275" s="104">
        <v>234</v>
      </c>
      <c r="O1275" s="104">
        <v>1</v>
      </c>
      <c r="P1275" s="104">
        <v>0</v>
      </c>
      <c r="Q1275" s="104">
        <v>0</v>
      </c>
      <c r="R1275" s="104">
        <v>0</v>
      </c>
      <c r="S1275" s="104">
        <f>SUM('MFP by Site_kbs'!$L1275:$P1275,'MFP by Site_kbs'!$R1275)</f>
        <v>235</v>
      </c>
      <c r="T1275" s="104">
        <v>235</v>
      </c>
      <c r="U1275" s="105">
        <v>1</v>
      </c>
      <c r="V1275" s="104">
        <v>0</v>
      </c>
      <c r="W1275" s="105">
        <v>0</v>
      </c>
      <c r="X1275" s="104">
        <v>0</v>
      </c>
      <c r="Y1275" s="104">
        <v>0</v>
      </c>
      <c r="Z1275" s="104" t="s">
        <v>1869</v>
      </c>
      <c r="AA1275" s="104">
        <v>0</v>
      </c>
      <c r="AB1275" s="104">
        <v>0</v>
      </c>
      <c r="AC1275" s="104">
        <v>0</v>
      </c>
      <c r="AD1275" s="103">
        <v>0</v>
      </c>
      <c r="AE1275" s="104">
        <v>0</v>
      </c>
      <c r="AF1275" s="104">
        <v>0</v>
      </c>
      <c r="AG1275" s="104">
        <v>0</v>
      </c>
      <c r="AH1275" s="104">
        <v>110</v>
      </c>
      <c r="AI1275" s="104">
        <v>125</v>
      </c>
      <c r="AJ1275" s="104">
        <v>0</v>
      </c>
      <c r="AK1275" s="104">
        <v>0</v>
      </c>
      <c r="AL1275" s="104">
        <v>0</v>
      </c>
      <c r="AM1275" s="104">
        <v>0</v>
      </c>
      <c r="AN1275" s="104">
        <v>0</v>
      </c>
      <c r="AO1275" s="104">
        <v>219</v>
      </c>
      <c r="AP1275" s="106">
        <f>'MFP by Site_kbs'!$AO1275/'MFP by Site_kbs'!$G1275</f>
        <v>0.93191489361702129</v>
      </c>
      <c r="AQ1275" s="104">
        <v>219</v>
      </c>
      <c r="AR1275" s="107">
        <f>'MFP by Site_kbs'!$AQ1275/'MFP by Site_kbs'!$G1275</f>
        <v>0.93191489361702129</v>
      </c>
      <c r="AS1275" s="104" t="s">
        <v>1767</v>
      </c>
      <c r="AT1275" s="104" t="s">
        <v>1800</v>
      </c>
      <c r="AU1275" s="115" t="s">
        <v>3246</v>
      </c>
    </row>
    <row r="1276" spans="2:47" ht="30" x14ac:dyDescent="0.25">
      <c r="B1276" s="109" t="s">
        <v>1808</v>
      </c>
      <c r="C1276" s="109">
        <v>65</v>
      </c>
      <c r="D1276" s="109" t="s">
        <v>209</v>
      </c>
      <c r="E1276" s="109">
        <v>65010</v>
      </c>
      <c r="F1276" s="109" t="s">
        <v>1620</v>
      </c>
      <c r="G1276" s="110">
        <v>375</v>
      </c>
      <c r="H1276" s="110">
        <v>178</v>
      </c>
      <c r="I1276" s="111">
        <v>0.47466666666666701</v>
      </c>
      <c r="J1276" s="110">
        <v>197</v>
      </c>
      <c r="K1276" s="111">
        <v>0.52533333333333299</v>
      </c>
      <c r="L1276" s="110">
        <v>0</v>
      </c>
      <c r="M1276" s="110">
        <v>0</v>
      </c>
      <c r="N1276" s="110">
        <v>373</v>
      </c>
      <c r="O1276" s="110">
        <v>0</v>
      </c>
      <c r="P1276" s="110">
        <v>0</v>
      </c>
      <c r="Q1276" s="110">
        <v>1</v>
      </c>
      <c r="R1276" s="110">
        <v>1</v>
      </c>
      <c r="S1276" s="110">
        <f>SUM('MFP by Site_kbs'!$L1276:$P1276,'MFP by Site_kbs'!$R1276)</f>
        <v>374</v>
      </c>
      <c r="T1276" s="110">
        <v>375</v>
      </c>
      <c r="U1276" s="111">
        <v>1</v>
      </c>
      <c r="V1276" s="110">
        <v>0</v>
      </c>
      <c r="W1276" s="111">
        <v>0</v>
      </c>
      <c r="X1276" s="110">
        <v>0</v>
      </c>
      <c r="Y1276" s="110">
        <v>6</v>
      </c>
      <c r="Z1276" s="110" t="s">
        <v>1869</v>
      </c>
      <c r="AA1276" s="110">
        <v>53</v>
      </c>
      <c r="AB1276" s="110">
        <v>56</v>
      </c>
      <c r="AC1276" s="110">
        <v>52</v>
      </c>
      <c r="AD1276" s="109">
        <v>61</v>
      </c>
      <c r="AE1276" s="110">
        <v>40</v>
      </c>
      <c r="AF1276" s="110">
        <v>56</v>
      </c>
      <c r="AG1276" s="110">
        <v>51</v>
      </c>
      <c r="AH1276" s="110">
        <v>0</v>
      </c>
      <c r="AI1276" s="110">
        <v>0</v>
      </c>
      <c r="AJ1276" s="110">
        <v>0</v>
      </c>
      <c r="AK1276" s="110">
        <v>0</v>
      </c>
      <c r="AL1276" s="110">
        <v>0</v>
      </c>
      <c r="AM1276" s="110">
        <v>0</v>
      </c>
      <c r="AN1276" s="110">
        <v>0</v>
      </c>
      <c r="AO1276" s="110">
        <v>372</v>
      </c>
      <c r="AP1276" s="112">
        <f>'MFP by Site_kbs'!$AO1276/'MFP by Site_kbs'!$G1276</f>
        <v>0.99199999999999999</v>
      </c>
      <c r="AQ1276" s="110">
        <v>372</v>
      </c>
      <c r="AR1276" s="113">
        <f>'MFP by Site_kbs'!$AQ1276/'MFP by Site_kbs'!$G1276</f>
        <v>0.99199999999999999</v>
      </c>
      <c r="AS1276" s="110" t="s">
        <v>1767</v>
      </c>
      <c r="AT1276" s="110" t="s">
        <v>1800</v>
      </c>
      <c r="AU1276" s="114" t="s">
        <v>3246</v>
      </c>
    </row>
    <row r="1277" spans="2:47" ht="30" x14ac:dyDescent="0.25">
      <c r="B1277" s="103" t="s">
        <v>1808</v>
      </c>
      <c r="C1277" s="103">
        <v>65</v>
      </c>
      <c r="D1277" s="103" t="s">
        <v>209</v>
      </c>
      <c r="E1277" s="103">
        <v>65011</v>
      </c>
      <c r="F1277" s="103" t="s">
        <v>1621</v>
      </c>
      <c r="G1277" s="104">
        <v>416</v>
      </c>
      <c r="H1277" s="104">
        <v>212</v>
      </c>
      <c r="I1277" s="105">
        <v>0.50961538461538503</v>
      </c>
      <c r="J1277" s="104">
        <v>204</v>
      </c>
      <c r="K1277" s="105">
        <v>0.49038461538461497</v>
      </c>
      <c r="L1277" s="104">
        <v>0</v>
      </c>
      <c r="M1277" s="104">
        <v>2</v>
      </c>
      <c r="N1277" s="104">
        <v>279</v>
      </c>
      <c r="O1277" s="104">
        <v>9</v>
      </c>
      <c r="P1277" s="104">
        <v>0</v>
      </c>
      <c r="Q1277" s="104">
        <v>124</v>
      </c>
      <c r="R1277" s="104">
        <v>2</v>
      </c>
      <c r="S1277" s="104">
        <f>SUM('MFP by Site_kbs'!$L1277:$P1277,'MFP by Site_kbs'!$R1277)</f>
        <v>292</v>
      </c>
      <c r="T1277" s="104">
        <v>413</v>
      </c>
      <c r="U1277" s="105">
        <v>0.99278846153846201</v>
      </c>
      <c r="V1277" s="104">
        <v>3</v>
      </c>
      <c r="W1277" s="105">
        <v>7.2115384615384602E-3</v>
      </c>
      <c r="X1277" s="104">
        <v>0</v>
      </c>
      <c r="Y1277" s="104">
        <v>0</v>
      </c>
      <c r="Z1277" s="104" t="s">
        <v>1869</v>
      </c>
      <c r="AA1277" s="104">
        <v>0</v>
      </c>
      <c r="AB1277" s="104">
        <v>0</v>
      </c>
      <c r="AC1277" s="104">
        <v>0</v>
      </c>
      <c r="AD1277" s="103">
        <v>0</v>
      </c>
      <c r="AE1277" s="104">
        <v>0</v>
      </c>
      <c r="AF1277" s="104">
        <v>0</v>
      </c>
      <c r="AG1277" s="104">
        <v>0</v>
      </c>
      <c r="AH1277" s="104">
        <v>223</v>
      </c>
      <c r="AI1277" s="104">
        <v>193</v>
      </c>
      <c r="AJ1277" s="104">
        <v>0</v>
      </c>
      <c r="AK1277" s="104">
        <v>0</v>
      </c>
      <c r="AL1277" s="104">
        <v>0</v>
      </c>
      <c r="AM1277" s="104">
        <v>0</v>
      </c>
      <c r="AN1277" s="104">
        <v>0</v>
      </c>
      <c r="AO1277" s="104">
        <v>246</v>
      </c>
      <c r="AP1277" s="106">
        <f>'MFP by Site_kbs'!$AO1277/'MFP by Site_kbs'!$G1277</f>
        <v>0.59134615384615385</v>
      </c>
      <c r="AQ1277" s="104">
        <v>246</v>
      </c>
      <c r="AR1277" s="107">
        <f>'MFP by Site_kbs'!$AQ1277/'MFP by Site_kbs'!$G1277</f>
        <v>0.59134615384615385</v>
      </c>
      <c r="AS1277" s="104" t="s">
        <v>1767</v>
      </c>
      <c r="AT1277" s="104" t="s">
        <v>1800</v>
      </c>
      <c r="AU1277" s="115" t="s">
        <v>3246</v>
      </c>
    </row>
    <row r="1278" spans="2:47" ht="30" x14ac:dyDescent="0.25">
      <c r="B1278" s="109" t="s">
        <v>1808</v>
      </c>
      <c r="C1278" s="109">
        <v>65</v>
      </c>
      <c r="D1278" s="109" t="s">
        <v>209</v>
      </c>
      <c r="E1278" s="109">
        <v>65012</v>
      </c>
      <c r="F1278" s="109" t="s">
        <v>1622</v>
      </c>
      <c r="G1278" s="110">
        <v>468</v>
      </c>
      <c r="H1278" s="110">
        <v>238</v>
      </c>
      <c r="I1278" s="111">
        <v>0.50854700854700896</v>
      </c>
      <c r="J1278" s="110">
        <v>230</v>
      </c>
      <c r="K1278" s="111">
        <v>0.49145299145299098</v>
      </c>
      <c r="L1278" s="110">
        <v>0</v>
      </c>
      <c r="M1278" s="110">
        <v>18</v>
      </c>
      <c r="N1278" s="110">
        <v>218</v>
      </c>
      <c r="O1278" s="110">
        <v>13</v>
      </c>
      <c r="P1278" s="110">
        <v>0</v>
      </c>
      <c r="Q1278" s="110">
        <v>206</v>
      </c>
      <c r="R1278" s="110">
        <v>13</v>
      </c>
      <c r="S1278" s="110">
        <f>SUM('MFP by Site_kbs'!$L1278:$P1278,'MFP by Site_kbs'!$R1278)</f>
        <v>262</v>
      </c>
      <c r="T1278" s="110">
        <v>458</v>
      </c>
      <c r="U1278" s="111">
        <v>0.97863247863247904</v>
      </c>
      <c r="V1278" s="110">
        <v>10</v>
      </c>
      <c r="W1278" s="111">
        <v>2.1367521367521399E-2</v>
      </c>
      <c r="X1278" s="110">
        <v>0</v>
      </c>
      <c r="Y1278" s="110">
        <v>12</v>
      </c>
      <c r="Z1278" s="110" t="s">
        <v>1869</v>
      </c>
      <c r="AA1278" s="110">
        <v>142</v>
      </c>
      <c r="AB1278" s="110">
        <v>146</v>
      </c>
      <c r="AC1278" s="110">
        <v>168</v>
      </c>
      <c r="AD1278" s="109">
        <v>0</v>
      </c>
      <c r="AE1278" s="110">
        <v>0</v>
      </c>
      <c r="AF1278" s="110">
        <v>0</v>
      </c>
      <c r="AG1278" s="110">
        <v>0</v>
      </c>
      <c r="AH1278" s="110">
        <v>0</v>
      </c>
      <c r="AI1278" s="110">
        <v>0</v>
      </c>
      <c r="AJ1278" s="110">
        <v>0</v>
      </c>
      <c r="AK1278" s="110">
        <v>0</v>
      </c>
      <c r="AL1278" s="110">
        <v>0</v>
      </c>
      <c r="AM1278" s="110">
        <v>0</v>
      </c>
      <c r="AN1278" s="110">
        <v>0</v>
      </c>
      <c r="AO1278" s="110">
        <v>286</v>
      </c>
      <c r="AP1278" s="112">
        <f>'MFP by Site_kbs'!$AO1278/'MFP by Site_kbs'!$G1278</f>
        <v>0.61111111111111116</v>
      </c>
      <c r="AQ1278" s="110">
        <v>286</v>
      </c>
      <c r="AR1278" s="113">
        <f>'MFP by Site_kbs'!$AQ1278/'MFP by Site_kbs'!$G1278</f>
        <v>0.61111111111111116</v>
      </c>
      <c r="AS1278" s="110" t="s">
        <v>1767</v>
      </c>
      <c r="AT1278" s="110" t="s">
        <v>1800</v>
      </c>
      <c r="AU1278" s="114" t="s">
        <v>3246</v>
      </c>
    </row>
    <row r="1279" spans="2:47" ht="30" x14ac:dyDescent="0.25">
      <c r="B1279" s="103" t="s">
        <v>1808</v>
      </c>
      <c r="C1279" s="103">
        <v>65</v>
      </c>
      <c r="D1279" s="103" t="s">
        <v>209</v>
      </c>
      <c r="E1279" s="103">
        <v>65013</v>
      </c>
      <c r="F1279" s="103" t="s">
        <v>1623</v>
      </c>
      <c r="G1279" s="104">
        <v>343</v>
      </c>
      <c r="H1279" s="104">
        <v>169</v>
      </c>
      <c r="I1279" s="105">
        <v>0.49271137026239098</v>
      </c>
      <c r="J1279" s="104">
        <v>174</v>
      </c>
      <c r="K1279" s="105">
        <v>0.50728862973760902</v>
      </c>
      <c r="L1279" s="104">
        <v>0</v>
      </c>
      <c r="M1279" s="104">
        <v>0</v>
      </c>
      <c r="N1279" s="104">
        <v>337</v>
      </c>
      <c r="O1279" s="104">
        <v>0</v>
      </c>
      <c r="P1279" s="104">
        <v>0</v>
      </c>
      <c r="Q1279" s="104">
        <v>3</v>
      </c>
      <c r="R1279" s="104">
        <v>3</v>
      </c>
      <c r="S1279" s="104">
        <f>SUM('MFP by Site_kbs'!$L1279:$P1279,'MFP by Site_kbs'!$R1279)</f>
        <v>340</v>
      </c>
      <c r="T1279" s="104">
        <v>343</v>
      </c>
      <c r="U1279" s="105">
        <v>1</v>
      </c>
      <c r="V1279" s="104">
        <v>0</v>
      </c>
      <c r="W1279" s="105">
        <v>0</v>
      </c>
      <c r="X1279" s="104">
        <v>0</v>
      </c>
      <c r="Y1279" s="104">
        <v>5</v>
      </c>
      <c r="Z1279" s="104" t="s">
        <v>1869</v>
      </c>
      <c r="AA1279" s="104">
        <v>58</v>
      </c>
      <c r="AB1279" s="104">
        <v>60</v>
      </c>
      <c r="AC1279" s="104">
        <v>53</v>
      </c>
      <c r="AD1279" s="103">
        <v>45</v>
      </c>
      <c r="AE1279" s="104">
        <v>37</v>
      </c>
      <c r="AF1279" s="104">
        <v>45</v>
      </c>
      <c r="AG1279" s="104">
        <v>40</v>
      </c>
      <c r="AH1279" s="104">
        <v>0</v>
      </c>
      <c r="AI1279" s="104">
        <v>0</v>
      </c>
      <c r="AJ1279" s="104">
        <v>0</v>
      </c>
      <c r="AK1279" s="104">
        <v>0</v>
      </c>
      <c r="AL1279" s="104">
        <v>0</v>
      </c>
      <c r="AM1279" s="104">
        <v>0</v>
      </c>
      <c r="AN1279" s="104">
        <v>0</v>
      </c>
      <c r="AO1279" s="104">
        <v>338</v>
      </c>
      <c r="AP1279" s="106">
        <f>'MFP by Site_kbs'!$AO1279/'MFP by Site_kbs'!$G1279</f>
        <v>0.98542274052478129</v>
      </c>
      <c r="AQ1279" s="104">
        <v>338</v>
      </c>
      <c r="AR1279" s="107">
        <f>'MFP by Site_kbs'!$AQ1279/'MFP by Site_kbs'!$G1279</f>
        <v>0.98542274052478129</v>
      </c>
      <c r="AS1279" s="104" t="s">
        <v>1767</v>
      </c>
      <c r="AT1279" s="104" t="s">
        <v>1800</v>
      </c>
      <c r="AU1279" s="115" t="s">
        <v>3246</v>
      </c>
    </row>
    <row r="1280" spans="2:47" ht="30" x14ac:dyDescent="0.25">
      <c r="B1280" s="109" t="s">
        <v>1808</v>
      </c>
      <c r="C1280" s="109">
        <v>65</v>
      </c>
      <c r="D1280" s="109" t="s">
        <v>209</v>
      </c>
      <c r="E1280" s="109">
        <v>65014</v>
      </c>
      <c r="F1280" s="109" t="s">
        <v>1624</v>
      </c>
      <c r="G1280" s="110">
        <v>949</v>
      </c>
      <c r="H1280" s="110">
        <v>473</v>
      </c>
      <c r="I1280" s="111">
        <v>0.49841938883034798</v>
      </c>
      <c r="J1280" s="110">
        <v>476</v>
      </c>
      <c r="K1280" s="111">
        <v>0.50158061116965202</v>
      </c>
      <c r="L1280" s="110">
        <v>2</v>
      </c>
      <c r="M1280" s="110">
        <v>23</v>
      </c>
      <c r="N1280" s="110">
        <v>561</v>
      </c>
      <c r="O1280" s="110">
        <v>18</v>
      </c>
      <c r="P1280" s="110">
        <v>3</v>
      </c>
      <c r="Q1280" s="110">
        <v>338</v>
      </c>
      <c r="R1280" s="110">
        <v>4</v>
      </c>
      <c r="S1280" s="110">
        <f>SUM('MFP by Site_kbs'!$L1280:$P1280,'MFP by Site_kbs'!$R1280)</f>
        <v>611</v>
      </c>
      <c r="T1280" s="110">
        <v>947</v>
      </c>
      <c r="U1280" s="111">
        <v>0.997892518440464</v>
      </c>
      <c r="V1280" s="110">
        <v>2</v>
      </c>
      <c r="W1280" s="111">
        <v>2.10748155953635E-3</v>
      </c>
      <c r="X1280" s="110">
        <v>0</v>
      </c>
      <c r="Y1280" s="110">
        <v>0</v>
      </c>
      <c r="Z1280" s="110" t="s">
        <v>1869</v>
      </c>
      <c r="AA1280" s="110">
        <v>0</v>
      </c>
      <c r="AB1280" s="110">
        <v>0</v>
      </c>
      <c r="AC1280" s="110">
        <v>0</v>
      </c>
      <c r="AD1280" s="109">
        <v>0</v>
      </c>
      <c r="AE1280" s="110">
        <v>0</v>
      </c>
      <c r="AF1280" s="110">
        <v>0</v>
      </c>
      <c r="AG1280" s="110">
        <v>0</v>
      </c>
      <c r="AH1280" s="110">
        <v>0</v>
      </c>
      <c r="AI1280" s="110">
        <v>0</v>
      </c>
      <c r="AJ1280" s="110">
        <v>255</v>
      </c>
      <c r="AK1280" s="110">
        <v>0</v>
      </c>
      <c r="AL1280" s="110">
        <v>238</v>
      </c>
      <c r="AM1280" s="110">
        <v>242</v>
      </c>
      <c r="AN1280" s="110">
        <v>214</v>
      </c>
      <c r="AO1280" s="110">
        <v>480</v>
      </c>
      <c r="AP1280" s="112">
        <f>'MFP by Site_kbs'!$AO1280/'MFP by Site_kbs'!$G1280</f>
        <v>0.50579557428872501</v>
      </c>
      <c r="AQ1280" s="110">
        <v>480</v>
      </c>
      <c r="AR1280" s="113">
        <f>'MFP by Site_kbs'!$AQ1280/'MFP by Site_kbs'!$G1280</f>
        <v>0.50579557428872501</v>
      </c>
      <c r="AS1280" s="110" t="s">
        <v>1767</v>
      </c>
      <c r="AT1280" s="110" t="s">
        <v>1800</v>
      </c>
      <c r="AU1280" s="114" t="s">
        <v>3246</v>
      </c>
    </row>
    <row r="1281" spans="2:47" ht="30" x14ac:dyDescent="0.25">
      <c r="B1281" s="103" t="s">
        <v>1808</v>
      </c>
      <c r="C1281" s="103">
        <v>65</v>
      </c>
      <c r="D1281" s="103" t="s">
        <v>209</v>
      </c>
      <c r="E1281" s="103">
        <v>65015</v>
      </c>
      <c r="F1281" s="103" t="s">
        <v>1625</v>
      </c>
      <c r="G1281" s="104">
        <v>556</v>
      </c>
      <c r="H1281" s="104">
        <v>271</v>
      </c>
      <c r="I1281" s="105">
        <v>0.48741007194244601</v>
      </c>
      <c r="J1281" s="104">
        <v>285</v>
      </c>
      <c r="K1281" s="105">
        <v>0.51258992805755399</v>
      </c>
      <c r="L1281" s="104">
        <v>0</v>
      </c>
      <c r="M1281" s="104">
        <v>1</v>
      </c>
      <c r="N1281" s="104">
        <v>546</v>
      </c>
      <c r="O1281" s="104">
        <v>4</v>
      </c>
      <c r="P1281" s="104">
        <v>2</v>
      </c>
      <c r="Q1281" s="104">
        <v>2</v>
      </c>
      <c r="R1281" s="104">
        <v>1</v>
      </c>
      <c r="S1281" s="104">
        <f>SUM('MFP by Site_kbs'!$L1281:$P1281,'MFP by Site_kbs'!$R1281)</f>
        <v>554</v>
      </c>
      <c r="T1281" s="104">
        <v>553</v>
      </c>
      <c r="U1281" s="105">
        <v>0.99460431654676296</v>
      </c>
      <c r="V1281" s="104">
        <v>3</v>
      </c>
      <c r="W1281" s="105">
        <v>5.3956834532374104E-3</v>
      </c>
      <c r="X1281" s="104">
        <v>0</v>
      </c>
      <c r="Y1281" s="104">
        <v>3</v>
      </c>
      <c r="Z1281" s="104" t="s">
        <v>1869</v>
      </c>
      <c r="AA1281" s="104">
        <v>88</v>
      </c>
      <c r="AB1281" s="104">
        <v>76</v>
      </c>
      <c r="AC1281" s="104">
        <v>86</v>
      </c>
      <c r="AD1281" s="103">
        <v>85</v>
      </c>
      <c r="AE1281" s="104">
        <v>70</v>
      </c>
      <c r="AF1281" s="104">
        <v>74</v>
      </c>
      <c r="AG1281" s="104">
        <v>74</v>
      </c>
      <c r="AH1281" s="104">
        <v>0</v>
      </c>
      <c r="AI1281" s="104">
        <v>0</v>
      </c>
      <c r="AJ1281" s="104">
        <v>0</v>
      </c>
      <c r="AK1281" s="104">
        <v>0</v>
      </c>
      <c r="AL1281" s="104">
        <v>0</v>
      </c>
      <c r="AM1281" s="104">
        <v>0</v>
      </c>
      <c r="AN1281" s="104">
        <v>0</v>
      </c>
      <c r="AO1281" s="104">
        <v>539</v>
      </c>
      <c r="AP1281" s="106">
        <f>'MFP by Site_kbs'!$AO1281/'MFP by Site_kbs'!$G1281</f>
        <v>0.96942446043165464</v>
      </c>
      <c r="AQ1281" s="104">
        <v>539</v>
      </c>
      <c r="AR1281" s="107">
        <f>'MFP by Site_kbs'!$AQ1281/'MFP by Site_kbs'!$G1281</f>
        <v>0.96942446043165464</v>
      </c>
      <c r="AS1281" s="104" t="s">
        <v>1767</v>
      </c>
      <c r="AT1281" s="104" t="s">
        <v>1800</v>
      </c>
      <c r="AU1281" s="115" t="s">
        <v>3246</v>
      </c>
    </row>
    <row r="1282" spans="2:47" ht="30" x14ac:dyDescent="0.25">
      <c r="B1282" s="109" t="s">
        <v>1808</v>
      </c>
      <c r="C1282" s="109">
        <v>65</v>
      </c>
      <c r="D1282" s="109" t="s">
        <v>209</v>
      </c>
      <c r="E1282" s="109">
        <v>65018</v>
      </c>
      <c r="F1282" s="109" t="s">
        <v>1626</v>
      </c>
      <c r="G1282" s="110">
        <v>615</v>
      </c>
      <c r="H1282" s="110">
        <v>338</v>
      </c>
      <c r="I1282" s="111">
        <v>0.54959349593495899</v>
      </c>
      <c r="J1282" s="110">
        <v>277</v>
      </c>
      <c r="K1282" s="111">
        <v>0.45040650406504101</v>
      </c>
      <c r="L1282" s="110">
        <v>0</v>
      </c>
      <c r="M1282" s="110">
        <v>1</v>
      </c>
      <c r="N1282" s="110">
        <v>607</v>
      </c>
      <c r="O1282" s="110">
        <v>3</v>
      </c>
      <c r="P1282" s="110">
        <v>0</v>
      </c>
      <c r="Q1282" s="110">
        <v>1</v>
      </c>
      <c r="R1282" s="110">
        <v>3</v>
      </c>
      <c r="S1282" s="110">
        <f>SUM('MFP by Site_kbs'!$L1282:$P1282,'MFP by Site_kbs'!$R1282)</f>
        <v>614</v>
      </c>
      <c r="T1282" s="110">
        <v>614</v>
      </c>
      <c r="U1282" s="111">
        <v>0.99837398373983699</v>
      </c>
      <c r="V1282" s="110">
        <v>1</v>
      </c>
      <c r="W1282" s="111">
        <v>1.6260162601626001E-3</v>
      </c>
      <c r="X1282" s="110">
        <v>0</v>
      </c>
      <c r="Y1282" s="110">
        <v>0</v>
      </c>
      <c r="Z1282" s="110" t="s">
        <v>1869</v>
      </c>
      <c r="AA1282" s="110">
        <v>0</v>
      </c>
      <c r="AB1282" s="110">
        <v>0</v>
      </c>
      <c r="AC1282" s="110">
        <v>0</v>
      </c>
      <c r="AD1282" s="109">
        <v>0</v>
      </c>
      <c r="AE1282" s="110">
        <v>0</v>
      </c>
      <c r="AF1282" s="110">
        <v>0</v>
      </c>
      <c r="AG1282" s="110">
        <v>0</v>
      </c>
      <c r="AH1282" s="110">
        <v>0</v>
      </c>
      <c r="AI1282" s="110">
        <v>0</v>
      </c>
      <c r="AJ1282" s="110">
        <v>209</v>
      </c>
      <c r="AK1282" s="110">
        <v>14</v>
      </c>
      <c r="AL1282" s="110">
        <v>139</v>
      </c>
      <c r="AM1282" s="110">
        <v>111</v>
      </c>
      <c r="AN1282" s="110">
        <v>142</v>
      </c>
      <c r="AO1282" s="110">
        <v>544</v>
      </c>
      <c r="AP1282" s="112">
        <f>'MFP by Site_kbs'!$AO1282/'MFP by Site_kbs'!$G1282</f>
        <v>0.88455284552845526</v>
      </c>
      <c r="AQ1282" s="110">
        <v>544</v>
      </c>
      <c r="AR1282" s="113">
        <f>'MFP by Site_kbs'!$AQ1282/'MFP by Site_kbs'!$G1282</f>
        <v>0.88455284552845526</v>
      </c>
      <c r="AS1282" s="110" t="s">
        <v>1767</v>
      </c>
      <c r="AT1282" s="110" t="s">
        <v>1800</v>
      </c>
      <c r="AU1282" s="114" t="s">
        <v>3246</v>
      </c>
    </row>
    <row r="1283" spans="2:47" ht="30" x14ac:dyDescent="0.25">
      <c r="B1283" s="103" t="s">
        <v>1808</v>
      </c>
      <c r="C1283" s="103">
        <v>65</v>
      </c>
      <c r="D1283" s="103" t="s">
        <v>209</v>
      </c>
      <c r="E1283" s="103">
        <v>65023</v>
      </c>
      <c r="F1283" s="103" t="s">
        <v>1627</v>
      </c>
      <c r="G1283" s="104">
        <v>82</v>
      </c>
      <c r="H1283" s="104">
        <v>29</v>
      </c>
      <c r="I1283" s="105">
        <v>0.353658536585366</v>
      </c>
      <c r="J1283" s="104">
        <v>53</v>
      </c>
      <c r="K1283" s="105">
        <v>0.64634146341463405</v>
      </c>
      <c r="L1283" s="104">
        <v>1</v>
      </c>
      <c r="M1283" s="104">
        <v>0</v>
      </c>
      <c r="N1283" s="104">
        <v>73</v>
      </c>
      <c r="O1283" s="104">
        <v>0</v>
      </c>
      <c r="P1283" s="104">
        <v>0</v>
      </c>
      <c r="Q1283" s="104">
        <v>7</v>
      </c>
      <c r="R1283" s="104">
        <v>1</v>
      </c>
      <c r="S1283" s="104">
        <f>SUM('MFP by Site_kbs'!$L1283:$P1283,'MFP by Site_kbs'!$R1283)</f>
        <v>75</v>
      </c>
      <c r="T1283" s="104">
        <v>82</v>
      </c>
      <c r="U1283" s="105">
        <v>1</v>
      </c>
      <c r="V1283" s="104">
        <v>0</v>
      </c>
      <c r="W1283" s="105">
        <v>0</v>
      </c>
      <c r="X1283" s="104">
        <v>0</v>
      </c>
      <c r="Y1283" s="104">
        <v>0</v>
      </c>
      <c r="Z1283" s="104" t="s">
        <v>1869</v>
      </c>
      <c r="AA1283" s="104">
        <v>0</v>
      </c>
      <c r="AB1283" s="104">
        <v>0</v>
      </c>
      <c r="AC1283" s="104">
        <v>0</v>
      </c>
      <c r="AD1283" s="103">
        <v>1</v>
      </c>
      <c r="AE1283" s="104">
        <v>2</v>
      </c>
      <c r="AF1283" s="104">
        <v>1</v>
      </c>
      <c r="AG1283" s="104">
        <v>1</v>
      </c>
      <c r="AH1283" s="104">
        <v>2</v>
      </c>
      <c r="AI1283" s="104">
        <v>8</v>
      </c>
      <c r="AJ1283" s="104">
        <v>34</v>
      </c>
      <c r="AK1283" s="104">
        <v>3</v>
      </c>
      <c r="AL1283" s="104">
        <v>15</v>
      </c>
      <c r="AM1283" s="104">
        <v>8</v>
      </c>
      <c r="AN1283" s="104">
        <v>7</v>
      </c>
      <c r="AO1283" s="104">
        <v>67</v>
      </c>
      <c r="AP1283" s="106">
        <f>'MFP by Site_kbs'!$AO1283/'MFP by Site_kbs'!$G1283</f>
        <v>0.81707317073170727</v>
      </c>
      <c r="AQ1283" s="104">
        <v>67</v>
      </c>
      <c r="AR1283" s="107">
        <f>'MFP by Site_kbs'!$AQ1283/'MFP by Site_kbs'!$G1283</f>
        <v>0.81707317073170727</v>
      </c>
      <c r="AS1283" s="104" t="s">
        <v>1767</v>
      </c>
      <c r="AT1283" s="104" t="s">
        <v>1800</v>
      </c>
      <c r="AU1283" s="115" t="s">
        <v>3246</v>
      </c>
    </row>
    <row r="1284" spans="2:47" ht="30" x14ac:dyDescent="0.25">
      <c r="B1284" s="109" t="s">
        <v>1808</v>
      </c>
      <c r="C1284" s="109">
        <v>65</v>
      </c>
      <c r="D1284" s="109" t="s">
        <v>209</v>
      </c>
      <c r="E1284" s="109">
        <v>65024</v>
      </c>
      <c r="F1284" s="109" t="s">
        <v>1628</v>
      </c>
      <c r="G1284" s="110">
        <v>408</v>
      </c>
      <c r="H1284" s="110">
        <v>204</v>
      </c>
      <c r="I1284" s="111">
        <v>0.5</v>
      </c>
      <c r="J1284" s="110">
        <v>204</v>
      </c>
      <c r="K1284" s="111">
        <v>0.5</v>
      </c>
      <c r="L1284" s="110">
        <v>0</v>
      </c>
      <c r="M1284" s="110">
        <v>12</v>
      </c>
      <c r="N1284" s="110">
        <v>354</v>
      </c>
      <c r="O1284" s="110">
        <v>13</v>
      </c>
      <c r="P1284" s="110">
        <v>0</v>
      </c>
      <c r="Q1284" s="110">
        <v>23</v>
      </c>
      <c r="R1284" s="110">
        <v>6</v>
      </c>
      <c r="S1284" s="110">
        <f>SUM('MFP by Site_kbs'!$L1284:$P1284,'MFP by Site_kbs'!$R1284)</f>
        <v>385</v>
      </c>
      <c r="T1284" s="110">
        <v>389</v>
      </c>
      <c r="U1284" s="111">
        <v>0.95343137254902</v>
      </c>
      <c r="V1284" s="110">
        <v>19</v>
      </c>
      <c r="W1284" s="111">
        <v>4.65686274509804E-2</v>
      </c>
      <c r="X1284" s="110">
        <v>0</v>
      </c>
      <c r="Y1284" s="110">
        <v>0</v>
      </c>
      <c r="Z1284" s="110" t="s">
        <v>1869</v>
      </c>
      <c r="AA1284" s="110">
        <v>68</v>
      </c>
      <c r="AB1284" s="110">
        <v>74</v>
      </c>
      <c r="AC1284" s="110">
        <v>62</v>
      </c>
      <c r="AD1284" s="109">
        <v>56</v>
      </c>
      <c r="AE1284" s="110">
        <v>56</v>
      </c>
      <c r="AF1284" s="110">
        <v>47</v>
      </c>
      <c r="AG1284" s="110">
        <v>45</v>
      </c>
      <c r="AH1284" s="110">
        <v>0</v>
      </c>
      <c r="AI1284" s="110">
        <v>0</v>
      </c>
      <c r="AJ1284" s="110">
        <v>0</v>
      </c>
      <c r="AK1284" s="110">
        <v>0</v>
      </c>
      <c r="AL1284" s="110">
        <v>0</v>
      </c>
      <c r="AM1284" s="110">
        <v>0</v>
      </c>
      <c r="AN1284" s="110">
        <v>0</v>
      </c>
      <c r="AO1284" s="110">
        <v>358</v>
      </c>
      <c r="AP1284" s="112">
        <f>'MFP by Site_kbs'!$AO1284/'MFP by Site_kbs'!$G1284</f>
        <v>0.87745098039215685</v>
      </c>
      <c r="AQ1284" s="110">
        <v>358</v>
      </c>
      <c r="AR1284" s="113">
        <f>'MFP by Site_kbs'!$AQ1284/'MFP by Site_kbs'!$G1284</f>
        <v>0.87745098039215685</v>
      </c>
      <c r="AS1284" s="110" t="s">
        <v>1767</v>
      </c>
      <c r="AT1284" s="110" t="s">
        <v>1800</v>
      </c>
      <c r="AU1284" s="114" t="s">
        <v>3246</v>
      </c>
    </row>
    <row r="1285" spans="2:47" ht="30" x14ac:dyDescent="0.25">
      <c r="B1285" s="103" t="s">
        <v>1808</v>
      </c>
      <c r="C1285" s="103">
        <v>65</v>
      </c>
      <c r="D1285" s="103" t="s">
        <v>209</v>
      </c>
      <c r="E1285" s="103">
        <v>65026</v>
      </c>
      <c r="F1285" s="103" t="s">
        <v>1629</v>
      </c>
      <c r="G1285" s="104">
        <v>357</v>
      </c>
      <c r="H1285" s="104">
        <v>146</v>
      </c>
      <c r="I1285" s="105">
        <v>0.40896358543417399</v>
      </c>
      <c r="J1285" s="104">
        <v>211</v>
      </c>
      <c r="K1285" s="105">
        <v>0.59103641456582601</v>
      </c>
      <c r="L1285" s="104">
        <v>2</v>
      </c>
      <c r="M1285" s="104">
        <v>0</v>
      </c>
      <c r="N1285" s="104">
        <v>352</v>
      </c>
      <c r="O1285" s="104">
        <v>0</v>
      </c>
      <c r="P1285" s="104">
        <v>0</v>
      </c>
      <c r="Q1285" s="104">
        <v>0</v>
      </c>
      <c r="R1285" s="104">
        <v>3</v>
      </c>
      <c r="S1285" s="104">
        <f>SUM('MFP by Site_kbs'!$L1285:$P1285,'MFP by Site_kbs'!$R1285)</f>
        <v>357</v>
      </c>
      <c r="T1285" s="104">
        <v>357</v>
      </c>
      <c r="U1285" s="105">
        <v>1</v>
      </c>
      <c r="V1285" s="104">
        <v>0</v>
      </c>
      <c r="W1285" s="105">
        <v>0</v>
      </c>
      <c r="X1285" s="104">
        <v>0</v>
      </c>
      <c r="Y1285" s="104">
        <v>5</v>
      </c>
      <c r="Z1285" s="104" t="s">
        <v>1869</v>
      </c>
      <c r="AA1285" s="104">
        <v>59</v>
      </c>
      <c r="AB1285" s="104">
        <v>60</v>
      </c>
      <c r="AC1285" s="104">
        <v>55</v>
      </c>
      <c r="AD1285" s="103">
        <v>45</v>
      </c>
      <c r="AE1285" s="104">
        <v>53</v>
      </c>
      <c r="AF1285" s="104">
        <v>34</v>
      </c>
      <c r="AG1285" s="104">
        <v>46</v>
      </c>
      <c r="AH1285" s="104">
        <v>0</v>
      </c>
      <c r="AI1285" s="104">
        <v>0</v>
      </c>
      <c r="AJ1285" s="104">
        <v>0</v>
      </c>
      <c r="AK1285" s="104">
        <v>0</v>
      </c>
      <c r="AL1285" s="104">
        <v>0</v>
      </c>
      <c r="AM1285" s="104">
        <v>0</v>
      </c>
      <c r="AN1285" s="104">
        <v>0</v>
      </c>
      <c r="AO1285" s="104">
        <v>353</v>
      </c>
      <c r="AP1285" s="106">
        <f>'MFP by Site_kbs'!$AO1285/'MFP by Site_kbs'!$G1285</f>
        <v>0.98879551820728295</v>
      </c>
      <c r="AQ1285" s="104">
        <v>353</v>
      </c>
      <c r="AR1285" s="107">
        <f>'MFP by Site_kbs'!$AQ1285/'MFP by Site_kbs'!$G1285</f>
        <v>0.98879551820728295</v>
      </c>
      <c r="AS1285" s="104" t="s">
        <v>1767</v>
      </c>
      <c r="AT1285" s="104" t="s">
        <v>1800</v>
      </c>
      <c r="AU1285" s="115" t="s">
        <v>3246</v>
      </c>
    </row>
    <row r="1286" spans="2:47" ht="30" x14ac:dyDescent="0.25">
      <c r="B1286" s="109" t="s">
        <v>1808</v>
      </c>
      <c r="C1286" s="109">
        <v>65</v>
      </c>
      <c r="D1286" s="109" t="s">
        <v>209</v>
      </c>
      <c r="E1286" s="109">
        <v>65028</v>
      </c>
      <c r="F1286" s="109" t="s">
        <v>1630</v>
      </c>
      <c r="G1286" s="110">
        <v>262</v>
      </c>
      <c r="H1286" s="110">
        <v>122</v>
      </c>
      <c r="I1286" s="111">
        <v>0.465648854961832</v>
      </c>
      <c r="J1286" s="110">
        <v>140</v>
      </c>
      <c r="K1286" s="111">
        <v>0.53435114503816805</v>
      </c>
      <c r="L1286" s="110">
        <v>0</v>
      </c>
      <c r="M1286" s="110">
        <v>0</v>
      </c>
      <c r="N1286" s="110">
        <v>257</v>
      </c>
      <c r="O1286" s="110">
        <v>1</v>
      </c>
      <c r="P1286" s="110">
        <v>0</v>
      </c>
      <c r="Q1286" s="110">
        <v>0</v>
      </c>
      <c r="R1286" s="110">
        <v>4</v>
      </c>
      <c r="S1286" s="110">
        <f>SUM('MFP by Site_kbs'!$L1286:$P1286,'MFP by Site_kbs'!$R1286)</f>
        <v>262</v>
      </c>
      <c r="T1286" s="110">
        <v>262</v>
      </c>
      <c r="U1286" s="111">
        <v>1</v>
      </c>
      <c r="V1286" s="110">
        <v>0</v>
      </c>
      <c r="W1286" s="111">
        <v>0</v>
      </c>
      <c r="X1286" s="110">
        <v>0</v>
      </c>
      <c r="Y1286" s="110">
        <v>0</v>
      </c>
      <c r="Z1286" s="110" t="s">
        <v>1869</v>
      </c>
      <c r="AA1286" s="110">
        <v>0</v>
      </c>
      <c r="AB1286" s="110">
        <v>0</v>
      </c>
      <c r="AC1286" s="110">
        <v>0</v>
      </c>
      <c r="AD1286" s="109">
        <v>61</v>
      </c>
      <c r="AE1286" s="110">
        <v>74</v>
      </c>
      <c r="AF1286" s="110">
        <v>68</v>
      </c>
      <c r="AG1286" s="110">
        <v>59</v>
      </c>
      <c r="AH1286" s="110">
        <v>0</v>
      </c>
      <c r="AI1286" s="110">
        <v>0</v>
      </c>
      <c r="AJ1286" s="110">
        <v>0</v>
      </c>
      <c r="AK1286" s="110">
        <v>0</v>
      </c>
      <c r="AL1286" s="110">
        <v>0</v>
      </c>
      <c r="AM1286" s="110">
        <v>0</v>
      </c>
      <c r="AN1286" s="110">
        <v>0</v>
      </c>
      <c r="AO1286" s="110">
        <v>235</v>
      </c>
      <c r="AP1286" s="112">
        <f>'MFP by Site_kbs'!$AO1286/'MFP by Site_kbs'!$G1286</f>
        <v>0.89694656488549618</v>
      </c>
      <c r="AQ1286" s="110">
        <v>235</v>
      </c>
      <c r="AR1286" s="113">
        <f>'MFP by Site_kbs'!$AQ1286/'MFP by Site_kbs'!$G1286</f>
        <v>0.89694656488549618</v>
      </c>
      <c r="AS1286" s="110" t="s">
        <v>1767</v>
      </c>
      <c r="AT1286" s="110" t="s">
        <v>1800</v>
      </c>
      <c r="AU1286" s="114" t="s">
        <v>3246</v>
      </c>
    </row>
    <row r="1287" spans="2:47" ht="30" x14ac:dyDescent="0.25">
      <c r="B1287" s="103" t="s">
        <v>1808</v>
      </c>
      <c r="C1287" s="103">
        <v>65</v>
      </c>
      <c r="D1287" s="103" t="s">
        <v>209</v>
      </c>
      <c r="E1287" s="103">
        <v>65030</v>
      </c>
      <c r="F1287" s="103" t="s">
        <v>1631</v>
      </c>
      <c r="G1287" s="104">
        <v>205</v>
      </c>
      <c r="H1287" s="104">
        <v>101</v>
      </c>
      <c r="I1287" s="105">
        <v>0.49268292682926801</v>
      </c>
      <c r="J1287" s="104">
        <v>104</v>
      </c>
      <c r="K1287" s="105">
        <v>0.50731707317073205</v>
      </c>
      <c r="L1287" s="104">
        <v>0</v>
      </c>
      <c r="M1287" s="104">
        <v>0</v>
      </c>
      <c r="N1287" s="104">
        <v>202</v>
      </c>
      <c r="O1287" s="104">
        <v>0</v>
      </c>
      <c r="P1287" s="104">
        <v>1</v>
      </c>
      <c r="Q1287" s="104">
        <v>1</v>
      </c>
      <c r="R1287" s="104">
        <v>1</v>
      </c>
      <c r="S1287" s="104">
        <f>SUM('MFP by Site_kbs'!$L1287:$P1287,'MFP by Site_kbs'!$R1287)</f>
        <v>204</v>
      </c>
      <c r="T1287" s="104">
        <v>205</v>
      </c>
      <c r="U1287" s="105">
        <v>1</v>
      </c>
      <c r="V1287" s="104">
        <v>0</v>
      </c>
      <c r="W1287" s="105">
        <v>0</v>
      </c>
      <c r="X1287" s="104">
        <v>0</v>
      </c>
      <c r="Y1287" s="104">
        <v>0</v>
      </c>
      <c r="Z1287" s="104" t="s">
        <v>1869</v>
      </c>
      <c r="AA1287" s="104">
        <v>0</v>
      </c>
      <c r="AB1287" s="104">
        <v>0</v>
      </c>
      <c r="AC1287" s="104">
        <v>0</v>
      </c>
      <c r="AD1287" s="103">
        <v>0</v>
      </c>
      <c r="AE1287" s="104">
        <v>0</v>
      </c>
      <c r="AF1287" s="104">
        <v>0</v>
      </c>
      <c r="AG1287" s="104">
        <v>49</v>
      </c>
      <c r="AH1287" s="104">
        <v>76</v>
      </c>
      <c r="AI1287" s="104">
        <v>80</v>
      </c>
      <c r="AJ1287" s="104">
        <v>0</v>
      </c>
      <c r="AK1287" s="104">
        <v>0</v>
      </c>
      <c r="AL1287" s="104">
        <v>0</v>
      </c>
      <c r="AM1287" s="104">
        <v>0</v>
      </c>
      <c r="AN1287" s="104">
        <v>0</v>
      </c>
      <c r="AO1287" s="104">
        <v>190</v>
      </c>
      <c r="AP1287" s="106">
        <f>'MFP by Site_kbs'!$AO1287/'MFP by Site_kbs'!$G1287</f>
        <v>0.92682926829268297</v>
      </c>
      <c r="AQ1287" s="104">
        <v>190</v>
      </c>
      <c r="AR1287" s="107">
        <f>'MFP by Site_kbs'!$AQ1287/'MFP by Site_kbs'!$G1287</f>
        <v>0.92682926829268297</v>
      </c>
      <c r="AS1287" s="104" t="s">
        <v>1767</v>
      </c>
      <c r="AT1287" s="104" t="s">
        <v>1800</v>
      </c>
      <c r="AU1287" s="115" t="s">
        <v>3247</v>
      </c>
    </row>
    <row r="1288" spans="2:47" ht="30" x14ac:dyDescent="0.25">
      <c r="B1288" s="109" t="s">
        <v>1808</v>
      </c>
      <c r="C1288" s="109">
        <v>65</v>
      </c>
      <c r="D1288" s="109" t="s">
        <v>209</v>
      </c>
      <c r="E1288" s="109">
        <v>65700</v>
      </c>
      <c r="F1288" s="109" t="s">
        <v>1632</v>
      </c>
      <c r="G1288" s="110">
        <v>94</v>
      </c>
      <c r="H1288" s="110">
        <v>34</v>
      </c>
      <c r="I1288" s="111">
        <v>0.36170212765957399</v>
      </c>
      <c r="J1288" s="110">
        <v>60</v>
      </c>
      <c r="K1288" s="111">
        <v>0.63829787234042601</v>
      </c>
      <c r="L1288" s="110">
        <v>1</v>
      </c>
      <c r="M1288" s="110">
        <v>1</v>
      </c>
      <c r="N1288" s="110">
        <v>79</v>
      </c>
      <c r="O1288" s="110">
        <v>1</v>
      </c>
      <c r="P1288" s="110">
        <v>0</v>
      </c>
      <c r="Q1288" s="110">
        <v>11</v>
      </c>
      <c r="R1288" s="110">
        <v>1</v>
      </c>
      <c r="S1288" s="110">
        <f>SUM('MFP by Site_kbs'!$L1288:$P1288,'MFP by Site_kbs'!$R1288)</f>
        <v>83</v>
      </c>
      <c r="T1288" s="110">
        <v>94</v>
      </c>
      <c r="U1288" s="111">
        <v>1</v>
      </c>
      <c r="V1288" s="110">
        <v>0</v>
      </c>
      <c r="W1288" s="111">
        <v>0</v>
      </c>
      <c r="X1288" s="110">
        <v>0</v>
      </c>
      <c r="Y1288" s="110">
        <v>94</v>
      </c>
      <c r="Z1288" s="110" t="s">
        <v>1869</v>
      </c>
      <c r="AA1288" s="110">
        <v>0</v>
      </c>
      <c r="AB1288" s="110">
        <v>0</v>
      </c>
      <c r="AC1288" s="110">
        <v>0</v>
      </c>
      <c r="AD1288" s="109">
        <v>0</v>
      </c>
      <c r="AE1288" s="110">
        <v>0</v>
      </c>
      <c r="AF1288" s="110">
        <v>0</v>
      </c>
      <c r="AG1288" s="110">
        <v>0</v>
      </c>
      <c r="AH1288" s="110">
        <v>0</v>
      </c>
      <c r="AI1288" s="110">
        <v>0</v>
      </c>
      <c r="AJ1288" s="110">
        <v>0</v>
      </c>
      <c r="AK1288" s="110">
        <v>0</v>
      </c>
      <c r="AL1288" s="110">
        <v>0</v>
      </c>
      <c r="AM1288" s="110">
        <v>0</v>
      </c>
      <c r="AN1288" s="110">
        <v>0</v>
      </c>
      <c r="AO1288" s="110">
        <v>70</v>
      </c>
      <c r="AP1288" s="112">
        <f>'MFP by Site_kbs'!$AO1288/'MFP by Site_kbs'!$G1288</f>
        <v>0.74468085106382975</v>
      </c>
      <c r="AQ1288" s="110">
        <v>70</v>
      </c>
      <c r="AR1288" s="113">
        <f>'MFP by Site_kbs'!$AQ1288/'MFP by Site_kbs'!$G1288</f>
        <v>0.74468085106382975</v>
      </c>
      <c r="AS1288" s="110" t="s">
        <v>1767</v>
      </c>
      <c r="AT1288" s="110" t="s">
        <v>1800</v>
      </c>
      <c r="AU1288" s="114" t="s">
        <v>3247</v>
      </c>
    </row>
    <row r="1289" spans="2:47" ht="30" x14ac:dyDescent="0.25">
      <c r="B1289" s="103" t="s">
        <v>1808</v>
      </c>
      <c r="C1289" s="103">
        <v>66</v>
      </c>
      <c r="D1289" s="103" t="s">
        <v>211</v>
      </c>
      <c r="E1289" s="103">
        <v>66001</v>
      </c>
      <c r="F1289" s="103" t="s">
        <v>1170</v>
      </c>
      <c r="G1289" s="104">
        <v>339</v>
      </c>
      <c r="H1289" s="104">
        <v>164</v>
      </c>
      <c r="I1289" s="105">
        <v>0.48377581120944002</v>
      </c>
      <c r="J1289" s="104">
        <v>175</v>
      </c>
      <c r="K1289" s="105">
        <v>0.51622418879055998</v>
      </c>
      <c r="L1289" s="104">
        <v>0</v>
      </c>
      <c r="M1289" s="104">
        <v>1</v>
      </c>
      <c r="N1289" s="104">
        <v>275</v>
      </c>
      <c r="O1289" s="104">
        <v>9</v>
      </c>
      <c r="P1289" s="104">
        <v>0</v>
      </c>
      <c r="Q1289" s="104">
        <v>49</v>
      </c>
      <c r="R1289" s="104">
        <v>5</v>
      </c>
      <c r="S1289" s="104">
        <f>SUM('MFP by Site_kbs'!$L1289:$P1289,'MFP by Site_kbs'!$R1289)</f>
        <v>290</v>
      </c>
      <c r="T1289" s="104">
        <v>332</v>
      </c>
      <c r="U1289" s="105">
        <v>0.97935103244837796</v>
      </c>
      <c r="V1289" s="104">
        <v>7</v>
      </c>
      <c r="W1289" s="105">
        <v>2.0648967551622401E-2</v>
      </c>
      <c r="X1289" s="104">
        <v>0</v>
      </c>
      <c r="Y1289" s="104">
        <v>0</v>
      </c>
      <c r="Z1289" s="104" t="s">
        <v>1869</v>
      </c>
      <c r="AA1289" s="104">
        <v>0</v>
      </c>
      <c r="AB1289" s="104">
        <v>0</v>
      </c>
      <c r="AC1289" s="104">
        <v>0</v>
      </c>
      <c r="AD1289" s="103">
        <v>102</v>
      </c>
      <c r="AE1289" s="104">
        <v>135</v>
      </c>
      <c r="AF1289" s="104">
        <v>102</v>
      </c>
      <c r="AG1289" s="104">
        <v>0</v>
      </c>
      <c r="AH1289" s="104">
        <v>0</v>
      </c>
      <c r="AI1289" s="104">
        <v>0</v>
      </c>
      <c r="AJ1289" s="104">
        <v>0</v>
      </c>
      <c r="AK1289" s="104">
        <v>0</v>
      </c>
      <c r="AL1289" s="104">
        <v>0</v>
      </c>
      <c r="AM1289" s="104">
        <v>0</v>
      </c>
      <c r="AN1289" s="104">
        <v>0</v>
      </c>
      <c r="AO1289" s="104">
        <v>330</v>
      </c>
      <c r="AP1289" s="106">
        <f>'MFP by Site_kbs'!$AO1289/'MFP by Site_kbs'!$G1289</f>
        <v>0.97345132743362828</v>
      </c>
      <c r="AQ1289" s="104">
        <v>330</v>
      </c>
      <c r="AR1289" s="107">
        <f>'MFP by Site_kbs'!$AQ1289/'MFP by Site_kbs'!$G1289</f>
        <v>0.97345132743362828</v>
      </c>
      <c r="AS1289" s="104" t="s">
        <v>1767</v>
      </c>
      <c r="AT1289" s="104" t="s">
        <v>1777</v>
      </c>
      <c r="AU1289" s="115" t="s">
        <v>3246</v>
      </c>
    </row>
    <row r="1290" spans="2:47" ht="30" x14ac:dyDescent="0.25">
      <c r="B1290" s="109" t="s">
        <v>1808</v>
      </c>
      <c r="C1290" s="109">
        <v>66</v>
      </c>
      <c r="D1290" s="109" t="s">
        <v>211</v>
      </c>
      <c r="E1290" s="109">
        <v>66002</v>
      </c>
      <c r="F1290" s="109" t="s">
        <v>1633</v>
      </c>
      <c r="G1290" s="110">
        <v>721</v>
      </c>
      <c r="H1290" s="110">
        <v>357</v>
      </c>
      <c r="I1290" s="111">
        <v>0.495145631067961</v>
      </c>
      <c r="J1290" s="110">
        <v>364</v>
      </c>
      <c r="K1290" s="111">
        <v>0.50485436893203905</v>
      </c>
      <c r="L1290" s="110">
        <v>0</v>
      </c>
      <c r="M1290" s="110">
        <v>4</v>
      </c>
      <c r="N1290" s="110">
        <v>578</v>
      </c>
      <c r="O1290" s="110">
        <v>16</v>
      </c>
      <c r="P1290" s="110">
        <v>0</v>
      </c>
      <c r="Q1290" s="110">
        <v>120</v>
      </c>
      <c r="R1290" s="110">
        <v>3</v>
      </c>
      <c r="S1290" s="110">
        <f>SUM('MFP by Site_kbs'!$L1290:$P1290,'MFP by Site_kbs'!$R1290)</f>
        <v>601</v>
      </c>
      <c r="T1290" s="110">
        <v>718</v>
      </c>
      <c r="U1290" s="111">
        <v>0.99583911234396705</v>
      </c>
      <c r="V1290" s="110">
        <v>3</v>
      </c>
      <c r="W1290" s="111">
        <v>4.1608876560332896E-3</v>
      </c>
      <c r="X1290" s="110">
        <v>0</v>
      </c>
      <c r="Y1290" s="110">
        <v>0</v>
      </c>
      <c r="Z1290" s="110" t="s">
        <v>1869</v>
      </c>
      <c r="AA1290" s="110">
        <v>0</v>
      </c>
      <c r="AB1290" s="110">
        <v>0</v>
      </c>
      <c r="AC1290" s="110">
        <v>0</v>
      </c>
      <c r="AD1290" s="109">
        <v>0</v>
      </c>
      <c r="AE1290" s="110">
        <v>0</v>
      </c>
      <c r="AF1290" s="110">
        <v>0</v>
      </c>
      <c r="AG1290" s="110">
        <v>92</v>
      </c>
      <c r="AH1290" s="110">
        <v>93</v>
      </c>
      <c r="AI1290" s="110">
        <v>115</v>
      </c>
      <c r="AJ1290" s="110">
        <v>114</v>
      </c>
      <c r="AK1290" s="110">
        <v>1</v>
      </c>
      <c r="AL1290" s="110">
        <v>115</v>
      </c>
      <c r="AM1290" s="110">
        <v>95</v>
      </c>
      <c r="AN1290" s="110">
        <v>96</v>
      </c>
      <c r="AO1290" s="110">
        <v>668</v>
      </c>
      <c r="AP1290" s="112">
        <f>'MFP by Site_kbs'!$AO1290/'MFP by Site_kbs'!$G1290</f>
        <v>0.92649098474341196</v>
      </c>
      <c r="AQ1290" s="110">
        <v>668</v>
      </c>
      <c r="AR1290" s="113">
        <f>'MFP by Site_kbs'!$AQ1290/'MFP by Site_kbs'!$G1290</f>
        <v>0.92649098474341196</v>
      </c>
      <c r="AS1290" s="110" t="s">
        <v>1767</v>
      </c>
      <c r="AT1290" s="110" t="s">
        <v>1777</v>
      </c>
      <c r="AU1290" s="114" t="s">
        <v>3246</v>
      </c>
    </row>
    <row r="1291" spans="2:47" ht="30" x14ac:dyDescent="0.25">
      <c r="B1291" s="103" t="s">
        <v>1808</v>
      </c>
      <c r="C1291" s="103">
        <v>66</v>
      </c>
      <c r="D1291" s="103" t="s">
        <v>211</v>
      </c>
      <c r="E1291" s="103">
        <v>66003</v>
      </c>
      <c r="F1291" s="103" t="s">
        <v>1634</v>
      </c>
      <c r="G1291" s="104">
        <v>313</v>
      </c>
      <c r="H1291" s="104">
        <v>155</v>
      </c>
      <c r="I1291" s="105">
        <v>0.495207667731629</v>
      </c>
      <c r="J1291" s="104">
        <v>158</v>
      </c>
      <c r="K1291" s="105">
        <v>0.50479233226837095</v>
      </c>
      <c r="L1291" s="104">
        <v>0</v>
      </c>
      <c r="M1291" s="104">
        <v>1</v>
      </c>
      <c r="N1291" s="104">
        <v>232</v>
      </c>
      <c r="O1291" s="104">
        <v>13</v>
      </c>
      <c r="P1291" s="104">
        <v>0</v>
      </c>
      <c r="Q1291" s="104">
        <v>58</v>
      </c>
      <c r="R1291" s="104">
        <v>9</v>
      </c>
      <c r="S1291" s="104">
        <f>SUM('MFP by Site_kbs'!$L1291:$P1291,'MFP by Site_kbs'!$R1291)</f>
        <v>255</v>
      </c>
      <c r="T1291" s="104">
        <v>301</v>
      </c>
      <c r="U1291" s="105">
        <v>0.96166134185303498</v>
      </c>
      <c r="V1291" s="104">
        <v>12</v>
      </c>
      <c r="W1291" s="105">
        <v>3.8338658146964903E-2</v>
      </c>
      <c r="X1291" s="104">
        <v>0</v>
      </c>
      <c r="Y1291" s="104">
        <v>0</v>
      </c>
      <c r="Z1291" s="104" t="s">
        <v>1869</v>
      </c>
      <c r="AA1291" s="104">
        <v>109</v>
      </c>
      <c r="AB1291" s="104">
        <v>107</v>
      </c>
      <c r="AC1291" s="104">
        <v>97</v>
      </c>
      <c r="AD1291" s="103">
        <v>0</v>
      </c>
      <c r="AE1291" s="104">
        <v>0</v>
      </c>
      <c r="AF1291" s="104">
        <v>0</v>
      </c>
      <c r="AG1291" s="104">
        <v>0</v>
      </c>
      <c r="AH1291" s="104">
        <v>0</v>
      </c>
      <c r="AI1291" s="104">
        <v>0</v>
      </c>
      <c r="AJ1291" s="104">
        <v>0</v>
      </c>
      <c r="AK1291" s="104">
        <v>0</v>
      </c>
      <c r="AL1291" s="104">
        <v>0</v>
      </c>
      <c r="AM1291" s="104">
        <v>0</v>
      </c>
      <c r="AN1291" s="104">
        <v>0</v>
      </c>
      <c r="AO1291" s="104">
        <v>303</v>
      </c>
      <c r="AP1291" s="106">
        <f>'MFP by Site_kbs'!$AO1291/'MFP by Site_kbs'!$G1291</f>
        <v>0.96805111821086265</v>
      </c>
      <c r="AQ1291" s="104">
        <v>303</v>
      </c>
      <c r="AR1291" s="107">
        <f>'MFP by Site_kbs'!$AQ1291/'MFP by Site_kbs'!$G1291</f>
        <v>0.96805111821086265</v>
      </c>
      <c r="AS1291" s="104" t="s">
        <v>1767</v>
      </c>
      <c r="AT1291" s="104" t="s">
        <v>1777</v>
      </c>
      <c r="AU1291" s="115" t="s">
        <v>3246</v>
      </c>
    </row>
    <row r="1292" spans="2:47" ht="30" x14ac:dyDescent="0.25">
      <c r="B1292" s="109" t="s">
        <v>1808</v>
      </c>
      <c r="C1292" s="109">
        <v>66</v>
      </c>
      <c r="D1292" s="109" t="s">
        <v>211</v>
      </c>
      <c r="E1292" s="109">
        <v>66005</v>
      </c>
      <c r="F1292" s="109" t="s">
        <v>1635</v>
      </c>
      <c r="G1292" s="110">
        <v>47</v>
      </c>
      <c r="H1292" s="110">
        <v>18</v>
      </c>
      <c r="I1292" s="111">
        <v>0.38297872340425498</v>
      </c>
      <c r="J1292" s="110">
        <v>29</v>
      </c>
      <c r="K1292" s="111">
        <v>0.61702127659574502</v>
      </c>
      <c r="L1292" s="110">
        <v>0</v>
      </c>
      <c r="M1292" s="110">
        <v>0</v>
      </c>
      <c r="N1292" s="110">
        <v>23</v>
      </c>
      <c r="O1292" s="110">
        <v>0</v>
      </c>
      <c r="P1292" s="110">
        <v>0</v>
      </c>
      <c r="Q1292" s="110">
        <v>24</v>
      </c>
      <c r="R1292" s="110">
        <v>0</v>
      </c>
      <c r="S1292" s="110">
        <f>SUM('MFP by Site_kbs'!$L1292:$P1292,'MFP by Site_kbs'!$R1292)</f>
        <v>23</v>
      </c>
      <c r="T1292" s="110">
        <v>47</v>
      </c>
      <c r="U1292" s="111">
        <v>1</v>
      </c>
      <c r="V1292" s="110">
        <v>0</v>
      </c>
      <c r="W1292" s="111">
        <v>0</v>
      </c>
      <c r="X1292" s="110">
        <v>0</v>
      </c>
      <c r="Y1292" s="110">
        <v>47</v>
      </c>
      <c r="Z1292" s="110" t="s">
        <v>1869</v>
      </c>
      <c r="AA1292" s="110">
        <v>0</v>
      </c>
      <c r="AB1292" s="110">
        <v>0</v>
      </c>
      <c r="AC1292" s="110">
        <v>0</v>
      </c>
      <c r="AD1292" s="109">
        <v>0</v>
      </c>
      <c r="AE1292" s="110">
        <v>0</v>
      </c>
      <c r="AF1292" s="110">
        <v>0</v>
      </c>
      <c r="AG1292" s="110">
        <v>0</v>
      </c>
      <c r="AH1292" s="110">
        <v>0</v>
      </c>
      <c r="AI1292" s="110">
        <v>0</v>
      </c>
      <c r="AJ1292" s="110">
        <v>0</v>
      </c>
      <c r="AK1292" s="110">
        <v>0</v>
      </c>
      <c r="AL1292" s="110">
        <v>0</v>
      </c>
      <c r="AM1292" s="110">
        <v>0</v>
      </c>
      <c r="AN1292" s="110">
        <v>0</v>
      </c>
      <c r="AO1292" s="110">
        <v>35</v>
      </c>
      <c r="AP1292" s="112">
        <f>'MFP by Site_kbs'!$AO1292/'MFP by Site_kbs'!$G1292</f>
        <v>0.74468085106382975</v>
      </c>
      <c r="AQ1292" s="110">
        <v>35</v>
      </c>
      <c r="AR1292" s="113">
        <f>'MFP by Site_kbs'!$AQ1292/'MFP by Site_kbs'!$G1292</f>
        <v>0.74468085106382975</v>
      </c>
      <c r="AS1292" s="110" t="s">
        <v>1767</v>
      </c>
      <c r="AT1292" s="110" t="s">
        <v>1777</v>
      </c>
      <c r="AU1292" s="114" t="s">
        <v>3246</v>
      </c>
    </row>
    <row r="1293" spans="2:47" ht="30" x14ac:dyDescent="0.25">
      <c r="B1293" s="103" t="s">
        <v>1808</v>
      </c>
      <c r="C1293" s="103">
        <v>67</v>
      </c>
      <c r="D1293" s="103" t="s">
        <v>213</v>
      </c>
      <c r="E1293" s="103">
        <v>67001</v>
      </c>
      <c r="F1293" s="103" t="s">
        <v>1636</v>
      </c>
      <c r="G1293" s="104">
        <v>375</v>
      </c>
      <c r="H1293" s="104">
        <v>169</v>
      </c>
      <c r="I1293" s="105">
        <v>0.45066666666666699</v>
      </c>
      <c r="J1293" s="104">
        <v>206</v>
      </c>
      <c r="K1293" s="105">
        <v>0.54933333333333301</v>
      </c>
      <c r="L1293" s="104">
        <v>0</v>
      </c>
      <c r="M1293" s="104">
        <v>5</v>
      </c>
      <c r="N1293" s="104">
        <v>152</v>
      </c>
      <c r="O1293" s="104">
        <v>7</v>
      </c>
      <c r="P1293" s="104">
        <v>0</v>
      </c>
      <c r="Q1293" s="104">
        <v>197</v>
      </c>
      <c r="R1293" s="104">
        <v>14</v>
      </c>
      <c r="S1293" s="104">
        <f>SUM('MFP by Site_kbs'!$L1293:$P1293,'MFP by Site_kbs'!$R1293)</f>
        <v>178</v>
      </c>
      <c r="T1293" s="104">
        <v>375</v>
      </c>
      <c r="U1293" s="105">
        <v>1</v>
      </c>
      <c r="V1293" s="104">
        <v>0</v>
      </c>
      <c r="W1293" s="105">
        <v>0</v>
      </c>
      <c r="X1293" s="104">
        <v>0</v>
      </c>
      <c r="Y1293" s="104">
        <v>0</v>
      </c>
      <c r="Z1293" s="104" t="s">
        <v>1869</v>
      </c>
      <c r="AA1293" s="104">
        <v>375</v>
      </c>
      <c r="AB1293" s="104">
        <v>0</v>
      </c>
      <c r="AC1293" s="104">
        <v>0</v>
      </c>
      <c r="AD1293" s="103">
        <v>0</v>
      </c>
      <c r="AE1293" s="104">
        <v>0</v>
      </c>
      <c r="AF1293" s="104">
        <v>0</v>
      </c>
      <c r="AG1293" s="104">
        <v>0</v>
      </c>
      <c r="AH1293" s="104">
        <v>0</v>
      </c>
      <c r="AI1293" s="104">
        <v>0</v>
      </c>
      <c r="AJ1293" s="104">
        <v>0</v>
      </c>
      <c r="AK1293" s="104">
        <v>0</v>
      </c>
      <c r="AL1293" s="104">
        <v>0</v>
      </c>
      <c r="AM1293" s="104">
        <v>0</v>
      </c>
      <c r="AN1293" s="104">
        <v>0</v>
      </c>
      <c r="AO1293" s="104">
        <v>189</v>
      </c>
      <c r="AP1293" s="106">
        <f>'MFP by Site_kbs'!$AO1293/'MFP by Site_kbs'!$G1293</f>
        <v>0.504</v>
      </c>
      <c r="AQ1293" s="104">
        <v>189</v>
      </c>
      <c r="AR1293" s="107">
        <f>'MFP by Site_kbs'!$AQ1293/'MFP by Site_kbs'!$G1293</f>
        <v>0.504</v>
      </c>
      <c r="AS1293" s="104" t="s">
        <v>1767</v>
      </c>
      <c r="AT1293" s="104" t="s">
        <v>1957</v>
      </c>
      <c r="AU1293" s="115" t="s">
        <v>3247</v>
      </c>
    </row>
    <row r="1294" spans="2:47" ht="30" x14ac:dyDescent="0.25">
      <c r="B1294" s="109" t="s">
        <v>1808</v>
      </c>
      <c r="C1294" s="109">
        <v>67</v>
      </c>
      <c r="D1294" s="109" t="s">
        <v>213</v>
      </c>
      <c r="E1294" s="109">
        <v>67002</v>
      </c>
      <c r="F1294" s="109" t="s">
        <v>1637</v>
      </c>
      <c r="G1294" s="110">
        <v>805</v>
      </c>
      <c r="H1294" s="110">
        <v>406</v>
      </c>
      <c r="I1294" s="111">
        <v>0.50434782608695705</v>
      </c>
      <c r="J1294" s="110">
        <v>399</v>
      </c>
      <c r="K1294" s="111">
        <v>0.495652173913044</v>
      </c>
      <c r="L1294" s="110">
        <v>1</v>
      </c>
      <c r="M1294" s="110">
        <v>8</v>
      </c>
      <c r="N1294" s="110">
        <v>399</v>
      </c>
      <c r="O1294" s="110">
        <v>18</v>
      </c>
      <c r="P1294" s="110">
        <v>0</v>
      </c>
      <c r="Q1294" s="110">
        <v>359</v>
      </c>
      <c r="R1294" s="110">
        <v>20</v>
      </c>
      <c r="S1294" s="110">
        <f>SUM('MFP by Site_kbs'!$L1294:$P1294,'MFP by Site_kbs'!$R1294)</f>
        <v>446</v>
      </c>
      <c r="T1294" s="110">
        <v>800</v>
      </c>
      <c r="U1294" s="111">
        <v>0.99378881987577605</v>
      </c>
      <c r="V1294" s="110">
        <v>5</v>
      </c>
      <c r="W1294" s="111">
        <v>6.2111801242236003E-3</v>
      </c>
      <c r="X1294" s="110">
        <v>0</v>
      </c>
      <c r="Y1294" s="110">
        <v>0</v>
      </c>
      <c r="Z1294" s="110" t="s">
        <v>1869</v>
      </c>
      <c r="AA1294" s="110">
        <v>0</v>
      </c>
      <c r="AB1294" s="110">
        <v>0</v>
      </c>
      <c r="AC1294" s="110">
        <v>0</v>
      </c>
      <c r="AD1294" s="109">
        <v>0</v>
      </c>
      <c r="AE1294" s="110">
        <v>0</v>
      </c>
      <c r="AF1294" s="110">
        <v>0</v>
      </c>
      <c r="AG1294" s="110">
        <v>0</v>
      </c>
      <c r="AH1294" s="110">
        <v>384</v>
      </c>
      <c r="AI1294" s="110">
        <v>421</v>
      </c>
      <c r="AJ1294" s="110">
        <v>0</v>
      </c>
      <c r="AK1294" s="110">
        <v>0</v>
      </c>
      <c r="AL1294" s="110">
        <v>0</v>
      </c>
      <c r="AM1294" s="110">
        <v>0</v>
      </c>
      <c r="AN1294" s="110">
        <v>0</v>
      </c>
      <c r="AO1294" s="110">
        <v>406</v>
      </c>
      <c r="AP1294" s="112">
        <f>'MFP by Site_kbs'!$AO1294/'MFP by Site_kbs'!$G1294</f>
        <v>0.5043478260869565</v>
      </c>
      <c r="AQ1294" s="110">
        <v>409</v>
      </c>
      <c r="AR1294" s="113">
        <f>'MFP by Site_kbs'!$AQ1294/'MFP by Site_kbs'!$G1294</f>
        <v>0.50807453416149073</v>
      </c>
      <c r="AS1294" s="110" t="s">
        <v>1767</v>
      </c>
      <c r="AT1294" s="110" t="s">
        <v>1957</v>
      </c>
      <c r="AU1294" s="114" t="s">
        <v>3247</v>
      </c>
    </row>
    <row r="1295" spans="2:47" ht="30" x14ac:dyDescent="0.25">
      <c r="B1295" s="103" t="s">
        <v>1808</v>
      </c>
      <c r="C1295" s="103">
        <v>67</v>
      </c>
      <c r="D1295" s="103" t="s">
        <v>213</v>
      </c>
      <c r="E1295" s="103">
        <v>67003</v>
      </c>
      <c r="F1295" s="103" t="s">
        <v>1638</v>
      </c>
      <c r="G1295" s="104">
        <v>825</v>
      </c>
      <c r="H1295" s="104">
        <v>416</v>
      </c>
      <c r="I1295" s="105">
        <v>0.50424242424242405</v>
      </c>
      <c r="J1295" s="104">
        <v>409</v>
      </c>
      <c r="K1295" s="105">
        <v>0.49575757575757601</v>
      </c>
      <c r="L1295" s="104">
        <v>0</v>
      </c>
      <c r="M1295" s="104">
        <v>15</v>
      </c>
      <c r="N1295" s="104">
        <v>399</v>
      </c>
      <c r="O1295" s="104">
        <v>16</v>
      </c>
      <c r="P1295" s="104">
        <v>0</v>
      </c>
      <c r="Q1295" s="104">
        <v>369</v>
      </c>
      <c r="R1295" s="104">
        <v>26</v>
      </c>
      <c r="S1295" s="104">
        <f>SUM('MFP by Site_kbs'!$L1295:$P1295,'MFP by Site_kbs'!$R1295)</f>
        <v>456</v>
      </c>
      <c r="T1295" s="104">
        <v>820</v>
      </c>
      <c r="U1295" s="105">
        <v>0.99393939393939401</v>
      </c>
      <c r="V1295" s="104">
        <v>5</v>
      </c>
      <c r="W1295" s="105">
        <v>6.0606060606060597E-3</v>
      </c>
      <c r="X1295" s="104">
        <v>0</v>
      </c>
      <c r="Y1295" s="104">
        <v>0</v>
      </c>
      <c r="Z1295" s="104" t="s">
        <v>1869</v>
      </c>
      <c r="AA1295" s="104">
        <v>0</v>
      </c>
      <c r="AB1295" s="104">
        <v>0</v>
      </c>
      <c r="AC1295" s="104">
        <v>0</v>
      </c>
      <c r="AD1295" s="103">
        <v>410</v>
      </c>
      <c r="AE1295" s="104">
        <v>415</v>
      </c>
      <c r="AF1295" s="104">
        <v>0</v>
      </c>
      <c r="AG1295" s="104">
        <v>0</v>
      </c>
      <c r="AH1295" s="104">
        <v>0</v>
      </c>
      <c r="AI1295" s="104">
        <v>0</v>
      </c>
      <c r="AJ1295" s="104">
        <v>0</v>
      </c>
      <c r="AK1295" s="104">
        <v>0</v>
      </c>
      <c r="AL1295" s="104">
        <v>0</v>
      </c>
      <c r="AM1295" s="104">
        <v>0</v>
      </c>
      <c r="AN1295" s="104">
        <v>0</v>
      </c>
      <c r="AO1295" s="104">
        <v>431</v>
      </c>
      <c r="AP1295" s="106">
        <f>'MFP by Site_kbs'!$AO1295/'MFP by Site_kbs'!$G1295</f>
        <v>0.52242424242424246</v>
      </c>
      <c r="AQ1295" s="104">
        <v>431</v>
      </c>
      <c r="AR1295" s="107">
        <f>'MFP by Site_kbs'!$AQ1295/'MFP by Site_kbs'!$G1295</f>
        <v>0.52242424242424246</v>
      </c>
      <c r="AS1295" s="104" t="s">
        <v>1767</v>
      </c>
      <c r="AT1295" s="104" t="s">
        <v>1957</v>
      </c>
      <c r="AU1295" s="115" t="s">
        <v>3247</v>
      </c>
    </row>
    <row r="1296" spans="2:47" ht="30" x14ac:dyDescent="0.25">
      <c r="B1296" s="109" t="s">
        <v>1808</v>
      </c>
      <c r="C1296" s="109">
        <v>67</v>
      </c>
      <c r="D1296" s="109" t="s">
        <v>213</v>
      </c>
      <c r="E1296" s="109">
        <v>67004</v>
      </c>
      <c r="F1296" s="109" t="s">
        <v>1639</v>
      </c>
      <c r="G1296" s="110">
        <v>1551</v>
      </c>
      <c r="H1296" s="110">
        <v>751</v>
      </c>
      <c r="I1296" s="111">
        <v>0.48420373952288798</v>
      </c>
      <c r="J1296" s="110">
        <v>800</v>
      </c>
      <c r="K1296" s="111">
        <v>0.51579626047711202</v>
      </c>
      <c r="L1296" s="110">
        <v>0</v>
      </c>
      <c r="M1296" s="110">
        <v>13</v>
      </c>
      <c r="N1296" s="110">
        <v>804</v>
      </c>
      <c r="O1296" s="110">
        <v>20</v>
      </c>
      <c r="P1296" s="110">
        <v>0</v>
      </c>
      <c r="Q1296" s="110">
        <v>691</v>
      </c>
      <c r="R1296" s="110">
        <v>23</v>
      </c>
      <c r="S1296" s="110">
        <f>SUM('MFP by Site_kbs'!$L1296:$P1296,'MFP by Site_kbs'!$R1296)</f>
        <v>860</v>
      </c>
      <c r="T1296" s="110">
        <v>1543</v>
      </c>
      <c r="U1296" s="111">
        <v>0.99484203739522903</v>
      </c>
      <c r="V1296" s="110">
        <v>8</v>
      </c>
      <c r="W1296" s="111">
        <v>5.1579626047711198E-3</v>
      </c>
      <c r="X1296" s="110">
        <v>0</v>
      </c>
      <c r="Y1296" s="110">
        <v>0</v>
      </c>
      <c r="Z1296" s="110" t="s">
        <v>1869</v>
      </c>
      <c r="AA1296" s="110">
        <v>0</v>
      </c>
      <c r="AB1296" s="110">
        <v>0</v>
      </c>
      <c r="AC1296" s="110">
        <v>0</v>
      </c>
      <c r="AD1296" s="109">
        <v>0</v>
      </c>
      <c r="AE1296" s="110">
        <v>0</v>
      </c>
      <c r="AF1296" s="110">
        <v>0</v>
      </c>
      <c r="AG1296" s="110">
        <v>0</v>
      </c>
      <c r="AH1296" s="110">
        <v>0</v>
      </c>
      <c r="AI1296" s="110">
        <v>0</v>
      </c>
      <c r="AJ1296" s="110">
        <v>451</v>
      </c>
      <c r="AK1296" s="110">
        <v>11</v>
      </c>
      <c r="AL1296" s="110">
        <v>380</v>
      </c>
      <c r="AM1296" s="110">
        <v>367</v>
      </c>
      <c r="AN1296" s="110">
        <v>342</v>
      </c>
      <c r="AO1296" s="110">
        <v>768</v>
      </c>
      <c r="AP1296" s="112">
        <f>'MFP by Site_kbs'!$AO1296/'MFP by Site_kbs'!$G1296</f>
        <v>0.49516441005802708</v>
      </c>
      <c r="AQ1296" s="110">
        <v>775</v>
      </c>
      <c r="AR1296" s="113">
        <f>'MFP by Site_kbs'!$AQ1296/'MFP by Site_kbs'!$G1296</f>
        <v>0.49967762733720178</v>
      </c>
      <c r="AS1296" s="110" t="s">
        <v>1767</v>
      </c>
      <c r="AT1296" s="110" t="s">
        <v>1957</v>
      </c>
      <c r="AU1296" s="114" t="s">
        <v>3247</v>
      </c>
    </row>
    <row r="1297" spans="2:47" ht="30" x14ac:dyDescent="0.25">
      <c r="B1297" s="103" t="s">
        <v>1808</v>
      </c>
      <c r="C1297" s="103">
        <v>67</v>
      </c>
      <c r="D1297" s="103" t="s">
        <v>213</v>
      </c>
      <c r="E1297" s="103">
        <v>67006</v>
      </c>
      <c r="F1297" s="103" t="s">
        <v>1640</v>
      </c>
      <c r="G1297" s="104">
        <v>823</v>
      </c>
      <c r="H1297" s="104">
        <v>408</v>
      </c>
      <c r="I1297" s="105">
        <v>0.49574726609963499</v>
      </c>
      <c r="J1297" s="104">
        <v>415</v>
      </c>
      <c r="K1297" s="105">
        <v>0.50425273390036496</v>
      </c>
      <c r="L1297" s="104">
        <v>0</v>
      </c>
      <c r="M1297" s="104">
        <v>8</v>
      </c>
      <c r="N1297" s="104">
        <v>401</v>
      </c>
      <c r="O1297" s="104">
        <v>18</v>
      </c>
      <c r="P1297" s="104">
        <v>0</v>
      </c>
      <c r="Q1297" s="104">
        <v>369</v>
      </c>
      <c r="R1297" s="104">
        <v>27</v>
      </c>
      <c r="S1297" s="104">
        <f>SUM('MFP by Site_kbs'!$L1297:$P1297,'MFP by Site_kbs'!$R1297)</f>
        <v>454</v>
      </c>
      <c r="T1297" s="104">
        <v>822</v>
      </c>
      <c r="U1297" s="105">
        <v>0.998784933171324</v>
      </c>
      <c r="V1297" s="104">
        <v>1</v>
      </c>
      <c r="W1297" s="105">
        <v>1.2150668286755801E-3</v>
      </c>
      <c r="X1297" s="104">
        <v>0</v>
      </c>
      <c r="Y1297" s="104">
        <v>0</v>
      </c>
      <c r="Z1297" s="104" t="s">
        <v>1869</v>
      </c>
      <c r="AA1297" s="104">
        <v>0</v>
      </c>
      <c r="AB1297" s="104">
        <v>0</v>
      </c>
      <c r="AC1297" s="104">
        <v>0</v>
      </c>
      <c r="AD1297" s="103">
        <v>0</v>
      </c>
      <c r="AE1297" s="104">
        <v>0</v>
      </c>
      <c r="AF1297" s="104">
        <v>409</v>
      </c>
      <c r="AG1297" s="104">
        <v>414</v>
      </c>
      <c r="AH1297" s="104">
        <v>0</v>
      </c>
      <c r="AI1297" s="104">
        <v>0</v>
      </c>
      <c r="AJ1297" s="104">
        <v>0</v>
      </c>
      <c r="AK1297" s="104">
        <v>0</v>
      </c>
      <c r="AL1297" s="104">
        <v>0</v>
      </c>
      <c r="AM1297" s="104">
        <v>0</v>
      </c>
      <c r="AN1297" s="104">
        <v>0</v>
      </c>
      <c r="AO1297" s="104">
        <v>439</v>
      </c>
      <c r="AP1297" s="106">
        <f>'MFP by Site_kbs'!$AO1297/'MFP by Site_kbs'!$G1297</f>
        <v>0.53341433778857839</v>
      </c>
      <c r="AQ1297" s="104">
        <v>439</v>
      </c>
      <c r="AR1297" s="107">
        <f>'MFP by Site_kbs'!$AQ1297/'MFP by Site_kbs'!$G1297</f>
        <v>0.53341433778857839</v>
      </c>
      <c r="AS1297" s="104" t="s">
        <v>1767</v>
      </c>
      <c r="AT1297" s="104" t="s">
        <v>1957</v>
      </c>
      <c r="AU1297" s="115" t="s">
        <v>3247</v>
      </c>
    </row>
    <row r="1298" spans="2:47" ht="30" x14ac:dyDescent="0.25">
      <c r="B1298" s="109" t="s">
        <v>1808</v>
      </c>
      <c r="C1298" s="109">
        <v>67</v>
      </c>
      <c r="D1298" s="109" t="s">
        <v>213</v>
      </c>
      <c r="E1298" s="109">
        <v>67008</v>
      </c>
      <c r="F1298" s="109" t="s">
        <v>1641</v>
      </c>
      <c r="G1298" s="110">
        <v>43</v>
      </c>
      <c r="H1298" s="110">
        <v>9</v>
      </c>
      <c r="I1298" s="111">
        <v>0.209302325581395</v>
      </c>
      <c r="J1298" s="110">
        <v>34</v>
      </c>
      <c r="K1298" s="111">
        <v>0.79069767441860495</v>
      </c>
      <c r="L1298" s="110">
        <v>0</v>
      </c>
      <c r="M1298" s="110">
        <v>1</v>
      </c>
      <c r="N1298" s="110">
        <v>18</v>
      </c>
      <c r="O1298" s="110">
        <v>2</v>
      </c>
      <c r="P1298" s="110">
        <v>0</v>
      </c>
      <c r="Q1298" s="110">
        <v>20</v>
      </c>
      <c r="R1298" s="110">
        <v>2</v>
      </c>
      <c r="S1298" s="110">
        <f>SUM('MFP by Site_kbs'!$L1298:$P1298,'MFP by Site_kbs'!$R1298)</f>
        <v>23</v>
      </c>
      <c r="T1298" s="110">
        <v>43</v>
      </c>
      <c r="U1298" s="111">
        <v>1</v>
      </c>
      <c r="V1298" s="110">
        <v>0</v>
      </c>
      <c r="W1298" s="111">
        <v>0</v>
      </c>
      <c r="X1298" s="110">
        <v>0</v>
      </c>
      <c r="Y1298" s="110">
        <v>43</v>
      </c>
      <c r="Z1298" s="110" t="s">
        <v>1869</v>
      </c>
      <c r="AA1298" s="110">
        <v>0</v>
      </c>
      <c r="AB1298" s="110">
        <v>0</v>
      </c>
      <c r="AC1298" s="110">
        <v>0</v>
      </c>
      <c r="AD1298" s="109">
        <v>0</v>
      </c>
      <c r="AE1298" s="110">
        <v>0</v>
      </c>
      <c r="AF1298" s="110">
        <v>0</v>
      </c>
      <c r="AG1298" s="110">
        <v>0</v>
      </c>
      <c r="AH1298" s="110">
        <v>0</v>
      </c>
      <c r="AI1298" s="110">
        <v>0</v>
      </c>
      <c r="AJ1298" s="110">
        <v>0</v>
      </c>
      <c r="AK1298" s="110">
        <v>0</v>
      </c>
      <c r="AL1298" s="110">
        <v>0</v>
      </c>
      <c r="AM1298" s="110">
        <v>0</v>
      </c>
      <c r="AN1298" s="110">
        <v>0</v>
      </c>
      <c r="AO1298" s="110">
        <v>22</v>
      </c>
      <c r="AP1298" s="112">
        <f>'MFP by Site_kbs'!$AO1298/'MFP by Site_kbs'!$G1298</f>
        <v>0.51162790697674421</v>
      </c>
      <c r="AQ1298" s="110">
        <v>22</v>
      </c>
      <c r="AR1298" s="113">
        <f>'MFP by Site_kbs'!$AQ1298/'MFP by Site_kbs'!$G1298</f>
        <v>0.51162790697674421</v>
      </c>
      <c r="AS1298" s="110" t="s">
        <v>1767</v>
      </c>
      <c r="AT1298" s="110" t="s">
        <v>1957</v>
      </c>
      <c r="AU1298" s="114" t="s">
        <v>3247</v>
      </c>
    </row>
    <row r="1299" spans="2:47" ht="30" x14ac:dyDescent="0.25">
      <c r="B1299" s="103" t="s">
        <v>1808</v>
      </c>
      <c r="C1299" s="103">
        <v>67</v>
      </c>
      <c r="D1299" s="103" t="s">
        <v>213</v>
      </c>
      <c r="E1299" s="103">
        <v>67010</v>
      </c>
      <c r="F1299" s="103" t="s">
        <v>1642</v>
      </c>
      <c r="G1299" s="104">
        <v>829</v>
      </c>
      <c r="H1299" s="104">
        <v>410</v>
      </c>
      <c r="I1299" s="105">
        <v>0.49457177322074802</v>
      </c>
      <c r="J1299" s="104">
        <v>419</v>
      </c>
      <c r="K1299" s="105">
        <v>0.50542822677925203</v>
      </c>
      <c r="L1299" s="104">
        <v>1</v>
      </c>
      <c r="M1299" s="104">
        <v>9</v>
      </c>
      <c r="N1299" s="104">
        <v>393</v>
      </c>
      <c r="O1299" s="104">
        <v>15</v>
      </c>
      <c r="P1299" s="104">
        <v>0</v>
      </c>
      <c r="Q1299" s="104">
        <v>381</v>
      </c>
      <c r="R1299" s="104">
        <v>30</v>
      </c>
      <c r="S1299" s="104">
        <f>SUM('MFP by Site_kbs'!$L1299:$P1299,'MFP by Site_kbs'!$R1299)</f>
        <v>448</v>
      </c>
      <c r="T1299" s="104">
        <v>824</v>
      </c>
      <c r="U1299" s="105">
        <v>0.99396863691194204</v>
      </c>
      <c r="V1299" s="104">
        <v>5</v>
      </c>
      <c r="W1299" s="105">
        <v>6.0313630880579E-3</v>
      </c>
      <c r="X1299" s="104">
        <v>0</v>
      </c>
      <c r="Y1299" s="104">
        <v>0</v>
      </c>
      <c r="Z1299" s="104" t="s">
        <v>1869</v>
      </c>
      <c r="AA1299" s="104">
        <v>0</v>
      </c>
      <c r="AB1299" s="104">
        <v>416</v>
      </c>
      <c r="AC1299" s="104">
        <v>413</v>
      </c>
      <c r="AD1299" s="103">
        <v>0</v>
      </c>
      <c r="AE1299" s="104">
        <v>0</v>
      </c>
      <c r="AF1299" s="104">
        <v>0</v>
      </c>
      <c r="AG1299" s="104">
        <v>0</v>
      </c>
      <c r="AH1299" s="104">
        <v>0</v>
      </c>
      <c r="AI1299" s="104">
        <v>0</v>
      </c>
      <c r="AJ1299" s="104">
        <v>0</v>
      </c>
      <c r="AK1299" s="104">
        <v>0</v>
      </c>
      <c r="AL1299" s="104">
        <v>0</v>
      </c>
      <c r="AM1299" s="104">
        <v>0</v>
      </c>
      <c r="AN1299" s="104">
        <v>0</v>
      </c>
      <c r="AO1299" s="104">
        <v>462</v>
      </c>
      <c r="AP1299" s="106">
        <f>'MFP by Site_kbs'!$AO1299/'MFP by Site_kbs'!$G1299</f>
        <v>0.55729794933655008</v>
      </c>
      <c r="AQ1299" s="104">
        <v>465</v>
      </c>
      <c r="AR1299" s="107">
        <f>'MFP by Site_kbs'!$AQ1299/'MFP by Site_kbs'!$G1299</f>
        <v>0.56091676718938477</v>
      </c>
      <c r="AS1299" s="104" t="s">
        <v>1767</v>
      </c>
      <c r="AT1299" s="104" t="s">
        <v>1957</v>
      </c>
      <c r="AU1299" s="115" t="s">
        <v>3247</v>
      </c>
    </row>
    <row r="1300" spans="2:47" ht="30" x14ac:dyDescent="0.25">
      <c r="B1300" s="109" t="s">
        <v>1808</v>
      </c>
      <c r="C1300" s="109">
        <v>67</v>
      </c>
      <c r="D1300" s="109" t="s">
        <v>213</v>
      </c>
      <c r="E1300" s="109">
        <v>67700</v>
      </c>
      <c r="F1300" s="109" t="s">
        <v>1643</v>
      </c>
      <c r="G1300" s="110">
        <v>13</v>
      </c>
      <c r="H1300" s="110">
        <v>4</v>
      </c>
      <c r="I1300" s="111">
        <v>0.30769230769230799</v>
      </c>
      <c r="J1300" s="110">
        <v>9</v>
      </c>
      <c r="K1300" s="111">
        <v>0.69230769230769196</v>
      </c>
      <c r="L1300" s="110">
        <v>0</v>
      </c>
      <c r="M1300" s="110">
        <v>0</v>
      </c>
      <c r="N1300" s="110">
        <v>7</v>
      </c>
      <c r="O1300" s="110">
        <v>0</v>
      </c>
      <c r="P1300" s="110">
        <v>0</v>
      </c>
      <c r="Q1300" s="110">
        <v>5</v>
      </c>
      <c r="R1300" s="110">
        <v>1</v>
      </c>
      <c r="S1300" s="110">
        <f>SUM('MFP by Site_kbs'!$L1300:$P1300,'MFP by Site_kbs'!$R1300)</f>
        <v>8</v>
      </c>
      <c r="T1300" s="110">
        <v>13</v>
      </c>
      <c r="U1300" s="111">
        <v>1</v>
      </c>
      <c r="V1300" s="110">
        <v>0</v>
      </c>
      <c r="W1300" s="111">
        <v>0</v>
      </c>
      <c r="X1300" s="110">
        <v>0</v>
      </c>
      <c r="Y1300" s="110">
        <v>13</v>
      </c>
      <c r="Z1300" s="110" t="s">
        <v>1869</v>
      </c>
      <c r="AA1300" s="110">
        <v>0</v>
      </c>
      <c r="AB1300" s="110">
        <v>0</v>
      </c>
      <c r="AC1300" s="110">
        <v>0</v>
      </c>
      <c r="AD1300" s="109">
        <v>0</v>
      </c>
      <c r="AE1300" s="110">
        <v>0</v>
      </c>
      <c r="AF1300" s="110">
        <v>0</v>
      </c>
      <c r="AG1300" s="110">
        <v>0</v>
      </c>
      <c r="AH1300" s="110">
        <v>0</v>
      </c>
      <c r="AI1300" s="110">
        <v>0</v>
      </c>
      <c r="AJ1300" s="110">
        <v>0</v>
      </c>
      <c r="AK1300" s="110">
        <v>0</v>
      </c>
      <c r="AL1300" s="110">
        <v>0</v>
      </c>
      <c r="AM1300" s="110">
        <v>0</v>
      </c>
      <c r="AN1300" s="110">
        <v>0</v>
      </c>
      <c r="AO1300" s="110">
        <v>3</v>
      </c>
      <c r="AP1300" s="112">
        <f>'MFP by Site_kbs'!$AO1300/'MFP by Site_kbs'!$G1300</f>
        <v>0.23076923076923078</v>
      </c>
      <c r="AQ1300" s="110">
        <v>3</v>
      </c>
      <c r="AR1300" s="113">
        <f>'MFP by Site_kbs'!$AQ1300/'MFP by Site_kbs'!$G1300</f>
        <v>0.23076923076923078</v>
      </c>
      <c r="AS1300" s="110" t="s">
        <v>1767</v>
      </c>
      <c r="AT1300" s="110" t="s">
        <v>1957</v>
      </c>
      <c r="AU1300" s="114" t="s">
        <v>3247</v>
      </c>
    </row>
    <row r="1301" spans="2:47" ht="30" x14ac:dyDescent="0.25">
      <c r="B1301" s="103" t="s">
        <v>1808</v>
      </c>
      <c r="C1301" s="103">
        <v>68</v>
      </c>
      <c r="D1301" s="103" t="s">
        <v>215</v>
      </c>
      <c r="E1301" s="103">
        <v>68001</v>
      </c>
      <c r="F1301" s="103" t="s">
        <v>1644</v>
      </c>
      <c r="G1301" s="104">
        <v>217</v>
      </c>
      <c r="H1301" s="104">
        <v>87</v>
      </c>
      <c r="I1301" s="105">
        <v>0.40092165898617499</v>
      </c>
      <c r="J1301" s="104">
        <v>130</v>
      </c>
      <c r="K1301" s="105">
        <v>0.59907834101382496</v>
      </c>
      <c r="L1301" s="104">
        <v>0</v>
      </c>
      <c r="M1301" s="104">
        <v>2</v>
      </c>
      <c r="N1301" s="104">
        <v>205</v>
      </c>
      <c r="O1301" s="104">
        <v>6</v>
      </c>
      <c r="P1301" s="104">
        <v>0</v>
      </c>
      <c r="Q1301" s="104">
        <v>3</v>
      </c>
      <c r="R1301" s="104">
        <v>1</v>
      </c>
      <c r="S1301" s="104">
        <f>SUM('MFP by Site_kbs'!$L1301:$P1301,'MFP by Site_kbs'!$R1301)</f>
        <v>214</v>
      </c>
      <c r="T1301" s="104">
        <v>217</v>
      </c>
      <c r="U1301" s="105">
        <v>1</v>
      </c>
      <c r="V1301" s="104">
        <v>0</v>
      </c>
      <c r="W1301" s="105">
        <v>0</v>
      </c>
      <c r="X1301" s="104">
        <v>0</v>
      </c>
      <c r="Y1301" s="104">
        <v>0</v>
      </c>
      <c r="Z1301" s="104" t="s">
        <v>1869</v>
      </c>
      <c r="AA1301" s="104">
        <v>34</v>
      </c>
      <c r="AB1301" s="104">
        <v>25</v>
      </c>
      <c r="AC1301" s="104">
        <v>35</v>
      </c>
      <c r="AD1301" s="103">
        <v>42</v>
      </c>
      <c r="AE1301" s="104">
        <v>40</v>
      </c>
      <c r="AF1301" s="104">
        <v>41</v>
      </c>
      <c r="AG1301" s="104">
        <v>0</v>
      </c>
      <c r="AH1301" s="104">
        <v>0</v>
      </c>
      <c r="AI1301" s="104">
        <v>0</v>
      </c>
      <c r="AJ1301" s="104">
        <v>0</v>
      </c>
      <c r="AK1301" s="104">
        <v>0</v>
      </c>
      <c r="AL1301" s="104">
        <v>0</v>
      </c>
      <c r="AM1301" s="104">
        <v>0</v>
      </c>
      <c r="AN1301" s="104">
        <v>0</v>
      </c>
      <c r="AO1301" s="104">
        <v>174</v>
      </c>
      <c r="AP1301" s="106">
        <f>'MFP by Site_kbs'!$AO1301/'MFP by Site_kbs'!$G1301</f>
        <v>0.8018433179723502</v>
      </c>
      <c r="AQ1301" s="104">
        <v>174</v>
      </c>
      <c r="AR1301" s="107">
        <f>'MFP by Site_kbs'!$AQ1301/'MFP by Site_kbs'!$G1301</f>
        <v>0.8018433179723502</v>
      </c>
      <c r="AS1301" s="104" t="s">
        <v>1767</v>
      </c>
      <c r="AT1301" s="104" t="s">
        <v>1957</v>
      </c>
      <c r="AU1301" s="115" t="s">
        <v>3246</v>
      </c>
    </row>
    <row r="1302" spans="2:47" ht="30" x14ac:dyDescent="0.25">
      <c r="B1302" s="109" t="s">
        <v>1808</v>
      </c>
      <c r="C1302" s="109">
        <v>68</v>
      </c>
      <c r="D1302" s="109" t="s">
        <v>215</v>
      </c>
      <c r="E1302" s="109">
        <v>68002</v>
      </c>
      <c r="F1302" s="109" t="s">
        <v>1645</v>
      </c>
      <c r="G1302" s="110">
        <v>528</v>
      </c>
      <c r="H1302" s="110">
        <v>251</v>
      </c>
      <c r="I1302" s="111">
        <v>0.47537878787878801</v>
      </c>
      <c r="J1302" s="110">
        <v>277</v>
      </c>
      <c r="K1302" s="111">
        <v>0.52462121212121204</v>
      </c>
      <c r="L1302" s="110">
        <v>0</v>
      </c>
      <c r="M1302" s="110">
        <v>1</v>
      </c>
      <c r="N1302" s="110">
        <v>499</v>
      </c>
      <c r="O1302" s="110">
        <v>3</v>
      </c>
      <c r="P1302" s="110">
        <v>1</v>
      </c>
      <c r="Q1302" s="110">
        <v>23</v>
      </c>
      <c r="R1302" s="110">
        <v>1</v>
      </c>
      <c r="S1302" s="110">
        <f>SUM('MFP by Site_kbs'!$L1302:$P1302,'MFP by Site_kbs'!$R1302)</f>
        <v>505</v>
      </c>
      <c r="T1302" s="110">
        <v>528</v>
      </c>
      <c r="U1302" s="111">
        <v>1</v>
      </c>
      <c r="V1302" s="110">
        <v>0</v>
      </c>
      <c r="W1302" s="111">
        <v>0</v>
      </c>
      <c r="X1302" s="110">
        <v>0</v>
      </c>
      <c r="Y1302" s="110">
        <v>0</v>
      </c>
      <c r="Z1302" s="110" t="s">
        <v>1869</v>
      </c>
      <c r="AA1302" s="110">
        <v>0</v>
      </c>
      <c r="AB1302" s="110">
        <v>0</v>
      </c>
      <c r="AC1302" s="110">
        <v>0</v>
      </c>
      <c r="AD1302" s="109">
        <v>0</v>
      </c>
      <c r="AE1302" s="110">
        <v>0</v>
      </c>
      <c r="AF1302" s="110">
        <v>0</v>
      </c>
      <c r="AG1302" s="110">
        <v>0</v>
      </c>
      <c r="AH1302" s="110">
        <v>0</v>
      </c>
      <c r="AI1302" s="110">
        <v>0</v>
      </c>
      <c r="AJ1302" s="110">
        <v>135</v>
      </c>
      <c r="AK1302" s="110">
        <v>1</v>
      </c>
      <c r="AL1302" s="110">
        <v>146</v>
      </c>
      <c r="AM1302" s="110">
        <v>143</v>
      </c>
      <c r="AN1302" s="110">
        <v>103</v>
      </c>
      <c r="AO1302" s="110">
        <v>425</v>
      </c>
      <c r="AP1302" s="112">
        <f>'MFP by Site_kbs'!$AO1302/'MFP by Site_kbs'!$G1302</f>
        <v>0.80492424242424243</v>
      </c>
      <c r="AQ1302" s="110">
        <v>425</v>
      </c>
      <c r="AR1302" s="113">
        <f>'MFP by Site_kbs'!$AQ1302/'MFP by Site_kbs'!$G1302</f>
        <v>0.80492424242424243</v>
      </c>
      <c r="AS1302" s="110" t="s">
        <v>1767</v>
      </c>
      <c r="AT1302" s="110" t="s">
        <v>1957</v>
      </c>
      <c r="AU1302" s="114" t="s">
        <v>3246</v>
      </c>
    </row>
    <row r="1303" spans="2:47" ht="30" x14ac:dyDescent="0.25">
      <c r="B1303" s="103" t="s">
        <v>1808</v>
      </c>
      <c r="C1303" s="103">
        <v>68</v>
      </c>
      <c r="D1303" s="103" t="s">
        <v>215</v>
      </c>
      <c r="E1303" s="103">
        <v>68003</v>
      </c>
      <c r="F1303" s="103" t="s">
        <v>1646</v>
      </c>
      <c r="G1303" s="104">
        <v>266</v>
      </c>
      <c r="H1303" s="104">
        <v>119</v>
      </c>
      <c r="I1303" s="105">
        <v>0.44736842105263203</v>
      </c>
      <c r="J1303" s="104">
        <v>147</v>
      </c>
      <c r="K1303" s="105">
        <v>0.55263157894736803</v>
      </c>
      <c r="L1303" s="104">
        <v>1</v>
      </c>
      <c r="M1303" s="104">
        <v>0</v>
      </c>
      <c r="N1303" s="104">
        <v>254</v>
      </c>
      <c r="O1303" s="104">
        <v>5</v>
      </c>
      <c r="P1303" s="104">
        <v>0</v>
      </c>
      <c r="Q1303" s="104">
        <v>4</v>
      </c>
      <c r="R1303" s="104">
        <v>2</v>
      </c>
      <c r="S1303" s="104">
        <f>SUM('MFP by Site_kbs'!$L1303:$P1303,'MFP by Site_kbs'!$R1303)</f>
        <v>262</v>
      </c>
      <c r="T1303" s="104">
        <v>266</v>
      </c>
      <c r="U1303" s="105">
        <v>1</v>
      </c>
      <c r="V1303" s="104">
        <v>0</v>
      </c>
      <c r="W1303" s="105">
        <v>0</v>
      </c>
      <c r="X1303" s="104">
        <v>0</v>
      </c>
      <c r="Y1303" s="104">
        <v>0</v>
      </c>
      <c r="Z1303" s="104" t="s">
        <v>1869</v>
      </c>
      <c r="AA1303" s="104">
        <v>0</v>
      </c>
      <c r="AB1303" s="104">
        <v>0</v>
      </c>
      <c r="AC1303" s="104">
        <v>0</v>
      </c>
      <c r="AD1303" s="103">
        <v>0</v>
      </c>
      <c r="AE1303" s="104">
        <v>0</v>
      </c>
      <c r="AF1303" s="104">
        <v>0</v>
      </c>
      <c r="AG1303" s="104">
        <v>75</v>
      </c>
      <c r="AH1303" s="104">
        <v>79</v>
      </c>
      <c r="AI1303" s="104">
        <v>112</v>
      </c>
      <c r="AJ1303" s="104">
        <v>0</v>
      </c>
      <c r="AK1303" s="104">
        <v>0</v>
      </c>
      <c r="AL1303" s="104">
        <v>0</v>
      </c>
      <c r="AM1303" s="104">
        <v>0</v>
      </c>
      <c r="AN1303" s="104">
        <v>0</v>
      </c>
      <c r="AO1303" s="104">
        <v>232</v>
      </c>
      <c r="AP1303" s="106">
        <f>'MFP by Site_kbs'!$AO1303/'MFP by Site_kbs'!$G1303</f>
        <v>0.8721804511278195</v>
      </c>
      <c r="AQ1303" s="104">
        <v>232</v>
      </c>
      <c r="AR1303" s="107">
        <f>'MFP by Site_kbs'!$AQ1303/'MFP by Site_kbs'!$G1303</f>
        <v>0.8721804511278195</v>
      </c>
      <c r="AS1303" s="104" t="s">
        <v>1767</v>
      </c>
      <c r="AT1303" s="104" t="s">
        <v>1957</v>
      </c>
      <c r="AU1303" s="115" t="s">
        <v>3246</v>
      </c>
    </row>
    <row r="1304" spans="2:47" ht="30" x14ac:dyDescent="0.25">
      <c r="B1304" s="109" t="s">
        <v>1808</v>
      </c>
      <c r="C1304" s="109">
        <v>68</v>
      </c>
      <c r="D1304" s="109" t="s">
        <v>215</v>
      </c>
      <c r="E1304" s="109">
        <v>68004</v>
      </c>
      <c r="F1304" s="109" t="s">
        <v>1647</v>
      </c>
      <c r="G1304" s="110">
        <v>163</v>
      </c>
      <c r="H1304" s="110">
        <v>71</v>
      </c>
      <c r="I1304" s="111">
        <v>0.43558282208589</v>
      </c>
      <c r="J1304" s="110">
        <v>92</v>
      </c>
      <c r="K1304" s="111">
        <v>0.56441717791410995</v>
      </c>
      <c r="L1304" s="110">
        <v>0</v>
      </c>
      <c r="M1304" s="110">
        <v>0</v>
      </c>
      <c r="N1304" s="110">
        <v>147</v>
      </c>
      <c r="O1304" s="110">
        <v>5</v>
      </c>
      <c r="P1304" s="110">
        <v>0</v>
      </c>
      <c r="Q1304" s="110">
        <v>8</v>
      </c>
      <c r="R1304" s="110">
        <v>3</v>
      </c>
      <c r="S1304" s="110">
        <f>SUM('MFP by Site_kbs'!$L1304:$P1304,'MFP by Site_kbs'!$R1304)</f>
        <v>155</v>
      </c>
      <c r="T1304" s="110">
        <v>162</v>
      </c>
      <c r="U1304" s="111">
        <v>0.99386503067484699</v>
      </c>
      <c r="V1304" s="110">
        <v>1</v>
      </c>
      <c r="W1304" s="111">
        <v>6.13496932515337E-3</v>
      </c>
      <c r="X1304" s="110">
        <v>0</v>
      </c>
      <c r="Y1304" s="110">
        <v>0</v>
      </c>
      <c r="Z1304" s="110" t="s">
        <v>1869</v>
      </c>
      <c r="AA1304" s="110">
        <v>29</v>
      </c>
      <c r="AB1304" s="110">
        <v>29</v>
      </c>
      <c r="AC1304" s="110">
        <v>23</v>
      </c>
      <c r="AD1304" s="109">
        <v>29</v>
      </c>
      <c r="AE1304" s="110">
        <v>23</v>
      </c>
      <c r="AF1304" s="110">
        <v>30</v>
      </c>
      <c r="AG1304" s="110">
        <v>0</v>
      </c>
      <c r="AH1304" s="110">
        <v>0</v>
      </c>
      <c r="AI1304" s="110">
        <v>0</v>
      </c>
      <c r="AJ1304" s="110">
        <v>0</v>
      </c>
      <c r="AK1304" s="110">
        <v>0</v>
      </c>
      <c r="AL1304" s="110">
        <v>0</v>
      </c>
      <c r="AM1304" s="110">
        <v>0</v>
      </c>
      <c r="AN1304" s="110">
        <v>0</v>
      </c>
      <c r="AO1304" s="110">
        <v>142</v>
      </c>
      <c r="AP1304" s="112">
        <f>'MFP by Site_kbs'!$AO1304/'MFP by Site_kbs'!$G1304</f>
        <v>0.87116564417177911</v>
      </c>
      <c r="AQ1304" s="110">
        <v>142</v>
      </c>
      <c r="AR1304" s="113">
        <f>'MFP by Site_kbs'!$AQ1304/'MFP by Site_kbs'!$G1304</f>
        <v>0.87116564417177911</v>
      </c>
      <c r="AS1304" s="110" t="s">
        <v>1767</v>
      </c>
      <c r="AT1304" s="110" t="s">
        <v>1957</v>
      </c>
      <c r="AU1304" s="114" t="s">
        <v>3246</v>
      </c>
    </row>
    <row r="1305" spans="2:47" ht="30" x14ac:dyDescent="0.25">
      <c r="B1305" s="103" t="s">
        <v>1808</v>
      </c>
      <c r="C1305" s="103">
        <v>68</v>
      </c>
      <c r="D1305" s="103" t="s">
        <v>215</v>
      </c>
      <c r="E1305" s="103">
        <v>68005</v>
      </c>
      <c r="F1305" s="103" t="s">
        <v>1648</v>
      </c>
      <c r="G1305" s="104">
        <v>239</v>
      </c>
      <c r="H1305" s="104">
        <v>134</v>
      </c>
      <c r="I1305" s="105">
        <v>0.56066945606694596</v>
      </c>
      <c r="J1305" s="104">
        <v>105</v>
      </c>
      <c r="K1305" s="105">
        <v>0.43933054393305399</v>
      </c>
      <c r="L1305" s="104">
        <v>0</v>
      </c>
      <c r="M1305" s="104">
        <v>1</v>
      </c>
      <c r="N1305" s="104">
        <v>222</v>
      </c>
      <c r="O1305" s="104">
        <v>8</v>
      </c>
      <c r="P1305" s="104">
        <v>0</v>
      </c>
      <c r="Q1305" s="104">
        <v>6</v>
      </c>
      <c r="R1305" s="104">
        <v>2</v>
      </c>
      <c r="S1305" s="104">
        <f>SUM('MFP by Site_kbs'!$L1305:$P1305,'MFP by Site_kbs'!$R1305)</f>
        <v>233</v>
      </c>
      <c r="T1305" s="104">
        <v>239</v>
      </c>
      <c r="U1305" s="105">
        <v>1</v>
      </c>
      <c r="V1305" s="104">
        <v>0</v>
      </c>
      <c r="W1305" s="105">
        <v>0</v>
      </c>
      <c r="X1305" s="104">
        <v>0</v>
      </c>
      <c r="Y1305" s="104">
        <v>0</v>
      </c>
      <c r="Z1305" s="104" t="s">
        <v>1869</v>
      </c>
      <c r="AA1305" s="104">
        <v>18</v>
      </c>
      <c r="AB1305" s="104">
        <v>21</v>
      </c>
      <c r="AC1305" s="104">
        <v>29</v>
      </c>
      <c r="AD1305" s="103">
        <v>30</v>
      </c>
      <c r="AE1305" s="104">
        <v>28</v>
      </c>
      <c r="AF1305" s="104">
        <v>17</v>
      </c>
      <c r="AG1305" s="104">
        <v>32</v>
      </c>
      <c r="AH1305" s="104">
        <v>38</v>
      </c>
      <c r="AI1305" s="104">
        <v>26</v>
      </c>
      <c r="AJ1305" s="104">
        <v>0</v>
      </c>
      <c r="AK1305" s="104">
        <v>0</v>
      </c>
      <c r="AL1305" s="104">
        <v>0</v>
      </c>
      <c r="AM1305" s="104">
        <v>0</v>
      </c>
      <c r="AN1305" s="104">
        <v>0</v>
      </c>
      <c r="AO1305" s="104">
        <v>186</v>
      </c>
      <c r="AP1305" s="106">
        <f>'MFP by Site_kbs'!$AO1305/'MFP by Site_kbs'!$G1305</f>
        <v>0.77824267782426781</v>
      </c>
      <c r="AQ1305" s="104">
        <v>186</v>
      </c>
      <c r="AR1305" s="107">
        <f>'MFP by Site_kbs'!$AQ1305/'MFP by Site_kbs'!$G1305</f>
        <v>0.77824267782426781</v>
      </c>
      <c r="AS1305" s="104" t="s">
        <v>1767</v>
      </c>
      <c r="AT1305" s="104" t="s">
        <v>1957</v>
      </c>
      <c r="AU1305" s="115" t="s">
        <v>3246</v>
      </c>
    </row>
    <row r="1306" spans="2:47" ht="30" x14ac:dyDescent="0.25">
      <c r="B1306" s="109" t="s">
        <v>1808</v>
      </c>
      <c r="C1306" s="109">
        <v>69</v>
      </c>
      <c r="D1306" s="109" t="s">
        <v>217</v>
      </c>
      <c r="E1306" s="109">
        <v>69001</v>
      </c>
      <c r="F1306" s="109" t="s">
        <v>1649</v>
      </c>
      <c r="G1306" s="110">
        <v>325</v>
      </c>
      <c r="H1306" s="110">
        <v>157</v>
      </c>
      <c r="I1306" s="111">
        <v>0.48307692307692301</v>
      </c>
      <c r="J1306" s="110">
        <v>168</v>
      </c>
      <c r="K1306" s="111">
        <v>0.51692307692307704</v>
      </c>
      <c r="L1306" s="110">
        <v>0</v>
      </c>
      <c r="M1306" s="110">
        <v>8</v>
      </c>
      <c r="N1306" s="110">
        <v>43</v>
      </c>
      <c r="O1306" s="110">
        <v>14</v>
      </c>
      <c r="P1306" s="110">
        <v>0</v>
      </c>
      <c r="Q1306" s="110">
        <v>249</v>
      </c>
      <c r="R1306" s="110">
        <v>11</v>
      </c>
      <c r="S1306" s="110">
        <f>SUM('MFP by Site_kbs'!$L1306:$P1306,'MFP by Site_kbs'!$R1306)</f>
        <v>76</v>
      </c>
      <c r="T1306" s="110">
        <v>306</v>
      </c>
      <c r="U1306" s="111">
        <v>0.94153846153846199</v>
      </c>
      <c r="V1306" s="110">
        <v>19</v>
      </c>
      <c r="W1306" s="111">
        <v>5.8461538461538502E-2</v>
      </c>
      <c r="X1306" s="110">
        <v>0</v>
      </c>
      <c r="Y1306" s="110">
        <v>11</v>
      </c>
      <c r="Z1306" s="110" t="s">
        <v>1869</v>
      </c>
      <c r="AA1306" s="110">
        <v>314</v>
      </c>
      <c r="AB1306" s="110">
        <v>0</v>
      </c>
      <c r="AC1306" s="110">
        <v>0</v>
      </c>
      <c r="AD1306" s="109">
        <v>0</v>
      </c>
      <c r="AE1306" s="110">
        <v>0</v>
      </c>
      <c r="AF1306" s="110">
        <v>0</v>
      </c>
      <c r="AG1306" s="110">
        <v>0</v>
      </c>
      <c r="AH1306" s="110">
        <v>0</v>
      </c>
      <c r="AI1306" s="110">
        <v>0</v>
      </c>
      <c r="AJ1306" s="110">
        <v>0</v>
      </c>
      <c r="AK1306" s="110">
        <v>0</v>
      </c>
      <c r="AL1306" s="110">
        <v>0</v>
      </c>
      <c r="AM1306" s="110">
        <v>0</v>
      </c>
      <c r="AN1306" s="110">
        <v>0</v>
      </c>
      <c r="AO1306" s="110">
        <v>229</v>
      </c>
      <c r="AP1306" s="112">
        <f>'MFP by Site_kbs'!$AO1306/'MFP by Site_kbs'!$G1306</f>
        <v>0.70461538461538464</v>
      </c>
      <c r="AQ1306" s="110">
        <v>229</v>
      </c>
      <c r="AR1306" s="113">
        <f>'MFP by Site_kbs'!$AQ1306/'MFP by Site_kbs'!$G1306</f>
        <v>0.70461538461538464</v>
      </c>
      <c r="AS1306" s="110" t="s">
        <v>1767</v>
      </c>
      <c r="AT1306" s="110" t="s">
        <v>1957</v>
      </c>
      <c r="AU1306" s="114" t="s">
        <v>3246</v>
      </c>
    </row>
    <row r="1307" spans="2:47" ht="30" x14ac:dyDescent="0.25">
      <c r="B1307" s="103" t="s">
        <v>1808</v>
      </c>
      <c r="C1307" s="103">
        <v>69</v>
      </c>
      <c r="D1307" s="103" t="s">
        <v>217</v>
      </c>
      <c r="E1307" s="103">
        <v>69002</v>
      </c>
      <c r="F1307" s="103" t="s">
        <v>1650</v>
      </c>
      <c r="G1307" s="104">
        <v>708</v>
      </c>
      <c r="H1307" s="104">
        <v>361</v>
      </c>
      <c r="I1307" s="105">
        <v>0.50988700564971801</v>
      </c>
      <c r="J1307" s="104">
        <v>347</v>
      </c>
      <c r="K1307" s="105">
        <v>0.49011299435028199</v>
      </c>
      <c r="L1307" s="104">
        <v>0</v>
      </c>
      <c r="M1307" s="104">
        <v>14</v>
      </c>
      <c r="N1307" s="104">
        <v>101</v>
      </c>
      <c r="O1307" s="104">
        <v>27</v>
      </c>
      <c r="P1307" s="104">
        <v>0</v>
      </c>
      <c r="Q1307" s="104">
        <v>549</v>
      </c>
      <c r="R1307" s="104">
        <v>17</v>
      </c>
      <c r="S1307" s="104">
        <f>SUM('MFP by Site_kbs'!$L1307:$P1307,'MFP by Site_kbs'!$R1307)</f>
        <v>159</v>
      </c>
      <c r="T1307" s="104">
        <v>671</v>
      </c>
      <c r="U1307" s="105">
        <v>0.94774011299435001</v>
      </c>
      <c r="V1307" s="104">
        <v>37</v>
      </c>
      <c r="W1307" s="105">
        <v>5.2259887005649701E-2</v>
      </c>
      <c r="X1307" s="104">
        <v>0</v>
      </c>
      <c r="Y1307" s="104">
        <v>0</v>
      </c>
      <c r="Z1307" s="104" t="s">
        <v>1869</v>
      </c>
      <c r="AA1307" s="104">
        <v>0</v>
      </c>
      <c r="AB1307" s="104">
        <v>355</v>
      </c>
      <c r="AC1307" s="104">
        <v>353</v>
      </c>
      <c r="AD1307" s="103">
        <v>0</v>
      </c>
      <c r="AE1307" s="104">
        <v>0</v>
      </c>
      <c r="AF1307" s="104">
        <v>0</v>
      </c>
      <c r="AG1307" s="104">
        <v>0</v>
      </c>
      <c r="AH1307" s="104">
        <v>0</v>
      </c>
      <c r="AI1307" s="104">
        <v>0</v>
      </c>
      <c r="AJ1307" s="104">
        <v>0</v>
      </c>
      <c r="AK1307" s="104">
        <v>0</v>
      </c>
      <c r="AL1307" s="104">
        <v>0</v>
      </c>
      <c r="AM1307" s="104">
        <v>0</v>
      </c>
      <c r="AN1307" s="104">
        <v>0</v>
      </c>
      <c r="AO1307" s="104">
        <v>492</v>
      </c>
      <c r="AP1307" s="106">
        <f>'MFP by Site_kbs'!$AO1307/'MFP by Site_kbs'!$G1307</f>
        <v>0.69491525423728817</v>
      </c>
      <c r="AQ1307" s="104">
        <v>492</v>
      </c>
      <c r="AR1307" s="107">
        <f>'MFP by Site_kbs'!$AQ1307/'MFP by Site_kbs'!$G1307</f>
        <v>0.69491525423728817</v>
      </c>
      <c r="AS1307" s="104" t="s">
        <v>1767</v>
      </c>
      <c r="AT1307" s="104" t="s">
        <v>1957</v>
      </c>
      <c r="AU1307" s="115" t="s">
        <v>3246</v>
      </c>
    </row>
    <row r="1308" spans="2:47" ht="30" x14ac:dyDescent="0.25">
      <c r="B1308" s="109" t="s">
        <v>1808</v>
      </c>
      <c r="C1308" s="109">
        <v>69</v>
      </c>
      <c r="D1308" s="109" t="s">
        <v>217</v>
      </c>
      <c r="E1308" s="109">
        <v>69003</v>
      </c>
      <c r="F1308" s="109" t="s">
        <v>504</v>
      </c>
      <c r="G1308" s="110">
        <v>1043</v>
      </c>
      <c r="H1308" s="110">
        <v>492</v>
      </c>
      <c r="I1308" s="111">
        <v>0.47171620325982699</v>
      </c>
      <c r="J1308" s="110">
        <v>551</v>
      </c>
      <c r="K1308" s="111">
        <v>0.52828379674017301</v>
      </c>
      <c r="L1308" s="110">
        <v>5</v>
      </c>
      <c r="M1308" s="110">
        <v>11</v>
      </c>
      <c r="N1308" s="110">
        <v>191</v>
      </c>
      <c r="O1308" s="110">
        <v>40</v>
      </c>
      <c r="P1308" s="110">
        <v>2</v>
      </c>
      <c r="Q1308" s="110">
        <v>772</v>
      </c>
      <c r="R1308" s="110">
        <v>22</v>
      </c>
      <c r="S1308" s="110">
        <f>SUM('MFP by Site_kbs'!$L1308:$P1308,'MFP by Site_kbs'!$R1308)</f>
        <v>271</v>
      </c>
      <c r="T1308" s="110">
        <v>1030</v>
      </c>
      <c r="U1308" s="111">
        <v>0.98753595397890703</v>
      </c>
      <c r="V1308" s="110">
        <v>13</v>
      </c>
      <c r="W1308" s="111">
        <v>1.2464046021093E-2</v>
      </c>
      <c r="X1308" s="110">
        <v>0</v>
      </c>
      <c r="Y1308" s="110">
        <v>0</v>
      </c>
      <c r="Z1308" s="110" t="s">
        <v>1869</v>
      </c>
      <c r="AA1308" s="110">
        <v>0</v>
      </c>
      <c r="AB1308" s="110">
        <v>0</v>
      </c>
      <c r="AC1308" s="110">
        <v>0</v>
      </c>
      <c r="AD1308" s="109">
        <v>0</v>
      </c>
      <c r="AE1308" s="110">
        <v>0</v>
      </c>
      <c r="AF1308" s="110">
        <v>0</v>
      </c>
      <c r="AG1308" s="110">
        <v>343</v>
      </c>
      <c r="AH1308" s="110">
        <v>338</v>
      </c>
      <c r="AI1308" s="110">
        <v>362</v>
      </c>
      <c r="AJ1308" s="110">
        <v>0</v>
      </c>
      <c r="AK1308" s="110">
        <v>0</v>
      </c>
      <c r="AL1308" s="110">
        <v>0</v>
      </c>
      <c r="AM1308" s="110">
        <v>0</v>
      </c>
      <c r="AN1308" s="110">
        <v>0</v>
      </c>
      <c r="AO1308" s="110">
        <v>682</v>
      </c>
      <c r="AP1308" s="112">
        <f>'MFP by Site_kbs'!$AO1308/'MFP by Site_kbs'!$G1308</f>
        <v>0.65388302972195589</v>
      </c>
      <c r="AQ1308" s="110">
        <v>682</v>
      </c>
      <c r="AR1308" s="113">
        <f>'MFP by Site_kbs'!$AQ1308/'MFP by Site_kbs'!$G1308</f>
        <v>0.65388302972195589</v>
      </c>
      <c r="AS1308" s="110" t="s">
        <v>1767</v>
      </c>
      <c r="AT1308" s="110" t="s">
        <v>1957</v>
      </c>
      <c r="AU1308" s="114" t="s">
        <v>3246</v>
      </c>
    </row>
    <row r="1309" spans="2:47" ht="30" x14ac:dyDescent="0.25">
      <c r="B1309" s="103" t="s">
        <v>1808</v>
      </c>
      <c r="C1309" s="103">
        <v>69</v>
      </c>
      <c r="D1309" s="103" t="s">
        <v>217</v>
      </c>
      <c r="E1309" s="103">
        <v>69004</v>
      </c>
      <c r="F1309" s="103" t="s">
        <v>716</v>
      </c>
      <c r="G1309" s="104">
        <v>1333</v>
      </c>
      <c r="H1309" s="104">
        <v>662</v>
      </c>
      <c r="I1309" s="105">
        <v>0.49662415603901</v>
      </c>
      <c r="J1309" s="104">
        <v>671</v>
      </c>
      <c r="K1309" s="105">
        <v>0.50337584396099</v>
      </c>
      <c r="L1309" s="104">
        <v>6</v>
      </c>
      <c r="M1309" s="104">
        <v>19</v>
      </c>
      <c r="N1309" s="104">
        <v>272</v>
      </c>
      <c r="O1309" s="104">
        <v>35</v>
      </c>
      <c r="P1309" s="104">
        <v>0</v>
      </c>
      <c r="Q1309" s="104">
        <v>992</v>
      </c>
      <c r="R1309" s="104">
        <v>9</v>
      </c>
      <c r="S1309" s="104">
        <f>SUM('MFP by Site_kbs'!$L1309:$P1309,'MFP by Site_kbs'!$R1309)</f>
        <v>341</v>
      </c>
      <c r="T1309" s="104">
        <v>1326</v>
      </c>
      <c r="U1309" s="105">
        <v>0.99474868717179299</v>
      </c>
      <c r="V1309" s="104">
        <v>7</v>
      </c>
      <c r="W1309" s="105">
        <v>5.25131282820705E-3</v>
      </c>
      <c r="X1309" s="104">
        <v>0</v>
      </c>
      <c r="Y1309" s="104">
        <v>0</v>
      </c>
      <c r="Z1309" s="104" t="s">
        <v>1869</v>
      </c>
      <c r="AA1309" s="104">
        <v>0</v>
      </c>
      <c r="AB1309" s="104">
        <v>0</v>
      </c>
      <c r="AC1309" s="104">
        <v>0</v>
      </c>
      <c r="AD1309" s="103">
        <v>0</v>
      </c>
      <c r="AE1309" s="104">
        <v>0</v>
      </c>
      <c r="AF1309" s="104">
        <v>0</v>
      </c>
      <c r="AG1309" s="104">
        <v>0</v>
      </c>
      <c r="AH1309" s="104">
        <v>0</v>
      </c>
      <c r="AI1309" s="104">
        <v>0</v>
      </c>
      <c r="AJ1309" s="104">
        <v>288</v>
      </c>
      <c r="AK1309" s="104">
        <v>70</v>
      </c>
      <c r="AL1309" s="104">
        <v>344</v>
      </c>
      <c r="AM1309" s="104">
        <v>306</v>
      </c>
      <c r="AN1309" s="104">
        <v>325</v>
      </c>
      <c r="AO1309" s="104">
        <v>828</v>
      </c>
      <c r="AP1309" s="106">
        <f>'MFP by Site_kbs'!$AO1309/'MFP by Site_kbs'!$G1309</f>
        <v>0.6211552888222055</v>
      </c>
      <c r="AQ1309" s="104">
        <v>828</v>
      </c>
      <c r="AR1309" s="107">
        <f>'MFP by Site_kbs'!$AQ1309/'MFP by Site_kbs'!$G1309</f>
        <v>0.6211552888222055</v>
      </c>
      <c r="AS1309" s="104" t="s">
        <v>1767</v>
      </c>
      <c r="AT1309" s="104" t="s">
        <v>1957</v>
      </c>
      <c r="AU1309" s="115" t="s">
        <v>3246</v>
      </c>
    </row>
    <row r="1310" spans="2:47" ht="30" x14ac:dyDescent="0.25">
      <c r="B1310" s="109" t="s">
        <v>1808</v>
      </c>
      <c r="C1310" s="109">
        <v>69</v>
      </c>
      <c r="D1310" s="109" t="s">
        <v>217</v>
      </c>
      <c r="E1310" s="109">
        <v>69006</v>
      </c>
      <c r="F1310" s="109" t="s">
        <v>1651</v>
      </c>
      <c r="G1310" s="110">
        <v>1103</v>
      </c>
      <c r="H1310" s="110">
        <v>519</v>
      </c>
      <c r="I1310" s="111">
        <v>0.47053490480507698</v>
      </c>
      <c r="J1310" s="110">
        <v>584</v>
      </c>
      <c r="K1310" s="111">
        <v>0.52946509519492302</v>
      </c>
      <c r="L1310" s="110">
        <v>4</v>
      </c>
      <c r="M1310" s="110">
        <v>10</v>
      </c>
      <c r="N1310" s="110">
        <v>203</v>
      </c>
      <c r="O1310" s="110">
        <v>49</v>
      </c>
      <c r="P1310" s="110">
        <v>0</v>
      </c>
      <c r="Q1310" s="110">
        <v>818</v>
      </c>
      <c r="R1310" s="110">
        <v>19</v>
      </c>
      <c r="S1310" s="110">
        <f>SUM('MFP by Site_kbs'!$L1310:$P1310,'MFP by Site_kbs'!$R1310)</f>
        <v>285</v>
      </c>
      <c r="T1310" s="110">
        <v>1071</v>
      </c>
      <c r="U1310" s="111">
        <v>0.97098821396192203</v>
      </c>
      <c r="V1310" s="110">
        <v>32</v>
      </c>
      <c r="W1310" s="111">
        <v>2.9011786038078E-2</v>
      </c>
      <c r="X1310" s="110">
        <v>0</v>
      </c>
      <c r="Y1310" s="110">
        <v>0</v>
      </c>
      <c r="Z1310" s="110" t="s">
        <v>1869</v>
      </c>
      <c r="AA1310" s="110">
        <v>0</v>
      </c>
      <c r="AB1310" s="110">
        <v>0</v>
      </c>
      <c r="AC1310" s="110">
        <v>0</v>
      </c>
      <c r="AD1310" s="109">
        <v>393</v>
      </c>
      <c r="AE1310" s="110">
        <v>361</v>
      </c>
      <c r="AF1310" s="110">
        <v>349</v>
      </c>
      <c r="AG1310" s="110">
        <v>0</v>
      </c>
      <c r="AH1310" s="110">
        <v>0</v>
      </c>
      <c r="AI1310" s="110">
        <v>0</v>
      </c>
      <c r="AJ1310" s="110">
        <v>0</v>
      </c>
      <c r="AK1310" s="110">
        <v>0</v>
      </c>
      <c r="AL1310" s="110">
        <v>0</v>
      </c>
      <c r="AM1310" s="110">
        <v>0</v>
      </c>
      <c r="AN1310" s="110">
        <v>0</v>
      </c>
      <c r="AO1310" s="110">
        <v>739</v>
      </c>
      <c r="AP1310" s="112">
        <f>'MFP by Site_kbs'!$AO1310/'MFP by Site_kbs'!$G1310</f>
        <v>0.66999093381686314</v>
      </c>
      <c r="AQ1310" s="110">
        <v>739</v>
      </c>
      <c r="AR1310" s="113">
        <f>'MFP by Site_kbs'!$AQ1310/'MFP by Site_kbs'!$G1310</f>
        <v>0.66999093381686314</v>
      </c>
      <c r="AS1310" s="110" t="s">
        <v>1767</v>
      </c>
      <c r="AT1310" s="110" t="s">
        <v>1957</v>
      </c>
      <c r="AU1310" s="114" t="s">
        <v>3246</v>
      </c>
    </row>
    <row r="1311" spans="2:47" ht="30" x14ac:dyDescent="0.25">
      <c r="B1311" s="103" t="s">
        <v>1808</v>
      </c>
      <c r="C1311" s="103">
        <v>69</v>
      </c>
      <c r="D1311" s="103" t="s">
        <v>217</v>
      </c>
      <c r="E1311" s="103">
        <v>69700</v>
      </c>
      <c r="F1311" s="103" t="s">
        <v>1652</v>
      </c>
      <c r="G1311" s="104">
        <v>18</v>
      </c>
      <c r="H1311" s="104">
        <v>0</v>
      </c>
      <c r="I1311" s="105">
        <v>0</v>
      </c>
      <c r="J1311" s="104">
        <v>18</v>
      </c>
      <c r="K1311" s="105">
        <v>1</v>
      </c>
      <c r="L1311" s="104">
        <v>0</v>
      </c>
      <c r="M1311" s="104">
        <v>0</v>
      </c>
      <c r="N1311" s="104">
        <v>1</v>
      </c>
      <c r="O1311" s="104">
        <v>2</v>
      </c>
      <c r="P1311" s="104">
        <v>0</v>
      </c>
      <c r="Q1311" s="104">
        <v>15</v>
      </c>
      <c r="R1311" s="104">
        <v>0</v>
      </c>
      <c r="S1311" s="104">
        <f>SUM('MFP by Site_kbs'!$L1311:$P1311,'MFP by Site_kbs'!$R1311)</f>
        <v>3</v>
      </c>
      <c r="T1311" s="104">
        <v>18</v>
      </c>
      <c r="U1311" s="105">
        <v>1</v>
      </c>
      <c r="V1311" s="104">
        <v>0</v>
      </c>
      <c r="W1311" s="105">
        <v>0</v>
      </c>
      <c r="X1311" s="104">
        <v>0</v>
      </c>
      <c r="Y1311" s="104">
        <v>18</v>
      </c>
      <c r="Z1311" s="104" t="s">
        <v>1869</v>
      </c>
      <c r="AA1311" s="104">
        <v>0</v>
      </c>
      <c r="AB1311" s="104">
        <v>0</v>
      </c>
      <c r="AC1311" s="104">
        <v>0</v>
      </c>
      <c r="AD1311" s="103">
        <v>0</v>
      </c>
      <c r="AE1311" s="104">
        <v>0</v>
      </c>
      <c r="AF1311" s="104">
        <v>0</v>
      </c>
      <c r="AG1311" s="104">
        <v>0</v>
      </c>
      <c r="AH1311" s="104">
        <v>0</v>
      </c>
      <c r="AI1311" s="104">
        <v>0</v>
      </c>
      <c r="AJ1311" s="104">
        <v>0</v>
      </c>
      <c r="AK1311" s="104">
        <v>0</v>
      </c>
      <c r="AL1311" s="104">
        <v>0</v>
      </c>
      <c r="AM1311" s="104">
        <v>0</v>
      </c>
      <c r="AN1311" s="104">
        <v>0</v>
      </c>
      <c r="AO1311" s="104">
        <v>7</v>
      </c>
      <c r="AP1311" s="106">
        <f>'MFP by Site_kbs'!$AO1311/'MFP by Site_kbs'!$G1311</f>
        <v>0.3888888888888889</v>
      </c>
      <c r="AQ1311" s="104">
        <v>7</v>
      </c>
      <c r="AR1311" s="107">
        <f>'MFP by Site_kbs'!$AQ1311/'MFP by Site_kbs'!$G1311</f>
        <v>0.3888888888888889</v>
      </c>
      <c r="AS1311" s="104" t="s">
        <v>1767</v>
      </c>
      <c r="AT1311" s="104" t="s">
        <v>1957</v>
      </c>
      <c r="AU1311" s="115" t="s">
        <v>3247</v>
      </c>
    </row>
    <row r="1312" spans="2:47" x14ac:dyDescent="0.25">
      <c r="B1312" s="109" t="s">
        <v>1808</v>
      </c>
      <c r="C1312" s="109">
        <v>101</v>
      </c>
      <c r="D1312" s="109" t="s">
        <v>289</v>
      </c>
      <c r="E1312" s="109">
        <v>101005</v>
      </c>
      <c r="F1312" s="109" t="s">
        <v>1653</v>
      </c>
      <c r="G1312" s="110">
        <v>8</v>
      </c>
      <c r="H1312" s="110">
        <v>2</v>
      </c>
      <c r="I1312" s="111">
        <v>0.14285714285714299</v>
      </c>
      <c r="J1312" s="110">
        <v>6</v>
      </c>
      <c r="K1312" s="111">
        <v>0.85714285714285698</v>
      </c>
      <c r="L1312" s="110">
        <v>0</v>
      </c>
      <c r="M1312" s="110">
        <v>0</v>
      </c>
      <c r="N1312" s="110">
        <v>5</v>
      </c>
      <c r="O1312" s="110">
        <v>0</v>
      </c>
      <c r="P1312" s="110">
        <v>0</v>
      </c>
      <c r="Q1312" s="110">
        <v>2</v>
      </c>
      <c r="R1312" s="110">
        <v>1</v>
      </c>
      <c r="S1312" s="110">
        <f>SUM('MFP by Site_kbs'!$L1312:$P1312,'MFP by Site_kbs'!$R1312)</f>
        <v>6</v>
      </c>
      <c r="T1312" s="110">
        <v>8</v>
      </c>
      <c r="U1312" s="111">
        <v>1</v>
      </c>
      <c r="V1312" s="110">
        <v>0</v>
      </c>
      <c r="W1312" s="111">
        <v>0</v>
      </c>
      <c r="X1312" s="110">
        <v>0</v>
      </c>
      <c r="Y1312" s="110">
        <v>0</v>
      </c>
      <c r="Z1312" s="110" t="s">
        <v>1869</v>
      </c>
      <c r="AA1312" s="110">
        <v>0</v>
      </c>
      <c r="AB1312" s="110">
        <v>0</v>
      </c>
      <c r="AC1312" s="110">
        <v>0</v>
      </c>
      <c r="AD1312" s="109">
        <v>0</v>
      </c>
      <c r="AE1312" s="110">
        <v>0</v>
      </c>
      <c r="AF1312" s="110">
        <v>0</v>
      </c>
      <c r="AG1312" s="110">
        <v>0</v>
      </c>
      <c r="AH1312" s="110">
        <v>0</v>
      </c>
      <c r="AI1312" s="110">
        <v>0</v>
      </c>
      <c r="AJ1312" s="110">
        <v>0</v>
      </c>
      <c r="AK1312" s="110">
        <v>0</v>
      </c>
      <c r="AL1312" s="110">
        <v>0</v>
      </c>
      <c r="AM1312" s="110">
        <v>0</v>
      </c>
      <c r="AN1312" s="110">
        <v>8</v>
      </c>
      <c r="AO1312" s="110">
        <v>8</v>
      </c>
      <c r="AP1312" s="112">
        <f>'MFP by Site_kbs'!$AO1312/'MFP by Site_kbs'!$G1312</f>
        <v>1</v>
      </c>
      <c r="AQ1312" s="110">
        <v>8</v>
      </c>
      <c r="AR1312" s="113">
        <f>'MFP by Site_kbs'!$AQ1312/'MFP by Site_kbs'!$G1312</f>
        <v>1</v>
      </c>
      <c r="AS1312" s="110" t="s">
        <v>1805</v>
      </c>
      <c r="AT1312" s="110" t="s">
        <v>2047</v>
      </c>
      <c r="AU1312" s="114" t="s">
        <v>3247</v>
      </c>
    </row>
    <row r="1313" spans="2:47" ht="30" x14ac:dyDescent="0.25">
      <c r="B1313" s="103" t="s">
        <v>1808</v>
      </c>
      <c r="C1313" s="103">
        <v>101</v>
      </c>
      <c r="D1313" s="103" t="s">
        <v>289</v>
      </c>
      <c r="E1313" s="103">
        <v>101010</v>
      </c>
      <c r="F1313" s="103" t="s">
        <v>1654</v>
      </c>
      <c r="G1313" s="104">
        <v>69</v>
      </c>
      <c r="H1313" s="104">
        <v>15</v>
      </c>
      <c r="I1313" s="105">
        <v>0.19402985074626899</v>
      </c>
      <c r="J1313" s="104">
        <v>54</v>
      </c>
      <c r="K1313" s="105">
        <v>0.80597014925373101</v>
      </c>
      <c r="L1313" s="104">
        <v>0</v>
      </c>
      <c r="M1313" s="104">
        <v>0</v>
      </c>
      <c r="N1313" s="104">
        <v>32</v>
      </c>
      <c r="O1313" s="104">
        <v>0</v>
      </c>
      <c r="P1313" s="104">
        <v>0</v>
      </c>
      <c r="Q1313" s="104">
        <v>36</v>
      </c>
      <c r="R1313" s="104">
        <v>1</v>
      </c>
      <c r="S1313" s="104">
        <f>SUM('MFP by Site_kbs'!$L1313:$P1313,'MFP by Site_kbs'!$R1313)</f>
        <v>33</v>
      </c>
      <c r="T1313" s="104">
        <v>69</v>
      </c>
      <c r="U1313" s="105">
        <v>1</v>
      </c>
      <c r="V1313" s="104">
        <v>0</v>
      </c>
      <c r="W1313" s="105">
        <v>0</v>
      </c>
      <c r="X1313" s="104">
        <v>0</v>
      </c>
      <c r="Y1313" s="104">
        <v>0</v>
      </c>
      <c r="Z1313" s="104" t="s">
        <v>1869</v>
      </c>
      <c r="AA1313" s="104">
        <v>0</v>
      </c>
      <c r="AB1313" s="104">
        <v>0</v>
      </c>
      <c r="AC1313" s="104">
        <v>0</v>
      </c>
      <c r="AD1313" s="103">
        <v>0</v>
      </c>
      <c r="AE1313" s="104">
        <v>0</v>
      </c>
      <c r="AF1313" s="104">
        <v>2</v>
      </c>
      <c r="AG1313" s="104">
        <v>5</v>
      </c>
      <c r="AH1313" s="104">
        <v>10</v>
      </c>
      <c r="AI1313" s="104">
        <v>8</v>
      </c>
      <c r="AJ1313" s="104">
        <v>12</v>
      </c>
      <c r="AK1313" s="104">
        <v>0</v>
      </c>
      <c r="AL1313" s="104">
        <v>14</v>
      </c>
      <c r="AM1313" s="104">
        <v>5</v>
      </c>
      <c r="AN1313" s="104">
        <v>13</v>
      </c>
      <c r="AO1313" s="104">
        <v>69</v>
      </c>
      <c r="AP1313" s="106">
        <f>'MFP by Site_kbs'!$AO1313/'MFP by Site_kbs'!$G1313</f>
        <v>1</v>
      </c>
      <c r="AQ1313" s="104">
        <v>69</v>
      </c>
      <c r="AR1313" s="107">
        <f>'MFP by Site_kbs'!$AQ1313/'MFP by Site_kbs'!$G1313</f>
        <v>1</v>
      </c>
      <c r="AS1313" s="104" t="s">
        <v>1805</v>
      </c>
      <c r="AT1313" s="104" t="s">
        <v>1804</v>
      </c>
      <c r="AU1313" s="115" t="s">
        <v>3247</v>
      </c>
    </row>
    <row r="1314" spans="2:47" x14ac:dyDescent="0.25">
      <c r="B1314" s="109" t="s">
        <v>1808</v>
      </c>
      <c r="C1314" s="109">
        <v>101</v>
      </c>
      <c r="D1314" s="109" t="s">
        <v>289</v>
      </c>
      <c r="E1314" s="109">
        <v>101017</v>
      </c>
      <c r="F1314" s="109" t="s">
        <v>1655</v>
      </c>
      <c r="G1314" s="110">
        <v>4</v>
      </c>
      <c r="H1314" s="110">
        <v>0</v>
      </c>
      <c r="I1314" s="111">
        <v>0</v>
      </c>
      <c r="J1314" s="110">
        <v>4</v>
      </c>
      <c r="K1314" s="111">
        <v>1</v>
      </c>
      <c r="L1314" s="110">
        <v>0</v>
      </c>
      <c r="M1314" s="110">
        <v>0</v>
      </c>
      <c r="N1314" s="110">
        <v>2</v>
      </c>
      <c r="O1314" s="110">
        <v>0</v>
      </c>
      <c r="P1314" s="110">
        <v>0</v>
      </c>
      <c r="Q1314" s="110">
        <v>2</v>
      </c>
      <c r="R1314" s="110">
        <v>0</v>
      </c>
      <c r="S1314" s="110">
        <f>SUM('MFP by Site_kbs'!$L1314:$P1314,'MFP by Site_kbs'!$R1314)</f>
        <v>2</v>
      </c>
      <c r="T1314" s="110">
        <v>4</v>
      </c>
      <c r="U1314" s="111">
        <v>1</v>
      </c>
      <c r="V1314" s="110">
        <v>0</v>
      </c>
      <c r="W1314" s="111">
        <v>0</v>
      </c>
      <c r="X1314" s="110">
        <v>0</v>
      </c>
      <c r="Y1314" s="110">
        <v>0</v>
      </c>
      <c r="Z1314" s="110" t="s">
        <v>1869</v>
      </c>
      <c r="AA1314" s="110">
        <v>0</v>
      </c>
      <c r="AB1314" s="110">
        <v>0</v>
      </c>
      <c r="AC1314" s="110">
        <v>0</v>
      </c>
      <c r="AD1314" s="109">
        <v>0</v>
      </c>
      <c r="AE1314" s="110">
        <v>0</v>
      </c>
      <c r="AF1314" s="110">
        <v>0</v>
      </c>
      <c r="AG1314" s="110">
        <v>0</v>
      </c>
      <c r="AH1314" s="110">
        <v>0</v>
      </c>
      <c r="AI1314" s="110">
        <v>0</v>
      </c>
      <c r="AJ1314" s="110">
        <v>0</v>
      </c>
      <c r="AK1314" s="110">
        <v>0</v>
      </c>
      <c r="AL1314" s="110">
        <v>0</v>
      </c>
      <c r="AM1314" s="110">
        <v>0</v>
      </c>
      <c r="AN1314" s="110">
        <v>4</v>
      </c>
      <c r="AO1314" s="110">
        <v>4</v>
      </c>
      <c r="AP1314" s="112">
        <f>'MFP by Site_kbs'!$AO1314/'MFP by Site_kbs'!$G1314</f>
        <v>1</v>
      </c>
      <c r="AQ1314" s="110">
        <v>4</v>
      </c>
      <c r="AR1314" s="113">
        <f>'MFP by Site_kbs'!$AQ1314/'MFP by Site_kbs'!$G1314</f>
        <v>1</v>
      </c>
      <c r="AS1314" s="110" t="s">
        <v>1805</v>
      </c>
      <c r="AT1314" s="110" t="s">
        <v>1926</v>
      </c>
      <c r="AU1314" s="114" t="s">
        <v>3247</v>
      </c>
    </row>
    <row r="1315" spans="2:47" x14ac:dyDescent="0.25">
      <c r="B1315" s="103" t="s">
        <v>1808</v>
      </c>
      <c r="C1315" s="103">
        <v>101</v>
      </c>
      <c r="D1315" s="103" t="s">
        <v>289</v>
      </c>
      <c r="E1315" s="103">
        <v>101019</v>
      </c>
      <c r="F1315" s="103" t="s">
        <v>3238</v>
      </c>
      <c r="G1315" s="104">
        <v>2</v>
      </c>
      <c r="H1315" s="104">
        <v>0</v>
      </c>
      <c r="I1315" s="105">
        <v>0</v>
      </c>
      <c r="J1315" s="104">
        <v>2</v>
      </c>
      <c r="K1315" s="105">
        <v>1</v>
      </c>
      <c r="L1315" s="104">
        <v>0</v>
      </c>
      <c r="M1315" s="104">
        <v>0</v>
      </c>
      <c r="N1315" s="104">
        <v>2</v>
      </c>
      <c r="O1315" s="104">
        <v>0</v>
      </c>
      <c r="P1315" s="104">
        <v>0</v>
      </c>
      <c r="Q1315" s="104">
        <v>0</v>
      </c>
      <c r="R1315" s="104">
        <v>0</v>
      </c>
      <c r="S1315" s="104">
        <f>SUM('MFP by Site_kbs'!$L1315:$P1315,'MFP by Site_kbs'!$R1315)</f>
        <v>2</v>
      </c>
      <c r="T1315" s="104">
        <v>2</v>
      </c>
      <c r="U1315" s="105">
        <v>1</v>
      </c>
      <c r="V1315" s="104">
        <v>0</v>
      </c>
      <c r="W1315" s="105">
        <v>0</v>
      </c>
      <c r="X1315" s="104">
        <v>0</v>
      </c>
      <c r="Y1315" s="104">
        <v>0</v>
      </c>
      <c r="Z1315" s="104" t="s">
        <v>1869</v>
      </c>
      <c r="AA1315" s="104">
        <v>0</v>
      </c>
      <c r="AB1315" s="104">
        <v>0</v>
      </c>
      <c r="AC1315" s="104">
        <v>0</v>
      </c>
      <c r="AD1315" s="103">
        <v>0</v>
      </c>
      <c r="AE1315" s="104">
        <v>0</v>
      </c>
      <c r="AF1315" s="104">
        <v>0</v>
      </c>
      <c r="AG1315" s="104">
        <v>0</v>
      </c>
      <c r="AH1315" s="104">
        <v>0</v>
      </c>
      <c r="AI1315" s="104">
        <v>0</v>
      </c>
      <c r="AJ1315" s="104">
        <v>0</v>
      </c>
      <c r="AK1315" s="104">
        <v>0</v>
      </c>
      <c r="AL1315" s="104">
        <v>0</v>
      </c>
      <c r="AM1315" s="104">
        <v>0</v>
      </c>
      <c r="AN1315" s="104">
        <v>2</v>
      </c>
      <c r="AO1315" s="104">
        <v>2</v>
      </c>
      <c r="AP1315" s="106">
        <f>'MFP by Site_kbs'!$AO1315/'MFP by Site_kbs'!$G1315</f>
        <v>1</v>
      </c>
      <c r="AQ1315" s="104">
        <v>2</v>
      </c>
      <c r="AR1315" s="107">
        <f>'MFP by Site_kbs'!$AQ1315/'MFP by Site_kbs'!$G1315</f>
        <v>1</v>
      </c>
      <c r="AS1315" s="104" t="s">
        <v>1805</v>
      </c>
      <c r="AT1315" s="104" t="s">
        <v>1880</v>
      </c>
      <c r="AU1315" s="115" t="s">
        <v>3247</v>
      </c>
    </row>
    <row r="1316" spans="2:47" ht="30" x14ac:dyDescent="0.25">
      <c r="B1316" s="109" t="s">
        <v>1808</v>
      </c>
      <c r="C1316" s="109">
        <v>101</v>
      </c>
      <c r="D1316" s="109" t="s">
        <v>289</v>
      </c>
      <c r="E1316" s="109">
        <v>101020</v>
      </c>
      <c r="F1316" s="109" t="s">
        <v>1656</v>
      </c>
      <c r="G1316" s="110">
        <v>1</v>
      </c>
      <c r="H1316" s="110">
        <v>1</v>
      </c>
      <c r="I1316" s="111">
        <v>1</v>
      </c>
      <c r="J1316" s="110">
        <v>0</v>
      </c>
      <c r="K1316" s="111">
        <v>0</v>
      </c>
      <c r="L1316" s="110">
        <v>0</v>
      </c>
      <c r="M1316" s="110">
        <v>0</v>
      </c>
      <c r="N1316" s="110">
        <v>1</v>
      </c>
      <c r="O1316" s="110">
        <v>0</v>
      </c>
      <c r="P1316" s="110">
        <v>0</v>
      </c>
      <c r="Q1316" s="110">
        <v>0</v>
      </c>
      <c r="R1316" s="110">
        <v>0</v>
      </c>
      <c r="S1316" s="110">
        <f>SUM('MFP by Site_kbs'!$L1316:$P1316,'MFP by Site_kbs'!$R1316)</f>
        <v>1</v>
      </c>
      <c r="T1316" s="110">
        <v>1</v>
      </c>
      <c r="U1316" s="111">
        <v>1</v>
      </c>
      <c r="V1316" s="110">
        <v>0</v>
      </c>
      <c r="W1316" s="111">
        <v>0</v>
      </c>
      <c r="X1316" s="110">
        <v>0</v>
      </c>
      <c r="Y1316" s="110">
        <v>0</v>
      </c>
      <c r="Z1316" s="110" t="s">
        <v>1869</v>
      </c>
      <c r="AA1316" s="110">
        <v>0</v>
      </c>
      <c r="AB1316" s="110">
        <v>0</v>
      </c>
      <c r="AC1316" s="110">
        <v>0</v>
      </c>
      <c r="AD1316" s="109">
        <v>0</v>
      </c>
      <c r="AE1316" s="110">
        <v>0</v>
      </c>
      <c r="AF1316" s="110">
        <v>0</v>
      </c>
      <c r="AG1316" s="110">
        <v>0</v>
      </c>
      <c r="AH1316" s="110">
        <v>0</v>
      </c>
      <c r="AI1316" s="110">
        <v>0</v>
      </c>
      <c r="AJ1316" s="110">
        <v>0</v>
      </c>
      <c r="AK1316" s="110">
        <v>0</v>
      </c>
      <c r="AL1316" s="110">
        <v>0</v>
      </c>
      <c r="AM1316" s="110">
        <v>0</v>
      </c>
      <c r="AN1316" s="110">
        <v>1</v>
      </c>
      <c r="AO1316" s="110">
        <v>1</v>
      </c>
      <c r="AP1316" s="112">
        <f>'MFP by Site_kbs'!$AO1316/'MFP by Site_kbs'!$G1316</f>
        <v>1</v>
      </c>
      <c r="AQ1316" s="110">
        <v>1</v>
      </c>
      <c r="AR1316" s="113">
        <f>'MFP by Site_kbs'!$AQ1316/'MFP by Site_kbs'!$G1316</f>
        <v>1</v>
      </c>
      <c r="AS1316" s="110" t="s">
        <v>1805</v>
      </c>
      <c r="AT1316" s="110" t="s">
        <v>1880</v>
      </c>
      <c r="AU1316" s="114" t="s">
        <v>3247</v>
      </c>
    </row>
    <row r="1317" spans="2:47" x14ac:dyDescent="0.25">
      <c r="B1317" s="103" t="s">
        <v>1808</v>
      </c>
      <c r="C1317" s="103">
        <v>101</v>
      </c>
      <c r="D1317" s="103" t="s">
        <v>289</v>
      </c>
      <c r="E1317" s="103">
        <v>101023</v>
      </c>
      <c r="F1317" s="103" t="s">
        <v>1657</v>
      </c>
      <c r="G1317" s="104">
        <v>4</v>
      </c>
      <c r="H1317" s="104">
        <v>0</v>
      </c>
      <c r="I1317" s="105">
        <v>0</v>
      </c>
      <c r="J1317" s="104">
        <v>4</v>
      </c>
      <c r="K1317" s="105">
        <v>1</v>
      </c>
      <c r="L1317" s="104">
        <v>0</v>
      </c>
      <c r="M1317" s="104">
        <v>0</v>
      </c>
      <c r="N1317" s="104">
        <v>4</v>
      </c>
      <c r="O1317" s="104">
        <v>0</v>
      </c>
      <c r="P1317" s="104">
        <v>0</v>
      </c>
      <c r="Q1317" s="104">
        <v>0</v>
      </c>
      <c r="R1317" s="104">
        <v>0</v>
      </c>
      <c r="S1317" s="104">
        <f>SUM('MFP by Site_kbs'!$L1317:$P1317,'MFP by Site_kbs'!$R1317)</f>
        <v>4</v>
      </c>
      <c r="T1317" s="104">
        <v>4</v>
      </c>
      <c r="U1317" s="105">
        <v>1</v>
      </c>
      <c r="V1317" s="104">
        <v>0</v>
      </c>
      <c r="W1317" s="105">
        <v>0</v>
      </c>
      <c r="X1317" s="104">
        <v>0</v>
      </c>
      <c r="Y1317" s="104">
        <v>0</v>
      </c>
      <c r="Z1317" s="104" t="s">
        <v>1869</v>
      </c>
      <c r="AA1317" s="104">
        <v>0</v>
      </c>
      <c r="AB1317" s="104">
        <v>0</v>
      </c>
      <c r="AC1317" s="104">
        <v>0</v>
      </c>
      <c r="AD1317" s="103">
        <v>0</v>
      </c>
      <c r="AE1317" s="104">
        <v>0</v>
      </c>
      <c r="AF1317" s="104">
        <v>0</v>
      </c>
      <c r="AG1317" s="104">
        <v>0</v>
      </c>
      <c r="AH1317" s="104">
        <v>0</v>
      </c>
      <c r="AI1317" s="104">
        <v>0</v>
      </c>
      <c r="AJ1317" s="104">
        <v>0</v>
      </c>
      <c r="AK1317" s="104">
        <v>0</v>
      </c>
      <c r="AL1317" s="104">
        <v>0</v>
      </c>
      <c r="AM1317" s="104">
        <v>0</v>
      </c>
      <c r="AN1317" s="104">
        <v>4</v>
      </c>
      <c r="AO1317" s="104">
        <v>4</v>
      </c>
      <c r="AP1317" s="106">
        <f>'MFP by Site_kbs'!$AO1317/'MFP by Site_kbs'!$G1317</f>
        <v>1</v>
      </c>
      <c r="AQ1317" s="104">
        <v>4</v>
      </c>
      <c r="AR1317" s="107">
        <f>'MFP by Site_kbs'!$AQ1317/'MFP by Site_kbs'!$G1317</f>
        <v>1</v>
      </c>
      <c r="AS1317" s="104" t="s">
        <v>1805</v>
      </c>
      <c r="AT1317" s="104" t="s">
        <v>1766</v>
      </c>
      <c r="AU1317" s="115" t="s">
        <v>3247</v>
      </c>
    </row>
    <row r="1318" spans="2:47" x14ac:dyDescent="0.25">
      <c r="B1318" s="109" t="s">
        <v>1808</v>
      </c>
      <c r="C1318" s="109">
        <v>101</v>
      </c>
      <c r="D1318" s="109" t="s">
        <v>289</v>
      </c>
      <c r="E1318" s="109">
        <v>101025</v>
      </c>
      <c r="F1318" s="109" t="s">
        <v>1658</v>
      </c>
      <c r="G1318" s="110">
        <v>2</v>
      </c>
      <c r="H1318" s="110">
        <v>0</v>
      </c>
      <c r="I1318" s="111">
        <v>0</v>
      </c>
      <c r="J1318" s="110">
        <v>2</v>
      </c>
      <c r="K1318" s="111">
        <v>1</v>
      </c>
      <c r="L1318" s="110">
        <v>0</v>
      </c>
      <c r="M1318" s="110">
        <v>0</v>
      </c>
      <c r="N1318" s="110">
        <v>2</v>
      </c>
      <c r="O1318" s="110">
        <v>0</v>
      </c>
      <c r="P1318" s="110">
        <v>0</v>
      </c>
      <c r="Q1318" s="110">
        <v>0</v>
      </c>
      <c r="R1318" s="110">
        <v>0</v>
      </c>
      <c r="S1318" s="110">
        <f>SUM('MFP by Site_kbs'!$L1318:$P1318,'MFP by Site_kbs'!$R1318)</f>
        <v>2</v>
      </c>
      <c r="T1318" s="110">
        <v>2</v>
      </c>
      <c r="U1318" s="111">
        <v>1</v>
      </c>
      <c r="V1318" s="110">
        <v>0</v>
      </c>
      <c r="W1318" s="111">
        <v>0</v>
      </c>
      <c r="X1318" s="110">
        <v>0</v>
      </c>
      <c r="Y1318" s="110">
        <v>0</v>
      </c>
      <c r="Z1318" s="110" t="s">
        <v>1869</v>
      </c>
      <c r="AA1318" s="110">
        <v>0</v>
      </c>
      <c r="AB1318" s="110">
        <v>0</v>
      </c>
      <c r="AC1318" s="110">
        <v>0</v>
      </c>
      <c r="AD1318" s="109">
        <v>0</v>
      </c>
      <c r="AE1318" s="110">
        <v>0</v>
      </c>
      <c r="AF1318" s="110">
        <v>0</v>
      </c>
      <c r="AG1318" s="110">
        <v>0</v>
      </c>
      <c r="AH1318" s="110">
        <v>0</v>
      </c>
      <c r="AI1318" s="110">
        <v>0</v>
      </c>
      <c r="AJ1318" s="110">
        <v>0</v>
      </c>
      <c r="AK1318" s="110">
        <v>0</v>
      </c>
      <c r="AL1318" s="110">
        <v>0</v>
      </c>
      <c r="AM1318" s="110">
        <v>0</v>
      </c>
      <c r="AN1318" s="110">
        <v>2</v>
      </c>
      <c r="AO1318" s="110">
        <v>2</v>
      </c>
      <c r="AP1318" s="112">
        <f>'MFP by Site_kbs'!$AO1318/'MFP by Site_kbs'!$G1318</f>
        <v>1</v>
      </c>
      <c r="AQ1318" s="110">
        <v>2</v>
      </c>
      <c r="AR1318" s="113">
        <f>'MFP by Site_kbs'!$AQ1318/'MFP by Site_kbs'!$G1318</f>
        <v>1</v>
      </c>
      <c r="AS1318" s="110" t="s">
        <v>1805</v>
      </c>
      <c r="AT1318" s="110" t="s">
        <v>2047</v>
      </c>
      <c r="AU1318" s="114" t="s">
        <v>3247</v>
      </c>
    </row>
    <row r="1319" spans="2:47" x14ac:dyDescent="0.25">
      <c r="B1319" s="103" t="s">
        <v>1808</v>
      </c>
      <c r="C1319" s="103">
        <v>101</v>
      </c>
      <c r="D1319" s="103" t="s">
        <v>289</v>
      </c>
      <c r="E1319" s="103">
        <v>101026</v>
      </c>
      <c r="F1319" s="103" t="s">
        <v>1659</v>
      </c>
      <c r="G1319" s="104">
        <v>1</v>
      </c>
      <c r="H1319" s="104">
        <v>0</v>
      </c>
      <c r="I1319" s="105">
        <v>0</v>
      </c>
      <c r="J1319" s="104">
        <v>1</v>
      </c>
      <c r="K1319" s="105">
        <v>1</v>
      </c>
      <c r="L1319" s="104">
        <v>0</v>
      </c>
      <c r="M1319" s="104">
        <v>0</v>
      </c>
      <c r="N1319" s="104">
        <v>1</v>
      </c>
      <c r="O1319" s="104">
        <v>0</v>
      </c>
      <c r="P1319" s="104">
        <v>0</v>
      </c>
      <c r="Q1319" s="104">
        <v>0</v>
      </c>
      <c r="R1319" s="104">
        <v>0</v>
      </c>
      <c r="S1319" s="104">
        <f>SUM('MFP by Site_kbs'!$L1319:$P1319,'MFP by Site_kbs'!$R1319)</f>
        <v>1</v>
      </c>
      <c r="T1319" s="104">
        <v>1</v>
      </c>
      <c r="U1319" s="105">
        <v>1</v>
      </c>
      <c r="V1319" s="104">
        <v>0</v>
      </c>
      <c r="W1319" s="105">
        <v>0</v>
      </c>
      <c r="X1319" s="104">
        <v>0</v>
      </c>
      <c r="Y1319" s="104">
        <v>0</v>
      </c>
      <c r="Z1319" s="104" t="s">
        <v>1869</v>
      </c>
      <c r="AA1319" s="104">
        <v>0</v>
      </c>
      <c r="AB1319" s="104">
        <v>0</v>
      </c>
      <c r="AC1319" s="104">
        <v>0</v>
      </c>
      <c r="AD1319" s="103">
        <v>0</v>
      </c>
      <c r="AE1319" s="104">
        <v>0</v>
      </c>
      <c r="AF1319" s="104">
        <v>0</v>
      </c>
      <c r="AG1319" s="104">
        <v>0</v>
      </c>
      <c r="AH1319" s="104">
        <v>0</v>
      </c>
      <c r="AI1319" s="104">
        <v>0</v>
      </c>
      <c r="AJ1319" s="104">
        <v>0</v>
      </c>
      <c r="AK1319" s="104">
        <v>0</v>
      </c>
      <c r="AL1319" s="104">
        <v>0</v>
      </c>
      <c r="AM1319" s="104">
        <v>0</v>
      </c>
      <c r="AN1319" s="104">
        <v>1</v>
      </c>
      <c r="AO1319" s="104">
        <v>1</v>
      </c>
      <c r="AP1319" s="106">
        <f>'MFP by Site_kbs'!$AO1319/'MFP by Site_kbs'!$G1319</f>
        <v>1</v>
      </c>
      <c r="AQ1319" s="104">
        <v>1</v>
      </c>
      <c r="AR1319" s="107">
        <f>'MFP by Site_kbs'!$AQ1319/'MFP by Site_kbs'!$G1319</f>
        <v>1</v>
      </c>
      <c r="AS1319" s="104" t="s">
        <v>1805</v>
      </c>
      <c r="AT1319" s="104" t="s">
        <v>1777</v>
      </c>
      <c r="AU1319" s="115" t="s">
        <v>3247</v>
      </c>
    </row>
    <row r="1320" spans="2:47" ht="30" x14ac:dyDescent="0.25">
      <c r="B1320" s="109" t="s">
        <v>1808</v>
      </c>
      <c r="C1320" s="109">
        <v>101</v>
      </c>
      <c r="D1320" s="109" t="s">
        <v>289</v>
      </c>
      <c r="E1320" s="109">
        <v>101027</v>
      </c>
      <c r="F1320" s="109" t="s">
        <v>1858</v>
      </c>
      <c r="G1320" s="110">
        <v>2</v>
      </c>
      <c r="H1320" s="110">
        <v>0</v>
      </c>
      <c r="I1320" s="111">
        <v>0</v>
      </c>
      <c r="J1320" s="110">
        <v>2</v>
      </c>
      <c r="K1320" s="111">
        <v>1</v>
      </c>
      <c r="L1320" s="110">
        <v>0</v>
      </c>
      <c r="M1320" s="110">
        <v>0</v>
      </c>
      <c r="N1320" s="110">
        <v>2</v>
      </c>
      <c r="O1320" s="110">
        <v>0</v>
      </c>
      <c r="P1320" s="110">
        <v>0</v>
      </c>
      <c r="Q1320" s="110">
        <v>0</v>
      </c>
      <c r="R1320" s="110">
        <v>0</v>
      </c>
      <c r="S1320" s="110">
        <f>SUM('MFP by Site_kbs'!$L1320:$P1320,'MFP by Site_kbs'!$R1320)</f>
        <v>2</v>
      </c>
      <c r="T1320" s="110">
        <v>2</v>
      </c>
      <c r="U1320" s="111">
        <v>1</v>
      </c>
      <c r="V1320" s="110">
        <v>0</v>
      </c>
      <c r="W1320" s="111">
        <v>0</v>
      </c>
      <c r="X1320" s="110">
        <v>0</v>
      </c>
      <c r="Y1320" s="110">
        <v>0</v>
      </c>
      <c r="Z1320" s="110" t="s">
        <v>1869</v>
      </c>
      <c r="AA1320" s="110">
        <v>0</v>
      </c>
      <c r="AB1320" s="110">
        <v>0</v>
      </c>
      <c r="AC1320" s="110">
        <v>0</v>
      </c>
      <c r="AD1320" s="109">
        <v>0</v>
      </c>
      <c r="AE1320" s="110">
        <v>0</v>
      </c>
      <c r="AF1320" s="110">
        <v>0</v>
      </c>
      <c r="AG1320" s="110">
        <v>0</v>
      </c>
      <c r="AH1320" s="110">
        <v>0</v>
      </c>
      <c r="AI1320" s="110">
        <v>0</v>
      </c>
      <c r="AJ1320" s="110">
        <v>0</v>
      </c>
      <c r="AK1320" s="110">
        <v>0</v>
      </c>
      <c r="AL1320" s="110">
        <v>0</v>
      </c>
      <c r="AM1320" s="110">
        <v>0</v>
      </c>
      <c r="AN1320" s="110">
        <v>2</v>
      </c>
      <c r="AO1320" s="110">
        <v>2</v>
      </c>
      <c r="AP1320" s="112">
        <f>'MFP by Site_kbs'!$AO1320/'MFP by Site_kbs'!$G1320</f>
        <v>1</v>
      </c>
      <c r="AQ1320" s="110">
        <v>2</v>
      </c>
      <c r="AR1320" s="113">
        <f>'MFP by Site_kbs'!$AQ1320/'MFP by Site_kbs'!$G1320</f>
        <v>1</v>
      </c>
      <c r="AS1320" s="110" t="s">
        <v>1805</v>
      </c>
      <c r="AT1320" s="110" t="s">
        <v>2950</v>
      </c>
      <c r="AU1320" s="114" t="s">
        <v>3247</v>
      </c>
    </row>
    <row r="1321" spans="2:47" x14ac:dyDescent="0.25">
      <c r="B1321" s="103" t="s">
        <v>1808</v>
      </c>
      <c r="C1321" s="103">
        <v>101</v>
      </c>
      <c r="D1321" s="103" t="s">
        <v>289</v>
      </c>
      <c r="E1321" s="103">
        <v>101031</v>
      </c>
      <c r="F1321" s="103" t="s">
        <v>1660</v>
      </c>
      <c r="G1321" s="104">
        <v>25</v>
      </c>
      <c r="H1321" s="104">
        <v>8</v>
      </c>
      <c r="I1321" s="105">
        <v>0.32</v>
      </c>
      <c r="J1321" s="104">
        <v>17</v>
      </c>
      <c r="K1321" s="105">
        <v>0.68</v>
      </c>
      <c r="L1321" s="104">
        <v>0</v>
      </c>
      <c r="M1321" s="104">
        <v>0</v>
      </c>
      <c r="N1321" s="104">
        <v>17</v>
      </c>
      <c r="O1321" s="104">
        <v>1</v>
      </c>
      <c r="P1321" s="104">
        <v>0</v>
      </c>
      <c r="Q1321" s="104">
        <v>7</v>
      </c>
      <c r="R1321" s="104">
        <v>0</v>
      </c>
      <c r="S1321" s="104">
        <f>SUM('MFP by Site_kbs'!$L1321:$P1321,'MFP by Site_kbs'!$R1321)</f>
        <v>18</v>
      </c>
      <c r="T1321" s="104">
        <v>25</v>
      </c>
      <c r="U1321" s="105">
        <v>1</v>
      </c>
      <c r="V1321" s="104">
        <v>0</v>
      </c>
      <c r="W1321" s="105">
        <v>0</v>
      </c>
      <c r="X1321" s="104">
        <v>0</v>
      </c>
      <c r="Y1321" s="104">
        <v>0</v>
      </c>
      <c r="Z1321" s="104" t="s">
        <v>1869</v>
      </c>
      <c r="AA1321" s="104">
        <v>0</v>
      </c>
      <c r="AB1321" s="104">
        <v>0</v>
      </c>
      <c r="AC1321" s="104">
        <v>0</v>
      </c>
      <c r="AD1321" s="103">
        <v>0</v>
      </c>
      <c r="AE1321" s="104">
        <v>0</v>
      </c>
      <c r="AF1321" s="104">
        <v>1</v>
      </c>
      <c r="AG1321" s="104">
        <v>1</v>
      </c>
      <c r="AH1321" s="104">
        <v>4</v>
      </c>
      <c r="AI1321" s="104">
        <v>2</v>
      </c>
      <c r="AJ1321" s="104">
        <v>12</v>
      </c>
      <c r="AK1321" s="104">
        <v>0</v>
      </c>
      <c r="AL1321" s="104">
        <v>4</v>
      </c>
      <c r="AM1321" s="104">
        <v>1</v>
      </c>
      <c r="AN1321" s="104">
        <v>0</v>
      </c>
      <c r="AO1321" s="104">
        <v>25</v>
      </c>
      <c r="AP1321" s="106">
        <f>'MFP by Site_kbs'!$AO1321/'MFP by Site_kbs'!$G1321</f>
        <v>1</v>
      </c>
      <c r="AQ1321" s="104">
        <v>25</v>
      </c>
      <c r="AR1321" s="107">
        <f>'MFP by Site_kbs'!$AQ1321/'MFP by Site_kbs'!$G1321</f>
        <v>1</v>
      </c>
      <c r="AS1321" s="104" t="s">
        <v>1805</v>
      </c>
      <c r="AT1321" s="104" t="s">
        <v>1804</v>
      </c>
      <c r="AU1321" s="115" t="s">
        <v>3247</v>
      </c>
    </row>
    <row r="1322" spans="2:47" x14ac:dyDescent="0.25">
      <c r="B1322" s="109" t="s">
        <v>1808</v>
      </c>
      <c r="C1322" s="109">
        <v>101</v>
      </c>
      <c r="D1322" s="109" t="s">
        <v>289</v>
      </c>
      <c r="E1322" s="109">
        <v>101033</v>
      </c>
      <c r="F1322" s="109" t="s">
        <v>1661</v>
      </c>
      <c r="G1322" s="110">
        <v>1</v>
      </c>
      <c r="H1322" s="110">
        <v>0</v>
      </c>
      <c r="I1322" s="111">
        <v>0</v>
      </c>
      <c r="J1322" s="110">
        <v>1</v>
      </c>
      <c r="K1322" s="111">
        <v>1</v>
      </c>
      <c r="L1322" s="110">
        <v>0</v>
      </c>
      <c r="M1322" s="110">
        <v>0</v>
      </c>
      <c r="N1322" s="110">
        <v>1</v>
      </c>
      <c r="O1322" s="110">
        <v>0</v>
      </c>
      <c r="P1322" s="110">
        <v>0</v>
      </c>
      <c r="Q1322" s="110">
        <v>0</v>
      </c>
      <c r="R1322" s="110">
        <v>0</v>
      </c>
      <c r="S1322" s="110">
        <f>SUM('MFP by Site_kbs'!$L1322:$P1322,'MFP by Site_kbs'!$R1322)</f>
        <v>1</v>
      </c>
      <c r="T1322" s="110">
        <v>1</v>
      </c>
      <c r="U1322" s="111">
        <v>1</v>
      </c>
      <c r="V1322" s="110">
        <v>0</v>
      </c>
      <c r="W1322" s="111">
        <v>0</v>
      </c>
      <c r="X1322" s="110">
        <v>0</v>
      </c>
      <c r="Y1322" s="110">
        <v>0</v>
      </c>
      <c r="Z1322" s="110" t="s">
        <v>1869</v>
      </c>
      <c r="AA1322" s="110">
        <v>0</v>
      </c>
      <c r="AB1322" s="110">
        <v>0</v>
      </c>
      <c r="AC1322" s="110">
        <v>0</v>
      </c>
      <c r="AD1322" s="109">
        <v>0</v>
      </c>
      <c r="AE1322" s="110">
        <v>0</v>
      </c>
      <c r="AF1322" s="110">
        <v>0</v>
      </c>
      <c r="AG1322" s="110">
        <v>0</v>
      </c>
      <c r="AH1322" s="110">
        <v>0</v>
      </c>
      <c r="AI1322" s="110">
        <v>0</v>
      </c>
      <c r="AJ1322" s="110">
        <v>0</v>
      </c>
      <c r="AK1322" s="110">
        <v>0</v>
      </c>
      <c r="AL1322" s="110">
        <v>0</v>
      </c>
      <c r="AM1322" s="110">
        <v>0</v>
      </c>
      <c r="AN1322" s="110">
        <v>1</v>
      </c>
      <c r="AO1322" s="110">
        <v>1</v>
      </c>
      <c r="AP1322" s="112">
        <f>'MFP by Site_kbs'!$AO1322/'MFP by Site_kbs'!$G1322</f>
        <v>1</v>
      </c>
      <c r="AQ1322" s="110">
        <v>1</v>
      </c>
      <c r="AR1322" s="113">
        <f>'MFP by Site_kbs'!$AQ1322/'MFP by Site_kbs'!$G1322</f>
        <v>1</v>
      </c>
      <c r="AS1322" s="110" t="s">
        <v>1805</v>
      </c>
      <c r="AT1322" s="110" t="s">
        <v>1773</v>
      </c>
      <c r="AU1322" s="114" t="s">
        <v>3247</v>
      </c>
    </row>
    <row r="1323" spans="2:47" ht="30" x14ac:dyDescent="0.25">
      <c r="B1323" s="103" t="s">
        <v>1808</v>
      </c>
      <c r="C1323" s="103">
        <v>101</v>
      </c>
      <c r="D1323" s="103" t="s">
        <v>289</v>
      </c>
      <c r="E1323" s="103">
        <v>101036</v>
      </c>
      <c r="F1323" s="103" t="s">
        <v>1662</v>
      </c>
      <c r="G1323" s="104">
        <v>13</v>
      </c>
      <c r="H1323" s="104">
        <v>0</v>
      </c>
      <c r="I1323" s="105">
        <v>0</v>
      </c>
      <c r="J1323" s="104">
        <v>13</v>
      </c>
      <c r="K1323" s="105">
        <v>1</v>
      </c>
      <c r="L1323" s="104">
        <v>0</v>
      </c>
      <c r="M1323" s="104">
        <v>0</v>
      </c>
      <c r="N1323" s="104">
        <v>7</v>
      </c>
      <c r="O1323" s="104">
        <v>0</v>
      </c>
      <c r="P1323" s="104">
        <v>0</v>
      </c>
      <c r="Q1323" s="104">
        <v>6</v>
      </c>
      <c r="R1323" s="104">
        <v>0</v>
      </c>
      <c r="S1323" s="104">
        <f>SUM('MFP by Site_kbs'!$L1323:$P1323,'MFP by Site_kbs'!$R1323)</f>
        <v>7</v>
      </c>
      <c r="T1323" s="104">
        <v>13</v>
      </c>
      <c r="U1323" s="105">
        <v>1</v>
      </c>
      <c r="V1323" s="104">
        <v>0</v>
      </c>
      <c r="W1323" s="105">
        <v>0</v>
      </c>
      <c r="X1323" s="104">
        <v>0</v>
      </c>
      <c r="Y1323" s="104">
        <v>0</v>
      </c>
      <c r="Z1323" s="104" t="s">
        <v>1869</v>
      </c>
      <c r="AA1323" s="104">
        <v>0</v>
      </c>
      <c r="AB1323" s="104">
        <v>0</v>
      </c>
      <c r="AC1323" s="104">
        <v>1</v>
      </c>
      <c r="AD1323" s="103">
        <v>2</v>
      </c>
      <c r="AE1323" s="104">
        <v>2</v>
      </c>
      <c r="AF1323" s="104">
        <v>4</v>
      </c>
      <c r="AG1323" s="104">
        <v>4</v>
      </c>
      <c r="AH1323" s="104">
        <v>0</v>
      </c>
      <c r="AI1323" s="104">
        <v>0</v>
      </c>
      <c r="AJ1323" s="104">
        <v>0</v>
      </c>
      <c r="AK1323" s="104">
        <v>0</v>
      </c>
      <c r="AL1323" s="104">
        <v>0</v>
      </c>
      <c r="AM1323" s="104">
        <v>0</v>
      </c>
      <c r="AN1323" s="104">
        <v>0</v>
      </c>
      <c r="AO1323" s="104">
        <v>12</v>
      </c>
      <c r="AP1323" s="106">
        <f>'MFP by Site_kbs'!$AO1323/'MFP by Site_kbs'!$G1323</f>
        <v>0.92307692307692313</v>
      </c>
      <c r="AQ1323" s="104">
        <v>12</v>
      </c>
      <c r="AR1323" s="107">
        <f>'MFP by Site_kbs'!$AQ1323/'MFP by Site_kbs'!$G1323</f>
        <v>0.92307692307692313</v>
      </c>
      <c r="AS1323" s="104" t="s">
        <v>1805</v>
      </c>
      <c r="AT1323" s="104" t="s">
        <v>1795</v>
      </c>
      <c r="AU1323" s="115" t="s">
        <v>3247</v>
      </c>
    </row>
    <row r="1324" spans="2:47" x14ac:dyDescent="0.25">
      <c r="B1324" s="109" t="s">
        <v>1808</v>
      </c>
      <c r="C1324" s="109">
        <v>101</v>
      </c>
      <c r="D1324" s="109" t="s">
        <v>289</v>
      </c>
      <c r="E1324" s="109">
        <v>101037</v>
      </c>
      <c r="F1324" s="109" t="s">
        <v>1663</v>
      </c>
      <c r="G1324" s="110">
        <v>3</v>
      </c>
      <c r="H1324" s="110">
        <v>3</v>
      </c>
      <c r="I1324" s="111">
        <v>1</v>
      </c>
      <c r="J1324" s="110">
        <v>0</v>
      </c>
      <c r="K1324" s="111">
        <v>0</v>
      </c>
      <c r="L1324" s="110">
        <v>0</v>
      </c>
      <c r="M1324" s="110">
        <v>0</v>
      </c>
      <c r="N1324" s="110">
        <v>1</v>
      </c>
      <c r="O1324" s="110">
        <v>0</v>
      </c>
      <c r="P1324" s="110">
        <v>0</v>
      </c>
      <c r="Q1324" s="110">
        <v>2</v>
      </c>
      <c r="R1324" s="110">
        <v>0</v>
      </c>
      <c r="S1324" s="110">
        <f>SUM('MFP by Site_kbs'!$L1324:$P1324,'MFP by Site_kbs'!$R1324)</f>
        <v>1</v>
      </c>
      <c r="T1324" s="110">
        <v>3</v>
      </c>
      <c r="U1324" s="111">
        <v>1</v>
      </c>
      <c r="V1324" s="110">
        <v>0</v>
      </c>
      <c r="W1324" s="111">
        <v>0</v>
      </c>
      <c r="X1324" s="110">
        <v>0</v>
      </c>
      <c r="Y1324" s="110">
        <v>0</v>
      </c>
      <c r="Z1324" s="110" t="s">
        <v>1869</v>
      </c>
      <c r="AA1324" s="110">
        <v>0</v>
      </c>
      <c r="AB1324" s="110">
        <v>0</v>
      </c>
      <c r="AC1324" s="110">
        <v>0</v>
      </c>
      <c r="AD1324" s="109">
        <v>0</v>
      </c>
      <c r="AE1324" s="110">
        <v>0</v>
      </c>
      <c r="AF1324" s="110">
        <v>0</v>
      </c>
      <c r="AG1324" s="110">
        <v>0</v>
      </c>
      <c r="AH1324" s="110">
        <v>0</v>
      </c>
      <c r="AI1324" s="110">
        <v>1</v>
      </c>
      <c r="AJ1324" s="110">
        <v>1</v>
      </c>
      <c r="AK1324" s="110">
        <v>0</v>
      </c>
      <c r="AL1324" s="110">
        <v>1</v>
      </c>
      <c r="AM1324" s="110">
        <v>0</v>
      </c>
      <c r="AN1324" s="110">
        <v>0</v>
      </c>
      <c r="AO1324" s="110">
        <v>3</v>
      </c>
      <c r="AP1324" s="112">
        <f>'MFP by Site_kbs'!$AO1324/'MFP by Site_kbs'!$G1324</f>
        <v>1</v>
      </c>
      <c r="AQ1324" s="110">
        <v>3</v>
      </c>
      <c r="AR1324" s="113">
        <f>'MFP by Site_kbs'!$AQ1324/'MFP by Site_kbs'!$G1324</f>
        <v>1</v>
      </c>
      <c r="AS1324" s="110" t="s">
        <v>1805</v>
      </c>
      <c r="AT1324" s="110" t="s">
        <v>2170</v>
      </c>
      <c r="AU1324" s="114" t="s">
        <v>3247</v>
      </c>
    </row>
    <row r="1325" spans="2:47" x14ac:dyDescent="0.25">
      <c r="B1325" s="103" t="s">
        <v>1808</v>
      </c>
      <c r="C1325" s="103">
        <v>101</v>
      </c>
      <c r="D1325" s="103" t="s">
        <v>289</v>
      </c>
      <c r="E1325" s="103">
        <v>101038</v>
      </c>
      <c r="F1325" s="103" t="s">
        <v>1664</v>
      </c>
      <c r="G1325" s="104">
        <v>17</v>
      </c>
      <c r="H1325" s="104">
        <v>7</v>
      </c>
      <c r="I1325" s="105">
        <v>0.41176470588235298</v>
      </c>
      <c r="J1325" s="104">
        <v>10</v>
      </c>
      <c r="K1325" s="105">
        <v>0.58823529411764697</v>
      </c>
      <c r="L1325" s="104">
        <v>0</v>
      </c>
      <c r="M1325" s="104">
        <v>0</v>
      </c>
      <c r="N1325" s="104">
        <v>8</v>
      </c>
      <c r="O1325" s="104">
        <v>0</v>
      </c>
      <c r="P1325" s="104">
        <v>0</v>
      </c>
      <c r="Q1325" s="104">
        <v>9</v>
      </c>
      <c r="R1325" s="104">
        <v>0</v>
      </c>
      <c r="S1325" s="104">
        <f>SUM('MFP by Site_kbs'!$L1325:$P1325,'MFP by Site_kbs'!$R1325)</f>
        <v>8</v>
      </c>
      <c r="T1325" s="104">
        <v>17</v>
      </c>
      <c r="U1325" s="105">
        <v>1</v>
      </c>
      <c r="V1325" s="104">
        <v>0</v>
      </c>
      <c r="W1325" s="105">
        <v>0</v>
      </c>
      <c r="X1325" s="104">
        <v>0</v>
      </c>
      <c r="Y1325" s="104">
        <v>0</v>
      </c>
      <c r="Z1325" s="104" t="s">
        <v>1869</v>
      </c>
      <c r="AA1325" s="104">
        <v>0</v>
      </c>
      <c r="AB1325" s="104">
        <v>0</v>
      </c>
      <c r="AC1325" s="104">
        <v>0</v>
      </c>
      <c r="AD1325" s="103">
        <v>0</v>
      </c>
      <c r="AE1325" s="104">
        <v>0</v>
      </c>
      <c r="AF1325" s="104">
        <v>1</v>
      </c>
      <c r="AG1325" s="104">
        <v>2</v>
      </c>
      <c r="AH1325" s="104">
        <v>7</v>
      </c>
      <c r="AI1325" s="104">
        <v>2</v>
      </c>
      <c r="AJ1325" s="104">
        <v>3</v>
      </c>
      <c r="AK1325" s="104">
        <v>0</v>
      </c>
      <c r="AL1325" s="104">
        <v>2</v>
      </c>
      <c r="AM1325" s="104">
        <v>0</v>
      </c>
      <c r="AN1325" s="104">
        <v>0</v>
      </c>
      <c r="AO1325" s="104">
        <v>12</v>
      </c>
      <c r="AP1325" s="106">
        <f>'MFP by Site_kbs'!$AO1325/'MFP by Site_kbs'!$G1325</f>
        <v>0.70588235294117652</v>
      </c>
      <c r="AQ1325" s="104">
        <v>12</v>
      </c>
      <c r="AR1325" s="107">
        <f>'MFP by Site_kbs'!$AQ1325/'MFP by Site_kbs'!$G1325</f>
        <v>0.70588235294117652</v>
      </c>
      <c r="AS1325" s="104" t="s">
        <v>1805</v>
      </c>
      <c r="AT1325" s="104" t="s">
        <v>1795</v>
      </c>
      <c r="AU1325" s="115" t="s">
        <v>3247</v>
      </c>
    </row>
    <row r="1326" spans="2:47" ht="30" x14ac:dyDescent="0.25">
      <c r="B1326" s="109" t="s">
        <v>1808</v>
      </c>
      <c r="C1326" s="109">
        <v>302</v>
      </c>
      <c r="D1326" s="109" t="s">
        <v>291</v>
      </c>
      <c r="E1326" s="109">
        <v>302006</v>
      </c>
      <c r="F1326" s="109" t="s">
        <v>291</v>
      </c>
      <c r="G1326" s="110">
        <v>304</v>
      </c>
      <c r="H1326" s="110">
        <v>193</v>
      </c>
      <c r="I1326" s="111">
        <v>0.63486842105263197</v>
      </c>
      <c r="J1326" s="110">
        <v>111</v>
      </c>
      <c r="K1326" s="111">
        <v>0.36513157894736797</v>
      </c>
      <c r="L1326" s="110">
        <v>5</v>
      </c>
      <c r="M1326" s="110">
        <v>26</v>
      </c>
      <c r="N1326" s="110">
        <v>28</v>
      </c>
      <c r="O1326" s="110">
        <v>17</v>
      </c>
      <c r="P1326" s="110">
        <v>15</v>
      </c>
      <c r="Q1326" s="110">
        <v>213</v>
      </c>
      <c r="R1326" s="110">
        <v>0</v>
      </c>
      <c r="S1326" s="110">
        <f>SUM('MFP by Site_kbs'!$L1326:$P1326,'MFP by Site_kbs'!$R1326)</f>
        <v>91</v>
      </c>
      <c r="T1326" s="110">
        <v>304</v>
      </c>
      <c r="U1326" s="111">
        <v>1</v>
      </c>
      <c r="V1326" s="110">
        <v>0</v>
      </c>
      <c r="W1326" s="111">
        <v>0</v>
      </c>
      <c r="X1326" s="110">
        <v>0</v>
      </c>
      <c r="Y1326" s="110">
        <v>0</v>
      </c>
      <c r="Z1326" s="110" t="s">
        <v>1869</v>
      </c>
      <c r="AA1326" s="110">
        <v>0</v>
      </c>
      <c r="AB1326" s="110">
        <v>0</v>
      </c>
      <c r="AC1326" s="110">
        <v>0</v>
      </c>
      <c r="AD1326" s="109">
        <v>0</v>
      </c>
      <c r="AE1326" s="110">
        <v>0</v>
      </c>
      <c r="AF1326" s="110">
        <v>0</v>
      </c>
      <c r="AG1326" s="110">
        <v>0</v>
      </c>
      <c r="AH1326" s="110">
        <v>0</v>
      </c>
      <c r="AI1326" s="110">
        <v>0</v>
      </c>
      <c r="AJ1326" s="110">
        <v>0</v>
      </c>
      <c r="AK1326" s="110">
        <v>0</v>
      </c>
      <c r="AL1326" s="110">
        <v>86</v>
      </c>
      <c r="AM1326" s="110">
        <v>114</v>
      </c>
      <c r="AN1326" s="110">
        <v>104</v>
      </c>
      <c r="AO1326" s="110">
        <v>64</v>
      </c>
      <c r="AP1326" s="112">
        <f>'MFP by Site_kbs'!$AO1326/'MFP by Site_kbs'!$G1326</f>
        <v>0.21052631578947367</v>
      </c>
      <c r="AQ1326" s="110">
        <v>64</v>
      </c>
      <c r="AR1326" s="113">
        <f>'MFP by Site_kbs'!$AQ1326/'MFP by Site_kbs'!$G1326</f>
        <v>0.21052631578947367</v>
      </c>
      <c r="AS1326" s="110" t="s">
        <v>1805</v>
      </c>
      <c r="AT1326" s="110" t="s">
        <v>1770</v>
      </c>
      <c r="AU1326" s="114" t="s">
        <v>3247</v>
      </c>
    </row>
    <row r="1327" spans="2:47" ht="30" x14ac:dyDescent="0.25">
      <c r="B1327" s="103" t="s">
        <v>1808</v>
      </c>
      <c r="C1327" s="103">
        <v>304</v>
      </c>
      <c r="D1327" s="103" t="s">
        <v>293</v>
      </c>
      <c r="E1327" s="103">
        <v>304001</v>
      </c>
      <c r="F1327" s="103" t="s">
        <v>1669</v>
      </c>
      <c r="G1327" s="104">
        <v>129</v>
      </c>
      <c r="H1327" s="104">
        <v>57</v>
      </c>
      <c r="I1327" s="105">
        <v>0.44186046511627902</v>
      </c>
      <c r="J1327" s="104">
        <v>72</v>
      </c>
      <c r="K1327" s="105">
        <v>0.55813953488372103</v>
      </c>
      <c r="L1327" s="104">
        <v>1</v>
      </c>
      <c r="M1327" s="104">
        <v>0</v>
      </c>
      <c r="N1327" s="104">
        <v>81</v>
      </c>
      <c r="O1327" s="104">
        <v>8</v>
      </c>
      <c r="P1327" s="104">
        <v>0</v>
      </c>
      <c r="Q1327" s="104">
        <v>36</v>
      </c>
      <c r="R1327" s="104">
        <v>3</v>
      </c>
      <c r="S1327" s="104">
        <f>SUM('MFP by Site_kbs'!$L1327:$P1327,'MFP by Site_kbs'!$R1327)</f>
        <v>93</v>
      </c>
      <c r="T1327" s="104">
        <v>129</v>
      </c>
      <c r="U1327" s="105">
        <v>1</v>
      </c>
      <c r="V1327" s="104">
        <v>0</v>
      </c>
      <c r="W1327" s="105">
        <v>0</v>
      </c>
      <c r="X1327" s="104">
        <v>0</v>
      </c>
      <c r="Y1327" s="104">
        <v>9</v>
      </c>
      <c r="Z1327" s="104" t="s">
        <v>1869</v>
      </c>
      <c r="AA1327" s="104">
        <v>5</v>
      </c>
      <c r="AB1327" s="104">
        <v>7</v>
      </c>
      <c r="AC1327" s="104">
        <v>8</v>
      </c>
      <c r="AD1327" s="103">
        <v>5</v>
      </c>
      <c r="AE1327" s="104">
        <v>6</v>
      </c>
      <c r="AF1327" s="104">
        <v>7</v>
      </c>
      <c r="AG1327" s="104">
        <v>7</v>
      </c>
      <c r="AH1327" s="104">
        <v>13</v>
      </c>
      <c r="AI1327" s="104">
        <v>8</v>
      </c>
      <c r="AJ1327" s="104">
        <v>17</v>
      </c>
      <c r="AK1327" s="104">
        <v>3</v>
      </c>
      <c r="AL1327" s="104">
        <v>15</v>
      </c>
      <c r="AM1327" s="104">
        <v>5</v>
      </c>
      <c r="AN1327" s="104">
        <v>14</v>
      </c>
      <c r="AO1327" s="104">
        <v>124</v>
      </c>
      <c r="AP1327" s="106">
        <f>'MFP by Site_kbs'!$AO1327/'MFP by Site_kbs'!$G1327</f>
        <v>0.96124031007751942</v>
      </c>
      <c r="AQ1327" s="104">
        <v>124</v>
      </c>
      <c r="AR1327" s="107">
        <f>'MFP by Site_kbs'!$AQ1327/'MFP by Site_kbs'!$G1327</f>
        <v>0.96124031007751942</v>
      </c>
      <c r="AS1327" s="104" t="s">
        <v>1805</v>
      </c>
      <c r="AT1327" s="104" t="s">
        <v>1957</v>
      </c>
      <c r="AU1327" s="115" t="s">
        <v>3247</v>
      </c>
    </row>
    <row r="1328" spans="2:47" ht="30" x14ac:dyDescent="0.25">
      <c r="B1328" s="109" t="s">
        <v>1808</v>
      </c>
      <c r="C1328" s="109">
        <v>304</v>
      </c>
      <c r="D1328" s="109" t="s">
        <v>293</v>
      </c>
      <c r="E1328" s="109">
        <v>304002</v>
      </c>
      <c r="F1328" s="109" t="s">
        <v>1670</v>
      </c>
      <c r="G1328" s="110">
        <v>66</v>
      </c>
      <c r="H1328" s="110">
        <v>28</v>
      </c>
      <c r="I1328" s="111">
        <v>0.42424242424242398</v>
      </c>
      <c r="J1328" s="110">
        <v>38</v>
      </c>
      <c r="K1328" s="111">
        <v>0.57575757575757602</v>
      </c>
      <c r="L1328" s="110">
        <v>0</v>
      </c>
      <c r="M1328" s="110">
        <v>1</v>
      </c>
      <c r="N1328" s="110">
        <v>35</v>
      </c>
      <c r="O1328" s="110">
        <v>3</v>
      </c>
      <c r="P1328" s="110">
        <v>0</v>
      </c>
      <c r="Q1328" s="110">
        <v>26</v>
      </c>
      <c r="R1328" s="110">
        <v>1</v>
      </c>
      <c r="S1328" s="110">
        <f>SUM('MFP by Site_kbs'!$L1328:$P1328,'MFP by Site_kbs'!$R1328)</f>
        <v>40</v>
      </c>
      <c r="T1328" s="110">
        <v>65</v>
      </c>
      <c r="U1328" s="111">
        <v>0.98484848484848497</v>
      </c>
      <c r="V1328" s="110">
        <v>1</v>
      </c>
      <c r="W1328" s="111">
        <v>1.5151515151515201E-2</v>
      </c>
      <c r="X1328" s="110">
        <v>0</v>
      </c>
      <c r="Y1328" s="110">
        <v>2</v>
      </c>
      <c r="Z1328" s="110" t="s">
        <v>1869</v>
      </c>
      <c r="AA1328" s="110">
        <v>2</v>
      </c>
      <c r="AB1328" s="110">
        <v>0</v>
      </c>
      <c r="AC1328" s="110">
        <v>1</v>
      </c>
      <c r="AD1328" s="109">
        <v>4</v>
      </c>
      <c r="AE1328" s="110">
        <v>0</v>
      </c>
      <c r="AF1328" s="110">
        <v>6</v>
      </c>
      <c r="AG1328" s="110">
        <v>4</v>
      </c>
      <c r="AH1328" s="110">
        <v>8</v>
      </c>
      <c r="AI1328" s="110">
        <v>8</v>
      </c>
      <c r="AJ1328" s="110">
        <v>11</v>
      </c>
      <c r="AK1328" s="110">
        <v>1</v>
      </c>
      <c r="AL1328" s="110">
        <v>2</v>
      </c>
      <c r="AM1328" s="110">
        <v>9</v>
      </c>
      <c r="AN1328" s="110">
        <v>8</v>
      </c>
      <c r="AO1328" s="110">
        <v>62</v>
      </c>
      <c r="AP1328" s="112">
        <f>'MFP by Site_kbs'!$AO1328/'MFP by Site_kbs'!$G1328</f>
        <v>0.93939393939393945</v>
      </c>
      <c r="AQ1328" s="110">
        <v>62</v>
      </c>
      <c r="AR1328" s="113">
        <f>'MFP by Site_kbs'!$AQ1328/'MFP by Site_kbs'!$G1328</f>
        <v>0.93939393939393945</v>
      </c>
      <c r="AS1328" s="110" t="s">
        <v>1805</v>
      </c>
      <c r="AT1328" s="110" t="s">
        <v>1957</v>
      </c>
      <c r="AU1328" s="114" t="s">
        <v>3247</v>
      </c>
    </row>
    <row r="1329" spans="2:47" ht="30" x14ac:dyDescent="0.25">
      <c r="B1329" s="103" t="s">
        <v>1808</v>
      </c>
      <c r="C1329" s="103">
        <v>306</v>
      </c>
      <c r="D1329" s="103" t="s">
        <v>295</v>
      </c>
      <c r="E1329" s="103">
        <v>306001</v>
      </c>
      <c r="F1329" s="103" t="s">
        <v>295</v>
      </c>
      <c r="G1329" s="104">
        <v>33</v>
      </c>
      <c r="H1329" s="104">
        <v>12</v>
      </c>
      <c r="I1329" s="105">
        <v>0.36363636363636398</v>
      </c>
      <c r="J1329" s="104">
        <v>21</v>
      </c>
      <c r="K1329" s="105">
        <v>0.63636363636363602</v>
      </c>
      <c r="L1329" s="104">
        <v>1</v>
      </c>
      <c r="M1329" s="104">
        <v>0</v>
      </c>
      <c r="N1329" s="104">
        <v>11</v>
      </c>
      <c r="O1329" s="104">
        <v>0</v>
      </c>
      <c r="P1329" s="104">
        <v>0</v>
      </c>
      <c r="Q1329" s="104">
        <v>21</v>
      </c>
      <c r="R1329" s="104">
        <v>0</v>
      </c>
      <c r="S1329" s="104">
        <f>SUM('MFP by Site_kbs'!$L1329:$P1329,'MFP by Site_kbs'!$R1329)</f>
        <v>12</v>
      </c>
      <c r="T1329" s="104">
        <v>33</v>
      </c>
      <c r="U1329" s="105">
        <v>1</v>
      </c>
      <c r="V1329" s="104">
        <v>0</v>
      </c>
      <c r="W1329" s="105">
        <v>0</v>
      </c>
      <c r="X1329" s="104">
        <v>0</v>
      </c>
      <c r="Y1329" s="104">
        <v>2</v>
      </c>
      <c r="Z1329" s="104" t="s">
        <v>1869</v>
      </c>
      <c r="AA1329" s="104">
        <v>0</v>
      </c>
      <c r="AB1329" s="104">
        <v>1</v>
      </c>
      <c r="AC1329" s="104">
        <v>0</v>
      </c>
      <c r="AD1329" s="103">
        <v>2</v>
      </c>
      <c r="AE1329" s="104">
        <v>2</v>
      </c>
      <c r="AF1329" s="104">
        <v>1</v>
      </c>
      <c r="AG1329" s="104">
        <v>1</v>
      </c>
      <c r="AH1329" s="104">
        <v>2</v>
      </c>
      <c r="AI1329" s="104">
        <v>1</v>
      </c>
      <c r="AJ1329" s="104">
        <v>4</v>
      </c>
      <c r="AK1329" s="104">
        <v>0</v>
      </c>
      <c r="AL1329" s="104">
        <v>3</v>
      </c>
      <c r="AM1329" s="104">
        <v>2</v>
      </c>
      <c r="AN1329" s="104">
        <v>12</v>
      </c>
      <c r="AO1329" s="104">
        <v>0</v>
      </c>
      <c r="AP1329" s="106">
        <f>'MFP by Site_kbs'!$AO1329/'MFP by Site_kbs'!$G1329</f>
        <v>0</v>
      </c>
      <c r="AQ1329" s="104">
        <v>0</v>
      </c>
      <c r="AR1329" s="107">
        <f>'MFP by Site_kbs'!$AQ1329/'MFP by Site_kbs'!$G1329</f>
        <v>0</v>
      </c>
      <c r="AS1329" s="104" t="s">
        <v>1805</v>
      </c>
      <c r="AT1329" s="104" t="s">
        <v>1804</v>
      </c>
      <c r="AU1329" s="115" t="s">
        <v>3247</v>
      </c>
    </row>
    <row r="1330" spans="2:47" x14ac:dyDescent="0.25">
      <c r="B1330" s="109" t="s">
        <v>1808</v>
      </c>
      <c r="C1330" s="109">
        <v>318</v>
      </c>
      <c r="D1330" s="109" t="s">
        <v>219</v>
      </c>
      <c r="E1330" s="109">
        <v>318001</v>
      </c>
      <c r="F1330" s="109" t="s">
        <v>219</v>
      </c>
      <c r="G1330" s="110">
        <v>1446</v>
      </c>
      <c r="H1330" s="110">
        <v>729</v>
      </c>
      <c r="I1330" s="111">
        <v>0.50414937759336098</v>
      </c>
      <c r="J1330" s="110">
        <v>717</v>
      </c>
      <c r="K1330" s="111">
        <v>0.49585062240663902</v>
      </c>
      <c r="L1330" s="110">
        <v>2</v>
      </c>
      <c r="M1330" s="110">
        <v>63</v>
      </c>
      <c r="N1330" s="110">
        <v>152</v>
      </c>
      <c r="O1330" s="110">
        <v>26</v>
      </c>
      <c r="P1330" s="110">
        <v>0</v>
      </c>
      <c r="Q1330" s="110">
        <v>1199</v>
      </c>
      <c r="R1330" s="110">
        <v>4</v>
      </c>
      <c r="S1330" s="110">
        <f>SUM('MFP by Site_kbs'!$L1330:$P1330,'MFP by Site_kbs'!$R1330)</f>
        <v>247</v>
      </c>
      <c r="T1330" s="110">
        <v>1446</v>
      </c>
      <c r="U1330" s="111">
        <v>1</v>
      </c>
      <c r="V1330" s="110">
        <v>0</v>
      </c>
      <c r="W1330" s="111">
        <v>0</v>
      </c>
      <c r="X1330" s="110">
        <v>0</v>
      </c>
      <c r="Y1330" s="110">
        <v>0</v>
      </c>
      <c r="Z1330" s="110" t="s">
        <v>1869</v>
      </c>
      <c r="AA1330" s="110">
        <v>104</v>
      </c>
      <c r="AB1330" s="110">
        <v>104</v>
      </c>
      <c r="AC1330" s="110">
        <v>103</v>
      </c>
      <c r="AD1330" s="109">
        <v>103</v>
      </c>
      <c r="AE1330" s="110">
        <v>104</v>
      </c>
      <c r="AF1330" s="110">
        <v>112</v>
      </c>
      <c r="AG1330" s="110">
        <v>117</v>
      </c>
      <c r="AH1330" s="110">
        <v>116</v>
      </c>
      <c r="AI1330" s="110">
        <v>122</v>
      </c>
      <c r="AJ1330" s="110">
        <v>110</v>
      </c>
      <c r="AK1330" s="110">
        <v>0</v>
      </c>
      <c r="AL1330" s="110">
        <v>117</v>
      </c>
      <c r="AM1330" s="110">
        <v>117</v>
      </c>
      <c r="AN1330" s="110">
        <v>117</v>
      </c>
      <c r="AO1330" s="110">
        <v>0</v>
      </c>
      <c r="AP1330" s="112">
        <f>'MFP by Site_kbs'!$AO1330/'MFP by Site_kbs'!$G1330</f>
        <v>0</v>
      </c>
      <c r="AQ1330" s="110">
        <v>0</v>
      </c>
      <c r="AR1330" s="113">
        <f>'MFP by Site_kbs'!$AQ1330/'MFP by Site_kbs'!$G1330</f>
        <v>0</v>
      </c>
      <c r="AS1330" s="110" t="s">
        <v>1780</v>
      </c>
      <c r="AT1330" s="110" t="s">
        <v>1957</v>
      </c>
      <c r="AU1330" s="114" t="s">
        <v>3247</v>
      </c>
    </row>
    <row r="1331" spans="2:47" ht="30" x14ac:dyDescent="0.25">
      <c r="B1331" s="103" t="s">
        <v>1808</v>
      </c>
      <c r="C1331" s="103">
        <v>319</v>
      </c>
      <c r="D1331" s="103" t="s">
        <v>221</v>
      </c>
      <c r="E1331" s="103">
        <v>319001</v>
      </c>
      <c r="F1331" s="103" t="s">
        <v>221</v>
      </c>
      <c r="G1331" s="104">
        <v>345</v>
      </c>
      <c r="H1331" s="104">
        <v>136</v>
      </c>
      <c r="I1331" s="105">
        <v>0.39420289855072499</v>
      </c>
      <c r="J1331" s="104">
        <v>209</v>
      </c>
      <c r="K1331" s="105">
        <v>0.60579710144927501</v>
      </c>
      <c r="L1331" s="104">
        <v>0</v>
      </c>
      <c r="M1331" s="104">
        <v>0</v>
      </c>
      <c r="N1331" s="104">
        <v>343</v>
      </c>
      <c r="O1331" s="104">
        <v>1</v>
      </c>
      <c r="P1331" s="104">
        <v>0</v>
      </c>
      <c r="Q1331" s="104">
        <v>0</v>
      </c>
      <c r="R1331" s="104">
        <v>1</v>
      </c>
      <c r="S1331" s="104">
        <f>SUM('MFP by Site_kbs'!$L1331:$P1331,'MFP by Site_kbs'!$R1331)</f>
        <v>345</v>
      </c>
      <c r="T1331" s="104">
        <v>345</v>
      </c>
      <c r="U1331" s="105">
        <v>1</v>
      </c>
      <c r="V1331" s="104">
        <v>0</v>
      </c>
      <c r="W1331" s="105">
        <v>0</v>
      </c>
      <c r="X1331" s="104">
        <v>0</v>
      </c>
      <c r="Y1331" s="104">
        <v>0</v>
      </c>
      <c r="Z1331" s="104" t="s">
        <v>1869</v>
      </c>
      <c r="AA1331" s="104">
        <v>9</v>
      </c>
      <c r="AB1331" s="104">
        <v>10</v>
      </c>
      <c r="AC1331" s="104">
        <v>7</v>
      </c>
      <c r="AD1331" s="103">
        <v>12</v>
      </c>
      <c r="AE1331" s="104">
        <v>14</v>
      </c>
      <c r="AF1331" s="104">
        <v>13</v>
      </c>
      <c r="AG1331" s="104">
        <v>21</v>
      </c>
      <c r="AH1331" s="104">
        <v>34</v>
      </c>
      <c r="AI1331" s="104">
        <v>32</v>
      </c>
      <c r="AJ1331" s="104">
        <v>47</v>
      </c>
      <c r="AK1331" s="104">
        <v>0</v>
      </c>
      <c r="AL1331" s="104">
        <v>57</v>
      </c>
      <c r="AM1331" s="104">
        <v>45</v>
      </c>
      <c r="AN1331" s="104">
        <v>44</v>
      </c>
      <c r="AO1331" s="104">
        <v>300</v>
      </c>
      <c r="AP1331" s="106">
        <f>'MFP by Site_kbs'!$AO1331/'MFP by Site_kbs'!$G1331</f>
        <v>0.86956521739130432</v>
      </c>
      <c r="AQ1331" s="104">
        <v>300</v>
      </c>
      <c r="AR1331" s="107">
        <f>'MFP by Site_kbs'!$AQ1331/'MFP by Site_kbs'!$G1331</f>
        <v>0.86956521739130432</v>
      </c>
      <c r="AS1331" s="104" t="s">
        <v>1780</v>
      </c>
      <c r="AT1331" s="104" t="s">
        <v>1957</v>
      </c>
      <c r="AU1331" s="115" t="s">
        <v>3247</v>
      </c>
    </row>
    <row r="1332" spans="2:47" ht="30" x14ac:dyDescent="0.25">
      <c r="B1332" s="109" t="s">
        <v>1808</v>
      </c>
      <c r="C1332" s="109">
        <v>319</v>
      </c>
      <c r="D1332" s="109" t="s">
        <v>221</v>
      </c>
      <c r="E1332" s="109">
        <v>319002</v>
      </c>
      <c r="F1332" s="109" t="s">
        <v>1671</v>
      </c>
      <c r="G1332" s="110">
        <v>346</v>
      </c>
      <c r="H1332" s="110">
        <v>207</v>
      </c>
      <c r="I1332" s="111">
        <v>0.59826589595375701</v>
      </c>
      <c r="J1332" s="110">
        <v>139</v>
      </c>
      <c r="K1332" s="111">
        <v>0.40173410404624299</v>
      </c>
      <c r="L1332" s="110">
        <v>9</v>
      </c>
      <c r="M1332" s="110">
        <v>2</v>
      </c>
      <c r="N1332" s="110">
        <v>82</v>
      </c>
      <c r="O1332" s="110">
        <v>12</v>
      </c>
      <c r="P1332" s="110">
        <v>0</v>
      </c>
      <c r="Q1332" s="110">
        <v>235</v>
      </c>
      <c r="R1332" s="110">
        <v>6</v>
      </c>
      <c r="S1332" s="110">
        <f>SUM('MFP by Site_kbs'!$L1332:$P1332,'MFP by Site_kbs'!$R1332)</f>
        <v>111</v>
      </c>
      <c r="T1332" s="110">
        <v>346</v>
      </c>
      <c r="U1332" s="111">
        <v>1</v>
      </c>
      <c r="V1332" s="110">
        <v>0</v>
      </c>
      <c r="W1332" s="111">
        <v>0</v>
      </c>
      <c r="X1332" s="110">
        <v>0</v>
      </c>
      <c r="Y1332" s="110">
        <v>0</v>
      </c>
      <c r="Z1332" s="110" t="s">
        <v>1869</v>
      </c>
      <c r="AA1332" s="110">
        <v>28</v>
      </c>
      <c r="AB1332" s="110">
        <v>14</v>
      </c>
      <c r="AC1332" s="110">
        <v>19</v>
      </c>
      <c r="AD1332" s="109">
        <v>24</v>
      </c>
      <c r="AE1332" s="110">
        <v>17</v>
      </c>
      <c r="AF1332" s="110">
        <v>20</v>
      </c>
      <c r="AG1332" s="110">
        <v>18</v>
      </c>
      <c r="AH1332" s="110">
        <v>41</v>
      </c>
      <c r="AI1332" s="110">
        <v>35</v>
      </c>
      <c r="AJ1332" s="110">
        <v>37</v>
      </c>
      <c r="AK1332" s="110">
        <v>0</v>
      </c>
      <c r="AL1332" s="110">
        <v>21</v>
      </c>
      <c r="AM1332" s="110">
        <v>41</v>
      </c>
      <c r="AN1332" s="110">
        <v>31</v>
      </c>
      <c r="AO1332" s="110">
        <v>206</v>
      </c>
      <c r="AP1332" s="112">
        <f>'MFP by Site_kbs'!$AO1332/'MFP by Site_kbs'!$G1332</f>
        <v>0.59537572254335258</v>
      </c>
      <c r="AQ1332" s="110">
        <v>206</v>
      </c>
      <c r="AR1332" s="113">
        <f>'MFP by Site_kbs'!$AQ1332/'MFP by Site_kbs'!$G1332</f>
        <v>0.59537572254335258</v>
      </c>
      <c r="AS1332" s="110" t="s">
        <v>1780</v>
      </c>
      <c r="AT1332" s="110" t="s">
        <v>1957</v>
      </c>
      <c r="AU1332" s="114" t="s">
        <v>3247</v>
      </c>
    </row>
    <row r="1333" spans="2:47" ht="30" x14ac:dyDescent="0.25">
      <c r="B1333" s="103" t="s">
        <v>1808</v>
      </c>
      <c r="C1333" s="103">
        <v>321</v>
      </c>
      <c r="D1333" s="103" t="s">
        <v>223</v>
      </c>
      <c r="E1333" s="103">
        <v>321001</v>
      </c>
      <c r="F1333" s="103" t="s">
        <v>223</v>
      </c>
      <c r="G1333" s="104">
        <v>294</v>
      </c>
      <c r="H1333" s="104">
        <v>154</v>
      </c>
      <c r="I1333" s="105">
        <v>0.52380952380952395</v>
      </c>
      <c r="J1333" s="104">
        <v>140</v>
      </c>
      <c r="K1333" s="105">
        <v>0.476190476190476</v>
      </c>
      <c r="L1333" s="104">
        <v>0</v>
      </c>
      <c r="M1333" s="104">
        <v>0</v>
      </c>
      <c r="N1333" s="104">
        <v>294</v>
      </c>
      <c r="O1333" s="104">
        <v>0</v>
      </c>
      <c r="P1333" s="104">
        <v>0</v>
      </c>
      <c r="Q1333" s="104">
        <v>0</v>
      </c>
      <c r="R1333" s="104">
        <v>0</v>
      </c>
      <c r="S1333" s="104">
        <f>SUM('MFP by Site_kbs'!$L1333:$P1333,'MFP by Site_kbs'!$R1333)</f>
        <v>294</v>
      </c>
      <c r="T1333" s="104">
        <v>294</v>
      </c>
      <c r="U1333" s="105">
        <v>1</v>
      </c>
      <c r="V1333" s="104">
        <v>0</v>
      </c>
      <c r="W1333" s="105">
        <v>0</v>
      </c>
      <c r="X1333" s="104">
        <v>0</v>
      </c>
      <c r="Y1333" s="104">
        <v>0</v>
      </c>
      <c r="Z1333" s="104" t="s">
        <v>1869</v>
      </c>
      <c r="AA1333" s="104">
        <v>59</v>
      </c>
      <c r="AB1333" s="104">
        <v>53</v>
      </c>
      <c r="AC1333" s="104">
        <v>59</v>
      </c>
      <c r="AD1333" s="103">
        <v>34</v>
      </c>
      <c r="AE1333" s="104">
        <v>41</v>
      </c>
      <c r="AF1333" s="104">
        <v>26</v>
      </c>
      <c r="AG1333" s="104">
        <v>22</v>
      </c>
      <c r="AH1333" s="104">
        <v>0</v>
      </c>
      <c r="AI1333" s="104">
        <v>0</v>
      </c>
      <c r="AJ1333" s="104">
        <v>0</v>
      </c>
      <c r="AK1333" s="104">
        <v>0</v>
      </c>
      <c r="AL1333" s="104">
        <v>0</v>
      </c>
      <c r="AM1333" s="104">
        <v>0</v>
      </c>
      <c r="AN1333" s="104">
        <v>0</v>
      </c>
      <c r="AO1333" s="104">
        <v>217</v>
      </c>
      <c r="AP1333" s="106">
        <f>'MFP by Site_kbs'!$AO1333/'MFP by Site_kbs'!$G1333</f>
        <v>0.73809523809523814</v>
      </c>
      <c r="AQ1333" s="104">
        <v>217</v>
      </c>
      <c r="AR1333" s="107">
        <f>'MFP by Site_kbs'!$AQ1333/'MFP by Site_kbs'!$G1333</f>
        <v>0.73809523809523814</v>
      </c>
      <c r="AS1333" s="104" t="s">
        <v>1798</v>
      </c>
      <c r="AT1333" s="104" t="s">
        <v>1800</v>
      </c>
      <c r="AU1333" s="115" t="s">
        <v>3246</v>
      </c>
    </row>
    <row r="1334" spans="2:47" ht="30" x14ac:dyDescent="0.25">
      <c r="B1334" s="109" t="s">
        <v>1808</v>
      </c>
      <c r="C1334" s="109">
        <v>329</v>
      </c>
      <c r="D1334" s="109" t="s">
        <v>225</v>
      </c>
      <c r="E1334" s="109">
        <v>329001</v>
      </c>
      <c r="F1334" s="109" t="s">
        <v>225</v>
      </c>
      <c r="G1334" s="110">
        <v>347</v>
      </c>
      <c r="H1334" s="110">
        <v>178</v>
      </c>
      <c r="I1334" s="111">
        <v>0.51296829971181601</v>
      </c>
      <c r="J1334" s="110">
        <v>169</v>
      </c>
      <c r="K1334" s="111">
        <v>0.48703170028818399</v>
      </c>
      <c r="L1334" s="110">
        <v>3</v>
      </c>
      <c r="M1334" s="110">
        <v>7</v>
      </c>
      <c r="N1334" s="110">
        <v>135</v>
      </c>
      <c r="O1334" s="110">
        <v>12</v>
      </c>
      <c r="P1334" s="110">
        <v>0</v>
      </c>
      <c r="Q1334" s="110">
        <v>167</v>
      </c>
      <c r="R1334" s="110">
        <v>23</v>
      </c>
      <c r="S1334" s="110">
        <f>SUM('MFP by Site_kbs'!$L1334:$P1334,'MFP by Site_kbs'!$R1334)</f>
        <v>180</v>
      </c>
      <c r="T1334" s="110">
        <v>342</v>
      </c>
      <c r="U1334" s="111">
        <v>0.98559077809798301</v>
      </c>
      <c r="V1334" s="110">
        <v>5</v>
      </c>
      <c r="W1334" s="111">
        <v>1.4409221902017299E-2</v>
      </c>
      <c r="X1334" s="110">
        <v>0</v>
      </c>
      <c r="Y1334" s="110">
        <v>0</v>
      </c>
      <c r="Z1334" s="110" t="s">
        <v>1869</v>
      </c>
      <c r="AA1334" s="110">
        <v>38</v>
      </c>
      <c r="AB1334" s="110">
        <v>44</v>
      </c>
      <c r="AC1334" s="110">
        <v>47</v>
      </c>
      <c r="AD1334" s="109">
        <v>29</v>
      </c>
      <c r="AE1334" s="110">
        <v>34</v>
      </c>
      <c r="AF1334" s="110">
        <v>42</v>
      </c>
      <c r="AG1334" s="110">
        <v>46</v>
      </c>
      <c r="AH1334" s="110">
        <v>34</v>
      </c>
      <c r="AI1334" s="110">
        <v>33</v>
      </c>
      <c r="AJ1334" s="110">
        <v>0</v>
      </c>
      <c r="AK1334" s="110">
        <v>0</v>
      </c>
      <c r="AL1334" s="110">
        <v>0</v>
      </c>
      <c r="AM1334" s="110">
        <v>0</v>
      </c>
      <c r="AN1334" s="110">
        <v>0</v>
      </c>
      <c r="AO1334" s="110">
        <v>291</v>
      </c>
      <c r="AP1334" s="112">
        <f>'MFP by Site_kbs'!$AO1334/'MFP by Site_kbs'!$G1334</f>
        <v>0.83861671469740628</v>
      </c>
      <c r="AQ1334" s="110">
        <v>291</v>
      </c>
      <c r="AR1334" s="113">
        <f>'MFP by Site_kbs'!$AQ1334/'MFP by Site_kbs'!$G1334</f>
        <v>0.83861671469740628</v>
      </c>
      <c r="AS1334" s="110" t="s">
        <v>1798</v>
      </c>
      <c r="AT1334" s="110" t="s">
        <v>1778</v>
      </c>
      <c r="AU1334" s="114" t="s">
        <v>3247</v>
      </c>
    </row>
    <row r="1335" spans="2:47" ht="30" x14ac:dyDescent="0.25">
      <c r="B1335" s="103" t="s">
        <v>1808</v>
      </c>
      <c r="C1335" s="103">
        <v>331</v>
      </c>
      <c r="D1335" s="103" t="s">
        <v>227</v>
      </c>
      <c r="E1335" s="103">
        <v>331001</v>
      </c>
      <c r="F1335" s="103" t="s">
        <v>227</v>
      </c>
      <c r="G1335" s="104">
        <v>1027</v>
      </c>
      <c r="H1335" s="104">
        <v>535</v>
      </c>
      <c r="I1335" s="105">
        <v>0.52093476144109097</v>
      </c>
      <c r="J1335" s="104">
        <v>492</v>
      </c>
      <c r="K1335" s="105">
        <v>0.47906523855890898</v>
      </c>
      <c r="L1335" s="104">
        <v>6</v>
      </c>
      <c r="M1335" s="104">
        <v>11</v>
      </c>
      <c r="N1335" s="104">
        <v>468</v>
      </c>
      <c r="O1335" s="104">
        <v>266</v>
      </c>
      <c r="P1335" s="104">
        <v>4</v>
      </c>
      <c r="Q1335" s="104">
        <v>258</v>
      </c>
      <c r="R1335" s="104">
        <v>14</v>
      </c>
      <c r="S1335" s="104">
        <f>SUM('MFP by Site_kbs'!$L1335:$P1335,'MFP by Site_kbs'!$R1335)</f>
        <v>769</v>
      </c>
      <c r="T1335" s="104">
        <v>996</v>
      </c>
      <c r="U1335" s="105">
        <v>0.96981499513145097</v>
      </c>
      <c r="V1335" s="104">
        <v>31</v>
      </c>
      <c r="W1335" s="105">
        <v>3.0185004868549199E-2</v>
      </c>
      <c r="X1335" s="104">
        <v>0</v>
      </c>
      <c r="Y1335" s="104">
        <v>0</v>
      </c>
      <c r="Z1335" s="104" t="s">
        <v>1869</v>
      </c>
      <c r="AA1335" s="104">
        <v>174</v>
      </c>
      <c r="AB1335" s="104">
        <v>145</v>
      </c>
      <c r="AC1335" s="104">
        <v>161</v>
      </c>
      <c r="AD1335" s="103">
        <v>129</v>
      </c>
      <c r="AE1335" s="104">
        <v>113</v>
      </c>
      <c r="AF1335" s="104">
        <v>102</v>
      </c>
      <c r="AG1335" s="104">
        <v>67</v>
      </c>
      <c r="AH1335" s="104">
        <v>83</v>
      </c>
      <c r="AI1335" s="104">
        <v>53</v>
      </c>
      <c r="AJ1335" s="104">
        <v>0</v>
      </c>
      <c r="AK1335" s="104">
        <v>0</v>
      </c>
      <c r="AL1335" s="104">
        <v>0</v>
      </c>
      <c r="AM1335" s="104">
        <v>0</v>
      </c>
      <c r="AN1335" s="104">
        <v>0</v>
      </c>
      <c r="AO1335" s="104">
        <v>614</v>
      </c>
      <c r="AP1335" s="106">
        <f>'MFP by Site_kbs'!$AO1335/'MFP by Site_kbs'!$G1335</f>
        <v>0.5978578383641675</v>
      </c>
      <c r="AQ1335" s="104">
        <v>623</v>
      </c>
      <c r="AR1335" s="107">
        <f>'MFP by Site_kbs'!$AQ1335/'MFP by Site_kbs'!$G1335</f>
        <v>0.60662122687439146</v>
      </c>
      <c r="AS1335" s="104" t="s">
        <v>1798</v>
      </c>
      <c r="AT1335" s="104" t="s">
        <v>1771</v>
      </c>
      <c r="AU1335" s="115" t="s">
        <v>3247</v>
      </c>
    </row>
    <row r="1336" spans="2:47" ht="30" x14ac:dyDescent="0.25">
      <c r="B1336" s="109" t="s">
        <v>1808</v>
      </c>
      <c r="C1336" s="109">
        <v>333</v>
      </c>
      <c r="D1336" s="109" t="s">
        <v>229</v>
      </c>
      <c r="E1336" s="109">
        <v>333001</v>
      </c>
      <c r="F1336" s="109" t="s">
        <v>229</v>
      </c>
      <c r="G1336" s="110">
        <v>734</v>
      </c>
      <c r="H1336" s="110">
        <v>397</v>
      </c>
      <c r="I1336" s="111">
        <v>0.54087193460490501</v>
      </c>
      <c r="J1336" s="110">
        <v>337</v>
      </c>
      <c r="K1336" s="111">
        <v>0.45912806539509499</v>
      </c>
      <c r="L1336" s="110">
        <v>20</v>
      </c>
      <c r="M1336" s="110">
        <v>17</v>
      </c>
      <c r="N1336" s="110">
        <v>186</v>
      </c>
      <c r="O1336" s="110">
        <v>24</v>
      </c>
      <c r="P1336" s="110">
        <v>0</v>
      </c>
      <c r="Q1336" s="110">
        <v>484</v>
      </c>
      <c r="R1336" s="110">
        <v>3</v>
      </c>
      <c r="S1336" s="110">
        <f>SUM('MFP by Site_kbs'!$L1336:$P1336,'MFP by Site_kbs'!$R1336)</f>
        <v>250</v>
      </c>
      <c r="T1336" s="110">
        <v>734</v>
      </c>
      <c r="U1336" s="111">
        <v>1</v>
      </c>
      <c r="V1336" s="110">
        <v>0</v>
      </c>
      <c r="W1336" s="111">
        <v>0</v>
      </c>
      <c r="X1336" s="110">
        <v>0</v>
      </c>
      <c r="Y1336" s="110">
        <v>0</v>
      </c>
      <c r="Z1336" s="110" t="s">
        <v>1869</v>
      </c>
      <c r="AA1336" s="110">
        <v>55</v>
      </c>
      <c r="AB1336" s="110">
        <v>61</v>
      </c>
      <c r="AC1336" s="110">
        <v>57</v>
      </c>
      <c r="AD1336" s="109">
        <v>58</v>
      </c>
      <c r="AE1336" s="110">
        <v>53</v>
      </c>
      <c r="AF1336" s="110">
        <v>58</v>
      </c>
      <c r="AG1336" s="110">
        <v>53</v>
      </c>
      <c r="AH1336" s="110">
        <v>47</v>
      </c>
      <c r="AI1336" s="110">
        <v>48</v>
      </c>
      <c r="AJ1336" s="110">
        <v>64</v>
      </c>
      <c r="AK1336" s="110">
        <v>0</v>
      </c>
      <c r="AL1336" s="110">
        <v>67</v>
      </c>
      <c r="AM1336" s="110">
        <v>60</v>
      </c>
      <c r="AN1336" s="110">
        <v>53</v>
      </c>
      <c r="AO1336" s="110">
        <v>356</v>
      </c>
      <c r="AP1336" s="112">
        <f>'MFP by Site_kbs'!$AO1336/'MFP by Site_kbs'!$G1336</f>
        <v>0.48501362397820164</v>
      </c>
      <c r="AQ1336" s="110">
        <v>356</v>
      </c>
      <c r="AR1336" s="113">
        <f>'MFP by Site_kbs'!$AQ1336/'MFP by Site_kbs'!$G1336</f>
        <v>0.48501362397820164</v>
      </c>
      <c r="AS1336" s="110" t="s">
        <v>1798</v>
      </c>
      <c r="AT1336" s="110" t="s">
        <v>2950</v>
      </c>
      <c r="AU1336" s="114" t="s">
        <v>3247</v>
      </c>
    </row>
    <row r="1337" spans="2:47" ht="30" x14ac:dyDescent="0.25">
      <c r="B1337" s="103" t="s">
        <v>1808</v>
      </c>
      <c r="C1337" s="103">
        <v>334</v>
      </c>
      <c r="D1337" s="103" t="s">
        <v>297</v>
      </c>
      <c r="E1337" s="103">
        <v>334001</v>
      </c>
      <c r="F1337" s="103" t="s">
        <v>297</v>
      </c>
      <c r="G1337" s="104">
        <v>236</v>
      </c>
      <c r="H1337" s="104">
        <v>161</v>
      </c>
      <c r="I1337" s="105">
        <v>0.68220338983050799</v>
      </c>
      <c r="J1337" s="104">
        <v>75</v>
      </c>
      <c r="K1337" s="105">
        <v>0.31779661016949201</v>
      </c>
      <c r="L1337" s="104">
        <v>3</v>
      </c>
      <c r="M1337" s="104">
        <v>4</v>
      </c>
      <c r="N1337" s="104">
        <v>67</v>
      </c>
      <c r="O1337" s="104">
        <v>18</v>
      </c>
      <c r="P1337" s="104">
        <v>2</v>
      </c>
      <c r="Q1337" s="104">
        <v>128</v>
      </c>
      <c r="R1337" s="104">
        <v>14</v>
      </c>
      <c r="S1337" s="104">
        <f>SUM('MFP by Site_kbs'!$L1337:$P1337,'MFP by Site_kbs'!$R1337)</f>
        <v>108</v>
      </c>
      <c r="T1337" s="104">
        <v>236</v>
      </c>
      <c r="U1337" s="105">
        <v>1</v>
      </c>
      <c r="V1337" s="104">
        <v>0</v>
      </c>
      <c r="W1337" s="105">
        <v>0</v>
      </c>
      <c r="X1337" s="104">
        <v>0</v>
      </c>
      <c r="Y1337" s="104">
        <v>0</v>
      </c>
      <c r="Z1337" s="104" t="s">
        <v>1869</v>
      </c>
      <c r="AA1337" s="104">
        <v>0</v>
      </c>
      <c r="AB1337" s="104">
        <v>0</v>
      </c>
      <c r="AC1337" s="104">
        <v>0</v>
      </c>
      <c r="AD1337" s="103">
        <v>0</v>
      </c>
      <c r="AE1337" s="104">
        <v>0</v>
      </c>
      <c r="AF1337" s="104">
        <v>0</v>
      </c>
      <c r="AG1337" s="104">
        <v>0</v>
      </c>
      <c r="AH1337" s="104">
        <v>0</v>
      </c>
      <c r="AI1337" s="104">
        <v>0</v>
      </c>
      <c r="AJ1337" s="104">
        <v>67</v>
      </c>
      <c r="AK1337" s="104">
        <v>0</v>
      </c>
      <c r="AL1337" s="104">
        <v>60</v>
      </c>
      <c r="AM1337" s="104">
        <v>53</v>
      </c>
      <c r="AN1337" s="104">
        <v>56</v>
      </c>
      <c r="AO1337" s="104">
        <v>55</v>
      </c>
      <c r="AP1337" s="106">
        <f>'MFP by Site_kbs'!$AO1337/'MFP by Site_kbs'!$G1337</f>
        <v>0.23305084745762711</v>
      </c>
      <c r="AQ1337" s="104">
        <v>55</v>
      </c>
      <c r="AR1337" s="107">
        <f>'MFP by Site_kbs'!$AQ1337/'MFP by Site_kbs'!$G1337</f>
        <v>0.23305084745762711</v>
      </c>
      <c r="AS1337" s="104" t="s">
        <v>1805</v>
      </c>
      <c r="AT1337" s="104" t="s">
        <v>1771</v>
      </c>
      <c r="AU1337" s="115" t="s">
        <v>3247</v>
      </c>
    </row>
    <row r="1338" spans="2:47" x14ac:dyDescent="0.25">
      <c r="B1338" s="109" t="s">
        <v>1808</v>
      </c>
      <c r="C1338" s="109">
        <v>336</v>
      </c>
      <c r="D1338" s="109" t="s">
        <v>231</v>
      </c>
      <c r="E1338" s="109">
        <v>336001</v>
      </c>
      <c r="F1338" s="109" t="s">
        <v>231</v>
      </c>
      <c r="G1338" s="110">
        <v>847</v>
      </c>
      <c r="H1338" s="110">
        <v>406</v>
      </c>
      <c r="I1338" s="111">
        <v>0.47933884297520701</v>
      </c>
      <c r="J1338" s="110">
        <v>441</v>
      </c>
      <c r="K1338" s="111">
        <v>0.52066115702479299</v>
      </c>
      <c r="L1338" s="110">
        <v>0</v>
      </c>
      <c r="M1338" s="110">
        <v>3</v>
      </c>
      <c r="N1338" s="110">
        <v>289</v>
      </c>
      <c r="O1338" s="110">
        <v>33</v>
      </c>
      <c r="P1338" s="110">
        <v>0</v>
      </c>
      <c r="Q1338" s="110">
        <v>510</v>
      </c>
      <c r="R1338" s="110">
        <v>12</v>
      </c>
      <c r="S1338" s="110">
        <f>SUM('MFP by Site_kbs'!$L1338:$P1338,'MFP by Site_kbs'!$R1338)</f>
        <v>337</v>
      </c>
      <c r="T1338" s="110">
        <v>847</v>
      </c>
      <c r="U1338" s="111">
        <v>1</v>
      </c>
      <c r="V1338" s="110">
        <v>0</v>
      </c>
      <c r="W1338" s="111">
        <v>0</v>
      </c>
      <c r="X1338" s="110">
        <v>0</v>
      </c>
      <c r="Y1338" s="110">
        <v>0</v>
      </c>
      <c r="Z1338" s="110" t="s">
        <v>1869</v>
      </c>
      <c r="AA1338" s="110">
        <v>71</v>
      </c>
      <c r="AB1338" s="110">
        <v>58</v>
      </c>
      <c r="AC1338" s="110">
        <v>70</v>
      </c>
      <c r="AD1338" s="109">
        <v>69</v>
      </c>
      <c r="AE1338" s="110">
        <v>69</v>
      </c>
      <c r="AF1338" s="110">
        <v>69</v>
      </c>
      <c r="AG1338" s="110">
        <v>73</v>
      </c>
      <c r="AH1338" s="110">
        <v>68</v>
      </c>
      <c r="AI1338" s="110">
        <v>65</v>
      </c>
      <c r="AJ1338" s="110">
        <v>73</v>
      </c>
      <c r="AK1338" s="110">
        <v>0</v>
      </c>
      <c r="AL1338" s="110">
        <v>63</v>
      </c>
      <c r="AM1338" s="110">
        <v>60</v>
      </c>
      <c r="AN1338" s="110">
        <v>39</v>
      </c>
      <c r="AO1338" s="110">
        <v>605</v>
      </c>
      <c r="AP1338" s="112">
        <f>'MFP by Site_kbs'!$AO1338/'MFP by Site_kbs'!$G1338</f>
        <v>0.7142857142857143</v>
      </c>
      <c r="AQ1338" s="110">
        <v>605</v>
      </c>
      <c r="AR1338" s="113">
        <f>'MFP by Site_kbs'!$AQ1338/'MFP by Site_kbs'!$G1338</f>
        <v>0.7142857142857143</v>
      </c>
      <c r="AS1338" s="110" t="s">
        <v>1798</v>
      </c>
      <c r="AT1338" s="110" t="s">
        <v>1782</v>
      </c>
      <c r="AU1338" s="114" t="s">
        <v>3247</v>
      </c>
    </row>
    <row r="1339" spans="2:47" ht="30" x14ac:dyDescent="0.25">
      <c r="B1339" s="103" t="s">
        <v>1808</v>
      </c>
      <c r="C1339" s="103">
        <v>337</v>
      </c>
      <c r="D1339" s="103" t="s">
        <v>233</v>
      </c>
      <c r="E1339" s="103">
        <v>337001</v>
      </c>
      <c r="F1339" s="103" t="s">
        <v>1672</v>
      </c>
      <c r="G1339" s="104">
        <v>974</v>
      </c>
      <c r="H1339" s="104">
        <v>478</v>
      </c>
      <c r="I1339" s="105">
        <v>0.49075975359342899</v>
      </c>
      <c r="J1339" s="104">
        <v>496</v>
      </c>
      <c r="K1339" s="105">
        <v>0.50924024640657095</v>
      </c>
      <c r="L1339" s="104">
        <v>12</v>
      </c>
      <c r="M1339" s="104">
        <v>23</v>
      </c>
      <c r="N1339" s="104">
        <v>289</v>
      </c>
      <c r="O1339" s="104">
        <v>161</v>
      </c>
      <c r="P1339" s="104">
        <v>2</v>
      </c>
      <c r="Q1339" s="104">
        <v>380</v>
      </c>
      <c r="R1339" s="104">
        <v>107</v>
      </c>
      <c r="S1339" s="104">
        <f>SUM('MFP by Site_kbs'!$L1339:$P1339,'MFP by Site_kbs'!$R1339)</f>
        <v>594</v>
      </c>
      <c r="T1339" s="104">
        <v>954</v>
      </c>
      <c r="U1339" s="105">
        <v>0.97946611909650905</v>
      </c>
      <c r="V1339" s="104">
        <v>20</v>
      </c>
      <c r="W1339" s="105">
        <v>2.05338809034908E-2</v>
      </c>
      <c r="X1339" s="104">
        <v>0</v>
      </c>
      <c r="Y1339" s="104">
        <v>0</v>
      </c>
      <c r="Z1339" s="104" t="s">
        <v>1869</v>
      </c>
      <c r="AA1339" s="104">
        <v>100</v>
      </c>
      <c r="AB1339" s="104">
        <v>116</v>
      </c>
      <c r="AC1339" s="104">
        <v>100</v>
      </c>
      <c r="AD1339" s="103">
        <v>124</v>
      </c>
      <c r="AE1339" s="104">
        <v>100</v>
      </c>
      <c r="AF1339" s="104">
        <v>109</v>
      </c>
      <c r="AG1339" s="104">
        <v>108</v>
      </c>
      <c r="AH1339" s="104">
        <v>106</v>
      </c>
      <c r="AI1339" s="104">
        <v>111</v>
      </c>
      <c r="AJ1339" s="104">
        <v>0</v>
      </c>
      <c r="AK1339" s="104">
        <v>0</v>
      </c>
      <c r="AL1339" s="104">
        <v>0</v>
      </c>
      <c r="AM1339" s="104">
        <v>0</v>
      </c>
      <c r="AN1339" s="104">
        <v>0</v>
      </c>
      <c r="AO1339" s="104">
        <v>388</v>
      </c>
      <c r="AP1339" s="106">
        <f>'MFP by Site_kbs'!$AO1339/'MFP by Site_kbs'!$G1339</f>
        <v>0.39835728952772076</v>
      </c>
      <c r="AQ1339" s="104">
        <v>399</v>
      </c>
      <c r="AR1339" s="107">
        <f>'MFP by Site_kbs'!$AQ1339/'MFP by Site_kbs'!$G1339</f>
        <v>0.40965092402464065</v>
      </c>
      <c r="AS1339" s="104" t="s">
        <v>1798</v>
      </c>
      <c r="AT1339" s="104" t="s">
        <v>1788</v>
      </c>
      <c r="AU1339" s="115" t="s">
        <v>3247</v>
      </c>
    </row>
    <row r="1340" spans="2:47" ht="30" x14ac:dyDescent="0.25">
      <c r="B1340" s="109" t="s">
        <v>1808</v>
      </c>
      <c r="C1340" s="109">
        <v>339</v>
      </c>
      <c r="D1340" s="109" t="s">
        <v>1809</v>
      </c>
      <c r="E1340" s="109">
        <v>339001</v>
      </c>
      <c r="F1340" s="109" t="s">
        <v>235</v>
      </c>
      <c r="G1340" s="110">
        <v>376</v>
      </c>
      <c r="H1340" s="110">
        <v>199</v>
      </c>
      <c r="I1340" s="111">
        <v>0.52925531914893598</v>
      </c>
      <c r="J1340" s="110">
        <v>177</v>
      </c>
      <c r="K1340" s="111">
        <v>0.47074468085106402</v>
      </c>
      <c r="L1340" s="110">
        <v>0</v>
      </c>
      <c r="M1340" s="110">
        <v>1</v>
      </c>
      <c r="N1340" s="110">
        <v>366</v>
      </c>
      <c r="O1340" s="110">
        <v>4</v>
      </c>
      <c r="P1340" s="110">
        <v>0</v>
      </c>
      <c r="Q1340" s="110">
        <v>0</v>
      </c>
      <c r="R1340" s="110">
        <v>5</v>
      </c>
      <c r="S1340" s="110">
        <f>SUM('MFP by Site_kbs'!$L1340:$P1340,'MFP by Site_kbs'!$R1340)</f>
        <v>376</v>
      </c>
      <c r="T1340" s="110">
        <v>376</v>
      </c>
      <c r="U1340" s="111">
        <v>1</v>
      </c>
      <c r="V1340" s="110">
        <v>0</v>
      </c>
      <c r="W1340" s="111">
        <v>0</v>
      </c>
      <c r="X1340" s="110">
        <v>0</v>
      </c>
      <c r="Y1340" s="110">
        <v>0</v>
      </c>
      <c r="Z1340" s="110" t="s">
        <v>1869</v>
      </c>
      <c r="AA1340" s="110">
        <v>22</v>
      </c>
      <c r="AB1340" s="110">
        <v>31</v>
      </c>
      <c r="AC1340" s="110">
        <v>40</v>
      </c>
      <c r="AD1340" s="109">
        <v>41</v>
      </c>
      <c r="AE1340" s="110">
        <v>55</v>
      </c>
      <c r="AF1340" s="110">
        <v>50</v>
      </c>
      <c r="AG1340" s="110">
        <v>50</v>
      </c>
      <c r="AH1340" s="110">
        <v>47</v>
      </c>
      <c r="AI1340" s="110">
        <v>40</v>
      </c>
      <c r="AJ1340" s="110">
        <v>0</v>
      </c>
      <c r="AK1340" s="110">
        <v>0</v>
      </c>
      <c r="AL1340" s="110">
        <v>0</v>
      </c>
      <c r="AM1340" s="110">
        <v>0</v>
      </c>
      <c r="AN1340" s="110">
        <v>0</v>
      </c>
      <c r="AO1340" s="110">
        <v>268</v>
      </c>
      <c r="AP1340" s="112">
        <f>'MFP by Site_kbs'!$AO1340/'MFP by Site_kbs'!$G1340</f>
        <v>0.71276595744680848</v>
      </c>
      <c r="AQ1340" s="110">
        <v>268</v>
      </c>
      <c r="AR1340" s="113">
        <f>'MFP by Site_kbs'!$AQ1340/'MFP by Site_kbs'!$G1340</f>
        <v>0.71276595744680848</v>
      </c>
      <c r="AS1340" s="110" t="s">
        <v>1798</v>
      </c>
      <c r="AT1340" s="110" t="s">
        <v>1771</v>
      </c>
      <c r="AU1340" s="114" t="s">
        <v>3246</v>
      </c>
    </row>
    <row r="1341" spans="2:47" x14ac:dyDescent="0.25">
      <c r="B1341" s="103" t="s">
        <v>1808</v>
      </c>
      <c r="C1341" s="103">
        <v>340</v>
      </c>
      <c r="D1341" s="103" t="s">
        <v>237</v>
      </c>
      <c r="E1341" s="103">
        <v>340001</v>
      </c>
      <c r="F1341" s="103" t="s">
        <v>237</v>
      </c>
      <c r="G1341" s="104">
        <v>119</v>
      </c>
      <c r="H1341" s="104">
        <v>48</v>
      </c>
      <c r="I1341" s="105">
        <v>0.40336134453781503</v>
      </c>
      <c r="J1341" s="104">
        <v>71</v>
      </c>
      <c r="K1341" s="105">
        <v>0.59663865546218497</v>
      </c>
      <c r="L1341" s="104">
        <v>4</v>
      </c>
      <c r="M1341" s="104">
        <v>0</v>
      </c>
      <c r="N1341" s="104">
        <v>9</v>
      </c>
      <c r="O1341" s="104">
        <v>2</v>
      </c>
      <c r="P1341" s="104">
        <v>0</v>
      </c>
      <c r="Q1341" s="104">
        <v>102</v>
      </c>
      <c r="R1341" s="104">
        <v>2</v>
      </c>
      <c r="S1341" s="104">
        <f>SUM('MFP by Site_kbs'!$L1341:$P1341,'MFP by Site_kbs'!$R1341)</f>
        <v>17</v>
      </c>
      <c r="T1341" s="104">
        <v>119</v>
      </c>
      <c r="U1341" s="105">
        <v>1</v>
      </c>
      <c r="V1341" s="104">
        <v>0</v>
      </c>
      <c r="W1341" s="105">
        <v>0</v>
      </c>
      <c r="X1341" s="104">
        <v>0</v>
      </c>
      <c r="Y1341" s="104">
        <v>0</v>
      </c>
      <c r="Z1341" s="104" t="s">
        <v>1869</v>
      </c>
      <c r="AA1341" s="104">
        <v>0</v>
      </c>
      <c r="AB1341" s="104">
        <v>5</v>
      </c>
      <c r="AC1341" s="104">
        <v>10</v>
      </c>
      <c r="AD1341" s="103">
        <v>12</v>
      </c>
      <c r="AE1341" s="104">
        <v>22</v>
      </c>
      <c r="AF1341" s="104">
        <v>21</v>
      </c>
      <c r="AG1341" s="104">
        <v>18</v>
      </c>
      <c r="AH1341" s="104">
        <v>18</v>
      </c>
      <c r="AI1341" s="104">
        <v>13</v>
      </c>
      <c r="AJ1341" s="104">
        <v>0</v>
      </c>
      <c r="AK1341" s="104">
        <v>0</v>
      </c>
      <c r="AL1341" s="104">
        <v>0</v>
      </c>
      <c r="AM1341" s="104">
        <v>0</v>
      </c>
      <c r="AN1341" s="104">
        <v>0</v>
      </c>
      <c r="AO1341" s="104">
        <v>57</v>
      </c>
      <c r="AP1341" s="106">
        <f>'MFP by Site_kbs'!$AO1341/'MFP by Site_kbs'!$G1341</f>
        <v>0.47899159663865548</v>
      </c>
      <c r="AQ1341" s="104">
        <v>57</v>
      </c>
      <c r="AR1341" s="107">
        <f>'MFP by Site_kbs'!$AQ1341/'MFP by Site_kbs'!$G1341</f>
        <v>0.47899159663865548</v>
      </c>
      <c r="AS1341" s="104" t="s">
        <v>1798</v>
      </c>
      <c r="AT1341" s="104" t="s">
        <v>2283</v>
      </c>
      <c r="AU1341" s="115" t="s">
        <v>3247</v>
      </c>
    </row>
    <row r="1342" spans="2:47" ht="30" x14ac:dyDescent="0.25">
      <c r="B1342" s="109" t="s">
        <v>1808</v>
      </c>
      <c r="C1342" s="109">
        <v>341</v>
      </c>
      <c r="D1342" s="109" t="s">
        <v>239</v>
      </c>
      <c r="E1342" s="109">
        <v>341001</v>
      </c>
      <c r="F1342" s="109" t="s">
        <v>239</v>
      </c>
      <c r="G1342" s="110">
        <v>936</v>
      </c>
      <c r="H1342" s="110">
        <v>449</v>
      </c>
      <c r="I1342" s="111">
        <v>0.479700854700855</v>
      </c>
      <c r="J1342" s="110">
        <v>487</v>
      </c>
      <c r="K1342" s="111">
        <v>0.520299145299145</v>
      </c>
      <c r="L1342" s="110">
        <v>9</v>
      </c>
      <c r="M1342" s="110">
        <v>8</v>
      </c>
      <c r="N1342" s="110">
        <v>61</v>
      </c>
      <c r="O1342" s="110">
        <v>94</v>
      </c>
      <c r="P1342" s="110">
        <v>3</v>
      </c>
      <c r="Q1342" s="110">
        <v>736</v>
      </c>
      <c r="R1342" s="110">
        <v>25</v>
      </c>
      <c r="S1342" s="110">
        <f>SUM('MFP by Site_kbs'!$L1342:$P1342,'MFP by Site_kbs'!$R1342)</f>
        <v>200</v>
      </c>
      <c r="T1342" s="110">
        <v>891</v>
      </c>
      <c r="U1342" s="111">
        <v>0.95192307692307698</v>
      </c>
      <c r="V1342" s="110">
        <v>45</v>
      </c>
      <c r="W1342" s="111">
        <v>4.80769230769231E-2</v>
      </c>
      <c r="X1342" s="110">
        <v>0</v>
      </c>
      <c r="Y1342" s="110">
        <v>0</v>
      </c>
      <c r="Z1342" s="110" t="s">
        <v>1869</v>
      </c>
      <c r="AA1342" s="110">
        <v>76</v>
      </c>
      <c r="AB1342" s="110">
        <v>78</v>
      </c>
      <c r="AC1342" s="110">
        <v>78</v>
      </c>
      <c r="AD1342" s="109">
        <v>78</v>
      </c>
      <c r="AE1342" s="110">
        <v>78</v>
      </c>
      <c r="AF1342" s="110">
        <v>78</v>
      </c>
      <c r="AG1342" s="110">
        <v>77</v>
      </c>
      <c r="AH1342" s="110">
        <v>78</v>
      </c>
      <c r="AI1342" s="110">
        <v>75</v>
      </c>
      <c r="AJ1342" s="110">
        <v>72</v>
      </c>
      <c r="AK1342" s="110">
        <v>1</v>
      </c>
      <c r="AL1342" s="110">
        <v>60</v>
      </c>
      <c r="AM1342" s="110">
        <v>62</v>
      </c>
      <c r="AN1342" s="110">
        <v>45</v>
      </c>
      <c r="AO1342" s="110">
        <v>441</v>
      </c>
      <c r="AP1342" s="112">
        <f>'MFP by Site_kbs'!$AO1342/'MFP by Site_kbs'!$G1342</f>
        <v>0.47115384615384615</v>
      </c>
      <c r="AQ1342" s="110">
        <v>447</v>
      </c>
      <c r="AR1342" s="113">
        <f>'MFP by Site_kbs'!$AQ1342/'MFP by Site_kbs'!$G1342</f>
        <v>0.47756410256410259</v>
      </c>
      <c r="AS1342" s="110" t="s">
        <v>1798</v>
      </c>
      <c r="AT1342" s="110" t="s">
        <v>1799</v>
      </c>
      <c r="AU1342" s="114" t="s">
        <v>3247</v>
      </c>
    </row>
    <row r="1343" spans="2:47" ht="45" x14ac:dyDescent="0.25">
      <c r="B1343" s="103" t="s">
        <v>1808</v>
      </c>
      <c r="C1343" s="103">
        <v>343</v>
      </c>
      <c r="D1343" s="103" t="s">
        <v>241</v>
      </c>
      <c r="E1343" s="103">
        <v>343001</v>
      </c>
      <c r="F1343" s="103" t="s">
        <v>1673</v>
      </c>
      <c r="G1343" s="104">
        <v>497</v>
      </c>
      <c r="H1343" s="104">
        <v>238</v>
      </c>
      <c r="I1343" s="105">
        <v>0.47887323943662002</v>
      </c>
      <c r="J1343" s="104">
        <v>259</v>
      </c>
      <c r="K1343" s="105">
        <v>0.52112676056338003</v>
      </c>
      <c r="L1343" s="104">
        <v>0</v>
      </c>
      <c r="M1343" s="104">
        <v>1</v>
      </c>
      <c r="N1343" s="104">
        <v>495</v>
      </c>
      <c r="O1343" s="104">
        <v>1</v>
      </c>
      <c r="P1343" s="104">
        <v>0</v>
      </c>
      <c r="Q1343" s="104">
        <v>0</v>
      </c>
      <c r="R1343" s="104">
        <v>0</v>
      </c>
      <c r="S1343" s="104">
        <f>SUM('MFP by Site_kbs'!$L1343:$P1343,'MFP by Site_kbs'!$R1343)</f>
        <v>497</v>
      </c>
      <c r="T1343" s="104">
        <v>497</v>
      </c>
      <c r="U1343" s="105">
        <v>1</v>
      </c>
      <c r="V1343" s="104">
        <v>0</v>
      </c>
      <c r="W1343" s="105">
        <v>0</v>
      </c>
      <c r="X1343" s="104">
        <v>0</v>
      </c>
      <c r="Y1343" s="104">
        <v>0</v>
      </c>
      <c r="Z1343" s="104" t="s">
        <v>1869</v>
      </c>
      <c r="AA1343" s="104">
        <v>0</v>
      </c>
      <c r="AB1343" s="104">
        <v>0</v>
      </c>
      <c r="AC1343" s="104">
        <v>0</v>
      </c>
      <c r="AD1343" s="103">
        <v>0</v>
      </c>
      <c r="AE1343" s="104">
        <v>0</v>
      </c>
      <c r="AF1343" s="104">
        <v>0</v>
      </c>
      <c r="AG1343" s="104">
        <v>0</v>
      </c>
      <c r="AH1343" s="104">
        <v>0</v>
      </c>
      <c r="AI1343" s="104">
        <v>0</v>
      </c>
      <c r="AJ1343" s="104">
        <v>136</v>
      </c>
      <c r="AK1343" s="104">
        <v>0</v>
      </c>
      <c r="AL1343" s="104">
        <v>137</v>
      </c>
      <c r="AM1343" s="104">
        <v>130</v>
      </c>
      <c r="AN1343" s="104">
        <v>94</v>
      </c>
      <c r="AO1343" s="104">
        <v>412</v>
      </c>
      <c r="AP1343" s="106">
        <f>'MFP by Site_kbs'!$AO1343/'MFP by Site_kbs'!$G1343</f>
        <v>0.82897384305835009</v>
      </c>
      <c r="AQ1343" s="104">
        <v>412</v>
      </c>
      <c r="AR1343" s="107">
        <f>'MFP by Site_kbs'!$AQ1343/'MFP by Site_kbs'!$G1343</f>
        <v>0.82897384305835009</v>
      </c>
      <c r="AS1343" s="104" t="s">
        <v>1798</v>
      </c>
      <c r="AT1343" s="104" t="s">
        <v>1957</v>
      </c>
      <c r="AU1343" s="115" t="s">
        <v>3246</v>
      </c>
    </row>
    <row r="1344" spans="2:47" ht="30" x14ac:dyDescent="0.25">
      <c r="B1344" s="109" t="s">
        <v>1808</v>
      </c>
      <c r="C1344" s="109">
        <v>344</v>
      </c>
      <c r="D1344" s="109" t="s">
        <v>243</v>
      </c>
      <c r="E1344" s="109">
        <v>344001</v>
      </c>
      <c r="F1344" s="109" t="s">
        <v>1674</v>
      </c>
      <c r="G1344" s="110">
        <v>569</v>
      </c>
      <c r="H1344" s="110">
        <v>315</v>
      </c>
      <c r="I1344" s="111">
        <v>0.55360281195079097</v>
      </c>
      <c r="J1344" s="110">
        <v>254</v>
      </c>
      <c r="K1344" s="111">
        <v>0.44639718804920903</v>
      </c>
      <c r="L1344" s="110">
        <v>0</v>
      </c>
      <c r="M1344" s="110">
        <v>41</v>
      </c>
      <c r="N1344" s="110">
        <v>352</v>
      </c>
      <c r="O1344" s="110">
        <v>124</v>
      </c>
      <c r="P1344" s="110">
        <v>0</v>
      </c>
      <c r="Q1344" s="110">
        <v>44</v>
      </c>
      <c r="R1344" s="110">
        <v>8</v>
      </c>
      <c r="S1344" s="110">
        <f>SUM('MFP by Site_kbs'!$L1344:$P1344,'MFP by Site_kbs'!$R1344)</f>
        <v>525</v>
      </c>
      <c r="T1344" s="110">
        <v>507</v>
      </c>
      <c r="U1344" s="111">
        <v>0.89103690685412995</v>
      </c>
      <c r="V1344" s="110">
        <v>62</v>
      </c>
      <c r="W1344" s="111">
        <v>0.10896309314586999</v>
      </c>
      <c r="X1344" s="110">
        <v>0</v>
      </c>
      <c r="Y1344" s="110">
        <v>0</v>
      </c>
      <c r="Z1344" s="110" t="s">
        <v>1869</v>
      </c>
      <c r="AA1344" s="110">
        <v>0</v>
      </c>
      <c r="AB1344" s="110">
        <v>0</v>
      </c>
      <c r="AC1344" s="110">
        <v>0</v>
      </c>
      <c r="AD1344" s="109">
        <v>0</v>
      </c>
      <c r="AE1344" s="110">
        <v>0</v>
      </c>
      <c r="AF1344" s="110">
        <v>0</v>
      </c>
      <c r="AG1344" s="110">
        <v>0</v>
      </c>
      <c r="AH1344" s="110">
        <v>0</v>
      </c>
      <c r="AI1344" s="110">
        <v>0</v>
      </c>
      <c r="AJ1344" s="110">
        <v>132</v>
      </c>
      <c r="AK1344" s="110">
        <v>0</v>
      </c>
      <c r="AL1344" s="110">
        <v>164</v>
      </c>
      <c r="AM1344" s="110">
        <v>142</v>
      </c>
      <c r="AN1344" s="110">
        <v>131</v>
      </c>
      <c r="AO1344" s="110">
        <v>412</v>
      </c>
      <c r="AP1344" s="112">
        <f>'MFP by Site_kbs'!$AO1344/'MFP by Site_kbs'!$G1344</f>
        <v>0.72407732864674867</v>
      </c>
      <c r="AQ1344" s="110">
        <v>412</v>
      </c>
      <c r="AR1344" s="113">
        <f>'MFP by Site_kbs'!$AQ1344/'MFP by Site_kbs'!$G1344</f>
        <v>0.72407732864674867</v>
      </c>
      <c r="AS1344" s="110" t="s">
        <v>1798</v>
      </c>
      <c r="AT1344" s="110" t="s">
        <v>1771</v>
      </c>
      <c r="AU1344" s="114" t="s">
        <v>3246</v>
      </c>
    </row>
    <row r="1345" spans="2:47" ht="45" x14ac:dyDescent="0.25">
      <c r="B1345" s="103" t="s">
        <v>1808</v>
      </c>
      <c r="C1345" s="103">
        <v>345</v>
      </c>
      <c r="D1345" s="103" t="s">
        <v>3228</v>
      </c>
      <c r="E1345" s="103">
        <v>345001</v>
      </c>
      <c r="F1345" s="103" t="s">
        <v>3228</v>
      </c>
      <c r="G1345" s="104">
        <v>2218</v>
      </c>
      <c r="H1345" s="104">
        <v>1251</v>
      </c>
      <c r="I1345" s="105">
        <v>0.56402164111812403</v>
      </c>
      <c r="J1345" s="104">
        <v>967</v>
      </c>
      <c r="K1345" s="105">
        <v>0.43597835888187603</v>
      </c>
      <c r="L1345" s="104">
        <v>16</v>
      </c>
      <c r="M1345" s="104">
        <v>17</v>
      </c>
      <c r="N1345" s="104">
        <v>414</v>
      </c>
      <c r="O1345" s="104">
        <v>148</v>
      </c>
      <c r="P1345" s="104">
        <v>1</v>
      </c>
      <c r="Q1345" s="104">
        <v>1521</v>
      </c>
      <c r="R1345" s="104">
        <v>101</v>
      </c>
      <c r="S1345" s="104">
        <f>SUM('MFP by Site_kbs'!$L1345:$P1345,'MFP by Site_kbs'!$R1345)</f>
        <v>697</v>
      </c>
      <c r="T1345" s="104">
        <v>2218</v>
      </c>
      <c r="U1345" s="105">
        <v>1</v>
      </c>
      <c r="V1345" s="104">
        <v>0</v>
      </c>
      <c r="W1345" s="105">
        <v>0</v>
      </c>
      <c r="X1345" s="104">
        <v>0</v>
      </c>
      <c r="Y1345" s="104">
        <v>0</v>
      </c>
      <c r="Z1345" s="104" t="s">
        <v>1869</v>
      </c>
      <c r="AA1345" s="104">
        <v>45</v>
      </c>
      <c r="AB1345" s="104">
        <v>76</v>
      </c>
      <c r="AC1345" s="104">
        <v>66</v>
      </c>
      <c r="AD1345" s="103">
        <v>84</v>
      </c>
      <c r="AE1345" s="104">
        <v>108</v>
      </c>
      <c r="AF1345" s="104">
        <v>123</v>
      </c>
      <c r="AG1345" s="104">
        <v>199</v>
      </c>
      <c r="AH1345" s="104">
        <v>212</v>
      </c>
      <c r="AI1345" s="104">
        <v>233</v>
      </c>
      <c r="AJ1345" s="104">
        <v>277</v>
      </c>
      <c r="AK1345" s="104">
        <v>8</v>
      </c>
      <c r="AL1345" s="104">
        <v>278</v>
      </c>
      <c r="AM1345" s="104">
        <v>260</v>
      </c>
      <c r="AN1345" s="104">
        <v>249</v>
      </c>
      <c r="AO1345" s="104">
        <v>1331</v>
      </c>
      <c r="AP1345" s="106">
        <f>'MFP by Site_kbs'!$AO1345/'MFP by Site_kbs'!$G1345</f>
        <v>0.60009017132551845</v>
      </c>
      <c r="AQ1345" s="104">
        <v>1331</v>
      </c>
      <c r="AR1345" s="107">
        <f>'MFP by Site_kbs'!$AQ1345/'MFP by Site_kbs'!$G1345</f>
        <v>0.60009017132551845</v>
      </c>
      <c r="AS1345" s="104" t="s">
        <v>1798</v>
      </c>
      <c r="AT1345" s="104" t="s">
        <v>1957</v>
      </c>
      <c r="AU1345" s="115" t="s">
        <v>3247</v>
      </c>
    </row>
    <row r="1346" spans="2:47" ht="45" x14ac:dyDescent="0.25">
      <c r="B1346" s="109" t="s">
        <v>1808</v>
      </c>
      <c r="C1346" s="109">
        <v>346</v>
      </c>
      <c r="D1346" s="109" t="s">
        <v>246</v>
      </c>
      <c r="E1346" s="109">
        <v>346001</v>
      </c>
      <c r="F1346" s="109" t="s">
        <v>1675</v>
      </c>
      <c r="G1346" s="110">
        <v>871</v>
      </c>
      <c r="H1346" s="110">
        <v>433</v>
      </c>
      <c r="I1346" s="111">
        <v>0.49712973593570597</v>
      </c>
      <c r="J1346" s="110">
        <v>438</v>
      </c>
      <c r="K1346" s="111">
        <v>0.50287026406429403</v>
      </c>
      <c r="L1346" s="110">
        <v>0</v>
      </c>
      <c r="M1346" s="110">
        <v>5</v>
      </c>
      <c r="N1346" s="110">
        <v>744</v>
      </c>
      <c r="O1346" s="110">
        <v>39</v>
      </c>
      <c r="P1346" s="110">
        <v>1</v>
      </c>
      <c r="Q1346" s="110">
        <v>81</v>
      </c>
      <c r="R1346" s="110">
        <v>1</v>
      </c>
      <c r="S1346" s="110">
        <f>SUM('MFP by Site_kbs'!$L1346:$P1346,'MFP by Site_kbs'!$R1346)</f>
        <v>790</v>
      </c>
      <c r="T1346" s="110">
        <v>833</v>
      </c>
      <c r="U1346" s="111">
        <v>0.95637198622273201</v>
      </c>
      <c r="V1346" s="110">
        <v>38</v>
      </c>
      <c r="W1346" s="111">
        <v>4.3628013777267501E-2</v>
      </c>
      <c r="X1346" s="110">
        <v>0</v>
      </c>
      <c r="Y1346" s="110">
        <v>0</v>
      </c>
      <c r="Z1346" s="110" t="s">
        <v>1869</v>
      </c>
      <c r="AA1346" s="110">
        <v>87</v>
      </c>
      <c r="AB1346" s="110">
        <v>94</v>
      </c>
      <c r="AC1346" s="110">
        <v>99</v>
      </c>
      <c r="AD1346" s="109">
        <v>105</v>
      </c>
      <c r="AE1346" s="110">
        <v>98</v>
      </c>
      <c r="AF1346" s="110">
        <v>100</v>
      </c>
      <c r="AG1346" s="110">
        <v>102</v>
      </c>
      <c r="AH1346" s="110">
        <v>88</v>
      </c>
      <c r="AI1346" s="110">
        <v>98</v>
      </c>
      <c r="AJ1346" s="110">
        <v>0</v>
      </c>
      <c r="AK1346" s="110">
        <v>0</v>
      </c>
      <c r="AL1346" s="110">
        <v>0</v>
      </c>
      <c r="AM1346" s="110">
        <v>0</v>
      </c>
      <c r="AN1346" s="110">
        <v>0</v>
      </c>
      <c r="AO1346" s="110">
        <v>513</v>
      </c>
      <c r="AP1346" s="112">
        <f>'MFP by Site_kbs'!$AO1346/'MFP by Site_kbs'!$G1346</f>
        <v>0.58897818599311136</v>
      </c>
      <c r="AQ1346" s="110">
        <v>513</v>
      </c>
      <c r="AR1346" s="113">
        <f>'MFP by Site_kbs'!$AQ1346/'MFP by Site_kbs'!$G1346</f>
        <v>0.58897818599311136</v>
      </c>
      <c r="AS1346" s="110" t="s">
        <v>1798</v>
      </c>
      <c r="AT1346" s="110" t="s">
        <v>1870</v>
      </c>
      <c r="AU1346" s="114" t="s">
        <v>3246</v>
      </c>
    </row>
    <row r="1347" spans="2:47" ht="30" x14ac:dyDescent="0.25">
      <c r="B1347" s="103" t="s">
        <v>1808</v>
      </c>
      <c r="C1347" s="103">
        <v>347</v>
      </c>
      <c r="D1347" s="103" t="s">
        <v>247</v>
      </c>
      <c r="E1347" s="103">
        <v>347001</v>
      </c>
      <c r="F1347" s="103" t="s">
        <v>247</v>
      </c>
      <c r="G1347" s="104">
        <v>672</v>
      </c>
      <c r="H1347" s="104">
        <v>394</v>
      </c>
      <c r="I1347" s="105">
        <v>0.58630952380952395</v>
      </c>
      <c r="J1347" s="104">
        <v>278</v>
      </c>
      <c r="K1347" s="105">
        <v>0.413690476190476</v>
      </c>
      <c r="L1347" s="104">
        <v>1</v>
      </c>
      <c r="M1347" s="104">
        <v>7</v>
      </c>
      <c r="N1347" s="104">
        <v>115</v>
      </c>
      <c r="O1347" s="104">
        <v>93</v>
      </c>
      <c r="P1347" s="104">
        <v>2</v>
      </c>
      <c r="Q1347" s="104">
        <v>401</v>
      </c>
      <c r="R1347" s="104">
        <v>53</v>
      </c>
      <c r="S1347" s="104">
        <f>SUM('MFP by Site_kbs'!$L1347:$P1347,'MFP by Site_kbs'!$R1347)</f>
        <v>271</v>
      </c>
      <c r="T1347" s="104">
        <v>631</v>
      </c>
      <c r="U1347" s="105">
        <v>0.93898809523809501</v>
      </c>
      <c r="V1347" s="104">
        <v>41</v>
      </c>
      <c r="W1347" s="105">
        <v>6.1011904761904802E-2</v>
      </c>
      <c r="X1347" s="104">
        <v>0</v>
      </c>
      <c r="Y1347" s="104">
        <v>8</v>
      </c>
      <c r="Z1347" s="104" t="s">
        <v>1869</v>
      </c>
      <c r="AA1347" s="104">
        <v>125</v>
      </c>
      <c r="AB1347" s="104">
        <v>121</v>
      </c>
      <c r="AC1347" s="104">
        <v>130</v>
      </c>
      <c r="AD1347" s="103">
        <v>113</v>
      </c>
      <c r="AE1347" s="104">
        <v>90</v>
      </c>
      <c r="AF1347" s="104">
        <v>59</v>
      </c>
      <c r="AG1347" s="104">
        <v>26</v>
      </c>
      <c r="AH1347" s="104">
        <v>0</v>
      </c>
      <c r="AI1347" s="104">
        <v>0</v>
      </c>
      <c r="AJ1347" s="104">
        <v>0</v>
      </c>
      <c r="AK1347" s="104">
        <v>0</v>
      </c>
      <c r="AL1347" s="104">
        <v>0</v>
      </c>
      <c r="AM1347" s="104">
        <v>0</v>
      </c>
      <c r="AN1347" s="104">
        <v>0</v>
      </c>
      <c r="AO1347" s="104">
        <v>297</v>
      </c>
      <c r="AP1347" s="106">
        <f>'MFP by Site_kbs'!$AO1347/'MFP by Site_kbs'!$G1347</f>
        <v>0.4419642857142857</v>
      </c>
      <c r="AQ1347" s="104">
        <v>304</v>
      </c>
      <c r="AR1347" s="107">
        <f>'MFP by Site_kbs'!$AQ1347/'MFP by Site_kbs'!$G1347</f>
        <v>0.45238095238095238</v>
      </c>
      <c r="AS1347" s="120" t="s">
        <v>1798</v>
      </c>
      <c r="AT1347" s="104" t="s">
        <v>1771</v>
      </c>
      <c r="AU1347" s="115" t="s">
        <v>3247</v>
      </c>
    </row>
    <row r="1348" spans="2:47" ht="30" x14ac:dyDescent="0.25">
      <c r="B1348" s="109" t="s">
        <v>1808</v>
      </c>
      <c r="C1348" s="109">
        <v>348</v>
      </c>
      <c r="D1348" s="109" t="s">
        <v>1810</v>
      </c>
      <c r="E1348" s="109">
        <v>348001</v>
      </c>
      <c r="F1348" s="109" t="s">
        <v>1810</v>
      </c>
      <c r="G1348" s="110">
        <v>741</v>
      </c>
      <c r="H1348" s="110">
        <v>251</v>
      </c>
      <c r="I1348" s="111">
        <v>0.33873144399460198</v>
      </c>
      <c r="J1348" s="110">
        <v>490</v>
      </c>
      <c r="K1348" s="111">
        <v>0.66126855600539802</v>
      </c>
      <c r="L1348" s="110">
        <v>5</v>
      </c>
      <c r="M1348" s="110">
        <v>16</v>
      </c>
      <c r="N1348" s="110">
        <v>371</v>
      </c>
      <c r="O1348" s="110">
        <v>103</v>
      </c>
      <c r="P1348" s="110">
        <v>0</v>
      </c>
      <c r="Q1348" s="110">
        <v>220</v>
      </c>
      <c r="R1348" s="110">
        <v>26</v>
      </c>
      <c r="S1348" s="110">
        <f>SUM('MFP by Site_kbs'!$L1348:$P1348,'MFP by Site_kbs'!$R1348)</f>
        <v>521</v>
      </c>
      <c r="T1348" s="110">
        <v>724</v>
      </c>
      <c r="U1348" s="111">
        <v>0.97705802968960898</v>
      </c>
      <c r="V1348" s="110">
        <v>17</v>
      </c>
      <c r="W1348" s="111">
        <v>2.2941970310391399E-2</v>
      </c>
      <c r="X1348" s="110">
        <v>0</v>
      </c>
      <c r="Y1348" s="110">
        <v>0</v>
      </c>
      <c r="Z1348" s="110" t="s">
        <v>1869</v>
      </c>
      <c r="AA1348" s="110">
        <v>0</v>
      </c>
      <c r="AB1348" s="110">
        <v>0</v>
      </c>
      <c r="AC1348" s="110">
        <v>0</v>
      </c>
      <c r="AD1348" s="109">
        <v>0</v>
      </c>
      <c r="AE1348" s="110">
        <v>0</v>
      </c>
      <c r="AF1348" s="110">
        <v>0</v>
      </c>
      <c r="AG1348" s="110">
        <v>0</v>
      </c>
      <c r="AH1348" s="110">
        <v>0</v>
      </c>
      <c r="AI1348" s="110">
        <v>0</v>
      </c>
      <c r="AJ1348" s="110">
        <v>218</v>
      </c>
      <c r="AK1348" s="110">
        <v>9</v>
      </c>
      <c r="AL1348" s="110">
        <v>203</v>
      </c>
      <c r="AM1348" s="110">
        <v>172</v>
      </c>
      <c r="AN1348" s="110">
        <v>139</v>
      </c>
      <c r="AO1348" s="110">
        <v>473</v>
      </c>
      <c r="AP1348" s="112">
        <f>'MFP by Site_kbs'!$AO1348/'MFP by Site_kbs'!$G1348</f>
        <v>0.63832658569500678</v>
      </c>
      <c r="AQ1348" s="110">
        <v>481</v>
      </c>
      <c r="AR1348" s="113">
        <f>'MFP by Site_kbs'!$AQ1348/'MFP by Site_kbs'!$G1348</f>
        <v>0.64912280701754388</v>
      </c>
      <c r="AS1348" s="121" t="s">
        <v>1798</v>
      </c>
      <c r="AT1348" s="110" t="s">
        <v>1771</v>
      </c>
      <c r="AU1348" s="114" t="s">
        <v>3247</v>
      </c>
    </row>
    <row r="1349" spans="2:47" ht="30" x14ac:dyDescent="0.25">
      <c r="B1349" s="103" t="s">
        <v>1808</v>
      </c>
      <c r="C1349" s="103" t="s">
        <v>415</v>
      </c>
      <c r="D1349" s="103" t="s">
        <v>416</v>
      </c>
      <c r="E1349" s="103" t="s">
        <v>1729</v>
      </c>
      <c r="F1349" s="103" t="s">
        <v>1730</v>
      </c>
      <c r="G1349" s="104">
        <v>83</v>
      </c>
      <c r="H1349" s="104">
        <v>0</v>
      </c>
      <c r="I1349" s="105">
        <v>0</v>
      </c>
      <c r="J1349" s="104">
        <v>83</v>
      </c>
      <c r="K1349" s="105">
        <v>1</v>
      </c>
      <c r="L1349" s="104">
        <v>0</v>
      </c>
      <c r="M1349" s="104">
        <v>1</v>
      </c>
      <c r="N1349" s="104">
        <v>61</v>
      </c>
      <c r="O1349" s="104">
        <v>0</v>
      </c>
      <c r="P1349" s="104">
        <v>0</v>
      </c>
      <c r="Q1349" s="104">
        <v>21</v>
      </c>
      <c r="R1349" s="104">
        <v>0</v>
      </c>
      <c r="S1349" s="104">
        <f>SUM('MFP by Site_kbs'!$L1349:$P1349,'MFP by Site_kbs'!$R1349)</f>
        <v>62</v>
      </c>
      <c r="T1349" s="104">
        <v>83</v>
      </c>
      <c r="U1349" s="105">
        <v>1</v>
      </c>
      <c r="V1349" s="104">
        <v>0</v>
      </c>
      <c r="W1349" s="105">
        <v>0</v>
      </c>
      <c r="X1349" s="104">
        <v>0</v>
      </c>
      <c r="Y1349" s="104">
        <v>0</v>
      </c>
      <c r="Z1349" s="104" t="s">
        <v>1869</v>
      </c>
      <c r="AA1349" s="104">
        <v>0</v>
      </c>
      <c r="AB1349" s="104">
        <v>0</v>
      </c>
      <c r="AC1349" s="104">
        <v>0</v>
      </c>
      <c r="AD1349" s="103">
        <v>0</v>
      </c>
      <c r="AE1349" s="104">
        <v>0</v>
      </c>
      <c r="AF1349" s="104">
        <v>0</v>
      </c>
      <c r="AG1349" s="104">
        <v>0</v>
      </c>
      <c r="AH1349" s="104">
        <v>1</v>
      </c>
      <c r="AI1349" s="104">
        <v>10</v>
      </c>
      <c r="AJ1349" s="104">
        <v>29</v>
      </c>
      <c r="AK1349" s="104">
        <v>0</v>
      </c>
      <c r="AL1349" s="104">
        <v>26</v>
      </c>
      <c r="AM1349" s="104">
        <v>12</v>
      </c>
      <c r="AN1349" s="104">
        <v>5</v>
      </c>
      <c r="AO1349" s="104">
        <v>83</v>
      </c>
      <c r="AP1349" s="106">
        <f>'MFP by Site_kbs'!$AO1349/'MFP by Site_kbs'!$G1349</f>
        <v>1</v>
      </c>
      <c r="AQ1349" s="104">
        <v>83</v>
      </c>
      <c r="AR1349" s="107">
        <f>'MFP by Site_kbs'!$AQ1349/'MFP by Site_kbs'!$G1349</f>
        <v>1</v>
      </c>
      <c r="AS1349" s="104" t="s">
        <v>1807</v>
      </c>
      <c r="AT1349" s="104" t="s">
        <v>2170</v>
      </c>
      <c r="AU1349" s="115" t="s">
        <v>3247</v>
      </c>
    </row>
    <row r="1350" spans="2:47" ht="30" x14ac:dyDescent="0.25">
      <c r="B1350" s="109" t="s">
        <v>1808</v>
      </c>
      <c r="C1350" s="109" t="s">
        <v>415</v>
      </c>
      <c r="D1350" s="109" t="s">
        <v>416</v>
      </c>
      <c r="E1350" s="109" t="s">
        <v>1731</v>
      </c>
      <c r="F1350" s="109" t="s">
        <v>1732</v>
      </c>
      <c r="G1350" s="110">
        <v>154</v>
      </c>
      <c r="H1350" s="110">
        <v>0</v>
      </c>
      <c r="I1350" s="111">
        <v>0</v>
      </c>
      <c r="J1350" s="110">
        <v>154</v>
      </c>
      <c r="K1350" s="111">
        <v>1</v>
      </c>
      <c r="L1350" s="110">
        <v>0</v>
      </c>
      <c r="M1350" s="110">
        <v>0</v>
      </c>
      <c r="N1350" s="110">
        <v>142</v>
      </c>
      <c r="O1350" s="110">
        <v>1</v>
      </c>
      <c r="P1350" s="110">
        <v>0</v>
      </c>
      <c r="Q1350" s="110">
        <v>9</v>
      </c>
      <c r="R1350" s="110">
        <v>2</v>
      </c>
      <c r="S1350" s="110">
        <f>SUM('MFP by Site_kbs'!$L1350:$P1350,'MFP by Site_kbs'!$R1350)</f>
        <v>145</v>
      </c>
      <c r="T1350" s="110">
        <v>154</v>
      </c>
      <c r="U1350" s="111">
        <v>1</v>
      </c>
      <c r="V1350" s="110">
        <v>0</v>
      </c>
      <c r="W1350" s="111">
        <v>0</v>
      </c>
      <c r="X1350" s="110">
        <v>0</v>
      </c>
      <c r="Y1350" s="110">
        <v>0</v>
      </c>
      <c r="Z1350" s="110" t="s">
        <v>1869</v>
      </c>
      <c r="AA1350" s="110">
        <v>0</v>
      </c>
      <c r="AB1350" s="110">
        <v>0</v>
      </c>
      <c r="AC1350" s="110">
        <v>0</v>
      </c>
      <c r="AD1350" s="109">
        <v>0</v>
      </c>
      <c r="AE1350" s="110">
        <v>0</v>
      </c>
      <c r="AF1350" s="110">
        <v>0</v>
      </c>
      <c r="AG1350" s="110">
        <v>2</v>
      </c>
      <c r="AH1350" s="110">
        <v>3</v>
      </c>
      <c r="AI1350" s="110">
        <v>18</v>
      </c>
      <c r="AJ1350" s="110">
        <v>82</v>
      </c>
      <c r="AK1350" s="110">
        <v>3</v>
      </c>
      <c r="AL1350" s="110">
        <v>35</v>
      </c>
      <c r="AM1350" s="110">
        <v>7</v>
      </c>
      <c r="AN1350" s="110">
        <v>4</v>
      </c>
      <c r="AO1350" s="110">
        <v>154</v>
      </c>
      <c r="AP1350" s="112">
        <f>'MFP by Site_kbs'!$AO1350/'MFP by Site_kbs'!$G1350</f>
        <v>1</v>
      </c>
      <c r="AQ1350" s="110">
        <v>154</v>
      </c>
      <c r="AR1350" s="113">
        <f>'MFP by Site_kbs'!$AQ1350/'MFP by Site_kbs'!$G1350</f>
        <v>1</v>
      </c>
      <c r="AS1350" s="110" t="s">
        <v>1807</v>
      </c>
      <c r="AT1350" s="110" t="s">
        <v>1800</v>
      </c>
      <c r="AU1350" s="114" t="s">
        <v>3247</v>
      </c>
    </row>
    <row r="1351" spans="2:47" ht="30" x14ac:dyDescent="0.25">
      <c r="B1351" s="103" t="s">
        <v>1808</v>
      </c>
      <c r="C1351" s="103" t="s">
        <v>298</v>
      </c>
      <c r="D1351" s="103" t="s">
        <v>299</v>
      </c>
      <c r="E1351" s="103" t="s">
        <v>1666</v>
      </c>
      <c r="F1351" s="103" t="s">
        <v>299</v>
      </c>
      <c r="G1351" s="104">
        <v>447</v>
      </c>
      <c r="H1351" s="104">
        <v>193</v>
      </c>
      <c r="I1351" s="105">
        <v>0.43176733780760601</v>
      </c>
      <c r="J1351" s="104">
        <v>254</v>
      </c>
      <c r="K1351" s="105">
        <v>0.56823266219239399</v>
      </c>
      <c r="L1351" s="104">
        <v>10</v>
      </c>
      <c r="M1351" s="104">
        <v>1</v>
      </c>
      <c r="N1351" s="104">
        <v>422</v>
      </c>
      <c r="O1351" s="104">
        <v>10</v>
      </c>
      <c r="P1351" s="104">
        <v>0</v>
      </c>
      <c r="Q1351" s="104">
        <v>2</v>
      </c>
      <c r="R1351" s="104">
        <v>2</v>
      </c>
      <c r="S1351" s="104">
        <f>SUM('MFP by Site_kbs'!$L1351:$P1351,'MFP by Site_kbs'!$R1351)</f>
        <v>445</v>
      </c>
      <c r="T1351" s="104">
        <v>438</v>
      </c>
      <c r="U1351" s="105">
        <v>0.97986577181208101</v>
      </c>
      <c r="V1351" s="104">
        <v>9</v>
      </c>
      <c r="W1351" s="105">
        <v>2.01342281879195E-2</v>
      </c>
      <c r="X1351" s="104">
        <v>0</v>
      </c>
      <c r="Y1351" s="104">
        <v>1</v>
      </c>
      <c r="Z1351" s="104" t="s">
        <v>1869</v>
      </c>
      <c r="AA1351" s="104">
        <v>43</v>
      </c>
      <c r="AB1351" s="104">
        <v>45</v>
      </c>
      <c r="AC1351" s="104">
        <v>45</v>
      </c>
      <c r="AD1351" s="103">
        <v>50</v>
      </c>
      <c r="AE1351" s="104">
        <v>48</v>
      </c>
      <c r="AF1351" s="104">
        <v>61</v>
      </c>
      <c r="AG1351" s="104">
        <v>50</v>
      </c>
      <c r="AH1351" s="104">
        <v>49</v>
      </c>
      <c r="AI1351" s="104">
        <v>55</v>
      </c>
      <c r="AJ1351" s="104">
        <v>0</v>
      </c>
      <c r="AK1351" s="104">
        <v>0</v>
      </c>
      <c r="AL1351" s="104">
        <v>0</v>
      </c>
      <c r="AM1351" s="104">
        <v>0</v>
      </c>
      <c r="AN1351" s="104">
        <v>0</v>
      </c>
      <c r="AO1351" s="104">
        <v>429</v>
      </c>
      <c r="AP1351" s="106">
        <f>'MFP by Site_kbs'!$AO1351/'MFP by Site_kbs'!$G1351</f>
        <v>0.95973154362416102</v>
      </c>
      <c r="AQ1351" s="104">
        <v>429</v>
      </c>
      <c r="AR1351" s="107">
        <f>'MFP by Site_kbs'!$AQ1351/'MFP by Site_kbs'!$G1351</f>
        <v>0.95973154362416102</v>
      </c>
      <c r="AS1351" s="104" t="s">
        <v>1806</v>
      </c>
      <c r="AT1351" s="104" t="s">
        <v>1771</v>
      </c>
      <c r="AU1351" s="115" t="s">
        <v>3246</v>
      </c>
    </row>
    <row r="1352" spans="2:47" ht="30" x14ac:dyDescent="0.25">
      <c r="B1352" s="109" t="s">
        <v>1808</v>
      </c>
      <c r="C1352" s="109" t="s">
        <v>300</v>
      </c>
      <c r="D1352" s="109" t="s">
        <v>301</v>
      </c>
      <c r="E1352" s="109" t="s">
        <v>1665</v>
      </c>
      <c r="F1352" s="109" t="s">
        <v>301</v>
      </c>
      <c r="G1352" s="110">
        <v>384</v>
      </c>
      <c r="H1352" s="110">
        <v>182</v>
      </c>
      <c r="I1352" s="111">
        <v>0.47395833333333298</v>
      </c>
      <c r="J1352" s="110">
        <v>202</v>
      </c>
      <c r="K1352" s="111">
        <v>0.52604166666666696</v>
      </c>
      <c r="L1352" s="110">
        <v>0</v>
      </c>
      <c r="M1352" s="110">
        <v>1</v>
      </c>
      <c r="N1352" s="110">
        <v>332</v>
      </c>
      <c r="O1352" s="110">
        <v>47</v>
      </c>
      <c r="P1352" s="110">
        <v>0</v>
      </c>
      <c r="Q1352" s="110">
        <v>3</v>
      </c>
      <c r="R1352" s="110">
        <v>1</v>
      </c>
      <c r="S1352" s="110">
        <f>SUM('MFP by Site_kbs'!$L1352:$P1352,'MFP by Site_kbs'!$R1352)</f>
        <v>381</v>
      </c>
      <c r="T1352" s="110">
        <v>345</v>
      </c>
      <c r="U1352" s="111">
        <v>0.8984375</v>
      </c>
      <c r="V1352" s="110">
        <v>39</v>
      </c>
      <c r="W1352" s="111">
        <v>0.1015625</v>
      </c>
      <c r="X1352" s="110">
        <v>0</v>
      </c>
      <c r="Y1352" s="110">
        <v>0</v>
      </c>
      <c r="Z1352" s="110" t="s">
        <v>1869</v>
      </c>
      <c r="AA1352" s="110">
        <v>25</v>
      </c>
      <c r="AB1352" s="110">
        <v>34</v>
      </c>
      <c r="AC1352" s="110">
        <v>37</v>
      </c>
      <c r="AD1352" s="109">
        <v>48</v>
      </c>
      <c r="AE1352" s="110">
        <v>50</v>
      </c>
      <c r="AF1352" s="110">
        <v>50</v>
      </c>
      <c r="AG1352" s="110">
        <v>49</v>
      </c>
      <c r="AH1352" s="110">
        <v>41</v>
      </c>
      <c r="AI1352" s="110">
        <v>50</v>
      </c>
      <c r="AJ1352" s="110">
        <v>0</v>
      </c>
      <c r="AK1352" s="110">
        <v>0</v>
      </c>
      <c r="AL1352" s="110">
        <v>0</v>
      </c>
      <c r="AM1352" s="110">
        <v>0</v>
      </c>
      <c r="AN1352" s="110">
        <v>0</v>
      </c>
      <c r="AO1352" s="110">
        <v>359</v>
      </c>
      <c r="AP1352" s="112">
        <f>'MFP by Site_kbs'!$AO1352/'MFP by Site_kbs'!$G1352</f>
        <v>0.93489583333333337</v>
      </c>
      <c r="AQ1352" s="110">
        <v>359</v>
      </c>
      <c r="AR1352" s="113">
        <f>'MFP by Site_kbs'!$AQ1352/'MFP by Site_kbs'!$G1352</f>
        <v>0.93489583333333337</v>
      </c>
      <c r="AS1352" s="110">
        <v>8</v>
      </c>
      <c r="AT1352" s="110" t="s">
        <v>1771</v>
      </c>
      <c r="AU1352" s="114" t="s">
        <v>3246</v>
      </c>
    </row>
    <row r="1353" spans="2:47" ht="45" x14ac:dyDescent="0.25">
      <c r="B1353" s="103" t="s">
        <v>1808</v>
      </c>
      <c r="C1353" s="103" t="s">
        <v>302</v>
      </c>
      <c r="D1353" s="103" t="s">
        <v>303</v>
      </c>
      <c r="E1353" s="103" t="s">
        <v>1667</v>
      </c>
      <c r="F1353" s="103" t="s">
        <v>303</v>
      </c>
      <c r="G1353" s="104">
        <v>758</v>
      </c>
      <c r="H1353" s="104">
        <v>382</v>
      </c>
      <c r="I1353" s="105">
        <v>0.50395778364116095</v>
      </c>
      <c r="J1353" s="104">
        <v>376</v>
      </c>
      <c r="K1353" s="105">
        <v>0.49604221635883899</v>
      </c>
      <c r="L1353" s="104">
        <v>0</v>
      </c>
      <c r="M1353" s="104">
        <v>0</v>
      </c>
      <c r="N1353" s="104">
        <v>741</v>
      </c>
      <c r="O1353" s="104">
        <v>11</v>
      </c>
      <c r="P1353" s="104">
        <v>0</v>
      </c>
      <c r="Q1353" s="104">
        <v>6</v>
      </c>
      <c r="R1353" s="104">
        <v>0</v>
      </c>
      <c r="S1353" s="104">
        <f>SUM('MFP by Site_kbs'!$L1353:$P1353,'MFP by Site_kbs'!$R1353)</f>
        <v>752</v>
      </c>
      <c r="T1353" s="104">
        <v>754</v>
      </c>
      <c r="U1353" s="105">
        <v>0.99472295514511899</v>
      </c>
      <c r="V1353" s="104">
        <v>4</v>
      </c>
      <c r="W1353" s="105">
        <v>5.2770448548812698E-3</v>
      </c>
      <c r="X1353" s="104">
        <v>0</v>
      </c>
      <c r="Y1353" s="104">
        <v>0</v>
      </c>
      <c r="Z1353" s="104" t="s">
        <v>1869</v>
      </c>
      <c r="AA1353" s="104">
        <v>0</v>
      </c>
      <c r="AB1353" s="104">
        <v>0</v>
      </c>
      <c r="AC1353" s="104">
        <v>0</v>
      </c>
      <c r="AD1353" s="103">
        <v>0</v>
      </c>
      <c r="AE1353" s="104">
        <v>0</v>
      </c>
      <c r="AF1353" s="104">
        <v>0</v>
      </c>
      <c r="AG1353" s="104">
        <v>0</v>
      </c>
      <c r="AH1353" s="104">
        <v>0</v>
      </c>
      <c r="AI1353" s="104">
        <v>0</v>
      </c>
      <c r="AJ1353" s="104">
        <v>211</v>
      </c>
      <c r="AK1353" s="104">
        <v>0</v>
      </c>
      <c r="AL1353" s="104">
        <v>215</v>
      </c>
      <c r="AM1353" s="104">
        <v>163</v>
      </c>
      <c r="AN1353" s="104">
        <v>169</v>
      </c>
      <c r="AO1353" s="104">
        <v>620</v>
      </c>
      <c r="AP1353" s="106">
        <f>'MFP by Site_kbs'!$AO1353/'MFP by Site_kbs'!$G1353</f>
        <v>0.81794195250659629</v>
      </c>
      <c r="AQ1353" s="104">
        <v>620</v>
      </c>
      <c r="AR1353" s="107">
        <f>'MFP by Site_kbs'!$AQ1353/'MFP by Site_kbs'!$G1353</f>
        <v>0.81794195250659629</v>
      </c>
      <c r="AS1353" s="104">
        <v>8</v>
      </c>
      <c r="AT1353" s="104" t="s">
        <v>1771</v>
      </c>
      <c r="AU1353" s="115" t="s">
        <v>3246</v>
      </c>
    </row>
    <row r="1354" spans="2:47" ht="30" x14ac:dyDescent="0.25">
      <c r="B1354" s="109" t="s">
        <v>1808</v>
      </c>
      <c r="C1354" s="109" t="s">
        <v>304</v>
      </c>
      <c r="D1354" s="109" t="s">
        <v>305</v>
      </c>
      <c r="E1354" s="109" t="s">
        <v>1668</v>
      </c>
      <c r="F1354" s="109" t="s">
        <v>305</v>
      </c>
      <c r="G1354" s="110">
        <v>426</v>
      </c>
      <c r="H1354" s="110">
        <v>176</v>
      </c>
      <c r="I1354" s="111">
        <v>0.41314553990610298</v>
      </c>
      <c r="J1354" s="110">
        <v>250</v>
      </c>
      <c r="K1354" s="111">
        <v>0.58685446009389697</v>
      </c>
      <c r="L1354" s="110">
        <v>1</v>
      </c>
      <c r="M1354" s="110">
        <v>1</v>
      </c>
      <c r="N1354" s="110">
        <v>418</v>
      </c>
      <c r="O1354" s="110">
        <v>5</v>
      </c>
      <c r="P1354" s="110">
        <v>0</v>
      </c>
      <c r="Q1354" s="110">
        <v>1</v>
      </c>
      <c r="R1354" s="110">
        <v>0</v>
      </c>
      <c r="S1354" s="110">
        <f>SUM('MFP by Site_kbs'!$L1354:$P1354,'MFP by Site_kbs'!$R1354)</f>
        <v>425</v>
      </c>
      <c r="T1354" s="110">
        <v>423</v>
      </c>
      <c r="U1354" s="111">
        <v>0.99295774647887303</v>
      </c>
      <c r="V1354" s="110">
        <v>3</v>
      </c>
      <c r="W1354" s="111">
        <v>7.0422535211267599E-3</v>
      </c>
      <c r="X1354" s="110">
        <v>0</v>
      </c>
      <c r="Y1354" s="110">
        <v>1</v>
      </c>
      <c r="Z1354" s="110" t="s">
        <v>1869</v>
      </c>
      <c r="AA1354" s="110">
        <v>39</v>
      </c>
      <c r="AB1354" s="110">
        <v>46</v>
      </c>
      <c r="AC1354" s="110">
        <v>44</v>
      </c>
      <c r="AD1354" s="109">
        <v>48</v>
      </c>
      <c r="AE1354" s="110">
        <v>53</v>
      </c>
      <c r="AF1354" s="110">
        <v>51</v>
      </c>
      <c r="AG1354" s="110">
        <v>47</v>
      </c>
      <c r="AH1354" s="110">
        <v>48</v>
      </c>
      <c r="AI1354" s="110">
        <v>49</v>
      </c>
      <c r="AJ1354" s="110">
        <v>0</v>
      </c>
      <c r="AK1354" s="110">
        <v>0</v>
      </c>
      <c r="AL1354" s="110">
        <v>0</v>
      </c>
      <c r="AM1354" s="110">
        <v>0</v>
      </c>
      <c r="AN1354" s="110">
        <v>0</v>
      </c>
      <c r="AO1354" s="110">
        <v>388</v>
      </c>
      <c r="AP1354" s="112">
        <f>'MFP by Site_kbs'!$AO1354/'MFP by Site_kbs'!$G1354</f>
        <v>0.91079812206572774</v>
      </c>
      <c r="AQ1354" s="110">
        <v>388</v>
      </c>
      <c r="AR1354" s="113">
        <f>'MFP by Site_kbs'!$AQ1354/'MFP by Site_kbs'!$G1354</f>
        <v>0.91079812206572774</v>
      </c>
      <c r="AS1354" s="110" t="s">
        <v>1806</v>
      </c>
      <c r="AT1354" s="110" t="s">
        <v>1771</v>
      </c>
      <c r="AU1354" s="114" t="s">
        <v>3246</v>
      </c>
    </row>
    <row r="1355" spans="2:47" x14ac:dyDescent="0.25">
      <c r="B1355" s="103" t="s">
        <v>1808</v>
      </c>
      <c r="C1355" s="103" t="s">
        <v>249</v>
      </c>
      <c r="D1355" s="103" t="s">
        <v>250</v>
      </c>
      <c r="E1355" s="103" t="s">
        <v>1733</v>
      </c>
      <c r="F1355" s="103" t="s">
        <v>250</v>
      </c>
      <c r="G1355" s="104">
        <v>297</v>
      </c>
      <c r="H1355" s="104">
        <v>129</v>
      </c>
      <c r="I1355" s="105">
        <v>0.43243243243243201</v>
      </c>
      <c r="J1355" s="104">
        <v>168</v>
      </c>
      <c r="K1355" s="105">
        <v>0.56756756756756799</v>
      </c>
      <c r="L1355" s="104">
        <v>0</v>
      </c>
      <c r="M1355" s="104">
        <v>8</v>
      </c>
      <c r="N1355" s="104">
        <v>131</v>
      </c>
      <c r="O1355" s="104">
        <v>48</v>
      </c>
      <c r="P1355" s="104">
        <v>0</v>
      </c>
      <c r="Q1355" s="104">
        <v>98</v>
      </c>
      <c r="R1355" s="104">
        <v>12</v>
      </c>
      <c r="S1355" s="104">
        <f>SUM('MFP by Site_kbs'!$L1355:$P1355,'MFP by Site_kbs'!$R1355)</f>
        <v>199</v>
      </c>
      <c r="T1355" s="104">
        <v>276</v>
      </c>
      <c r="U1355" s="105">
        <v>0.92905405405405395</v>
      </c>
      <c r="V1355" s="104">
        <v>21</v>
      </c>
      <c r="W1355" s="105">
        <v>7.0945945945945901E-2</v>
      </c>
      <c r="X1355" s="104">
        <v>0</v>
      </c>
      <c r="Y1355" s="104">
        <v>0</v>
      </c>
      <c r="Z1355" s="104" t="s">
        <v>1869</v>
      </c>
      <c r="AA1355" s="104">
        <v>0</v>
      </c>
      <c r="AB1355" s="104">
        <v>0</v>
      </c>
      <c r="AC1355" s="104">
        <v>0</v>
      </c>
      <c r="AD1355" s="103">
        <v>0</v>
      </c>
      <c r="AE1355" s="104">
        <v>0</v>
      </c>
      <c r="AF1355" s="104">
        <v>0</v>
      </c>
      <c r="AG1355" s="104">
        <v>0</v>
      </c>
      <c r="AH1355" s="104">
        <v>0</v>
      </c>
      <c r="AI1355" s="104">
        <v>6</v>
      </c>
      <c r="AJ1355" s="104">
        <v>104</v>
      </c>
      <c r="AK1355" s="104">
        <v>6</v>
      </c>
      <c r="AL1355" s="104">
        <v>78</v>
      </c>
      <c r="AM1355" s="104">
        <v>61</v>
      </c>
      <c r="AN1355" s="104">
        <v>42</v>
      </c>
      <c r="AO1355" s="104">
        <v>215</v>
      </c>
      <c r="AP1355" s="106">
        <f>'MFP by Site_kbs'!$AO1355/'MFP by Site_kbs'!$G1355</f>
        <v>0.72390572390572394</v>
      </c>
      <c r="AQ1355" s="104">
        <v>227</v>
      </c>
      <c r="AR1355" s="107">
        <f>'MFP by Site_kbs'!$AQ1355/'MFP by Site_kbs'!$G1355</f>
        <v>0.76430976430976427</v>
      </c>
      <c r="AS1355" s="104" t="s">
        <v>1798</v>
      </c>
      <c r="AT1355" s="104" t="s">
        <v>2170</v>
      </c>
      <c r="AU1355" s="115" t="s">
        <v>3247</v>
      </c>
    </row>
    <row r="1356" spans="2:47" ht="30" x14ac:dyDescent="0.25">
      <c r="B1356" s="109" t="s">
        <v>1808</v>
      </c>
      <c r="C1356" s="109" t="s">
        <v>251</v>
      </c>
      <c r="D1356" s="109" t="s">
        <v>252</v>
      </c>
      <c r="E1356" s="109" t="s">
        <v>1734</v>
      </c>
      <c r="F1356" s="109" t="s">
        <v>252</v>
      </c>
      <c r="G1356" s="110">
        <v>539</v>
      </c>
      <c r="H1356" s="110">
        <v>258</v>
      </c>
      <c r="I1356" s="111">
        <v>0.47866419294990697</v>
      </c>
      <c r="J1356" s="110">
        <v>281</v>
      </c>
      <c r="K1356" s="111">
        <v>0.52133580705009297</v>
      </c>
      <c r="L1356" s="110">
        <v>3</v>
      </c>
      <c r="M1356" s="110">
        <v>0</v>
      </c>
      <c r="N1356" s="110">
        <v>498</v>
      </c>
      <c r="O1356" s="110">
        <v>15</v>
      </c>
      <c r="P1356" s="110">
        <v>0</v>
      </c>
      <c r="Q1356" s="110">
        <v>23</v>
      </c>
      <c r="R1356" s="110">
        <v>0</v>
      </c>
      <c r="S1356" s="110">
        <f>SUM('MFP by Site_kbs'!$L1356:$P1356,'MFP by Site_kbs'!$R1356)</f>
        <v>516</v>
      </c>
      <c r="T1356" s="110">
        <v>539</v>
      </c>
      <c r="U1356" s="111">
        <v>1</v>
      </c>
      <c r="V1356" s="110">
        <v>0</v>
      </c>
      <c r="W1356" s="111">
        <v>0</v>
      </c>
      <c r="X1356" s="110">
        <v>0</v>
      </c>
      <c r="Y1356" s="110">
        <v>0</v>
      </c>
      <c r="Z1356" s="110" t="s">
        <v>1869</v>
      </c>
      <c r="AA1356" s="110">
        <v>66</v>
      </c>
      <c r="AB1356" s="110">
        <v>74</v>
      </c>
      <c r="AC1356" s="110">
        <v>73</v>
      </c>
      <c r="AD1356" s="109">
        <v>76</v>
      </c>
      <c r="AE1356" s="110">
        <v>76</v>
      </c>
      <c r="AF1356" s="110">
        <v>64</v>
      </c>
      <c r="AG1356" s="110">
        <v>54</v>
      </c>
      <c r="AH1356" s="110">
        <v>56</v>
      </c>
      <c r="AI1356" s="110">
        <v>0</v>
      </c>
      <c r="AJ1356" s="110">
        <v>0</v>
      </c>
      <c r="AK1356" s="110">
        <v>0</v>
      </c>
      <c r="AL1356" s="110">
        <v>0</v>
      </c>
      <c r="AM1356" s="110">
        <v>0</v>
      </c>
      <c r="AN1356" s="110">
        <v>0</v>
      </c>
      <c r="AO1356" s="110">
        <v>438</v>
      </c>
      <c r="AP1356" s="112">
        <f>'MFP by Site_kbs'!$AO1356/'MFP by Site_kbs'!$G1356</f>
        <v>0.81261595547309828</v>
      </c>
      <c r="AQ1356" s="110">
        <v>438</v>
      </c>
      <c r="AR1356" s="113">
        <f>'MFP by Site_kbs'!$AQ1356/'MFP by Site_kbs'!$G1356</f>
        <v>0.81261595547309828</v>
      </c>
      <c r="AS1356" s="110" t="s">
        <v>1798</v>
      </c>
      <c r="AT1356" s="110" t="s">
        <v>1957</v>
      </c>
      <c r="AU1356" s="114" t="s">
        <v>3246</v>
      </c>
    </row>
    <row r="1357" spans="2:47" ht="30" x14ac:dyDescent="0.25">
      <c r="B1357" s="103" t="s">
        <v>1808</v>
      </c>
      <c r="C1357" s="103" t="s">
        <v>306</v>
      </c>
      <c r="D1357" s="103" t="s">
        <v>307</v>
      </c>
      <c r="E1357" s="103" t="s">
        <v>1700</v>
      </c>
      <c r="F1357" s="103" t="s">
        <v>307</v>
      </c>
      <c r="G1357" s="104">
        <v>368</v>
      </c>
      <c r="H1357" s="104">
        <v>192</v>
      </c>
      <c r="I1357" s="105">
        <v>0.52173913043478304</v>
      </c>
      <c r="J1357" s="104">
        <v>176</v>
      </c>
      <c r="K1357" s="105">
        <v>0.47826086956521702</v>
      </c>
      <c r="L1357" s="104">
        <v>0</v>
      </c>
      <c r="M1357" s="104">
        <v>0</v>
      </c>
      <c r="N1357" s="104">
        <v>358</v>
      </c>
      <c r="O1357" s="104">
        <v>10</v>
      </c>
      <c r="P1357" s="104">
        <v>0</v>
      </c>
      <c r="Q1357" s="104">
        <v>0</v>
      </c>
      <c r="R1357" s="104">
        <v>0</v>
      </c>
      <c r="S1357" s="104">
        <f>SUM('MFP by Site_kbs'!$L1357:$P1357,'MFP by Site_kbs'!$R1357)</f>
        <v>368</v>
      </c>
      <c r="T1357" s="104">
        <v>368</v>
      </c>
      <c r="U1357" s="105">
        <v>1</v>
      </c>
      <c r="V1357" s="104">
        <v>0</v>
      </c>
      <c r="W1357" s="105">
        <v>0</v>
      </c>
      <c r="X1357" s="104">
        <v>0</v>
      </c>
      <c r="Y1357" s="104">
        <v>2</v>
      </c>
      <c r="Z1357" s="104" t="s">
        <v>1869</v>
      </c>
      <c r="AA1357" s="104">
        <v>45</v>
      </c>
      <c r="AB1357" s="104">
        <v>38</v>
      </c>
      <c r="AC1357" s="104">
        <v>46</v>
      </c>
      <c r="AD1357" s="103">
        <v>48</v>
      </c>
      <c r="AE1357" s="104">
        <v>42</v>
      </c>
      <c r="AF1357" s="104">
        <v>30</v>
      </c>
      <c r="AG1357" s="104">
        <v>42</v>
      </c>
      <c r="AH1357" s="104">
        <v>31</v>
      </c>
      <c r="AI1357" s="104">
        <v>44</v>
      </c>
      <c r="AJ1357" s="104">
        <v>0</v>
      </c>
      <c r="AK1357" s="104">
        <v>0</v>
      </c>
      <c r="AL1357" s="104">
        <v>0</v>
      </c>
      <c r="AM1357" s="104">
        <v>0</v>
      </c>
      <c r="AN1357" s="104">
        <v>0</v>
      </c>
      <c r="AO1357" s="104">
        <v>361</v>
      </c>
      <c r="AP1357" s="106">
        <f>'MFP by Site_kbs'!$AO1357/'MFP by Site_kbs'!$G1357</f>
        <v>0.98097826086956519</v>
      </c>
      <c r="AQ1357" s="104">
        <v>361</v>
      </c>
      <c r="AR1357" s="107">
        <f>'MFP by Site_kbs'!$AQ1357/'MFP by Site_kbs'!$G1357</f>
        <v>0.98097826086956519</v>
      </c>
      <c r="AS1357" s="104" t="s">
        <v>1806</v>
      </c>
      <c r="AT1357" s="104" t="s">
        <v>1771</v>
      </c>
      <c r="AU1357" s="115" t="s">
        <v>3246</v>
      </c>
    </row>
    <row r="1358" spans="2:47" x14ac:dyDescent="0.25">
      <c r="B1358" s="109" t="s">
        <v>1808</v>
      </c>
      <c r="C1358" s="109" t="s">
        <v>253</v>
      </c>
      <c r="D1358" s="109" t="s">
        <v>254</v>
      </c>
      <c r="E1358" s="109" t="s">
        <v>1735</v>
      </c>
      <c r="F1358" s="109" t="s">
        <v>254</v>
      </c>
      <c r="G1358" s="110">
        <v>395</v>
      </c>
      <c r="H1358" s="110">
        <v>213</v>
      </c>
      <c r="I1358" s="111">
        <v>0.53924050632911402</v>
      </c>
      <c r="J1358" s="110">
        <v>182</v>
      </c>
      <c r="K1358" s="111">
        <v>0.46075949367088598</v>
      </c>
      <c r="L1358" s="110">
        <v>0</v>
      </c>
      <c r="M1358" s="110">
        <v>0</v>
      </c>
      <c r="N1358" s="110">
        <v>386</v>
      </c>
      <c r="O1358" s="110">
        <v>2</v>
      </c>
      <c r="P1358" s="110">
        <v>0</v>
      </c>
      <c r="Q1358" s="110">
        <v>7</v>
      </c>
      <c r="R1358" s="110">
        <v>0</v>
      </c>
      <c r="S1358" s="110">
        <f>SUM('MFP by Site_kbs'!$L1358:$P1358,'MFP by Site_kbs'!$R1358)</f>
        <v>388</v>
      </c>
      <c r="T1358" s="110">
        <v>395</v>
      </c>
      <c r="U1358" s="111">
        <v>1</v>
      </c>
      <c r="V1358" s="110">
        <v>0</v>
      </c>
      <c r="W1358" s="111">
        <v>0</v>
      </c>
      <c r="X1358" s="110">
        <v>0</v>
      </c>
      <c r="Y1358" s="110">
        <v>0</v>
      </c>
      <c r="Z1358" s="110" t="s">
        <v>1869</v>
      </c>
      <c r="AA1358" s="110">
        <v>50</v>
      </c>
      <c r="AB1358" s="110">
        <v>35</v>
      </c>
      <c r="AC1358" s="110">
        <v>44</v>
      </c>
      <c r="AD1358" s="109">
        <v>44</v>
      </c>
      <c r="AE1358" s="110">
        <v>51</v>
      </c>
      <c r="AF1358" s="110">
        <v>50</v>
      </c>
      <c r="AG1358" s="110">
        <v>41</v>
      </c>
      <c r="AH1358" s="110">
        <v>41</v>
      </c>
      <c r="AI1358" s="110">
        <v>39</v>
      </c>
      <c r="AJ1358" s="110">
        <v>0</v>
      </c>
      <c r="AK1358" s="110">
        <v>0</v>
      </c>
      <c r="AL1358" s="110">
        <v>0</v>
      </c>
      <c r="AM1358" s="110">
        <v>0</v>
      </c>
      <c r="AN1358" s="110">
        <v>0</v>
      </c>
      <c r="AO1358" s="110">
        <v>354</v>
      </c>
      <c r="AP1358" s="112">
        <f>'MFP by Site_kbs'!$AO1358/'MFP by Site_kbs'!$G1358</f>
        <v>0.89620253164556962</v>
      </c>
      <c r="AQ1358" s="110">
        <v>354</v>
      </c>
      <c r="AR1358" s="113">
        <f>'MFP by Site_kbs'!$AQ1358/'MFP by Site_kbs'!$G1358</f>
        <v>0.89620253164556962</v>
      </c>
      <c r="AS1358" s="110" t="s">
        <v>1798</v>
      </c>
      <c r="AT1358" s="110" t="s">
        <v>1792</v>
      </c>
      <c r="AU1358" s="114" t="s">
        <v>3246</v>
      </c>
    </row>
    <row r="1359" spans="2:47" x14ac:dyDescent="0.25">
      <c r="B1359" s="103" t="s">
        <v>1808</v>
      </c>
      <c r="C1359" s="103" t="s">
        <v>255</v>
      </c>
      <c r="D1359" s="103" t="s">
        <v>256</v>
      </c>
      <c r="E1359" s="103" t="s">
        <v>1736</v>
      </c>
      <c r="F1359" s="103" t="s">
        <v>256</v>
      </c>
      <c r="G1359" s="104">
        <v>463</v>
      </c>
      <c r="H1359" s="104">
        <v>220</v>
      </c>
      <c r="I1359" s="105">
        <v>0.47516198704103702</v>
      </c>
      <c r="J1359" s="104">
        <v>243</v>
      </c>
      <c r="K1359" s="105">
        <v>0.52483801295896304</v>
      </c>
      <c r="L1359" s="104">
        <v>1</v>
      </c>
      <c r="M1359" s="104">
        <v>0</v>
      </c>
      <c r="N1359" s="104">
        <v>441</v>
      </c>
      <c r="O1359" s="104">
        <v>4</v>
      </c>
      <c r="P1359" s="104">
        <v>0</v>
      </c>
      <c r="Q1359" s="104">
        <v>17</v>
      </c>
      <c r="R1359" s="104">
        <v>0</v>
      </c>
      <c r="S1359" s="104">
        <f>SUM('MFP by Site_kbs'!$L1359:$P1359,'MFP by Site_kbs'!$R1359)</f>
        <v>446</v>
      </c>
      <c r="T1359" s="104">
        <v>462</v>
      </c>
      <c r="U1359" s="105">
        <v>0.99784017278617698</v>
      </c>
      <c r="V1359" s="104">
        <v>1</v>
      </c>
      <c r="W1359" s="105">
        <v>2.15982721382289E-3</v>
      </c>
      <c r="X1359" s="104">
        <v>0</v>
      </c>
      <c r="Y1359" s="104">
        <v>0</v>
      </c>
      <c r="Z1359" s="104" t="s">
        <v>1869</v>
      </c>
      <c r="AA1359" s="104">
        <v>35</v>
      </c>
      <c r="AB1359" s="104">
        <v>70</v>
      </c>
      <c r="AC1359" s="104">
        <v>86</v>
      </c>
      <c r="AD1359" s="103">
        <v>68</v>
      </c>
      <c r="AE1359" s="104">
        <v>54</v>
      </c>
      <c r="AF1359" s="104">
        <v>61</v>
      </c>
      <c r="AG1359" s="104">
        <v>52</v>
      </c>
      <c r="AH1359" s="104">
        <v>37</v>
      </c>
      <c r="AI1359" s="104">
        <v>0</v>
      </c>
      <c r="AJ1359" s="104">
        <v>0</v>
      </c>
      <c r="AK1359" s="104">
        <v>0</v>
      </c>
      <c r="AL1359" s="104">
        <v>0</v>
      </c>
      <c r="AM1359" s="104">
        <v>0</v>
      </c>
      <c r="AN1359" s="104">
        <v>0</v>
      </c>
      <c r="AO1359" s="104">
        <v>296</v>
      </c>
      <c r="AP1359" s="106">
        <f>'MFP by Site_kbs'!$AO1359/'MFP by Site_kbs'!$G1359</f>
        <v>0.63930885529157666</v>
      </c>
      <c r="AQ1359" s="104">
        <v>296</v>
      </c>
      <c r="AR1359" s="107">
        <f>'MFP by Site_kbs'!$AQ1359/'MFP by Site_kbs'!$G1359</f>
        <v>0.63930885529157666</v>
      </c>
      <c r="AS1359" s="104" t="s">
        <v>1798</v>
      </c>
      <c r="AT1359" s="104" t="s">
        <v>2076</v>
      </c>
      <c r="AU1359" s="115" t="s">
        <v>3246</v>
      </c>
    </row>
    <row r="1360" spans="2:47" ht="45" x14ac:dyDescent="0.25">
      <c r="B1360" s="109" t="s">
        <v>1808</v>
      </c>
      <c r="C1360" s="109" t="s">
        <v>417</v>
      </c>
      <c r="D1360" s="109" t="s">
        <v>418</v>
      </c>
      <c r="E1360" s="109" t="s">
        <v>1737</v>
      </c>
      <c r="F1360" s="109" t="s">
        <v>418</v>
      </c>
      <c r="G1360" s="110">
        <v>938</v>
      </c>
      <c r="H1360" s="110">
        <v>493</v>
      </c>
      <c r="I1360" s="111">
        <v>0.52558635394456299</v>
      </c>
      <c r="J1360" s="110">
        <v>445</v>
      </c>
      <c r="K1360" s="111">
        <v>0.47441364605543701</v>
      </c>
      <c r="L1360" s="110">
        <v>0</v>
      </c>
      <c r="M1360" s="110">
        <v>0</v>
      </c>
      <c r="N1360" s="110">
        <v>934</v>
      </c>
      <c r="O1360" s="110">
        <v>2</v>
      </c>
      <c r="P1360" s="110">
        <v>0</v>
      </c>
      <c r="Q1360" s="110">
        <v>1</v>
      </c>
      <c r="R1360" s="110">
        <v>1</v>
      </c>
      <c r="S1360" s="110">
        <f>SUM('MFP by Site_kbs'!$L1360:$P1360,'MFP by Site_kbs'!$R1360)</f>
        <v>937</v>
      </c>
      <c r="T1360" s="110">
        <v>938</v>
      </c>
      <c r="U1360" s="111">
        <v>1</v>
      </c>
      <c r="V1360" s="110">
        <v>0</v>
      </c>
      <c r="W1360" s="111">
        <v>0</v>
      </c>
      <c r="X1360" s="110">
        <v>0</v>
      </c>
      <c r="Y1360" s="110">
        <v>2</v>
      </c>
      <c r="Z1360" s="110" t="s">
        <v>1869</v>
      </c>
      <c r="AA1360" s="110">
        <v>72</v>
      </c>
      <c r="AB1360" s="110">
        <v>68</v>
      </c>
      <c r="AC1360" s="110">
        <v>61</v>
      </c>
      <c r="AD1360" s="109">
        <v>60</v>
      </c>
      <c r="AE1360" s="110">
        <v>57</v>
      </c>
      <c r="AF1360" s="110">
        <v>51</v>
      </c>
      <c r="AG1360" s="110">
        <v>57</v>
      </c>
      <c r="AH1360" s="110">
        <v>44</v>
      </c>
      <c r="AI1360" s="110">
        <v>63</v>
      </c>
      <c r="AJ1360" s="110">
        <v>181</v>
      </c>
      <c r="AK1360" s="110">
        <v>0</v>
      </c>
      <c r="AL1360" s="110">
        <v>120</v>
      </c>
      <c r="AM1360" s="110">
        <v>50</v>
      </c>
      <c r="AN1360" s="110">
        <v>52</v>
      </c>
      <c r="AO1360" s="110">
        <v>838</v>
      </c>
      <c r="AP1360" s="112">
        <f>'MFP by Site_kbs'!$AO1360/'MFP by Site_kbs'!$G1360</f>
        <v>0.89339019189765456</v>
      </c>
      <c r="AQ1360" s="110">
        <v>838</v>
      </c>
      <c r="AR1360" s="113">
        <f>'MFP by Site_kbs'!$AQ1360/'MFP by Site_kbs'!$G1360</f>
        <v>0.89339019189765456</v>
      </c>
      <c r="AS1360" s="110" t="s">
        <v>1803</v>
      </c>
      <c r="AT1360" s="110" t="s">
        <v>1771</v>
      </c>
      <c r="AU1360" s="114" t="s">
        <v>3246</v>
      </c>
    </row>
    <row r="1361" spans="2:47" ht="30" x14ac:dyDescent="0.25">
      <c r="B1361" s="103" t="s">
        <v>1808</v>
      </c>
      <c r="C1361" s="103" t="s">
        <v>308</v>
      </c>
      <c r="D1361" s="103" t="s">
        <v>309</v>
      </c>
      <c r="E1361" s="103" t="s">
        <v>1738</v>
      </c>
      <c r="F1361" s="103" t="s">
        <v>309</v>
      </c>
      <c r="G1361" s="104">
        <v>305</v>
      </c>
      <c r="H1361" s="104">
        <v>147</v>
      </c>
      <c r="I1361" s="105">
        <v>0.48196721311475399</v>
      </c>
      <c r="J1361" s="104">
        <v>158</v>
      </c>
      <c r="K1361" s="105">
        <v>0.51803278688524601</v>
      </c>
      <c r="L1361" s="104">
        <v>0</v>
      </c>
      <c r="M1361" s="104">
        <v>0</v>
      </c>
      <c r="N1361" s="104">
        <v>291</v>
      </c>
      <c r="O1361" s="104">
        <v>14</v>
      </c>
      <c r="P1361" s="104">
        <v>0</v>
      </c>
      <c r="Q1361" s="104">
        <v>0</v>
      </c>
      <c r="R1361" s="104">
        <v>0</v>
      </c>
      <c r="S1361" s="104">
        <f>SUM('MFP by Site_kbs'!$L1361:$P1361,'MFP by Site_kbs'!$R1361)</f>
        <v>305</v>
      </c>
      <c r="T1361" s="104">
        <v>305</v>
      </c>
      <c r="U1361" s="105">
        <v>1</v>
      </c>
      <c r="V1361" s="104">
        <v>0</v>
      </c>
      <c r="W1361" s="105">
        <v>0</v>
      </c>
      <c r="X1361" s="104">
        <v>0</v>
      </c>
      <c r="Y1361" s="104">
        <v>0</v>
      </c>
      <c r="Z1361" s="104" t="s">
        <v>1869</v>
      </c>
      <c r="AA1361" s="104">
        <v>39</v>
      </c>
      <c r="AB1361" s="104">
        <v>34</v>
      </c>
      <c r="AC1361" s="104">
        <v>39</v>
      </c>
      <c r="AD1361" s="103">
        <v>45</v>
      </c>
      <c r="AE1361" s="104">
        <v>29</v>
      </c>
      <c r="AF1361" s="104">
        <v>35</v>
      </c>
      <c r="AG1361" s="104">
        <v>33</v>
      </c>
      <c r="AH1361" s="104">
        <v>28</v>
      </c>
      <c r="AI1361" s="104">
        <v>23</v>
      </c>
      <c r="AJ1361" s="104">
        <v>0</v>
      </c>
      <c r="AK1361" s="104">
        <v>0</v>
      </c>
      <c r="AL1361" s="104">
        <v>0</v>
      </c>
      <c r="AM1361" s="104">
        <v>0</v>
      </c>
      <c r="AN1361" s="104">
        <v>0</v>
      </c>
      <c r="AO1361" s="104">
        <v>303</v>
      </c>
      <c r="AP1361" s="106">
        <f>'MFP by Site_kbs'!$AO1361/'MFP by Site_kbs'!$G1361</f>
        <v>0.99344262295081964</v>
      </c>
      <c r="AQ1361" s="104">
        <v>303</v>
      </c>
      <c r="AR1361" s="107">
        <f>'MFP by Site_kbs'!$AQ1361/'MFP by Site_kbs'!$G1361</f>
        <v>0.99344262295081964</v>
      </c>
      <c r="AS1361" s="104" t="s">
        <v>1806</v>
      </c>
      <c r="AT1361" s="104" t="s">
        <v>1771</v>
      </c>
      <c r="AU1361" s="115" t="s">
        <v>3246</v>
      </c>
    </row>
    <row r="1362" spans="2:47" ht="45" x14ac:dyDescent="0.25">
      <c r="B1362" s="109" t="s">
        <v>1808</v>
      </c>
      <c r="C1362" s="109" t="s">
        <v>1811</v>
      </c>
      <c r="D1362" s="109" t="s">
        <v>1812</v>
      </c>
      <c r="E1362" s="109" t="s">
        <v>1861</v>
      </c>
      <c r="F1362" s="109" t="s">
        <v>1812</v>
      </c>
      <c r="G1362" s="110">
        <v>384</v>
      </c>
      <c r="H1362" s="110">
        <v>188</v>
      </c>
      <c r="I1362" s="111">
        <v>0.48958333333333298</v>
      </c>
      <c r="J1362" s="110">
        <v>196</v>
      </c>
      <c r="K1362" s="111">
        <v>0.51041666666666696</v>
      </c>
      <c r="L1362" s="110">
        <v>1</v>
      </c>
      <c r="M1362" s="110">
        <v>0</v>
      </c>
      <c r="N1362" s="110">
        <v>359</v>
      </c>
      <c r="O1362" s="110">
        <v>1</v>
      </c>
      <c r="P1362" s="110">
        <v>0</v>
      </c>
      <c r="Q1362" s="110">
        <v>11</v>
      </c>
      <c r="R1362" s="110">
        <v>12</v>
      </c>
      <c r="S1362" s="110">
        <f>SUM('MFP by Site_kbs'!$L1362:$P1362,'MFP by Site_kbs'!$R1362)</f>
        <v>373</v>
      </c>
      <c r="T1362" s="110">
        <v>383</v>
      </c>
      <c r="U1362" s="111">
        <v>0.99739583333333304</v>
      </c>
      <c r="V1362" s="110">
        <v>1</v>
      </c>
      <c r="W1362" s="111">
        <v>2.60416666666667E-3</v>
      </c>
      <c r="X1362" s="110">
        <v>0</v>
      </c>
      <c r="Y1362" s="110">
        <v>0</v>
      </c>
      <c r="Z1362" s="110" t="s">
        <v>1869</v>
      </c>
      <c r="AA1362" s="110">
        <v>30</v>
      </c>
      <c r="AB1362" s="110">
        <v>22</v>
      </c>
      <c r="AC1362" s="110">
        <v>27</v>
      </c>
      <c r="AD1362" s="109">
        <v>20</v>
      </c>
      <c r="AE1362" s="110">
        <v>26</v>
      </c>
      <c r="AF1362" s="110">
        <v>22</v>
      </c>
      <c r="AG1362" s="110">
        <v>30</v>
      </c>
      <c r="AH1362" s="110">
        <v>26</v>
      </c>
      <c r="AI1362" s="110">
        <v>33</v>
      </c>
      <c r="AJ1362" s="110">
        <v>29</v>
      </c>
      <c r="AK1362" s="110">
        <v>0</v>
      </c>
      <c r="AL1362" s="110">
        <v>46</v>
      </c>
      <c r="AM1362" s="110">
        <v>48</v>
      </c>
      <c r="AN1362" s="110">
        <v>25</v>
      </c>
      <c r="AO1362" s="110">
        <v>263</v>
      </c>
      <c r="AP1362" s="112">
        <f>'MFP by Site_kbs'!$AO1362/'MFP by Site_kbs'!$G1362</f>
        <v>0.68489583333333337</v>
      </c>
      <c r="AQ1362" s="110">
        <v>263</v>
      </c>
      <c r="AR1362" s="113">
        <f>'MFP by Site_kbs'!$AQ1362/'MFP by Site_kbs'!$G1362</f>
        <v>0.68489583333333337</v>
      </c>
      <c r="AS1362" s="110" t="s">
        <v>1798</v>
      </c>
      <c r="AT1362" s="110" t="s">
        <v>1801</v>
      </c>
      <c r="AU1362" s="114" t="s">
        <v>3246</v>
      </c>
    </row>
    <row r="1363" spans="2:47" ht="30" x14ac:dyDescent="0.25">
      <c r="B1363" s="103" t="s">
        <v>1808</v>
      </c>
      <c r="C1363" s="103" t="s">
        <v>1813</v>
      </c>
      <c r="D1363" s="103" t="s">
        <v>1814</v>
      </c>
      <c r="E1363" s="103" t="s">
        <v>1862</v>
      </c>
      <c r="F1363" s="103" t="s">
        <v>1814</v>
      </c>
      <c r="G1363" s="104">
        <v>44</v>
      </c>
      <c r="H1363" s="104">
        <v>22</v>
      </c>
      <c r="I1363" s="105">
        <v>0.5</v>
      </c>
      <c r="J1363" s="104">
        <v>22</v>
      </c>
      <c r="K1363" s="105">
        <v>0.5</v>
      </c>
      <c r="L1363" s="104">
        <v>0</v>
      </c>
      <c r="M1363" s="104">
        <v>0</v>
      </c>
      <c r="N1363" s="104">
        <v>37</v>
      </c>
      <c r="O1363" s="104">
        <v>6</v>
      </c>
      <c r="P1363" s="104">
        <v>0</v>
      </c>
      <c r="Q1363" s="104">
        <v>0</v>
      </c>
      <c r="R1363" s="104">
        <v>1</v>
      </c>
      <c r="S1363" s="104">
        <f>SUM('MFP by Site_kbs'!$L1363:$P1363,'MFP by Site_kbs'!$R1363)</f>
        <v>44</v>
      </c>
      <c r="T1363" s="104">
        <v>38</v>
      </c>
      <c r="U1363" s="105">
        <v>0.86363636363636398</v>
      </c>
      <c r="V1363" s="104">
        <v>6</v>
      </c>
      <c r="W1363" s="105">
        <v>0.13636363636363599</v>
      </c>
      <c r="X1363" s="104">
        <v>0</v>
      </c>
      <c r="Y1363" s="104">
        <v>0</v>
      </c>
      <c r="Z1363" s="104" t="s">
        <v>1869</v>
      </c>
      <c r="AA1363" s="104">
        <v>44</v>
      </c>
      <c r="AB1363" s="104">
        <v>0</v>
      </c>
      <c r="AC1363" s="104">
        <v>0</v>
      </c>
      <c r="AD1363" s="103">
        <v>0</v>
      </c>
      <c r="AE1363" s="104">
        <v>0</v>
      </c>
      <c r="AF1363" s="104">
        <v>0</v>
      </c>
      <c r="AG1363" s="104">
        <v>0</v>
      </c>
      <c r="AH1363" s="104">
        <v>0</v>
      </c>
      <c r="AI1363" s="104">
        <v>0</v>
      </c>
      <c r="AJ1363" s="104">
        <v>0</v>
      </c>
      <c r="AK1363" s="104">
        <v>0</v>
      </c>
      <c r="AL1363" s="104">
        <v>0</v>
      </c>
      <c r="AM1363" s="104">
        <v>0</v>
      </c>
      <c r="AN1363" s="104">
        <v>0</v>
      </c>
      <c r="AO1363" s="104">
        <v>37</v>
      </c>
      <c r="AP1363" s="106">
        <f>'MFP by Site_kbs'!$AO1363/'MFP by Site_kbs'!$G1363</f>
        <v>0.84090909090909094</v>
      </c>
      <c r="AQ1363" s="104">
        <v>40</v>
      </c>
      <c r="AR1363" s="107">
        <f>'MFP by Site_kbs'!$AQ1363/'MFP by Site_kbs'!$G1363</f>
        <v>0.90909090909090906</v>
      </c>
      <c r="AS1363" s="104" t="s">
        <v>1798</v>
      </c>
      <c r="AT1363" s="104" t="s">
        <v>1957</v>
      </c>
      <c r="AU1363" s="115" t="s">
        <v>3247</v>
      </c>
    </row>
    <row r="1364" spans="2:47" ht="30" x14ac:dyDescent="0.25">
      <c r="B1364" s="109" t="s">
        <v>1808</v>
      </c>
      <c r="C1364" s="109" t="s">
        <v>1815</v>
      </c>
      <c r="D1364" s="109" t="s">
        <v>1816</v>
      </c>
      <c r="E1364" s="109" t="s">
        <v>1863</v>
      </c>
      <c r="F1364" s="109" t="s">
        <v>1816</v>
      </c>
      <c r="G1364" s="110">
        <v>92</v>
      </c>
      <c r="H1364" s="110">
        <v>45</v>
      </c>
      <c r="I1364" s="111">
        <v>0.48913043478260898</v>
      </c>
      <c r="J1364" s="110">
        <v>47</v>
      </c>
      <c r="K1364" s="111">
        <v>0.51086956521739102</v>
      </c>
      <c r="L1364" s="110">
        <v>0</v>
      </c>
      <c r="M1364" s="110">
        <v>0</v>
      </c>
      <c r="N1364" s="110">
        <v>92</v>
      </c>
      <c r="O1364" s="110">
        <v>0</v>
      </c>
      <c r="P1364" s="110">
        <v>0</v>
      </c>
      <c r="Q1364" s="110">
        <v>0</v>
      </c>
      <c r="R1364" s="110">
        <v>0</v>
      </c>
      <c r="S1364" s="110">
        <f>SUM('MFP by Site_kbs'!$L1364:$P1364,'MFP by Site_kbs'!$R1364)</f>
        <v>92</v>
      </c>
      <c r="T1364" s="110">
        <v>92</v>
      </c>
      <c r="U1364" s="111">
        <v>1</v>
      </c>
      <c r="V1364" s="110">
        <v>0</v>
      </c>
      <c r="W1364" s="111">
        <v>0</v>
      </c>
      <c r="X1364" s="110">
        <v>0</v>
      </c>
      <c r="Y1364" s="110">
        <v>0</v>
      </c>
      <c r="Z1364" s="110" t="s">
        <v>1869</v>
      </c>
      <c r="AA1364" s="110">
        <v>0</v>
      </c>
      <c r="AB1364" s="110">
        <v>0</v>
      </c>
      <c r="AC1364" s="110">
        <v>0</v>
      </c>
      <c r="AD1364" s="109">
        <v>0</v>
      </c>
      <c r="AE1364" s="110">
        <v>0</v>
      </c>
      <c r="AF1364" s="110">
        <v>0</v>
      </c>
      <c r="AG1364" s="110">
        <v>92</v>
      </c>
      <c r="AH1364" s="110">
        <v>0</v>
      </c>
      <c r="AI1364" s="110">
        <v>0</v>
      </c>
      <c r="AJ1364" s="110">
        <v>0</v>
      </c>
      <c r="AK1364" s="110">
        <v>0</v>
      </c>
      <c r="AL1364" s="110">
        <v>0</v>
      </c>
      <c r="AM1364" s="110">
        <v>0</v>
      </c>
      <c r="AN1364" s="110">
        <v>0</v>
      </c>
      <c r="AO1364" s="110">
        <v>83</v>
      </c>
      <c r="AP1364" s="112">
        <f>'MFP by Site_kbs'!$AO1364/'MFP by Site_kbs'!$G1364</f>
        <v>0.90217391304347827</v>
      </c>
      <c r="AQ1364" s="110">
        <v>83</v>
      </c>
      <c r="AR1364" s="113">
        <f>'MFP by Site_kbs'!$AQ1364/'MFP by Site_kbs'!$G1364</f>
        <v>0.90217391304347827</v>
      </c>
      <c r="AS1364" s="110" t="s">
        <v>1798</v>
      </c>
      <c r="AT1364" s="110" t="s">
        <v>1957</v>
      </c>
      <c r="AU1364" s="114" t="s">
        <v>3247</v>
      </c>
    </row>
    <row r="1365" spans="2:47" ht="30" x14ac:dyDescent="0.25">
      <c r="B1365" s="103" t="s">
        <v>1808</v>
      </c>
      <c r="C1365" s="103" t="s">
        <v>1817</v>
      </c>
      <c r="D1365" s="103" t="s">
        <v>1818</v>
      </c>
      <c r="E1365" s="103" t="s">
        <v>1864</v>
      </c>
      <c r="F1365" s="103" t="s">
        <v>1818</v>
      </c>
      <c r="G1365" s="104">
        <v>340</v>
      </c>
      <c r="H1365" s="104">
        <v>0</v>
      </c>
      <c r="I1365" s="105">
        <v>0</v>
      </c>
      <c r="J1365" s="104">
        <v>340</v>
      </c>
      <c r="K1365" s="105">
        <v>1</v>
      </c>
      <c r="L1365" s="104">
        <v>0</v>
      </c>
      <c r="M1365" s="104">
        <v>0</v>
      </c>
      <c r="N1365" s="104">
        <v>329</v>
      </c>
      <c r="O1365" s="104">
        <v>2</v>
      </c>
      <c r="P1365" s="104">
        <v>0</v>
      </c>
      <c r="Q1365" s="104">
        <v>9</v>
      </c>
      <c r="R1365" s="104">
        <v>0</v>
      </c>
      <c r="S1365" s="104">
        <f>SUM('MFP by Site_kbs'!$L1365:$P1365,'MFP by Site_kbs'!$R1365)</f>
        <v>331</v>
      </c>
      <c r="T1365" s="104">
        <v>340</v>
      </c>
      <c r="U1365" s="105">
        <v>1</v>
      </c>
      <c r="V1365" s="104">
        <v>0</v>
      </c>
      <c r="W1365" s="105">
        <v>0</v>
      </c>
      <c r="X1365" s="104">
        <v>0</v>
      </c>
      <c r="Y1365" s="104">
        <v>0</v>
      </c>
      <c r="Z1365" s="104" t="s">
        <v>1869</v>
      </c>
      <c r="AA1365" s="104">
        <v>38</v>
      </c>
      <c r="AB1365" s="104">
        <v>50</v>
      </c>
      <c r="AC1365" s="104">
        <v>47</v>
      </c>
      <c r="AD1365" s="103">
        <v>53</v>
      </c>
      <c r="AE1365" s="104">
        <v>53</v>
      </c>
      <c r="AF1365" s="104">
        <v>49</v>
      </c>
      <c r="AG1365" s="104">
        <v>50</v>
      </c>
      <c r="AH1365" s="104">
        <v>0</v>
      </c>
      <c r="AI1365" s="104">
        <v>0</v>
      </c>
      <c r="AJ1365" s="104">
        <v>0</v>
      </c>
      <c r="AK1365" s="104">
        <v>0</v>
      </c>
      <c r="AL1365" s="104">
        <v>0</v>
      </c>
      <c r="AM1365" s="104">
        <v>0</v>
      </c>
      <c r="AN1365" s="104">
        <v>0</v>
      </c>
      <c r="AO1365" s="104">
        <v>218</v>
      </c>
      <c r="AP1365" s="106">
        <f>'MFP by Site_kbs'!$AO1365/'MFP by Site_kbs'!$G1365</f>
        <v>0.64117647058823535</v>
      </c>
      <c r="AQ1365" s="104">
        <v>218</v>
      </c>
      <c r="AR1365" s="107">
        <f>'MFP by Site_kbs'!$AQ1365/'MFP by Site_kbs'!$G1365</f>
        <v>0.64117647058823535</v>
      </c>
      <c r="AS1365" s="104" t="s">
        <v>1798</v>
      </c>
      <c r="AT1365" s="104" t="s">
        <v>2170</v>
      </c>
      <c r="AU1365" s="115" t="s">
        <v>3247</v>
      </c>
    </row>
    <row r="1366" spans="2:47" ht="30" x14ac:dyDescent="0.25">
      <c r="B1366" s="109" t="s">
        <v>1808</v>
      </c>
      <c r="C1366" s="109" t="s">
        <v>1819</v>
      </c>
      <c r="D1366" s="109" t="s">
        <v>1820</v>
      </c>
      <c r="E1366" s="109" t="s">
        <v>1865</v>
      </c>
      <c r="F1366" s="109" t="s">
        <v>1820</v>
      </c>
      <c r="G1366" s="110">
        <v>97</v>
      </c>
      <c r="H1366" s="110">
        <v>53</v>
      </c>
      <c r="I1366" s="111">
        <v>0.54639175257731998</v>
      </c>
      <c r="J1366" s="110">
        <v>44</v>
      </c>
      <c r="K1366" s="111">
        <v>0.45360824742268002</v>
      </c>
      <c r="L1366" s="110">
        <v>0</v>
      </c>
      <c r="M1366" s="110">
        <v>0</v>
      </c>
      <c r="N1366" s="110">
        <v>91</v>
      </c>
      <c r="O1366" s="110">
        <v>1</v>
      </c>
      <c r="P1366" s="110">
        <v>0</v>
      </c>
      <c r="Q1366" s="110">
        <v>5</v>
      </c>
      <c r="R1366" s="110">
        <v>0</v>
      </c>
      <c r="S1366" s="110">
        <f>SUM('MFP by Site_kbs'!$L1366:$P1366,'MFP by Site_kbs'!$R1366)</f>
        <v>92</v>
      </c>
      <c r="T1366" s="110">
        <v>97</v>
      </c>
      <c r="U1366" s="111">
        <v>1</v>
      </c>
      <c r="V1366" s="110">
        <v>0</v>
      </c>
      <c r="W1366" s="111">
        <v>0</v>
      </c>
      <c r="X1366" s="110">
        <v>0</v>
      </c>
      <c r="Y1366" s="110">
        <v>0</v>
      </c>
      <c r="Z1366" s="110" t="s">
        <v>1869</v>
      </c>
      <c r="AA1366" s="110">
        <v>6</v>
      </c>
      <c r="AB1366" s="110">
        <v>14</v>
      </c>
      <c r="AC1366" s="110">
        <v>11</v>
      </c>
      <c r="AD1366" s="109">
        <v>8</v>
      </c>
      <c r="AE1366" s="110">
        <v>15</v>
      </c>
      <c r="AF1366" s="110">
        <v>16</v>
      </c>
      <c r="AG1366" s="110">
        <v>14</v>
      </c>
      <c r="AH1366" s="110">
        <v>13</v>
      </c>
      <c r="AI1366" s="110">
        <v>0</v>
      </c>
      <c r="AJ1366" s="110">
        <v>0</v>
      </c>
      <c r="AK1366" s="110">
        <v>0</v>
      </c>
      <c r="AL1366" s="110">
        <v>0</v>
      </c>
      <c r="AM1366" s="110">
        <v>0</v>
      </c>
      <c r="AN1366" s="110">
        <v>0</v>
      </c>
      <c r="AO1366" s="110">
        <v>60</v>
      </c>
      <c r="AP1366" s="112">
        <f>'MFP by Site_kbs'!$AO1366/'MFP by Site_kbs'!$G1366</f>
        <v>0.61855670103092786</v>
      </c>
      <c r="AQ1366" s="110">
        <v>60</v>
      </c>
      <c r="AR1366" s="113">
        <f>'MFP by Site_kbs'!$AQ1366/'MFP by Site_kbs'!$G1366</f>
        <v>0.61855670103092786</v>
      </c>
      <c r="AS1366" s="110" t="s">
        <v>1798</v>
      </c>
      <c r="AT1366" s="110" t="s">
        <v>1785</v>
      </c>
      <c r="AU1366" s="114" t="s">
        <v>3247</v>
      </c>
    </row>
    <row r="1367" spans="2:47" ht="30" x14ac:dyDescent="0.25">
      <c r="B1367" s="103" t="s">
        <v>1808</v>
      </c>
      <c r="C1367" s="103" t="s">
        <v>257</v>
      </c>
      <c r="D1367" s="103" t="s">
        <v>258</v>
      </c>
      <c r="E1367" s="103" t="s">
        <v>1739</v>
      </c>
      <c r="F1367" s="103" t="s">
        <v>258</v>
      </c>
      <c r="G1367" s="104">
        <v>630</v>
      </c>
      <c r="H1367" s="104">
        <v>309</v>
      </c>
      <c r="I1367" s="105">
        <v>0.49047619047619001</v>
      </c>
      <c r="J1367" s="104">
        <v>321</v>
      </c>
      <c r="K1367" s="105">
        <v>0.50952380952380905</v>
      </c>
      <c r="L1367" s="104">
        <v>0</v>
      </c>
      <c r="M1367" s="104">
        <v>0</v>
      </c>
      <c r="N1367" s="104">
        <v>614</v>
      </c>
      <c r="O1367" s="104">
        <v>9</v>
      </c>
      <c r="P1367" s="104">
        <v>0</v>
      </c>
      <c r="Q1367" s="104">
        <v>7</v>
      </c>
      <c r="R1367" s="104">
        <v>0</v>
      </c>
      <c r="S1367" s="104">
        <f>SUM('MFP by Site_kbs'!$L1367:$P1367,'MFP by Site_kbs'!$R1367)</f>
        <v>623</v>
      </c>
      <c r="T1367" s="104">
        <v>630</v>
      </c>
      <c r="U1367" s="105">
        <v>1</v>
      </c>
      <c r="V1367" s="104">
        <v>0</v>
      </c>
      <c r="W1367" s="105">
        <v>0</v>
      </c>
      <c r="X1367" s="104">
        <v>0</v>
      </c>
      <c r="Y1367" s="104">
        <v>0</v>
      </c>
      <c r="Z1367" s="104" t="s">
        <v>1869</v>
      </c>
      <c r="AA1367" s="104">
        <v>82</v>
      </c>
      <c r="AB1367" s="104">
        <v>74</v>
      </c>
      <c r="AC1367" s="104">
        <v>81</v>
      </c>
      <c r="AD1367" s="103">
        <v>80</v>
      </c>
      <c r="AE1367" s="104">
        <v>73</v>
      </c>
      <c r="AF1367" s="104">
        <v>61</v>
      </c>
      <c r="AG1367" s="104">
        <v>62</v>
      </c>
      <c r="AH1367" s="104">
        <v>57</v>
      </c>
      <c r="AI1367" s="104">
        <v>60</v>
      </c>
      <c r="AJ1367" s="104">
        <v>0</v>
      </c>
      <c r="AK1367" s="104">
        <v>0</v>
      </c>
      <c r="AL1367" s="104">
        <v>0</v>
      </c>
      <c r="AM1367" s="104">
        <v>0</v>
      </c>
      <c r="AN1367" s="104">
        <v>0</v>
      </c>
      <c r="AO1367" s="104">
        <v>527</v>
      </c>
      <c r="AP1367" s="106">
        <f>'MFP by Site_kbs'!$AO1367/'MFP by Site_kbs'!$G1367</f>
        <v>0.83650793650793653</v>
      </c>
      <c r="AQ1367" s="104">
        <v>527</v>
      </c>
      <c r="AR1367" s="107">
        <f>'MFP by Site_kbs'!$AQ1367/'MFP by Site_kbs'!$G1367</f>
        <v>0.83650793650793653</v>
      </c>
      <c r="AS1367" s="104" t="s">
        <v>1798</v>
      </c>
      <c r="AT1367" s="104" t="s">
        <v>1957</v>
      </c>
      <c r="AU1367" s="115" t="s">
        <v>3246</v>
      </c>
    </row>
    <row r="1368" spans="2:47" ht="30" x14ac:dyDescent="0.25">
      <c r="B1368" s="109" t="s">
        <v>1808</v>
      </c>
      <c r="C1368" s="109" t="s">
        <v>259</v>
      </c>
      <c r="D1368" s="109" t="s">
        <v>260</v>
      </c>
      <c r="E1368" s="109" t="s">
        <v>1740</v>
      </c>
      <c r="F1368" s="109" t="s">
        <v>260</v>
      </c>
      <c r="G1368" s="110">
        <v>272</v>
      </c>
      <c r="H1368" s="110">
        <v>117</v>
      </c>
      <c r="I1368" s="111">
        <v>0.43014705882352899</v>
      </c>
      <c r="J1368" s="110">
        <v>155</v>
      </c>
      <c r="K1368" s="111">
        <v>0.56985294117647101</v>
      </c>
      <c r="L1368" s="110">
        <v>0</v>
      </c>
      <c r="M1368" s="110">
        <v>0</v>
      </c>
      <c r="N1368" s="110">
        <v>202</v>
      </c>
      <c r="O1368" s="110">
        <v>6</v>
      </c>
      <c r="P1368" s="110">
        <v>0</v>
      </c>
      <c r="Q1368" s="110">
        <v>64</v>
      </c>
      <c r="R1368" s="110">
        <v>0</v>
      </c>
      <c r="S1368" s="110">
        <f>SUM('MFP by Site_kbs'!$L1368:$P1368,'MFP by Site_kbs'!$R1368)</f>
        <v>208</v>
      </c>
      <c r="T1368" s="110">
        <v>272</v>
      </c>
      <c r="U1368" s="111">
        <v>1</v>
      </c>
      <c r="V1368" s="110">
        <v>0</v>
      </c>
      <c r="W1368" s="111">
        <v>0</v>
      </c>
      <c r="X1368" s="110">
        <v>0</v>
      </c>
      <c r="Y1368" s="110">
        <v>0</v>
      </c>
      <c r="Z1368" s="110" t="s">
        <v>1869</v>
      </c>
      <c r="AA1368" s="110">
        <v>19</v>
      </c>
      <c r="AB1368" s="110">
        <v>34</v>
      </c>
      <c r="AC1368" s="110">
        <v>25</v>
      </c>
      <c r="AD1368" s="109">
        <v>41</v>
      </c>
      <c r="AE1368" s="110">
        <v>41</v>
      </c>
      <c r="AF1368" s="110">
        <v>33</v>
      </c>
      <c r="AG1368" s="110">
        <v>33</v>
      </c>
      <c r="AH1368" s="110">
        <v>29</v>
      </c>
      <c r="AI1368" s="110">
        <v>17</v>
      </c>
      <c r="AJ1368" s="110">
        <v>0</v>
      </c>
      <c r="AK1368" s="110">
        <v>0</v>
      </c>
      <c r="AL1368" s="110">
        <v>0</v>
      </c>
      <c r="AM1368" s="110">
        <v>0</v>
      </c>
      <c r="AN1368" s="110">
        <v>0</v>
      </c>
      <c r="AO1368" s="110">
        <v>220</v>
      </c>
      <c r="AP1368" s="112">
        <f>'MFP by Site_kbs'!$AO1368/'MFP by Site_kbs'!$G1368</f>
        <v>0.80882352941176472</v>
      </c>
      <c r="AQ1368" s="110">
        <v>220</v>
      </c>
      <c r="AR1368" s="113">
        <f>'MFP by Site_kbs'!$AQ1368/'MFP by Site_kbs'!$G1368</f>
        <v>0.80882352941176472</v>
      </c>
      <c r="AS1368" s="110" t="s">
        <v>1798</v>
      </c>
      <c r="AT1368" s="110" t="s">
        <v>1880</v>
      </c>
      <c r="AU1368" s="114" t="s">
        <v>3246</v>
      </c>
    </row>
    <row r="1369" spans="2:47" x14ac:dyDescent="0.25">
      <c r="B1369" s="103" t="s">
        <v>1808</v>
      </c>
      <c r="C1369" s="103" t="s">
        <v>261</v>
      </c>
      <c r="D1369" s="103" t="s">
        <v>262</v>
      </c>
      <c r="E1369" s="103" t="s">
        <v>1741</v>
      </c>
      <c r="F1369" s="103" t="s">
        <v>1866</v>
      </c>
      <c r="G1369" s="104">
        <v>500</v>
      </c>
      <c r="H1369" s="104">
        <v>245</v>
      </c>
      <c r="I1369" s="105">
        <v>0.49</v>
      </c>
      <c r="J1369" s="104">
        <v>255</v>
      </c>
      <c r="K1369" s="105">
        <v>0.51</v>
      </c>
      <c r="L1369" s="104">
        <v>2</v>
      </c>
      <c r="M1369" s="104">
        <v>2</v>
      </c>
      <c r="N1369" s="104">
        <v>85</v>
      </c>
      <c r="O1369" s="104">
        <v>8</v>
      </c>
      <c r="P1369" s="104">
        <v>0</v>
      </c>
      <c r="Q1369" s="104">
        <v>398</v>
      </c>
      <c r="R1369" s="104">
        <v>5</v>
      </c>
      <c r="S1369" s="104">
        <f>SUM('MFP by Site_kbs'!$L1369:$P1369,'MFP by Site_kbs'!$R1369)</f>
        <v>102</v>
      </c>
      <c r="T1369" s="104">
        <v>499</v>
      </c>
      <c r="U1369" s="105">
        <v>0.998</v>
      </c>
      <c r="V1369" s="104">
        <v>1</v>
      </c>
      <c r="W1369" s="105">
        <v>2E-3</v>
      </c>
      <c r="X1369" s="104">
        <v>0</v>
      </c>
      <c r="Y1369" s="104">
        <v>0</v>
      </c>
      <c r="Z1369" s="104" t="s">
        <v>1869</v>
      </c>
      <c r="AA1369" s="104">
        <v>31</v>
      </c>
      <c r="AB1369" s="104">
        <v>44</v>
      </c>
      <c r="AC1369" s="104">
        <v>41</v>
      </c>
      <c r="AD1369" s="103">
        <v>37</v>
      </c>
      <c r="AE1369" s="104">
        <v>48</v>
      </c>
      <c r="AF1369" s="104">
        <v>35</v>
      </c>
      <c r="AG1369" s="104">
        <v>46</v>
      </c>
      <c r="AH1369" s="104">
        <v>27</v>
      </c>
      <c r="AI1369" s="104">
        <v>42</v>
      </c>
      <c r="AJ1369" s="104">
        <v>46</v>
      </c>
      <c r="AK1369" s="104">
        <v>0</v>
      </c>
      <c r="AL1369" s="104">
        <v>33</v>
      </c>
      <c r="AM1369" s="104">
        <v>39</v>
      </c>
      <c r="AN1369" s="104">
        <v>31</v>
      </c>
      <c r="AO1369" s="104">
        <v>224</v>
      </c>
      <c r="AP1369" s="106">
        <f>'MFP by Site_kbs'!$AO1369/'MFP by Site_kbs'!$G1369</f>
        <v>0.44800000000000001</v>
      </c>
      <c r="AQ1369" s="104">
        <v>224</v>
      </c>
      <c r="AR1369" s="107">
        <f>'MFP by Site_kbs'!$AQ1369/'MFP by Site_kbs'!$G1369</f>
        <v>0.44800000000000001</v>
      </c>
      <c r="AS1369" s="120" t="s">
        <v>1798</v>
      </c>
      <c r="AT1369" s="104" t="s">
        <v>1914</v>
      </c>
      <c r="AU1369" s="115" t="s">
        <v>3247</v>
      </c>
    </row>
    <row r="1370" spans="2:47" ht="30" x14ac:dyDescent="0.25">
      <c r="B1370" s="109" t="s">
        <v>1808</v>
      </c>
      <c r="C1370" s="109" t="s">
        <v>263</v>
      </c>
      <c r="D1370" s="109" t="s">
        <v>264</v>
      </c>
      <c r="E1370" s="109" t="s">
        <v>1742</v>
      </c>
      <c r="F1370" s="109" t="s">
        <v>264</v>
      </c>
      <c r="G1370" s="110">
        <v>370</v>
      </c>
      <c r="H1370" s="110">
        <v>167</v>
      </c>
      <c r="I1370" s="111">
        <v>0.45135135135135102</v>
      </c>
      <c r="J1370" s="110">
        <v>203</v>
      </c>
      <c r="K1370" s="111">
        <v>0.54864864864864904</v>
      </c>
      <c r="L1370" s="110">
        <v>0</v>
      </c>
      <c r="M1370" s="110">
        <v>10</v>
      </c>
      <c r="N1370" s="110">
        <v>322</v>
      </c>
      <c r="O1370" s="110">
        <v>15</v>
      </c>
      <c r="P1370" s="110">
        <v>0</v>
      </c>
      <c r="Q1370" s="110">
        <v>22</v>
      </c>
      <c r="R1370" s="110">
        <v>1</v>
      </c>
      <c r="S1370" s="110">
        <f>SUM('MFP by Site_kbs'!$L1370:$P1370,'MFP by Site_kbs'!$R1370)</f>
        <v>348</v>
      </c>
      <c r="T1370" s="110">
        <v>351</v>
      </c>
      <c r="U1370" s="111">
        <v>0.94864864864864895</v>
      </c>
      <c r="V1370" s="110">
        <v>19</v>
      </c>
      <c r="W1370" s="111">
        <v>5.1351351351351403E-2</v>
      </c>
      <c r="X1370" s="110">
        <v>0</v>
      </c>
      <c r="Y1370" s="110">
        <v>0</v>
      </c>
      <c r="Z1370" s="110" t="s">
        <v>1869</v>
      </c>
      <c r="AA1370" s="110">
        <v>0</v>
      </c>
      <c r="AB1370" s="110">
        <v>0</v>
      </c>
      <c r="AC1370" s="110">
        <v>0</v>
      </c>
      <c r="AD1370" s="109">
        <v>0</v>
      </c>
      <c r="AE1370" s="110">
        <v>0</v>
      </c>
      <c r="AF1370" s="110">
        <v>0</v>
      </c>
      <c r="AG1370" s="110">
        <v>0</v>
      </c>
      <c r="AH1370" s="110">
        <v>0</v>
      </c>
      <c r="AI1370" s="110">
        <v>0</v>
      </c>
      <c r="AJ1370" s="110">
        <v>136</v>
      </c>
      <c r="AK1370" s="110">
        <v>3</v>
      </c>
      <c r="AL1370" s="110">
        <v>131</v>
      </c>
      <c r="AM1370" s="110">
        <v>100</v>
      </c>
      <c r="AN1370" s="110">
        <v>0</v>
      </c>
      <c r="AO1370" s="110">
        <v>215</v>
      </c>
      <c r="AP1370" s="112">
        <f>'MFP by Site_kbs'!$AO1370/'MFP by Site_kbs'!$G1370</f>
        <v>0.58108108108108103</v>
      </c>
      <c r="AQ1370" s="110">
        <v>215</v>
      </c>
      <c r="AR1370" s="113">
        <f>'MFP by Site_kbs'!$AQ1370/'MFP by Site_kbs'!$G1370</f>
        <v>0.58108108108108103</v>
      </c>
      <c r="AS1370" s="110" t="s">
        <v>1798</v>
      </c>
      <c r="AT1370" s="110" t="s">
        <v>1870</v>
      </c>
      <c r="AU1370" s="114" t="s">
        <v>3246</v>
      </c>
    </row>
    <row r="1371" spans="2:47" x14ac:dyDescent="0.25">
      <c r="B1371" s="103" t="s">
        <v>1808</v>
      </c>
      <c r="C1371" s="103" t="s">
        <v>310</v>
      </c>
      <c r="D1371" s="103" t="s">
        <v>311</v>
      </c>
      <c r="E1371" s="103" t="s">
        <v>1701</v>
      </c>
      <c r="F1371" s="103" t="s">
        <v>311</v>
      </c>
      <c r="G1371" s="104">
        <v>942</v>
      </c>
      <c r="H1371" s="104">
        <v>460</v>
      </c>
      <c r="I1371" s="105">
        <v>0.48832271762208102</v>
      </c>
      <c r="J1371" s="104">
        <v>482</v>
      </c>
      <c r="K1371" s="105">
        <v>0.51167728237791898</v>
      </c>
      <c r="L1371" s="104">
        <v>0</v>
      </c>
      <c r="M1371" s="104">
        <v>1</v>
      </c>
      <c r="N1371" s="104">
        <v>896</v>
      </c>
      <c r="O1371" s="104">
        <v>35</v>
      </c>
      <c r="P1371" s="104">
        <v>0</v>
      </c>
      <c r="Q1371" s="104">
        <v>7</v>
      </c>
      <c r="R1371" s="104">
        <v>3</v>
      </c>
      <c r="S1371" s="104">
        <f>SUM('MFP by Site_kbs'!$L1371:$P1371,'MFP by Site_kbs'!$R1371)</f>
        <v>935</v>
      </c>
      <c r="T1371" s="104">
        <v>917</v>
      </c>
      <c r="U1371" s="105">
        <v>0.97346072186836496</v>
      </c>
      <c r="V1371" s="104">
        <v>25</v>
      </c>
      <c r="W1371" s="105">
        <v>2.65392781316348E-2</v>
      </c>
      <c r="X1371" s="104">
        <v>0</v>
      </c>
      <c r="Y1371" s="104">
        <v>2</v>
      </c>
      <c r="Z1371" s="104" t="s">
        <v>1869</v>
      </c>
      <c r="AA1371" s="104">
        <v>87</v>
      </c>
      <c r="AB1371" s="104">
        <v>89</v>
      </c>
      <c r="AC1371" s="104">
        <v>106</v>
      </c>
      <c r="AD1371" s="103">
        <v>106</v>
      </c>
      <c r="AE1371" s="104">
        <v>111</v>
      </c>
      <c r="AF1371" s="104">
        <v>113</v>
      </c>
      <c r="AG1371" s="104">
        <v>108</v>
      </c>
      <c r="AH1371" s="104">
        <v>105</v>
      </c>
      <c r="AI1371" s="104">
        <v>115</v>
      </c>
      <c r="AJ1371" s="104">
        <v>0</v>
      </c>
      <c r="AK1371" s="104">
        <v>0</v>
      </c>
      <c r="AL1371" s="104">
        <v>0</v>
      </c>
      <c r="AM1371" s="104">
        <v>0</v>
      </c>
      <c r="AN1371" s="104">
        <v>0</v>
      </c>
      <c r="AO1371" s="104">
        <v>926</v>
      </c>
      <c r="AP1371" s="106">
        <f>'MFP by Site_kbs'!$AO1371/'MFP by Site_kbs'!$G1371</f>
        <v>0.98301486199575372</v>
      </c>
      <c r="AQ1371" s="104">
        <v>926</v>
      </c>
      <c r="AR1371" s="107">
        <f>'MFP by Site_kbs'!$AQ1371/'MFP by Site_kbs'!$G1371</f>
        <v>0.98301486199575372</v>
      </c>
      <c r="AS1371" s="104" t="s">
        <v>1806</v>
      </c>
      <c r="AT1371" s="104" t="s">
        <v>1771</v>
      </c>
      <c r="AU1371" s="115" t="s">
        <v>3246</v>
      </c>
    </row>
    <row r="1372" spans="2:47" ht="30" x14ac:dyDescent="0.25">
      <c r="B1372" s="109" t="s">
        <v>1808</v>
      </c>
      <c r="C1372" s="109" t="s">
        <v>312</v>
      </c>
      <c r="D1372" s="109" t="s">
        <v>313</v>
      </c>
      <c r="E1372" s="109" t="s">
        <v>1702</v>
      </c>
      <c r="F1372" s="109" t="s">
        <v>313</v>
      </c>
      <c r="G1372" s="110">
        <v>510</v>
      </c>
      <c r="H1372" s="110">
        <v>246</v>
      </c>
      <c r="I1372" s="111">
        <v>0.48235294117647098</v>
      </c>
      <c r="J1372" s="110">
        <v>264</v>
      </c>
      <c r="K1372" s="111">
        <v>0.51764705882352902</v>
      </c>
      <c r="L1372" s="110">
        <v>0</v>
      </c>
      <c r="M1372" s="110">
        <v>1</v>
      </c>
      <c r="N1372" s="110">
        <v>206</v>
      </c>
      <c r="O1372" s="110">
        <v>296</v>
      </c>
      <c r="P1372" s="110">
        <v>0</v>
      </c>
      <c r="Q1372" s="110">
        <v>4</v>
      </c>
      <c r="R1372" s="110">
        <v>3</v>
      </c>
      <c r="S1372" s="110">
        <f>SUM('MFP by Site_kbs'!$L1372:$P1372,'MFP by Site_kbs'!$R1372)</f>
        <v>506</v>
      </c>
      <c r="T1372" s="110">
        <v>332</v>
      </c>
      <c r="U1372" s="111">
        <v>0.65098039215686299</v>
      </c>
      <c r="V1372" s="110">
        <v>178</v>
      </c>
      <c r="W1372" s="111">
        <v>0.34901960784313701</v>
      </c>
      <c r="X1372" s="110">
        <v>0</v>
      </c>
      <c r="Y1372" s="110">
        <v>0</v>
      </c>
      <c r="Z1372" s="110" t="s">
        <v>1869</v>
      </c>
      <c r="AA1372" s="110">
        <v>61</v>
      </c>
      <c r="AB1372" s="110">
        <v>58</v>
      </c>
      <c r="AC1372" s="110">
        <v>51</v>
      </c>
      <c r="AD1372" s="109">
        <v>58</v>
      </c>
      <c r="AE1372" s="110">
        <v>58</v>
      </c>
      <c r="AF1372" s="110">
        <v>59</v>
      </c>
      <c r="AG1372" s="110">
        <v>56</v>
      </c>
      <c r="AH1372" s="110">
        <v>48</v>
      </c>
      <c r="AI1372" s="110">
        <v>61</v>
      </c>
      <c r="AJ1372" s="110">
        <v>0</v>
      </c>
      <c r="AK1372" s="110">
        <v>0</v>
      </c>
      <c r="AL1372" s="110">
        <v>0</v>
      </c>
      <c r="AM1372" s="110">
        <v>0</v>
      </c>
      <c r="AN1372" s="110">
        <v>0</v>
      </c>
      <c r="AO1372" s="110">
        <v>501</v>
      </c>
      <c r="AP1372" s="112">
        <f>'MFP by Site_kbs'!$AO1372/'MFP by Site_kbs'!$G1372</f>
        <v>0.98235294117647054</v>
      </c>
      <c r="AQ1372" s="110">
        <v>501</v>
      </c>
      <c r="AR1372" s="113">
        <f>'MFP by Site_kbs'!$AQ1372/'MFP by Site_kbs'!$G1372</f>
        <v>0.98235294117647054</v>
      </c>
      <c r="AS1372" s="110" t="s">
        <v>1806</v>
      </c>
      <c r="AT1372" s="110" t="s">
        <v>1771</v>
      </c>
      <c r="AU1372" s="114" t="s">
        <v>3246</v>
      </c>
    </row>
    <row r="1373" spans="2:47" ht="30" x14ac:dyDescent="0.25">
      <c r="B1373" s="103" t="s">
        <v>1808</v>
      </c>
      <c r="C1373" s="103" t="s">
        <v>314</v>
      </c>
      <c r="D1373" s="103" t="s">
        <v>315</v>
      </c>
      <c r="E1373" s="103" t="s">
        <v>1703</v>
      </c>
      <c r="F1373" s="103" t="s">
        <v>315</v>
      </c>
      <c r="G1373" s="104">
        <v>487</v>
      </c>
      <c r="H1373" s="104">
        <v>228</v>
      </c>
      <c r="I1373" s="105">
        <v>0.46817248459958899</v>
      </c>
      <c r="J1373" s="104">
        <v>259</v>
      </c>
      <c r="K1373" s="105">
        <v>0.53182751540041096</v>
      </c>
      <c r="L1373" s="104">
        <v>0</v>
      </c>
      <c r="M1373" s="104">
        <v>0</v>
      </c>
      <c r="N1373" s="104">
        <v>468</v>
      </c>
      <c r="O1373" s="104">
        <v>18</v>
      </c>
      <c r="P1373" s="104">
        <v>0</v>
      </c>
      <c r="Q1373" s="104">
        <v>0</v>
      </c>
      <c r="R1373" s="104">
        <v>1</v>
      </c>
      <c r="S1373" s="104">
        <f>SUM('MFP by Site_kbs'!$L1373:$P1373,'MFP by Site_kbs'!$R1373)</f>
        <v>487</v>
      </c>
      <c r="T1373" s="104">
        <v>474</v>
      </c>
      <c r="U1373" s="105">
        <v>0.97330595482546201</v>
      </c>
      <c r="V1373" s="104">
        <v>13</v>
      </c>
      <c r="W1373" s="105">
        <v>2.6694045174538002E-2</v>
      </c>
      <c r="X1373" s="104">
        <v>0</v>
      </c>
      <c r="Y1373" s="104">
        <v>4</v>
      </c>
      <c r="Z1373" s="104" t="s">
        <v>1869</v>
      </c>
      <c r="AA1373" s="104">
        <v>54</v>
      </c>
      <c r="AB1373" s="104">
        <v>58</v>
      </c>
      <c r="AC1373" s="104">
        <v>44</v>
      </c>
      <c r="AD1373" s="103">
        <v>67</v>
      </c>
      <c r="AE1373" s="104">
        <v>58</v>
      </c>
      <c r="AF1373" s="104">
        <v>63</v>
      </c>
      <c r="AG1373" s="104">
        <v>41</v>
      </c>
      <c r="AH1373" s="104">
        <v>48</v>
      </c>
      <c r="AI1373" s="104">
        <v>50</v>
      </c>
      <c r="AJ1373" s="104">
        <v>0</v>
      </c>
      <c r="AK1373" s="104">
        <v>0</v>
      </c>
      <c r="AL1373" s="104">
        <v>0</v>
      </c>
      <c r="AM1373" s="104">
        <v>0</v>
      </c>
      <c r="AN1373" s="104">
        <v>0</v>
      </c>
      <c r="AO1373" s="104">
        <v>486</v>
      </c>
      <c r="AP1373" s="106">
        <f>'MFP by Site_kbs'!$AO1373/'MFP by Site_kbs'!$G1373</f>
        <v>0.99794661190965095</v>
      </c>
      <c r="AQ1373" s="104">
        <v>486</v>
      </c>
      <c r="AR1373" s="107">
        <f>'MFP by Site_kbs'!$AQ1373/'MFP by Site_kbs'!$G1373</f>
        <v>0.99794661190965095</v>
      </c>
      <c r="AS1373" s="104" t="s">
        <v>1806</v>
      </c>
      <c r="AT1373" s="104" t="s">
        <v>1771</v>
      </c>
      <c r="AU1373" s="115" t="s">
        <v>3246</v>
      </c>
    </row>
    <row r="1374" spans="2:47" ht="30" x14ac:dyDescent="0.25">
      <c r="B1374" s="109" t="s">
        <v>1808</v>
      </c>
      <c r="C1374" s="109" t="s">
        <v>316</v>
      </c>
      <c r="D1374" s="109" t="s">
        <v>317</v>
      </c>
      <c r="E1374" s="109" t="s">
        <v>1723</v>
      </c>
      <c r="F1374" s="109" t="s">
        <v>317</v>
      </c>
      <c r="G1374" s="110">
        <v>590</v>
      </c>
      <c r="H1374" s="110">
        <v>309</v>
      </c>
      <c r="I1374" s="111">
        <v>0.52372881355932199</v>
      </c>
      <c r="J1374" s="110">
        <v>281</v>
      </c>
      <c r="K1374" s="111">
        <v>0.47627118644067801</v>
      </c>
      <c r="L1374" s="110">
        <v>0</v>
      </c>
      <c r="M1374" s="110">
        <v>0</v>
      </c>
      <c r="N1374" s="110">
        <v>589</v>
      </c>
      <c r="O1374" s="110">
        <v>0</v>
      </c>
      <c r="P1374" s="110">
        <v>0</v>
      </c>
      <c r="Q1374" s="110">
        <v>1</v>
      </c>
      <c r="R1374" s="110">
        <v>0</v>
      </c>
      <c r="S1374" s="110">
        <f>SUM('MFP by Site_kbs'!$L1374:$P1374,'MFP by Site_kbs'!$R1374)</f>
        <v>589</v>
      </c>
      <c r="T1374" s="110">
        <v>590</v>
      </c>
      <c r="U1374" s="111">
        <v>1</v>
      </c>
      <c r="V1374" s="110">
        <v>0</v>
      </c>
      <c r="W1374" s="111">
        <v>0</v>
      </c>
      <c r="X1374" s="110">
        <v>0</v>
      </c>
      <c r="Y1374" s="110">
        <v>0</v>
      </c>
      <c r="Z1374" s="110" t="s">
        <v>1869</v>
      </c>
      <c r="AA1374" s="110">
        <v>40</v>
      </c>
      <c r="AB1374" s="110">
        <v>48</v>
      </c>
      <c r="AC1374" s="110">
        <v>94</v>
      </c>
      <c r="AD1374" s="109">
        <v>81</v>
      </c>
      <c r="AE1374" s="110">
        <v>67</v>
      </c>
      <c r="AF1374" s="110">
        <v>70</v>
      </c>
      <c r="AG1374" s="110">
        <v>59</v>
      </c>
      <c r="AH1374" s="110">
        <v>64</v>
      </c>
      <c r="AI1374" s="110">
        <v>67</v>
      </c>
      <c r="AJ1374" s="110">
        <v>0</v>
      </c>
      <c r="AK1374" s="110">
        <v>0</v>
      </c>
      <c r="AL1374" s="110">
        <v>0</v>
      </c>
      <c r="AM1374" s="110">
        <v>0</v>
      </c>
      <c r="AN1374" s="110">
        <v>0</v>
      </c>
      <c r="AO1374" s="110">
        <v>575</v>
      </c>
      <c r="AP1374" s="112">
        <f>'MFP by Site_kbs'!$AO1374/'MFP by Site_kbs'!$G1374</f>
        <v>0.97457627118644063</v>
      </c>
      <c r="AQ1374" s="110">
        <v>575</v>
      </c>
      <c r="AR1374" s="113">
        <f>'MFP by Site_kbs'!$AQ1374/'MFP by Site_kbs'!$G1374</f>
        <v>0.97457627118644063</v>
      </c>
      <c r="AS1374" s="110">
        <v>8</v>
      </c>
      <c r="AT1374" s="110" t="s">
        <v>1771</v>
      </c>
      <c r="AU1374" s="114" t="s">
        <v>3246</v>
      </c>
    </row>
    <row r="1375" spans="2:47" ht="30" x14ac:dyDescent="0.25">
      <c r="B1375" s="103" t="s">
        <v>1808</v>
      </c>
      <c r="C1375" s="103" t="s">
        <v>265</v>
      </c>
      <c r="D1375" s="103" t="s">
        <v>266</v>
      </c>
      <c r="E1375" s="103" t="s">
        <v>1743</v>
      </c>
      <c r="F1375" s="103" t="s">
        <v>266</v>
      </c>
      <c r="G1375" s="104">
        <v>171</v>
      </c>
      <c r="H1375" s="104">
        <v>88</v>
      </c>
      <c r="I1375" s="105">
        <v>0.51461988304093598</v>
      </c>
      <c r="J1375" s="104">
        <v>83</v>
      </c>
      <c r="K1375" s="105">
        <v>0.48538011695906402</v>
      </c>
      <c r="L1375" s="104">
        <v>0</v>
      </c>
      <c r="M1375" s="104">
        <v>0</v>
      </c>
      <c r="N1375" s="104">
        <v>86</v>
      </c>
      <c r="O1375" s="104">
        <v>6</v>
      </c>
      <c r="P1375" s="104">
        <v>0</v>
      </c>
      <c r="Q1375" s="104">
        <v>77</v>
      </c>
      <c r="R1375" s="104">
        <v>2</v>
      </c>
      <c r="S1375" s="104">
        <f>SUM('MFP by Site_kbs'!$L1375:$P1375,'MFP by Site_kbs'!$R1375)</f>
        <v>94</v>
      </c>
      <c r="T1375" s="104">
        <v>171</v>
      </c>
      <c r="U1375" s="105">
        <v>1</v>
      </c>
      <c r="V1375" s="104">
        <v>0</v>
      </c>
      <c r="W1375" s="105">
        <v>0</v>
      </c>
      <c r="X1375" s="104">
        <v>0</v>
      </c>
      <c r="Y1375" s="104">
        <v>0</v>
      </c>
      <c r="Z1375" s="104" t="s">
        <v>1869</v>
      </c>
      <c r="AA1375" s="104">
        <v>18</v>
      </c>
      <c r="AB1375" s="104">
        <v>12</v>
      </c>
      <c r="AC1375" s="104">
        <v>13</v>
      </c>
      <c r="AD1375" s="103">
        <v>11</v>
      </c>
      <c r="AE1375" s="104">
        <v>11</v>
      </c>
      <c r="AF1375" s="104">
        <v>16</v>
      </c>
      <c r="AG1375" s="104">
        <v>14</v>
      </c>
      <c r="AH1375" s="104">
        <v>13</v>
      </c>
      <c r="AI1375" s="104">
        <v>18</v>
      </c>
      <c r="AJ1375" s="104">
        <v>9</v>
      </c>
      <c r="AK1375" s="104">
        <v>0</v>
      </c>
      <c r="AL1375" s="104">
        <v>12</v>
      </c>
      <c r="AM1375" s="104">
        <v>14</v>
      </c>
      <c r="AN1375" s="104">
        <v>10</v>
      </c>
      <c r="AO1375" s="104">
        <v>127</v>
      </c>
      <c r="AP1375" s="106">
        <f>'MFP by Site_kbs'!$AO1375/'MFP by Site_kbs'!$G1375</f>
        <v>0.74269005847953218</v>
      </c>
      <c r="AQ1375" s="104">
        <v>127</v>
      </c>
      <c r="AR1375" s="107">
        <f>'MFP by Site_kbs'!$AQ1375/'MFP by Site_kbs'!$G1375</f>
        <v>0.74269005847953218</v>
      </c>
      <c r="AS1375" s="104" t="s">
        <v>1798</v>
      </c>
      <c r="AT1375" s="104" t="s">
        <v>1926</v>
      </c>
      <c r="AU1375" s="115" t="s">
        <v>3247</v>
      </c>
    </row>
    <row r="1376" spans="2:47" ht="45" x14ac:dyDescent="0.25">
      <c r="B1376" s="109" t="s">
        <v>1808</v>
      </c>
      <c r="C1376" s="109" t="s">
        <v>318</v>
      </c>
      <c r="D1376" s="109" t="s">
        <v>319</v>
      </c>
      <c r="E1376" s="109" t="s">
        <v>1708</v>
      </c>
      <c r="F1376" s="109" t="s">
        <v>319</v>
      </c>
      <c r="G1376" s="110">
        <v>1166</v>
      </c>
      <c r="H1376" s="110">
        <v>601</v>
      </c>
      <c r="I1376" s="111">
        <v>0.51543739279588296</v>
      </c>
      <c r="J1376" s="110">
        <v>565</v>
      </c>
      <c r="K1376" s="111">
        <v>0.48456260720411698</v>
      </c>
      <c r="L1376" s="110">
        <v>1</v>
      </c>
      <c r="M1376" s="110">
        <v>1</v>
      </c>
      <c r="N1376" s="110">
        <v>1139</v>
      </c>
      <c r="O1376" s="110">
        <v>18</v>
      </c>
      <c r="P1376" s="110">
        <v>4</v>
      </c>
      <c r="Q1376" s="110">
        <v>3</v>
      </c>
      <c r="R1376" s="110">
        <v>0</v>
      </c>
      <c r="S1376" s="110">
        <f>SUM('MFP by Site_kbs'!$L1376:$P1376,'MFP by Site_kbs'!$R1376)</f>
        <v>1163</v>
      </c>
      <c r="T1376" s="110">
        <v>1144</v>
      </c>
      <c r="U1376" s="111">
        <v>0.98113207547169801</v>
      </c>
      <c r="V1376" s="110">
        <v>22</v>
      </c>
      <c r="W1376" s="111">
        <v>1.88679245283019E-2</v>
      </c>
      <c r="X1376" s="110">
        <v>0</v>
      </c>
      <c r="Y1376" s="110">
        <v>0</v>
      </c>
      <c r="Z1376" s="110" t="s">
        <v>1869</v>
      </c>
      <c r="AA1376" s="110">
        <v>0</v>
      </c>
      <c r="AB1376" s="110">
        <v>0</v>
      </c>
      <c r="AC1376" s="110">
        <v>0</v>
      </c>
      <c r="AD1376" s="109">
        <v>0</v>
      </c>
      <c r="AE1376" s="110">
        <v>0</v>
      </c>
      <c r="AF1376" s="110">
        <v>0</v>
      </c>
      <c r="AG1376" s="110">
        <v>0</v>
      </c>
      <c r="AH1376" s="110">
        <v>0</v>
      </c>
      <c r="AI1376" s="110">
        <v>0</v>
      </c>
      <c r="AJ1376" s="110">
        <v>306</v>
      </c>
      <c r="AK1376" s="110">
        <v>0</v>
      </c>
      <c r="AL1376" s="110">
        <v>311</v>
      </c>
      <c r="AM1376" s="110">
        <v>259</v>
      </c>
      <c r="AN1376" s="110">
        <v>290</v>
      </c>
      <c r="AO1376" s="110">
        <v>1077</v>
      </c>
      <c r="AP1376" s="112">
        <f>'MFP by Site_kbs'!$AO1376/'MFP by Site_kbs'!$G1376</f>
        <v>0.92367066895368777</v>
      </c>
      <c r="AQ1376" s="110">
        <v>1077</v>
      </c>
      <c r="AR1376" s="113">
        <f>'MFP by Site_kbs'!$AQ1376/'MFP by Site_kbs'!$G1376</f>
        <v>0.92367066895368777</v>
      </c>
      <c r="AS1376" s="110" t="s">
        <v>1806</v>
      </c>
      <c r="AT1376" s="110" t="s">
        <v>1771</v>
      </c>
      <c r="AU1376" s="114" t="s">
        <v>3246</v>
      </c>
    </row>
    <row r="1377" spans="2:47" ht="30" x14ac:dyDescent="0.25">
      <c r="B1377" s="103" t="s">
        <v>1808</v>
      </c>
      <c r="C1377" s="103" t="s">
        <v>320</v>
      </c>
      <c r="D1377" s="103" t="s">
        <v>321</v>
      </c>
      <c r="E1377" s="103" t="s">
        <v>1707</v>
      </c>
      <c r="F1377" s="103" t="s">
        <v>321</v>
      </c>
      <c r="G1377" s="104">
        <v>476</v>
      </c>
      <c r="H1377" s="104">
        <v>231</v>
      </c>
      <c r="I1377" s="105">
        <v>0.48529411764705899</v>
      </c>
      <c r="J1377" s="104">
        <v>245</v>
      </c>
      <c r="K1377" s="105">
        <v>0.51470588235294101</v>
      </c>
      <c r="L1377" s="104">
        <v>0</v>
      </c>
      <c r="M1377" s="104">
        <v>0</v>
      </c>
      <c r="N1377" s="104">
        <v>448</v>
      </c>
      <c r="O1377" s="104">
        <v>24</v>
      </c>
      <c r="P1377" s="104">
        <v>0</v>
      </c>
      <c r="Q1377" s="104">
        <v>2</v>
      </c>
      <c r="R1377" s="104">
        <v>2</v>
      </c>
      <c r="S1377" s="104">
        <f>SUM('MFP by Site_kbs'!$L1377:$P1377,'MFP by Site_kbs'!$R1377)</f>
        <v>474</v>
      </c>
      <c r="T1377" s="104">
        <v>452</v>
      </c>
      <c r="U1377" s="105">
        <v>0.94957983193277296</v>
      </c>
      <c r="V1377" s="104">
        <v>24</v>
      </c>
      <c r="W1377" s="105">
        <v>5.0420168067226899E-2</v>
      </c>
      <c r="X1377" s="104">
        <v>0</v>
      </c>
      <c r="Y1377" s="104">
        <v>3</v>
      </c>
      <c r="Z1377" s="104" t="s">
        <v>1869</v>
      </c>
      <c r="AA1377" s="104">
        <v>36</v>
      </c>
      <c r="AB1377" s="104">
        <v>56</v>
      </c>
      <c r="AC1377" s="104">
        <v>54</v>
      </c>
      <c r="AD1377" s="103">
        <v>54</v>
      </c>
      <c r="AE1377" s="104">
        <v>46</v>
      </c>
      <c r="AF1377" s="104">
        <v>53</v>
      </c>
      <c r="AG1377" s="104">
        <v>64</v>
      </c>
      <c r="AH1377" s="104">
        <v>45</v>
      </c>
      <c r="AI1377" s="104">
        <v>65</v>
      </c>
      <c r="AJ1377" s="104">
        <v>0</v>
      </c>
      <c r="AK1377" s="104">
        <v>0</v>
      </c>
      <c r="AL1377" s="104">
        <v>0</v>
      </c>
      <c r="AM1377" s="104">
        <v>0</v>
      </c>
      <c r="AN1377" s="104">
        <v>0</v>
      </c>
      <c r="AO1377" s="104">
        <v>470</v>
      </c>
      <c r="AP1377" s="106">
        <f>'MFP by Site_kbs'!$AO1377/'MFP by Site_kbs'!$G1377</f>
        <v>0.98739495798319332</v>
      </c>
      <c r="AQ1377" s="104">
        <v>470</v>
      </c>
      <c r="AR1377" s="107">
        <f>'MFP by Site_kbs'!$AQ1377/'MFP by Site_kbs'!$G1377</f>
        <v>0.98739495798319332</v>
      </c>
      <c r="AS1377" s="104" t="s">
        <v>1806</v>
      </c>
      <c r="AT1377" s="104" t="s">
        <v>1771</v>
      </c>
      <c r="AU1377" s="115" t="s">
        <v>3246</v>
      </c>
    </row>
    <row r="1378" spans="2:47" ht="30" x14ac:dyDescent="0.25">
      <c r="B1378" s="109" t="s">
        <v>1808</v>
      </c>
      <c r="C1378" s="109" t="s">
        <v>322</v>
      </c>
      <c r="D1378" s="109" t="s">
        <v>323</v>
      </c>
      <c r="E1378" s="109" t="s">
        <v>1706</v>
      </c>
      <c r="F1378" s="109" t="s">
        <v>323</v>
      </c>
      <c r="G1378" s="110">
        <v>439</v>
      </c>
      <c r="H1378" s="110">
        <v>210</v>
      </c>
      <c r="I1378" s="111">
        <v>0.47835990888382701</v>
      </c>
      <c r="J1378" s="110">
        <v>229</v>
      </c>
      <c r="K1378" s="111">
        <v>0.52164009111617304</v>
      </c>
      <c r="L1378" s="110">
        <v>1</v>
      </c>
      <c r="M1378" s="110">
        <v>0</v>
      </c>
      <c r="N1378" s="110">
        <v>427</v>
      </c>
      <c r="O1378" s="110">
        <v>8</v>
      </c>
      <c r="P1378" s="110">
        <v>2</v>
      </c>
      <c r="Q1378" s="110">
        <v>0</v>
      </c>
      <c r="R1378" s="110">
        <v>1</v>
      </c>
      <c r="S1378" s="110">
        <f>SUM('MFP by Site_kbs'!$L1378:$P1378,'MFP by Site_kbs'!$R1378)</f>
        <v>439</v>
      </c>
      <c r="T1378" s="110">
        <v>429</v>
      </c>
      <c r="U1378" s="111">
        <v>0.97722095671981801</v>
      </c>
      <c r="V1378" s="110">
        <v>10</v>
      </c>
      <c r="W1378" s="111">
        <v>2.2779043280182199E-2</v>
      </c>
      <c r="X1378" s="110">
        <v>0</v>
      </c>
      <c r="Y1378" s="110">
        <v>2</v>
      </c>
      <c r="Z1378" s="110" t="s">
        <v>1869</v>
      </c>
      <c r="AA1378" s="110">
        <v>34</v>
      </c>
      <c r="AB1378" s="110">
        <v>34</v>
      </c>
      <c r="AC1378" s="110">
        <v>55</v>
      </c>
      <c r="AD1378" s="109">
        <v>60</v>
      </c>
      <c r="AE1378" s="110">
        <v>51</v>
      </c>
      <c r="AF1378" s="110">
        <v>43</v>
      </c>
      <c r="AG1378" s="110">
        <v>58</v>
      </c>
      <c r="AH1378" s="110">
        <v>45</v>
      </c>
      <c r="AI1378" s="110">
        <v>57</v>
      </c>
      <c r="AJ1378" s="110">
        <v>0</v>
      </c>
      <c r="AK1378" s="110">
        <v>0</v>
      </c>
      <c r="AL1378" s="110">
        <v>0</v>
      </c>
      <c r="AM1378" s="110">
        <v>0</v>
      </c>
      <c r="AN1378" s="110">
        <v>0</v>
      </c>
      <c r="AO1378" s="110">
        <v>420</v>
      </c>
      <c r="AP1378" s="112">
        <f>'MFP by Site_kbs'!$AO1378/'MFP by Site_kbs'!$G1378</f>
        <v>0.9567198177676538</v>
      </c>
      <c r="AQ1378" s="110">
        <v>420</v>
      </c>
      <c r="AR1378" s="113">
        <f>'MFP by Site_kbs'!$AQ1378/'MFP by Site_kbs'!$G1378</f>
        <v>0.9567198177676538</v>
      </c>
      <c r="AS1378" s="110" t="s">
        <v>1806</v>
      </c>
      <c r="AT1378" s="110" t="s">
        <v>1771</v>
      </c>
      <c r="AU1378" s="114" t="s">
        <v>3246</v>
      </c>
    </row>
    <row r="1379" spans="2:47" ht="45" x14ac:dyDescent="0.25">
      <c r="B1379" s="103" t="s">
        <v>1808</v>
      </c>
      <c r="C1379" s="103" t="s">
        <v>324</v>
      </c>
      <c r="D1379" s="103" t="s">
        <v>325</v>
      </c>
      <c r="E1379" s="103" t="s">
        <v>1705</v>
      </c>
      <c r="F1379" s="103" t="s">
        <v>325</v>
      </c>
      <c r="G1379" s="104">
        <v>741</v>
      </c>
      <c r="H1379" s="104">
        <v>344</v>
      </c>
      <c r="I1379" s="105">
        <v>0.46423751686909598</v>
      </c>
      <c r="J1379" s="104">
        <v>397</v>
      </c>
      <c r="K1379" s="105">
        <v>0.53576248313090402</v>
      </c>
      <c r="L1379" s="104">
        <v>1</v>
      </c>
      <c r="M1379" s="104">
        <v>20</v>
      </c>
      <c r="N1379" s="104">
        <v>638</v>
      </c>
      <c r="O1379" s="104">
        <v>67</v>
      </c>
      <c r="P1379" s="104">
        <v>0</v>
      </c>
      <c r="Q1379" s="104">
        <v>9</v>
      </c>
      <c r="R1379" s="104">
        <v>6</v>
      </c>
      <c r="S1379" s="104">
        <f>SUM('MFP by Site_kbs'!$L1379:$P1379,'MFP by Site_kbs'!$R1379)</f>
        <v>732</v>
      </c>
      <c r="T1379" s="104">
        <v>655</v>
      </c>
      <c r="U1379" s="105">
        <v>0.88394062078272595</v>
      </c>
      <c r="V1379" s="104">
        <v>86</v>
      </c>
      <c r="W1379" s="105">
        <v>0.11605937921727399</v>
      </c>
      <c r="X1379" s="104">
        <v>0</v>
      </c>
      <c r="Y1379" s="104">
        <v>0</v>
      </c>
      <c r="Z1379" s="104" t="s">
        <v>1869</v>
      </c>
      <c r="AA1379" s="104">
        <v>80</v>
      </c>
      <c r="AB1379" s="104">
        <v>81</v>
      </c>
      <c r="AC1379" s="104">
        <v>81</v>
      </c>
      <c r="AD1379" s="103">
        <v>97</v>
      </c>
      <c r="AE1379" s="104">
        <v>78</v>
      </c>
      <c r="AF1379" s="104">
        <v>80</v>
      </c>
      <c r="AG1379" s="104">
        <v>84</v>
      </c>
      <c r="AH1379" s="104">
        <v>78</v>
      </c>
      <c r="AI1379" s="104">
        <v>82</v>
      </c>
      <c r="AJ1379" s="104">
        <v>0</v>
      </c>
      <c r="AK1379" s="104">
        <v>0</v>
      </c>
      <c r="AL1379" s="104">
        <v>0</v>
      </c>
      <c r="AM1379" s="104">
        <v>0</v>
      </c>
      <c r="AN1379" s="104">
        <v>0</v>
      </c>
      <c r="AO1379" s="104">
        <v>669</v>
      </c>
      <c r="AP1379" s="106">
        <f>'MFP by Site_kbs'!$AO1379/'MFP by Site_kbs'!$G1379</f>
        <v>0.90283400809716596</v>
      </c>
      <c r="AQ1379" s="104">
        <v>669</v>
      </c>
      <c r="AR1379" s="107">
        <f>'MFP by Site_kbs'!$AQ1379/'MFP by Site_kbs'!$G1379</f>
        <v>0.90283400809716596</v>
      </c>
      <c r="AS1379" s="104" t="s">
        <v>1806</v>
      </c>
      <c r="AT1379" s="104" t="s">
        <v>1771</v>
      </c>
      <c r="AU1379" s="115" t="s">
        <v>3246</v>
      </c>
    </row>
    <row r="1380" spans="2:47" ht="45" x14ac:dyDescent="0.25">
      <c r="B1380" s="109" t="s">
        <v>1808</v>
      </c>
      <c r="C1380" s="109" t="s">
        <v>326</v>
      </c>
      <c r="D1380" s="109" t="s">
        <v>327</v>
      </c>
      <c r="E1380" s="109" t="s">
        <v>1704</v>
      </c>
      <c r="F1380" s="109" t="s">
        <v>327</v>
      </c>
      <c r="G1380" s="110">
        <v>693</v>
      </c>
      <c r="H1380" s="110">
        <v>348</v>
      </c>
      <c r="I1380" s="111">
        <v>0.50216450216450204</v>
      </c>
      <c r="J1380" s="110">
        <v>345</v>
      </c>
      <c r="K1380" s="111">
        <v>0.49783549783549802</v>
      </c>
      <c r="L1380" s="110">
        <v>2</v>
      </c>
      <c r="M1380" s="110">
        <v>0</v>
      </c>
      <c r="N1380" s="110">
        <v>665</v>
      </c>
      <c r="O1380" s="110">
        <v>3</v>
      </c>
      <c r="P1380" s="110">
        <v>9</v>
      </c>
      <c r="Q1380" s="110">
        <v>12</v>
      </c>
      <c r="R1380" s="110">
        <v>2</v>
      </c>
      <c r="S1380" s="110">
        <f>SUM('MFP by Site_kbs'!$L1380:$P1380,'MFP by Site_kbs'!$R1380)</f>
        <v>681</v>
      </c>
      <c r="T1380" s="110">
        <v>688</v>
      </c>
      <c r="U1380" s="111">
        <v>0.99278499278499299</v>
      </c>
      <c r="V1380" s="110">
        <v>5</v>
      </c>
      <c r="W1380" s="111">
        <v>7.2150072150072202E-3</v>
      </c>
      <c r="X1380" s="110">
        <v>0</v>
      </c>
      <c r="Y1380" s="110">
        <v>1</v>
      </c>
      <c r="Z1380" s="110" t="s">
        <v>1869</v>
      </c>
      <c r="AA1380" s="110">
        <v>79</v>
      </c>
      <c r="AB1380" s="110">
        <v>77</v>
      </c>
      <c r="AC1380" s="110">
        <v>76</v>
      </c>
      <c r="AD1380" s="109">
        <v>76</v>
      </c>
      <c r="AE1380" s="110">
        <v>80</v>
      </c>
      <c r="AF1380" s="110">
        <v>74</v>
      </c>
      <c r="AG1380" s="110">
        <v>81</v>
      </c>
      <c r="AH1380" s="110">
        <v>75</v>
      </c>
      <c r="AI1380" s="110">
        <v>74</v>
      </c>
      <c r="AJ1380" s="110">
        <v>0</v>
      </c>
      <c r="AK1380" s="110">
        <v>0</v>
      </c>
      <c r="AL1380" s="110">
        <v>0</v>
      </c>
      <c r="AM1380" s="110">
        <v>0</v>
      </c>
      <c r="AN1380" s="110">
        <v>0</v>
      </c>
      <c r="AO1380" s="110">
        <v>659</v>
      </c>
      <c r="AP1380" s="112">
        <f>'MFP by Site_kbs'!$AO1380/'MFP by Site_kbs'!$G1380</f>
        <v>0.95093795093795097</v>
      </c>
      <c r="AQ1380" s="110">
        <v>659</v>
      </c>
      <c r="AR1380" s="113">
        <f>'MFP by Site_kbs'!$AQ1380/'MFP by Site_kbs'!$G1380</f>
        <v>0.95093795093795097</v>
      </c>
      <c r="AS1380" s="110" t="s">
        <v>1806</v>
      </c>
      <c r="AT1380" s="110" t="s">
        <v>1771</v>
      </c>
      <c r="AU1380" s="114" t="s">
        <v>3246</v>
      </c>
    </row>
    <row r="1381" spans="2:47" ht="30" x14ac:dyDescent="0.25">
      <c r="B1381" s="103" t="s">
        <v>1808</v>
      </c>
      <c r="C1381" s="103" t="s">
        <v>328</v>
      </c>
      <c r="D1381" s="103" t="s">
        <v>329</v>
      </c>
      <c r="E1381" s="103" t="s">
        <v>1709</v>
      </c>
      <c r="F1381" s="103" t="s">
        <v>329</v>
      </c>
      <c r="G1381" s="104">
        <v>185</v>
      </c>
      <c r="H1381" s="104">
        <v>90</v>
      </c>
      <c r="I1381" s="105">
        <v>0.48648648648648701</v>
      </c>
      <c r="J1381" s="104">
        <v>95</v>
      </c>
      <c r="K1381" s="105">
        <v>0.51351351351351304</v>
      </c>
      <c r="L1381" s="104">
        <v>0</v>
      </c>
      <c r="M1381" s="104">
        <v>2</v>
      </c>
      <c r="N1381" s="104">
        <v>158</v>
      </c>
      <c r="O1381" s="104">
        <v>12</v>
      </c>
      <c r="P1381" s="104">
        <v>5</v>
      </c>
      <c r="Q1381" s="104">
        <v>8</v>
      </c>
      <c r="R1381" s="104">
        <v>0</v>
      </c>
      <c r="S1381" s="104">
        <f>SUM('MFP by Site_kbs'!$L1381:$P1381,'MFP by Site_kbs'!$R1381)</f>
        <v>177</v>
      </c>
      <c r="T1381" s="104">
        <v>166</v>
      </c>
      <c r="U1381" s="105">
        <v>0.89729729729729701</v>
      </c>
      <c r="V1381" s="104">
        <v>19</v>
      </c>
      <c r="W1381" s="105">
        <v>0.102702702702703</v>
      </c>
      <c r="X1381" s="104">
        <v>0</v>
      </c>
      <c r="Y1381" s="104">
        <v>0</v>
      </c>
      <c r="Z1381" s="104" t="s">
        <v>1869</v>
      </c>
      <c r="AA1381" s="104">
        <v>0</v>
      </c>
      <c r="AB1381" s="104">
        <v>0</v>
      </c>
      <c r="AC1381" s="104">
        <v>0</v>
      </c>
      <c r="AD1381" s="103">
        <v>0</v>
      </c>
      <c r="AE1381" s="104">
        <v>0</v>
      </c>
      <c r="AF1381" s="104">
        <v>0</v>
      </c>
      <c r="AG1381" s="104">
        <v>0</v>
      </c>
      <c r="AH1381" s="104">
        <v>0</v>
      </c>
      <c r="AI1381" s="104">
        <v>0</v>
      </c>
      <c r="AJ1381" s="104">
        <v>51</v>
      </c>
      <c r="AK1381" s="104">
        <v>0</v>
      </c>
      <c r="AL1381" s="104">
        <v>46</v>
      </c>
      <c r="AM1381" s="104">
        <v>39</v>
      </c>
      <c r="AN1381" s="104">
        <v>49</v>
      </c>
      <c r="AO1381" s="104">
        <v>171</v>
      </c>
      <c r="AP1381" s="106">
        <f>'MFP by Site_kbs'!$AO1381/'MFP by Site_kbs'!$G1381</f>
        <v>0.92432432432432432</v>
      </c>
      <c r="AQ1381" s="104">
        <v>171</v>
      </c>
      <c r="AR1381" s="107">
        <f>'MFP by Site_kbs'!$AQ1381/'MFP by Site_kbs'!$G1381</f>
        <v>0.92432432432432432</v>
      </c>
      <c r="AS1381" s="104" t="s">
        <v>1806</v>
      </c>
      <c r="AT1381" s="104" t="s">
        <v>1771</v>
      </c>
      <c r="AU1381" s="115" t="s">
        <v>3246</v>
      </c>
    </row>
    <row r="1382" spans="2:47" ht="30" x14ac:dyDescent="0.25">
      <c r="B1382" s="109" t="s">
        <v>1808</v>
      </c>
      <c r="C1382" s="109" t="s">
        <v>267</v>
      </c>
      <c r="D1382" s="109" t="s">
        <v>268</v>
      </c>
      <c r="E1382" s="109" t="s">
        <v>1744</v>
      </c>
      <c r="F1382" s="109" t="s">
        <v>1745</v>
      </c>
      <c r="G1382" s="110">
        <v>637</v>
      </c>
      <c r="H1382" s="110">
        <v>291</v>
      </c>
      <c r="I1382" s="111">
        <v>0.45682888540031402</v>
      </c>
      <c r="J1382" s="110">
        <v>346</v>
      </c>
      <c r="K1382" s="111">
        <v>0.54317111459968603</v>
      </c>
      <c r="L1382" s="110">
        <v>3</v>
      </c>
      <c r="M1382" s="110">
        <v>3</v>
      </c>
      <c r="N1382" s="110">
        <v>283</v>
      </c>
      <c r="O1382" s="110">
        <v>16</v>
      </c>
      <c r="P1382" s="110">
        <v>0</v>
      </c>
      <c r="Q1382" s="110">
        <v>310</v>
      </c>
      <c r="R1382" s="110">
        <v>22</v>
      </c>
      <c r="S1382" s="110">
        <f>SUM('MFP by Site_kbs'!$L1382:$P1382,'MFP by Site_kbs'!$R1382)</f>
        <v>327</v>
      </c>
      <c r="T1382" s="110">
        <v>636</v>
      </c>
      <c r="U1382" s="111">
        <v>0.99843014128728402</v>
      </c>
      <c r="V1382" s="110">
        <v>1</v>
      </c>
      <c r="W1382" s="111">
        <v>1.56985871271586E-3</v>
      </c>
      <c r="X1382" s="110">
        <v>0</v>
      </c>
      <c r="Y1382" s="110">
        <v>0</v>
      </c>
      <c r="Z1382" s="110" t="s">
        <v>1869</v>
      </c>
      <c r="AA1382" s="110">
        <v>64</v>
      </c>
      <c r="AB1382" s="110">
        <v>62</v>
      </c>
      <c r="AC1382" s="110">
        <v>73</v>
      </c>
      <c r="AD1382" s="109">
        <v>59</v>
      </c>
      <c r="AE1382" s="110">
        <v>69</v>
      </c>
      <c r="AF1382" s="110">
        <v>72</v>
      </c>
      <c r="AG1382" s="110">
        <v>58</v>
      </c>
      <c r="AH1382" s="110">
        <v>60</v>
      </c>
      <c r="AI1382" s="110">
        <v>17</v>
      </c>
      <c r="AJ1382" s="110">
        <v>26</v>
      </c>
      <c r="AK1382" s="110">
        <v>0</v>
      </c>
      <c r="AL1382" s="110">
        <v>31</v>
      </c>
      <c r="AM1382" s="110">
        <v>16</v>
      </c>
      <c r="AN1382" s="110">
        <v>30</v>
      </c>
      <c r="AO1382" s="110">
        <v>580</v>
      </c>
      <c r="AP1382" s="112">
        <f>'MFP by Site_kbs'!$AO1382/'MFP by Site_kbs'!$G1382</f>
        <v>0.9105180533751962</v>
      </c>
      <c r="AQ1382" s="110">
        <v>580</v>
      </c>
      <c r="AR1382" s="113">
        <f>'MFP by Site_kbs'!$AQ1382/'MFP by Site_kbs'!$G1382</f>
        <v>0.9105180533751962</v>
      </c>
      <c r="AS1382" s="110" t="s">
        <v>1798</v>
      </c>
      <c r="AT1382" s="110" t="s">
        <v>1777</v>
      </c>
      <c r="AU1382" s="114" t="s">
        <v>3246</v>
      </c>
    </row>
    <row r="1383" spans="2:47" ht="30" x14ac:dyDescent="0.25">
      <c r="B1383" s="103" t="s">
        <v>1808</v>
      </c>
      <c r="C1383" s="103" t="s">
        <v>269</v>
      </c>
      <c r="D1383" s="103" t="s">
        <v>270</v>
      </c>
      <c r="E1383" s="103" t="s">
        <v>1746</v>
      </c>
      <c r="F1383" s="103" t="s">
        <v>270</v>
      </c>
      <c r="G1383" s="104">
        <v>885</v>
      </c>
      <c r="H1383" s="104">
        <v>463</v>
      </c>
      <c r="I1383" s="105">
        <v>0.52316384180790998</v>
      </c>
      <c r="J1383" s="104">
        <v>422</v>
      </c>
      <c r="K1383" s="105">
        <v>0.47683615819209002</v>
      </c>
      <c r="L1383" s="104">
        <v>4</v>
      </c>
      <c r="M1383" s="104">
        <v>9</v>
      </c>
      <c r="N1383" s="104">
        <v>86</v>
      </c>
      <c r="O1383" s="104">
        <v>35</v>
      </c>
      <c r="P1383" s="104">
        <v>0</v>
      </c>
      <c r="Q1383" s="104">
        <v>750</v>
      </c>
      <c r="R1383" s="104">
        <v>1</v>
      </c>
      <c r="S1383" s="104">
        <f>SUM('MFP by Site_kbs'!$L1383:$P1383,'MFP by Site_kbs'!$R1383)</f>
        <v>135</v>
      </c>
      <c r="T1383" s="104">
        <v>884</v>
      </c>
      <c r="U1383" s="105">
        <v>0.99887005649717497</v>
      </c>
      <c r="V1383" s="104">
        <v>1</v>
      </c>
      <c r="W1383" s="105">
        <v>1.1299435028248601E-3</v>
      </c>
      <c r="X1383" s="104">
        <v>0</v>
      </c>
      <c r="Y1383" s="104">
        <v>0</v>
      </c>
      <c r="Z1383" s="104" t="s">
        <v>1869</v>
      </c>
      <c r="AA1383" s="104">
        <v>100</v>
      </c>
      <c r="AB1383" s="104">
        <v>100</v>
      </c>
      <c r="AC1383" s="104">
        <v>98</v>
      </c>
      <c r="AD1383" s="103">
        <v>100</v>
      </c>
      <c r="AE1383" s="104">
        <v>100</v>
      </c>
      <c r="AF1383" s="104">
        <v>99</v>
      </c>
      <c r="AG1383" s="104">
        <v>100</v>
      </c>
      <c r="AH1383" s="104">
        <v>96</v>
      </c>
      <c r="AI1383" s="104">
        <v>92</v>
      </c>
      <c r="AJ1383" s="104">
        <v>0</v>
      </c>
      <c r="AK1383" s="104">
        <v>0</v>
      </c>
      <c r="AL1383" s="104">
        <v>0</v>
      </c>
      <c r="AM1383" s="104">
        <v>0</v>
      </c>
      <c r="AN1383" s="104">
        <v>0</v>
      </c>
      <c r="AO1383" s="104">
        <v>400</v>
      </c>
      <c r="AP1383" s="106">
        <f>'MFP by Site_kbs'!$AO1383/'MFP by Site_kbs'!$G1383</f>
        <v>0.4519774011299435</v>
      </c>
      <c r="AQ1383" s="104">
        <v>401</v>
      </c>
      <c r="AR1383" s="107">
        <f>'MFP by Site_kbs'!$AQ1383/'MFP by Site_kbs'!$G1383</f>
        <v>0.45310734463276836</v>
      </c>
      <c r="AS1383" s="104" t="s">
        <v>1798</v>
      </c>
      <c r="AT1383" s="104" t="s">
        <v>2076</v>
      </c>
      <c r="AU1383" s="115" t="s">
        <v>3247</v>
      </c>
    </row>
    <row r="1384" spans="2:47" ht="45" x14ac:dyDescent="0.25">
      <c r="B1384" s="109" t="s">
        <v>1808</v>
      </c>
      <c r="C1384" s="109" t="s">
        <v>330</v>
      </c>
      <c r="D1384" s="109" t="s">
        <v>331</v>
      </c>
      <c r="E1384" s="109" t="s">
        <v>1710</v>
      </c>
      <c r="F1384" s="109" t="s">
        <v>331</v>
      </c>
      <c r="G1384" s="110">
        <v>494</v>
      </c>
      <c r="H1384" s="110">
        <v>256</v>
      </c>
      <c r="I1384" s="111">
        <v>0.51821862348178105</v>
      </c>
      <c r="J1384" s="110">
        <v>238</v>
      </c>
      <c r="K1384" s="111">
        <v>0.48178137651821901</v>
      </c>
      <c r="L1384" s="110">
        <v>0</v>
      </c>
      <c r="M1384" s="110">
        <v>2</v>
      </c>
      <c r="N1384" s="110">
        <v>446</v>
      </c>
      <c r="O1384" s="110">
        <v>38</v>
      </c>
      <c r="P1384" s="110">
        <v>0</v>
      </c>
      <c r="Q1384" s="110">
        <v>4</v>
      </c>
      <c r="R1384" s="110">
        <v>4</v>
      </c>
      <c r="S1384" s="110">
        <f>SUM('MFP by Site_kbs'!$L1384:$P1384,'MFP by Site_kbs'!$R1384)</f>
        <v>490</v>
      </c>
      <c r="T1384" s="110">
        <v>472</v>
      </c>
      <c r="U1384" s="111">
        <v>0.95546558704453399</v>
      </c>
      <c r="V1384" s="110">
        <v>22</v>
      </c>
      <c r="W1384" s="111">
        <v>4.4534412955465598E-2</v>
      </c>
      <c r="X1384" s="110">
        <v>0</v>
      </c>
      <c r="Y1384" s="110">
        <v>0</v>
      </c>
      <c r="Z1384" s="110" t="s">
        <v>1869</v>
      </c>
      <c r="AA1384" s="110">
        <v>0</v>
      </c>
      <c r="AB1384" s="110">
        <v>0</v>
      </c>
      <c r="AC1384" s="110">
        <v>0</v>
      </c>
      <c r="AD1384" s="109">
        <v>0</v>
      </c>
      <c r="AE1384" s="110">
        <v>0</v>
      </c>
      <c r="AF1384" s="110">
        <v>0</v>
      </c>
      <c r="AG1384" s="110">
        <v>0</v>
      </c>
      <c r="AH1384" s="110">
        <v>0</v>
      </c>
      <c r="AI1384" s="110">
        <v>23</v>
      </c>
      <c r="AJ1384" s="110">
        <v>151</v>
      </c>
      <c r="AK1384" s="110">
        <v>0</v>
      </c>
      <c r="AL1384" s="110">
        <v>132</v>
      </c>
      <c r="AM1384" s="110">
        <v>113</v>
      </c>
      <c r="AN1384" s="110">
        <v>75</v>
      </c>
      <c r="AO1384" s="110">
        <v>476</v>
      </c>
      <c r="AP1384" s="112">
        <f>'MFP by Site_kbs'!$AO1384/'MFP by Site_kbs'!$G1384</f>
        <v>0.96356275303643724</v>
      </c>
      <c r="AQ1384" s="110">
        <v>476</v>
      </c>
      <c r="AR1384" s="113">
        <f>'MFP by Site_kbs'!$AQ1384/'MFP by Site_kbs'!$G1384</f>
        <v>0.96356275303643724</v>
      </c>
      <c r="AS1384" s="110" t="s">
        <v>1806</v>
      </c>
      <c r="AT1384" s="110" t="s">
        <v>1771</v>
      </c>
      <c r="AU1384" s="114" t="s">
        <v>3246</v>
      </c>
    </row>
    <row r="1385" spans="2:47" x14ac:dyDescent="0.25">
      <c r="B1385" s="103" t="s">
        <v>1808</v>
      </c>
      <c r="C1385" s="103" t="s">
        <v>271</v>
      </c>
      <c r="D1385" s="103" t="s">
        <v>272</v>
      </c>
      <c r="E1385" s="103" t="s">
        <v>1747</v>
      </c>
      <c r="F1385" s="103" t="s">
        <v>272</v>
      </c>
      <c r="G1385" s="104">
        <v>303</v>
      </c>
      <c r="H1385" s="104">
        <v>113</v>
      </c>
      <c r="I1385" s="105">
        <v>0.37293729372937301</v>
      </c>
      <c r="J1385" s="104">
        <v>190</v>
      </c>
      <c r="K1385" s="105">
        <v>0.62706270627062699</v>
      </c>
      <c r="L1385" s="104">
        <v>0</v>
      </c>
      <c r="M1385" s="104">
        <v>0</v>
      </c>
      <c r="N1385" s="104">
        <v>181</v>
      </c>
      <c r="O1385" s="104">
        <v>9</v>
      </c>
      <c r="P1385" s="104">
        <v>0</v>
      </c>
      <c r="Q1385" s="104">
        <v>111</v>
      </c>
      <c r="R1385" s="104">
        <v>2</v>
      </c>
      <c r="S1385" s="104">
        <f>SUM('MFP by Site_kbs'!$L1385:$P1385,'MFP by Site_kbs'!$R1385)</f>
        <v>192</v>
      </c>
      <c r="T1385" s="104">
        <v>303</v>
      </c>
      <c r="U1385" s="105">
        <v>1</v>
      </c>
      <c r="V1385" s="104">
        <v>0</v>
      </c>
      <c r="W1385" s="105">
        <v>0</v>
      </c>
      <c r="X1385" s="104">
        <v>0</v>
      </c>
      <c r="Y1385" s="104">
        <v>0</v>
      </c>
      <c r="Z1385" s="104" t="s">
        <v>1869</v>
      </c>
      <c r="AA1385" s="104">
        <v>0</v>
      </c>
      <c r="AB1385" s="104">
        <v>30</v>
      </c>
      <c r="AC1385" s="104">
        <v>41</v>
      </c>
      <c r="AD1385" s="103">
        <v>68</v>
      </c>
      <c r="AE1385" s="104">
        <v>92</v>
      </c>
      <c r="AF1385" s="104">
        <v>72</v>
      </c>
      <c r="AG1385" s="104">
        <v>0</v>
      </c>
      <c r="AH1385" s="104">
        <v>0</v>
      </c>
      <c r="AI1385" s="104">
        <v>0</v>
      </c>
      <c r="AJ1385" s="104">
        <v>0</v>
      </c>
      <c r="AK1385" s="104">
        <v>0</v>
      </c>
      <c r="AL1385" s="104">
        <v>0</v>
      </c>
      <c r="AM1385" s="104">
        <v>0</v>
      </c>
      <c r="AN1385" s="104">
        <v>0</v>
      </c>
      <c r="AO1385" s="104">
        <v>235</v>
      </c>
      <c r="AP1385" s="106">
        <f>'MFP by Site_kbs'!$AO1385/'MFP by Site_kbs'!$G1385</f>
        <v>0.77557755775577553</v>
      </c>
      <c r="AQ1385" s="104">
        <v>235</v>
      </c>
      <c r="AR1385" s="107">
        <f>'MFP by Site_kbs'!$AQ1385/'MFP by Site_kbs'!$G1385</f>
        <v>0.77557755775577553</v>
      </c>
      <c r="AS1385" s="120" t="s">
        <v>1798</v>
      </c>
      <c r="AT1385" s="104" t="s">
        <v>1957</v>
      </c>
      <c r="AU1385" s="115" t="s">
        <v>3246</v>
      </c>
    </row>
    <row r="1386" spans="2:47" ht="30" x14ac:dyDescent="0.25">
      <c r="B1386" s="109" t="s">
        <v>1808</v>
      </c>
      <c r="C1386" s="109" t="s">
        <v>273</v>
      </c>
      <c r="D1386" s="109" t="s">
        <v>274</v>
      </c>
      <c r="E1386" s="109" t="s">
        <v>1748</v>
      </c>
      <c r="F1386" s="109" t="s">
        <v>1749</v>
      </c>
      <c r="G1386" s="110">
        <v>777</v>
      </c>
      <c r="H1386" s="110">
        <v>370</v>
      </c>
      <c r="I1386" s="111">
        <v>0.476190476190476</v>
      </c>
      <c r="J1386" s="110">
        <v>407</v>
      </c>
      <c r="K1386" s="111">
        <v>0.52380952380952395</v>
      </c>
      <c r="L1386" s="110">
        <v>3</v>
      </c>
      <c r="M1386" s="110">
        <v>9</v>
      </c>
      <c r="N1386" s="110">
        <v>461</v>
      </c>
      <c r="O1386" s="110">
        <v>11</v>
      </c>
      <c r="P1386" s="110">
        <v>0</v>
      </c>
      <c r="Q1386" s="110">
        <v>293</v>
      </c>
      <c r="R1386" s="110">
        <v>0</v>
      </c>
      <c r="S1386" s="110">
        <f>SUM('MFP by Site_kbs'!$L1386:$P1386,'MFP by Site_kbs'!$R1386)</f>
        <v>484</v>
      </c>
      <c r="T1386" s="110">
        <v>777</v>
      </c>
      <c r="U1386" s="111">
        <v>1</v>
      </c>
      <c r="V1386" s="110">
        <v>0</v>
      </c>
      <c r="W1386" s="111">
        <v>0</v>
      </c>
      <c r="X1386" s="110">
        <v>0</v>
      </c>
      <c r="Y1386" s="110">
        <v>0</v>
      </c>
      <c r="Z1386" s="110" t="s">
        <v>1869</v>
      </c>
      <c r="AA1386" s="110">
        <v>82</v>
      </c>
      <c r="AB1386" s="110">
        <v>95</v>
      </c>
      <c r="AC1386" s="110">
        <v>94</v>
      </c>
      <c r="AD1386" s="109">
        <v>96</v>
      </c>
      <c r="AE1386" s="110">
        <v>88</v>
      </c>
      <c r="AF1386" s="110">
        <v>89</v>
      </c>
      <c r="AG1386" s="110">
        <v>85</v>
      </c>
      <c r="AH1386" s="110">
        <v>87</v>
      </c>
      <c r="AI1386" s="110">
        <v>61</v>
      </c>
      <c r="AJ1386" s="110">
        <v>0</v>
      </c>
      <c r="AK1386" s="110">
        <v>0</v>
      </c>
      <c r="AL1386" s="110">
        <v>0</v>
      </c>
      <c r="AM1386" s="110">
        <v>0</v>
      </c>
      <c r="AN1386" s="110">
        <v>0</v>
      </c>
      <c r="AO1386" s="110">
        <v>605</v>
      </c>
      <c r="AP1386" s="112">
        <f>'MFP by Site_kbs'!$AO1386/'MFP by Site_kbs'!$G1386</f>
        <v>0.7786357786357786</v>
      </c>
      <c r="AQ1386" s="110">
        <v>605</v>
      </c>
      <c r="AR1386" s="113">
        <f>'MFP by Site_kbs'!$AQ1386/'MFP by Site_kbs'!$G1386</f>
        <v>0.7786357786357786</v>
      </c>
      <c r="AS1386" s="110" t="s">
        <v>1798</v>
      </c>
      <c r="AT1386" s="110" t="s">
        <v>2076</v>
      </c>
      <c r="AU1386" s="114" t="s">
        <v>3247</v>
      </c>
    </row>
    <row r="1387" spans="2:47" ht="45" x14ac:dyDescent="0.25">
      <c r="B1387" s="103" t="s">
        <v>1808</v>
      </c>
      <c r="C1387" s="103" t="s">
        <v>332</v>
      </c>
      <c r="D1387" s="103" t="s">
        <v>333</v>
      </c>
      <c r="E1387" s="103" t="s">
        <v>1712</v>
      </c>
      <c r="F1387" s="103" t="s">
        <v>333</v>
      </c>
      <c r="G1387" s="104">
        <v>837</v>
      </c>
      <c r="H1387" s="104">
        <v>396</v>
      </c>
      <c r="I1387" s="105">
        <v>0.473118279569893</v>
      </c>
      <c r="J1387" s="104">
        <v>441</v>
      </c>
      <c r="K1387" s="105">
        <v>0.52688172043010795</v>
      </c>
      <c r="L1387" s="104">
        <v>6</v>
      </c>
      <c r="M1387" s="104">
        <v>4</v>
      </c>
      <c r="N1387" s="104">
        <v>789</v>
      </c>
      <c r="O1387" s="104">
        <v>20</v>
      </c>
      <c r="P1387" s="104">
        <v>0</v>
      </c>
      <c r="Q1387" s="104">
        <v>13</v>
      </c>
      <c r="R1387" s="104">
        <v>5</v>
      </c>
      <c r="S1387" s="104">
        <f>SUM('MFP by Site_kbs'!$L1387:$P1387,'MFP by Site_kbs'!$R1387)</f>
        <v>824</v>
      </c>
      <c r="T1387" s="104">
        <v>830</v>
      </c>
      <c r="U1387" s="105">
        <v>0.99163679808841099</v>
      </c>
      <c r="V1387" s="104">
        <v>7</v>
      </c>
      <c r="W1387" s="105">
        <v>8.3632019115890098E-3</v>
      </c>
      <c r="X1387" s="104">
        <v>0</v>
      </c>
      <c r="Y1387" s="104">
        <v>0</v>
      </c>
      <c r="Z1387" s="104" t="s">
        <v>1869</v>
      </c>
      <c r="AA1387" s="104">
        <v>59</v>
      </c>
      <c r="AB1387" s="104">
        <v>84</v>
      </c>
      <c r="AC1387" s="104">
        <v>103</v>
      </c>
      <c r="AD1387" s="103">
        <v>108</v>
      </c>
      <c r="AE1387" s="104">
        <v>109</v>
      </c>
      <c r="AF1387" s="104">
        <v>84</v>
      </c>
      <c r="AG1387" s="104">
        <v>102</v>
      </c>
      <c r="AH1387" s="104">
        <v>89</v>
      </c>
      <c r="AI1387" s="104">
        <v>99</v>
      </c>
      <c r="AJ1387" s="104">
        <v>0</v>
      </c>
      <c r="AK1387" s="104">
        <v>0</v>
      </c>
      <c r="AL1387" s="104">
        <v>0</v>
      </c>
      <c r="AM1387" s="104">
        <v>0</v>
      </c>
      <c r="AN1387" s="104">
        <v>0</v>
      </c>
      <c r="AO1387" s="104">
        <v>789</v>
      </c>
      <c r="AP1387" s="106">
        <f>'MFP by Site_kbs'!$AO1387/'MFP by Site_kbs'!$G1387</f>
        <v>0.94265232974910396</v>
      </c>
      <c r="AQ1387" s="104">
        <v>789</v>
      </c>
      <c r="AR1387" s="107">
        <f>'MFP by Site_kbs'!$AQ1387/'MFP by Site_kbs'!$G1387</f>
        <v>0.94265232974910396</v>
      </c>
      <c r="AS1387" s="104" t="s">
        <v>1806</v>
      </c>
      <c r="AT1387" s="104" t="s">
        <v>1771</v>
      </c>
      <c r="AU1387" s="115" t="s">
        <v>3246</v>
      </c>
    </row>
    <row r="1388" spans="2:47" ht="30" x14ac:dyDescent="0.25">
      <c r="B1388" s="109" t="s">
        <v>1808</v>
      </c>
      <c r="C1388" s="109" t="s">
        <v>334</v>
      </c>
      <c r="D1388" s="109" t="s">
        <v>335</v>
      </c>
      <c r="E1388" s="109" t="s">
        <v>1711</v>
      </c>
      <c r="F1388" s="109" t="s">
        <v>335</v>
      </c>
      <c r="G1388" s="110">
        <v>887</v>
      </c>
      <c r="H1388" s="110">
        <v>441</v>
      </c>
      <c r="I1388" s="111">
        <v>0.49718151071025901</v>
      </c>
      <c r="J1388" s="110">
        <v>446</v>
      </c>
      <c r="K1388" s="111">
        <v>0.50281848928974104</v>
      </c>
      <c r="L1388" s="110">
        <v>1</v>
      </c>
      <c r="M1388" s="110">
        <v>1</v>
      </c>
      <c r="N1388" s="110">
        <v>846</v>
      </c>
      <c r="O1388" s="110">
        <v>24</v>
      </c>
      <c r="P1388" s="110">
        <v>1</v>
      </c>
      <c r="Q1388" s="110">
        <v>13</v>
      </c>
      <c r="R1388" s="110">
        <v>1</v>
      </c>
      <c r="S1388" s="110">
        <f>SUM('MFP by Site_kbs'!$L1388:$P1388,'MFP by Site_kbs'!$R1388)</f>
        <v>874</v>
      </c>
      <c r="T1388" s="110">
        <v>865</v>
      </c>
      <c r="U1388" s="111">
        <v>0.97519729425028201</v>
      </c>
      <c r="V1388" s="110">
        <v>22</v>
      </c>
      <c r="W1388" s="111">
        <v>2.4802705749718199E-2</v>
      </c>
      <c r="X1388" s="110">
        <v>0</v>
      </c>
      <c r="Y1388" s="110">
        <v>0</v>
      </c>
      <c r="Z1388" s="110" t="s">
        <v>1869</v>
      </c>
      <c r="AA1388" s="110">
        <v>85</v>
      </c>
      <c r="AB1388" s="110">
        <v>92</v>
      </c>
      <c r="AC1388" s="110">
        <v>100</v>
      </c>
      <c r="AD1388" s="109">
        <v>111</v>
      </c>
      <c r="AE1388" s="110">
        <v>102</v>
      </c>
      <c r="AF1388" s="110">
        <v>111</v>
      </c>
      <c r="AG1388" s="110">
        <v>82</v>
      </c>
      <c r="AH1388" s="110">
        <v>95</v>
      </c>
      <c r="AI1388" s="110">
        <v>109</v>
      </c>
      <c r="AJ1388" s="110">
        <v>0</v>
      </c>
      <c r="AK1388" s="110">
        <v>0</v>
      </c>
      <c r="AL1388" s="110">
        <v>0</v>
      </c>
      <c r="AM1388" s="110">
        <v>0</v>
      </c>
      <c r="AN1388" s="110">
        <v>0</v>
      </c>
      <c r="AO1388" s="110">
        <v>831</v>
      </c>
      <c r="AP1388" s="112">
        <f>'MFP by Site_kbs'!$AO1388/'MFP by Site_kbs'!$G1388</f>
        <v>0.93686583990980832</v>
      </c>
      <c r="AQ1388" s="110">
        <v>831</v>
      </c>
      <c r="AR1388" s="113">
        <f>'MFP by Site_kbs'!$AQ1388/'MFP by Site_kbs'!$G1388</f>
        <v>0.93686583990980832</v>
      </c>
      <c r="AS1388" s="110" t="s">
        <v>1806</v>
      </c>
      <c r="AT1388" s="110" t="s">
        <v>1771</v>
      </c>
      <c r="AU1388" s="114" t="s">
        <v>3246</v>
      </c>
    </row>
    <row r="1389" spans="2:47" ht="30" x14ac:dyDescent="0.25">
      <c r="B1389" s="103" t="s">
        <v>1808</v>
      </c>
      <c r="C1389" s="103" t="s">
        <v>336</v>
      </c>
      <c r="D1389" s="103" t="s">
        <v>337</v>
      </c>
      <c r="E1389" s="103" t="s">
        <v>1713</v>
      </c>
      <c r="F1389" s="103" t="s">
        <v>337</v>
      </c>
      <c r="G1389" s="104">
        <v>416</v>
      </c>
      <c r="H1389" s="104">
        <v>206</v>
      </c>
      <c r="I1389" s="105">
        <v>0.49519230769230799</v>
      </c>
      <c r="J1389" s="104">
        <v>210</v>
      </c>
      <c r="K1389" s="105">
        <v>0.50480769230769196</v>
      </c>
      <c r="L1389" s="104">
        <v>1</v>
      </c>
      <c r="M1389" s="104">
        <v>0</v>
      </c>
      <c r="N1389" s="104">
        <v>407</v>
      </c>
      <c r="O1389" s="104">
        <v>6</v>
      </c>
      <c r="P1389" s="104">
        <v>0</v>
      </c>
      <c r="Q1389" s="104">
        <v>1</v>
      </c>
      <c r="R1389" s="104">
        <v>1</v>
      </c>
      <c r="S1389" s="104">
        <f>SUM('MFP by Site_kbs'!$L1389:$P1389,'MFP by Site_kbs'!$R1389)</f>
        <v>415</v>
      </c>
      <c r="T1389" s="104">
        <v>413</v>
      </c>
      <c r="U1389" s="105">
        <v>0.99278846153846201</v>
      </c>
      <c r="V1389" s="104">
        <v>3</v>
      </c>
      <c r="W1389" s="105">
        <v>7.2115384615384602E-3</v>
      </c>
      <c r="X1389" s="104">
        <v>0</v>
      </c>
      <c r="Y1389" s="104">
        <v>0</v>
      </c>
      <c r="Z1389" s="104" t="s">
        <v>1869</v>
      </c>
      <c r="AA1389" s="104">
        <v>0</v>
      </c>
      <c r="AB1389" s="104">
        <v>0</v>
      </c>
      <c r="AC1389" s="104">
        <v>0</v>
      </c>
      <c r="AD1389" s="103">
        <v>0</v>
      </c>
      <c r="AE1389" s="104">
        <v>0</v>
      </c>
      <c r="AF1389" s="104">
        <v>106</v>
      </c>
      <c r="AG1389" s="104">
        <v>102</v>
      </c>
      <c r="AH1389" s="104">
        <v>110</v>
      </c>
      <c r="AI1389" s="104">
        <v>98</v>
      </c>
      <c r="AJ1389" s="104">
        <v>0</v>
      </c>
      <c r="AK1389" s="104">
        <v>0</v>
      </c>
      <c r="AL1389" s="104">
        <v>0</v>
      </c>
      <c r="AM1389" s="104">
        <v>0</v>
      </c>
      <c r="AN1389" s="104">
        <v>0</v>
      </c>
      <c r="AO1389" s="104">
        <v>405</v>
      </c>
      <c r="AP1389" s="106">
        <f>'MFP by Site_kbs'!$AO1389/'MFP by Site_kbs'!$G1389</f>
        <v>0.97355769230769229</v>
      </c>
      <c r="AQ1389" s="104">
        <v>405</v>
      </c>
      <c r="AR1389" s="107">
        <f>'MFP by Site_kbs'!$AQ1389/'MFP by Site_kbs'!$G1389</f>
        <v>0.97355769230769229</v>
      </c>
      <c r="AS1389" s="104" t="s">
        <v>1806</v>
      </c>
      <c r="AT1389" s="104" t="s">
        <v>1771</v>
      </c>
      <c r="AU1389" s="115" t="s">
        <v>3246</v>
      </c>
    </row>
    <row r="1390" spans="2:47" ht="30" x14ac:dyDescent="0.25">
      <c r="B1390" s="109" t="s">
        <v>1808</v>
      </c>
      <c r="C1390" s="109" t="s">
        <v>338</v>
      </c>
      <c r="D1390" s="109" t="s">
        <v>339</v>
      </c>
      <c r="E1390" s="109" t="s">
        <v>1715</v>
      </c>
      <c r="F1390" s="109" t="s">
        <v>339</v>
      </c>
      <c r="G1390" s="110">
        <v>497</v>
      </c>
      <c r="H1390" s="110">
        <v>255</v>
      </c>
      <c r="I1390" s="111">
        <v>0.51307847082494995</v>
      </c>
      <c r="J1390" s="110">
        <v>242</v>
      </c>
      <c r="K1390" s="111">
        <v>0.48692152917504999</v>
      </c>
      <c r="L1390" s="110">
        <v>1</v>
      </c>
      <c r="M1390" s="110">
        <v>5</v>
      </c>
      <c r="N1390" s="110">
        <v>474</v>
      </c>
      <c r="O1390" s="110">
        <v>15</v>
      </c>
      <c r="P1390" s="110">
        <v>0</v>
      </c>
      <c r="Q1390" s="110">
        <v>2</v>
      </c>
      <c r="R1390" s="110">
        <v>0</v>
      </c>
      <c r="S1390" s="110">
        <f>SUM('MFP by Site_kbs'!$L1390:$P1390,'MFP by Site_kbs'!$R1390)</f>
        <v>495</v>
      </c>
      <c r="T1390" s="110">
        <v>481</v>
      </c>
      <c r="U1390" s="111">
        <v>0.96780684104627801</v>
      </c>
      <c r="V1390" s="110">
        <v>16</v>
      </c>
      <c r="W1390" s="111">
        <v>3.2193158953722302E-2</v>
      </c>
      <c r="X1390" s="110">
        <v>0</v>
      </c>
      <c r="Y1390" s="110">
        <v>0</v>
      </c>
      <c r="Z1390" s="110" t="s">
        <v>1869</v>
      </c>
      <c r="AA1390" s="110">
        <v>0</v>
      </c>
      <c r="AB1390" s="110">
        <v>0</v>
      </c>
      <c r="AC1390" s="110">
        <v>0</v>
      </c>
      <c r="AD1390" s="109">
        <v>0</v>
      </c>
      <c r="AE1390" s="110">
        <v>0</v>
      </c>
      <c r="AF1390" s="110">
        <v>0</v>
      </c>
      <c r="AG1390" s="110">
        <v>0</v>
      </c>
      <c r="AH1390" s="110">
        <v>0</v>
      </c>
      <c r="AI1390" s="110">
        <v>0</v>
      </c>
      <c r="AJ1390" s="110">
        <v>136</v>
      </c>
      <c r="AK1390" s="110">
        <v>1</v>
      </c>
      <c r="AL1390" s="110">
        <v>119</v>
      </c>
      <c r="AM1390" s="110">
        <v>128</v>
      </c>
      <c r="AN1390" s="110">
        <v>113</v>
      </c>
      <c r="AO1390" s="110">
        <v>466</v>
      </c>
      <c r="AP1390" s="112">
        <f>'MFP by Site_kbs'!$AO1390/'MFP by Site_kbs'!$G1390</f>
        <v>0.93762575452716301</v>
      </c>
      <c r="AQ1390" s="110">
        <v>466</v>
      </c>
      <c r="AR1390" s="113">
        <f>'MFP by Site_kbs'!$AQ1390/'MFP by Site_kbs'!$G1390</f>
        <v>0.93762575452716301</v>
      </c>
      <c r="AS1390" s="110">
        <v>8</v>
      </c>
      <c r="AT1390" s="110" t="s">
        <v>1771</v>
      </c>
      <c r="AU1390" s="114" t="s">
        <v>3246</v>
      </c>
    </row>
    <row r="1391" spans="2:47" ht="30" x14ac:dyDescent="0.25">
      <c r="B1391" s="103" t="s">
        <v>1808</v>
      </c>
      <c r="C1391" s="103" t="s">
        <v>340</v>
      </c>
      <c r="D1391" s="103" t="s">
        <v>341</v>
      </c>
      <c r="E1391" s="103" t="s">
        <v>1716</v>
      </c>
      <c r="F1391" s="103" t="s">
        <v>341</v>
      </c>
      <c r="G1391" s="104">
        <v>845</v>
      </c>
      <c r="H1391" s="104">
        <v>392</v>
      </c>
      <c r="I1391" s="105">
        <v>0.46390532544378699</v>
      </c>
      <c r="J1391" s="104">
        <v>453</v>
      </c>
      <c r="K1391" s="105">
        <v>0.53609467455621296</v>
      </c>
      <c r="L1391" s="104">
        <v>1</v>
      </c>
      <c r="M1391" s="104">
        <v>0</v>
      </c>
      <c r="N1391" s="104">
        <v>817</v>
      </c>
      <c r="O1391" s="104">
        <v>16</v>
      </c>
      <c r="P1391" s="104">
        <v>0</v>
      </c>
      <c r="Q1391" s="104">
        <v>7</v>
      </c>
      <c r="R1391" s="104">
        <v>4</v>
      </c>
      <c r="S1391" s="104">
        <f>SUM('MFP by Site_kbs'!$L1391:$P1391,'MFP by Site_kbs'!$R1391)</f>
        <v>838</v>
      </c>
      <c r="T1391" s="104">
        <v>823</v>
      </c>
      <c r="U1391" s="105">
        <v>0.97396449704141996</v>
      </c>
      <c r="V1391" s="104">
        <v>22</v>
      </c>
      <c r="W1391" s="105">
        <v>2.6035502958579902E-2</v>
      </c>
      <c r="X1391" s="104">
        <v>0</v>
      </c>
      <c r="Y1391" s="104">
        <v>0</v>
      </c>
      <c r="Z1391" s="104" t="s">
        <v>1869</v>
      </c>
      <c r="AA1391" s="104">
        <v>71</v>
      </c>
      <c r="AB1391" s="104">
        <v>90</v>
      </c>
      <c r="AC1391" s="104">
        <v>104</v>
      </c>
      <c r="AD1391" s="103">
        <v>107</v>
      </c>
      <c r="AE1391" s="104">
        <v>107</v>
      </c>
      <c r="AF1391" s="104">
        <v>104</v>
      </c>
      <c r="AG1391" s="104">
        <v>73</v>
      </c>
      <c r="AH1391" s="104">
        <v>92</v>
      </c>
      <c r="AI1391" s="104">
        <v>97</v>
      </c>
      <c r="AJ1391" s="104">
        <v>0</v>
      </c>
      <c r="AK1391" s="104">
        <v>0</v>
      </c>
      <c r="AL1391" s="104">
        <v>0</v>
      </c>
      <c r="AM1391" s="104">
        <v>0</v>
      </c>
      <c r="AN1391" s="104">
        <v>0</v>
      </c>
      <c r="AO1391" s="104">
        <v>804</v>
      </c>
      <c r="AP1391" s="106">
        <f>'MFP by Site_kbs'!$AO1391/'MFP by Site_kbs'!$G1391</f>
        <v>0.95147928994082842</v>
      </c>
      <c r="AQ1391" s="104">
        <v>804</v>
      </c>
      <c r="AR1391" s="107">
        <f>'MFP by Site_kbs'!$AQ1391/'MFP by Site_kbs'!$G1391</f>
        <v>0.95147928994082842</v>
      </c>
      <c r="AS1391" s="104" t="s">
        <v>1806</v>
      </c>
      <c r="AT1391" s="104" t="s">
        <v>1771</v>
      </c>
      <c r="AU1391" s="115" t="s">
        <v>3246</v>
      </c>
    </row>
    <row r="1392" spans="2:47" ht="30" x14ac:dyDescent="0.25">
      <c r="B1392" s="109" t="s">
        <v>1808</v>
      </c>
      <c r="C1392" s="109" t="s">
        <v>342</v>
      </c>
      <c r="D1392" s="109" t="s">
        <v>343</v>
      </c>
      <c r="E1392" s="109" t="s">
        <v>1717</v>
      </c>
      <c r="F1392" s="109" t="s">
        <v>343</v>
      </c>
      <c r="G1392" s="110">
        <v>242</v>
      </c>
      <c r="H1392" s="110">
        <v>121</v>
      </c>
      <c r="I1392" s="111">
        <v>0.5</v>
      </c>
      <c r="J1392" s="110">
        <v>121</v>
      </c>
      <c r="K1392" s="111">
        <v>0.5</v>
      </c>
      <c r="L1392" s="110">
        <v>0</v>
      </c>
      <c r="M1392" s="110">
        <v>0</v>
      </c>
      <c r="N1392" s="110">
        <v>222</v>
      </c>
      <c r="O1392" s="110">
        <v>13</v>
      </c>
      <c r="P1392" s="110">
        <v>0</v>
      </c>
      <c r="Q1392" s="110">
        <v>4</v>
      </c>
      <c r="R1392" s="110">
        <v>3</v>
      </c>
      <c r="S1392" s="110">
        <f>SUM('MFP by Site_kbs'!$L1392:$P1392,'MFP by Site_kbs'!$R1392)</f>
        <v>238</v>
      </c>
      <c r="T1392" s="110">
        <v>228</v>
      </c>
      <c r="U1392" s="111">
        <v>0.94214876033057804</v>
      </c>
      <c r="V1392" s="110">
        <v>14</v>
      </c>
      <c r="W1392" s="111">
        <v>5.7851239669421503E-2</v>
      </c>
      <c r="X1392" s="110">
        <v>0</v>
      </c>
      <c r="Y1392" s="110">
        <v>0</v>
      </c>
      <c r="Z1392" s="110" t="s">
        <v>1869</v>
      </c>
      <c r="AA1392" s="110">
        <v>64</v>
      </c>
      <c r="AB1392" s="110">
        <v>74</v>
      </c>
      <c r="AC1392" s="110">
        <v>104</v>
      </c>
      <c r="AD1392" s="109">
        <v>0</v>
      </c>
      <c r="AE1392" s="110">
        <v>0</v>
      </c>
      <c r="AF1392" s="110">
        <v>0</v>
      </c>
      <c r="AG1392" s="110">
        <v>0</v>
      </c>
      <c r="AH1392" s="110">
        <v>0</v>
      </c>
      <c r="AI1392" s="110">
        <v>0</v>
      </c>
      <c r="AJ1392" s="110">
        <v>0</v>
      </c>
      <c r="AK1392" s="110">
        <v>0</v>
      </c>
      <c r="AL1392" s="110">
        <v>0</v>
      </c>
      <c r="AM1392" s="110">
        <v>0</v>
      </c>
      <c r="AN1392" s="110">
        <v>0</v>
      </c>
      <c r="AO1392" s="110">
        <v>213</v>
      </c>
      <c r="AP1392" s="112">
        <f>'MFP by Site_kbs'!$AO1392/'MFP by Site_kbs'!$G1392</f>
        <v>0.8801652892561983</v>
      </c>
      <c r="AQ1392" s="110">
        <v>213</v>
      </c>
      <c r="AR1392" s="113">
        <f>'MFP by Site_kbs'!$AQ1392/'MFP by Site_kbs'!$G1392</f>
        <v>0.8801652892561983</v>
      </c>
      <c r="AS1392" s="110" t="s">
        <v>1806</v>
      </c>
      <c r="AT1392" s="110" t="s">
        <v>1771</v>
      </c>
      <c r="AU1392" s="114" t="s">
        <v>3246</v>
      </c>
    </row>
    <row r="1393" spans="2:47" ht="30" x14ac:dyDescent="0.25">
      <c r="B1393" s="103" t="s">
        <v>1808</v>
      </c>
      <c r="C1393" s="103" t="s">
        <v>1821</v>
      </c>
      <c r="D1393" s="103" t="s">
        <v>1822</v>
      </c>
      <c r="E1393" s="103" t="s">
        <v>1860</v>
      </c>
      <c r="F1393" s="103" t="s">
        <v>1822</v>
      </c>
      <c r="G1393" s="104">
        <v>113</v>
      </c>
      <c r="H1393" s="104">
        <v>56</v>
      </c>
      <c r="I1393" s="105">
        <v>0.49557522123893799</v>
      </c>
      <c r="J1393" s="104">
        <v>57</v>
      </c>
      <c r="K1393" s="105">
        <v>0.50442477876106195</v>
      </c>
      <c r="L1393" s="104">
        <v>2</v>
      </c>
      <c r="M1393" s="104">
        <v>0</v>
      </c>
      <c r="N1393" s="104">
        <v>105</v>
      </c>
      <c r="O1393" s="104">
        <v>6</v>
      </c>
      <c r="P1393" s="104">
        <v>0</v>
      </c>
      <c r="Q1393" s="104">
        <v>0</v>
      </c>
      <c r="R1393" s="104">
        <v>0</v>
      </c>
      <c r="S1393" s="104">
        <f>SUM('MFP by Site_kbs'!$L1393:$P1393,'MFP by Site_kbs'!$R1393)</f>
        <v>113</v>
      </c>
      <c r="T1393" s="104">
        <v>108</v>
      </c>
      <c r="U1393" s="105">
        <v>0.95575221238938102</v>
      </c>
      <c r="V1393" s="104">
        <v>5</v>
      </c>
      <c r="W1393" s="105">
        <v>4.4247787610619503E-2</v>
      </c>
      <c r="X1393" s="104">
        <v>0</v>
      </c>
      <c r="Y1393" s="104">
        <v>0</v>
      </c>
      <c r="Z1393" s="104" t="s">
        <v>1869</v>
      </c>
      <c r="AA1393" s="104">
        <v>0</v>
      </c>
      <c r="AB1393" s="104">
        <v>0</v>
      </c>
      <c r="AC1393" s="104">
        <v>0</v>
      </c>
      <c r="AD1393" s="103">
        <v>0</v>
      </c>
      <c r="AE1393" s="104">
        <v>0</v>
      </c>
      <c r="AF1393" s="104">
        <v>0</v>
      </c>
      <c r="AG1393" s="104">
        <v>0</v>
      </c>
      <c r="AH1393" s="104">
        <v>0</v>
      </c>
      <c r="AI1393" s="104">
        <v>0</v>
      </c>
      <c r="AJ1393" s="104">
        <v>111</v>
      </c>
      <c r="AK1393" s="104">
        <v>2</v>
      </c>
      <c r="AL1393" s="104">
        <v>0</v>
      </c>
      <c r="AM1393" s="104">
        <v>0</v>
      </c>
      <c r="AN1393" s="104">
        <v>0</v>
      </c>
      <c r="AO1393" s="104">
        <v>109</v>
      </c>
      <c r="AP1393" s="106">
        <f>'MFP by Site_kbs'!$AO1393/'MFP by Site_kbs'!$G1393</f>
        <v>0.96460176991150437</v>
      </c>
      <c r="AQ1393" s="104">
        <v>109</v>
      </c>
      <c r="AR1393" s="107">
        <f>'MFP by Site_kbs'!$AQ1393/'MFP by Site_kbs'!$G1393</f>
        <v>0.96460176991150437</v>
      </c>
      <c r="AS1393" s="104" t="s">
        <v>1806</v>
      </c>
      <c r="AT1393" s="104" t="s">
        <v>1771</v>
      </c>
      <c r="AU1393" s="115" t="s">
        <v>3246</v>
      </c>
    </row>
    <row r="1394" spans="2:47" ht="30" x14ac:dyDescent="0.25">
      <c r="B1394" s="109" t="s">
        <v>1808</v>
      </c>
      <c r="C1394" s="109" t="s">
        <v>275</v>
      </c>
      <c r="D1394" s="109" t="s">
        <v>276</v>
      </c>
      <c r="E1394" s="109" t="s">
        <v>1750</v>
      </c>
      <c r="F1394" s="109" t="s">
        <v>276</v>
      </c>
      <c r="G1394" s="110">
        <v>313</v>
      </c>
      <c r="H1394" s="110">
        <v>162</v>
      </c>
      <c r="I1394" s="111">
        <v>0.51757188498402595</v>
      </c>
      <c r="J1394" s="110">
        <v>151</v>
      </c>
      <c r="K1394" s="111">
        <v>0.48242811501597399</v>
      </c>
      <c r="L1394" s="110">
        <v>2</v>
      </c>
      <c r="M1394" s="110">
        <v>0</v>
      </c>
      <c r="N1394" s="110">
        <v>300</v>
      </c>
      <c r="O1394" s="110">
        <v>4</v>
      </c>
      <c r="P1394" s="110">
        <v>0</v>
      </c>
      <c r="Q1394" s="110">
        <v>7</v>
      </c>
      <c r="R1394" s="110">
        <v>0</v>
      </c>
      <c r="S1394" s="110">
        <f>SUM('MFP by Site_kbs'!$L1394:$P1394,'MFP by Site_kbs'!$R1394)</f>
        <v>306</v>
      </c>
      <c r="T1394" s="110">
        <v>313</v>
      </c>
      <c r="U1394" s="111">
        <v>1</v>
      </c>
      <c r="V1394" s="110">
        <v>0</v>
      </c>
      <c r="W1394" s="111">
        <v>0</v>
      </c>
      <c r="X1394" s="110">
        <v>0</v>
      </c>
      <c r="Y1394" s="110">
        <v>1</v>
      </c>
      <c r="Z1394" s="110" t="s">
        <v>1869</v>
      </c>
      <c r="AA1394" s="110">
        <v>47</v>
      </c>
      <c r="AB1394" s="110">
        <v>61</v>
      </c>
      <c r="AC1394" s="110">
        <v>63</v>
      </c>
      <c r="AD1394" s="109">
        <v>50</v>
      </c>
      <c r="AE1394" s="110">
        <v>47</v>
      </c>
      <c r="AF1394" s="110">
        <v>44</v>
      </c>
      <c r="AG1394" s="110">
        <v>0</v>
      </c>
      <c r="AH1394" s="110">
        <v>0</v>
      </c>
      <c r="AI1394" s="110">
        <v>0</v>
      </c>
      <c r="AJ1394" s="110">
        <v>0</v>
      </c>
      <c r="AK1394" s="110">
        <v>0</v>
      </c>
      <c r="AL1394" s="110">
        <v>0</v>
      </c>
      <c r="AM1394" s="110">
        <v>0</v>
      </c>
      <c r="AN1394" s="110">
        <v>0</v>
      </c>
      <c r="AO1394" s="110">
        <v>259</v>
      </c>
      <c r="AP1394" s="112">
        <f>'MFP by Site_kbs'!$AO1394/'MFP by Site_kbs'!$G1394</f>
        <v>0.82747603833865813</v>
      </c>
      <c r="AQ1394" s="110">
        <v>259</v>
      </c>
      <c r="AR1394" s="113">
        <f>'MFP by Site_kbs'!$AQ1394/'MFP by Site_kbs'!$G1394</f>
        <v>0.82747603833865813</v>
      </c>
      <c r="AS1394" s="110" t="s">
        <v>1798</v>
      </c>
      <c r="AT1394" s="110" t="s">
        <v>1957</v>
      </c>
      <c r="AU1394" s="114" t="s">
        <v>3246</v>
      </c>
    </row>
    <row r="1395" spans="2:47" ht="30" x14ac:dyDescent="0.25">
      <c r="B1395" s="103" t="s">
        <v>1808</v>
      </c>
      <c r="C1395" s="103" t="s">
        <v>344</v>
      </c>
      <c r="D1395" s="103" t="s">
        <v>345</v>
      </c>
      <c r="E1395" s="103" t="s">
        <v>1725</v>
      </c>
      <c r="F1395" s="103" t="s">
        <v>345</v>
      </c>
      <c r="G1395" s="104">
        <v>149</v>
      </c>
      <c r="H1395" s="104">
        <v>73</v>
      </c>
      <c r="I1395" s="105">
        <v>0.48993288590604001</v>
      </c>
      <c r="J1395" s="104">
        <v>76</v>
      </c>
      <c r="K1395" s="105">
        <v>0.51006711409395999</v>
      </c>
      <c r="L1395" s="104">
        <v>0</v>
      </c>
      <c r="M1395" s="104">
        <v>0</v>
      </c>
      <c r="N1395" s="104">
        <v>149</v>
      </c>
      <c r="O1395" s="104">
        <v>0</v>
      </c>
      <c r="P1395" s="104">
        <v>0</v>
      </c>
      <c r="Q1395" s="104">
        <v>0</v>
      </c>
      <c r="R1395" s="104">
        <v>0</v>
      </c>
      <c r="S1395" s="104">
        <f>SUM('MFP by Site_kbs'!$L1395:$P1395,'MFP by Site_kbs'!$R1395)</f>
        <v>149</v>
      </c>
      <c r="T1395" s="104">
        <v>149</v>
      </c>
      <c r="U1395" s="105">
        <v>1</v>
      </c>
      <c r="V1395" s="104">
        <v>0</v>
      </c>
      <c r="W1395" s="105">
        <v>0</v>
      </c>
      <c r="X1395" s="104">
        <v>0</v>
      </c>
      <c r="Y1395" s="104">
        <v>0</v>
      </c>
      <c r="Z1395" s="104" t="s">
        <v>1869</v>
      </c>
      <c r="AA1395" s="104">
        <v>21</v>
      </c>
      <c r="AB1395" s="104">
        <v>15</v>
      </c>
      <c r="AC1395" s="104">
        <v>18</v>
      </c>
      <c r="AD1395" s="103">
        <v>16</v>
      </c>
      <c r="AE1395" s="104">
        <v>13</v>
      </c>
      <c r="AF1395" s="104">
        <v>17</v>
      </c>
      <c r="AG1395" s="104">
        <v>10</v>
      </c>
      <c r="AH1395" s="104">
        <v>14</v>
      </c>
      <c r="AI1395" s="104">
        <v>25</v>
      </c>
      <c r="AJ1395" s="104">
        <v>0</v>
      </c>
      <c r="AK1395" s="104">
        <v>0</v>
      </c>
      <c r="AL1395" s="104">
        <v>0</v>
      </c>
      <c r="AM1395" s="104">
        <v>0</v>
      </c>
      <c r="AN1395" s="104">
        <v>0</v>
      </c>
      <c r="AO1395" s="104">
        <v>149</v>
      </c>
      <c r="AP1395" s="106">
        <f>'MFP by Site_kbs'!$AO1395/'MFP by Site_kbs'!$G1395</f>
        <v>1</v>
      </c>
      <c r="AQ1395" s="104">
        <v>149</v>
      </c>
      <c r="AR1395" s="107">
        <f>'MFP by Site_kbs'!$AQ1395/'MFP by Site_kbs'!$G1395</f>
        <v>1</v>
      </c>
      <c r="AS1395" s="104" t="s">
        <v>1806</v>
      </c>
      <c r="AT1395" s="104" t="s">
        <v>1957</v>
      </c>
      <c r="AU1395" s="115" t="s">
        <v>3246</v>
      </c>
    </row>
    <row r="1396" spans="2:47" ht="30" x14ac:dyDescent="0.25">
      <c r="B1396" s="109" t="s">
        <v>1808</v>
      </c>
      <c r="C1396" s="109" t="s">
        <v>346</v>
      </c>
      <c r="D1396" s="109" t="s">
        <v>347</v>
      </c>
      <c r="E1396" s="109" t="s">
        <v>1718</v>
      </c>
      <c r="F1396" s="109" t="s">
        <v>347</v>
      </c>
      <c r="G1396" s="110">
        <v>493</v>
      </c>
      <c r="H1396" s="110">
        <v>226</v>
      </c>
      <c r="I1396" s="111">
        <v>0.45841784989857998</v>
      </c>
      <c r="J1396" s="110">
        <v>267</v>
      </c>
      <c r="K1396" s="111">
        <v>0.54158215010141997</v>
      </c>
      <c r="L1396" s="110">
        <v>0</v>
      </c>
      <c r="M1396" s="110">
        <v>0</v>
      </c>
      <c r="N1396" s="110">
        <v>459</v>
      </c>
      <c r="O1396" s="110">
        <v>19</v>
      </c>
      <c r="P1396" s="110">
        <v>0</v>
      </c>
      <c r="Q1396" s="110">
        <v>14</v>
      </c>
      <c r="R1396" s="110">
        <v>1</v>
      </c>
      <c r="S1396" s="110">
        <f>SUM('MFP by Site_kbs'!$L1396:$P1396,'MFP by Site_kbs'!$R1396)</f>
        <v>479</v>
      </c>
      <c r="T1396" s="110">
        <v>488</v>
      </c>
      <c r="U1396" s="111">
        <v>0.98985801217038505</v>
      </c>
      <c r="V1396" s="110">
        <v>5</v>
      </c>
      <c r="W1396" s="111">
        <v>1.0141987829614601E-2</v>
      </c>
      <c r="X1396" s="110">
        <v>0</v>
      </c>
      <c r="Y1396" s="110">
        <v>0</v>
      </c>
      <c r="Z1396" s="110" t="s">
        <v>1869</v>
      </c>
      <c r="AA1396" s="110">
        <v>36</v>
      </c>
      <c r="AB1396" s="110">
        <v>51</v>
      </c>
      <c r="AC1396" s="110">
        <v>60</v>
      </c>
      <c r="AD1396" s="109">
        <v>59</v>
      </c>
      <c r="AE1396" s="110">
        <v>60</v>
      </c>
      <c r="AF1396" s="110">
        <v>60</v>
      </c>
      <c r="AG1396" s="110">
        <v>61</v>
      </c>
      <c r="AH1396" s="110">
        <v>54</v>
      </c>
      <c r="AI1396" s="110">
        <v>52</v>
      </c>
      <c r="AJ1396" s="110">
        <v>0</v>
      </c>
      <c r="AK1396" s="110">
        <v>0</v>
      </c>
      <c r="AL1396" s="110">
        <v>0</v>
      </c>
      <c r="AM1396" s="110">
        <v>0</v>
      </c>
      <c r="AN1396" s="110">
        <v>0</v>
      </c>
      <c r="AO1396" s="110">
        <v>468</v>
      </c>
      <c r="AP1396" s="112">
        <f>'MFP by Site_kbs'!$AO1396/'MFP by Site_kbs'!$G1396</f>
        <v>0.94929006085192702</v>
      </c>
      <c r="AQ1396" s="110">
        <v>468</v>
      </c>
      <c r="AR1396" s="113">
        <f>'MFP by Site_kbs'!$AQ1396/'MFP by Site_kbs'!$G1396</f>
        <v>0.94929006085192702</v>
      </c>
      <c r="AS1396" s="110" t="s">
        <v>1806</v>
      </c>
      <c r="AT1396" s="110" t="s">
        <v>1771</v>
      </c>
      <c r="AU1396" s="114" t="s">
        <v>3246</v>
      </c>
    </row>
    <row r="1397" spans="2:47" ht="30" x14ac:dyDescent="0.25">
      <c r="B1397" s="103" t="s">
        <v>1808</v>
      </c>
      <c r="C1397" s="103" t="s">
        <v>348</v>
      </c>
      <c r="D1397" s="103" t="s">
        <v>349</v>
      </c>
      <c r="E1397" s="103" t="s">
        <v>1719</v>
      </c>
      <c r="F1397" s="103" t="s">
        <v>349</v>
      </c>
      <c r="G1397" s="104">
        <v>747</v>
      </c>
      <c r="H1397" s="104">
        <v>359</v>
      </c>
      <c r="I1397" s="105">
        <v>0.48058902275769699</v>
      </c>
      <c r="J1397" s="104">
        <v>388</v>
      </c>
      <c r="K1397" s="105">
        <v>0.51941097724230301</v>
      </c>
      <c r="L1397" s="104">
        <v>2</v>
      </c>
      <c r="M1397" s="104">
        <v>1</v>
      </c>
      <c r="N1397" s="104">
        <v>719</v>
      </c>
      <c r="O1397" s="104">
        <v>20</v>
      </c>
      <c r="P1397" s="104">
        <v>0</v>
      </c>
      <c r="Q1397" s="104">
        <v>5</v>
      </c>
      <c r="R1397" s="104">
        <v>0</v>
      </c>
      <c r="S1397" s="104">
        <f>SUM('MFP by Site_kbs'!$L1397:$P1397,'MFP by Site_kbs'!$R1397)</f>
        <v>742</v>
      </c>
      <c r="T1397" s="104">
        <v>735</v>
      </c>
      <c r="U1397" s="105">
        <v>0.98393574297188802</v>
      </c>
      <c r="V1397" s="104">
        <v>12</v>
      </c>
      <c r="W1397" s="105">
        <v>1.60642570281124E-2</v>
      </c>
      <c r="X1397" s="104">
        <v>0</v>
      </c>
      <c r="Y1397" s="104">
        <v>0</v>
      </c>
      <c r="Z1397" s="104" t="s">
        <v>1869</v>
      </c>
      <c r="AA1397" s="104">
        <v>77</v>
      </c>
      <c r="AB1397" s="104">
        <v>82</v>
      </c>
      <c r="AC1397" s="104">
        <v>88</v>
      </c>
      <c r="AD1397" s="103">
        <v>90</v>
      </c>
      <c r="AE1397" s="104">
        <v>60</v>
      </c>
      <c r="AF1397" s="104">
        <v>86</v>
      </c>
      <c r="AG1397" s="104">
        <v>87</v>
      </c>
      <c r="AH1397" s="104">
        <v>90</v>
      </c>
      <c r="AI1397" s="104">
        <v>87</v>
      </c>
      <c r="AJ1397" s="104">
        <v>0</v>
      </c>
      <c r="AK1397" s="104">
        <v>0</v>
      </c>
      <c r="AL1397" s="104">
        <v>0</v>
      </c>
      <c r="AM1397" s="104">
        <v>0</v>
      </c>
      <c r="AN1397" s="104">
        <v>0</v>
      </c>
      <c r="AO1397" s="104">
        <v>716</v>
      </c>
      <c r="AP1397" s="106">
        <f>'MFP by Site_kbs'!$AO1397/'MFP by Site_kbs'!$G1397</f>
        <v>0.95850066934404288</v>
      </c>
      <c r="AQ1397" s="104">
        <v>716</v>
      </c>
      <c r="AR1397" s="107">
        <f>'MFP by Site_kbs'!$AQ1397/'MFP by Site_kbs'!$G1397</f>
        <v>0.95850066934404288</v>
      </c>
      <c r="AS1397" s="104" t="s">
        <v>1806</v>
      </c>
      <c r="AT1397" s="104" t="s">
        <v>1771</v>
      </c>
      <c r="AU1397" s="115" t="s">
        <v>3246</v>
      </c>
    </row>
    <row r="1398" spans="2:47" ht="30" x14ac:dyDescent="0.25">
      <c r="B1398" s="109" t="s">
        <v>1808</v>
      </c>
      <c r="C1398" s="109" t="s">
        <v>350</v>
      </c>
      <c r="D1398" s="109" t="s">
        <v>351</v>
      </c>
      <c r="E1398" s="109" t="s">
        <v>1720</v>
      </c>
      <c r="F1398" s="109" t="s">
        <v>351</v>
      </c>
      <c r="G1398" s="110">
        <v>201</v>
      </c>
      <c r="H1398" s="110">
        <v>93</v>
      </c>
      <c r="I1398" s="111">
        <v>0.462686567164179</v>
      </c>
      <c r="J1398" s="110">
        <v>108</v>
      </c>
      <c r="K1398" s="111">
        <v>0.537313432835821</v>
      </c>
      <c r="L1398" s="110">
        <v>1</v>
      </c>
      <c r="M1398" s="110">
        <v>0</v>
      </c>
      <c r="N1398" s="110">
        <v>184</v>
      </c>
      <c r="O1398" s="110">
        <v>15</v>
      </c>
      <c r="P1398" s="110">
        <v>0</v>
      </c>
      <c r="Q1398" s="110">
        <v>1</v>
      </c>
      <c r="R1398" s="110">
        <v>0</v>
      </c>
      <c r="S1398" s="110">
        <f>SUM('MFP by Site_kbs'!$L1398:$P1398,'MFP by Site_kbs'!$R1398)</f>
        <v>200</v>
      </c>
      <c r="T1398" s="110">
        <v>188</v>
      </c>
      <c r="U1398" s="111">
        <v>0.93532338308457696</v>
      </c>
      <c r="V1398" s="110">
        <v>13</v>
      </c>
      <c r="W1398" s="111">
        <v>6.4676616915422896E-2</v>
      </c>
      <c r="X1398" s="110">
        <v>0</v>
      </c>
      <c r="Y1398" s="110">
        <v>0</v>
      </c>
      <c r="Z1398" s="110" t="s">
        <v>1869</v>
      </c>
      <c r="AA1398" s="110">
        <v>0</v>
      </c>
      <c r="AB1398" s="110">
        <v>0</v>
      </c>
      <c r="AC1398" s="110">
        <v>0</v>
      </c>
      <c r="AD1398" s="109">
        <v>0</v>
      </c>
      <c r="AE1398" s="110">
        <v>0</v>
      </c>
      <c r="AF1398" s="110">
        <v>0</v>
      </c>
      <c r="AG1398" s="110">
        <v>0</v>
      </c>
      <c r="AH1398" s="110">
        <v>0</v>
      </c>
      <c r="AI1398" s="110">
        <v>0</v>
      </c>
      <c r="AJ1398" s="110">
        <v>17</v>
      </c>
      <c r="AK1398" s="110">
        <v>0</v>
      </c>
      <c r="AL1398" s="110">
        <v>63</v>
      </c>
      <c r="AM1398" s="110">
        <v>49</v>
      </c>
      <c r="AN1398" s="110">
        <v>72</v>
      </c>
      <c r="AO1398" s="110">
        <v>187</v>
      </c>
      <c r="AP1398" s="112">
        <f>'MFP by Site_kbs'!$AO1398/'MFP by Site_kbs'!$G1398</f>
        <v>0.93034825870646765</v>
      </c>
      <c r="AQ1398" s="110">
        <v>187</v>
      </c>
      <c r="AR1398" s="113">
        <f>'MFP by Site_kbs'!$AQ1398/'MFP by Site_kbs'!$G1398</f>
        <v>0.93034825870646765</v>
      </c>
      <c r="AS1398" s="110" t="s">
        <v>1806</v>
      </c>
      <c r="AT1398" s="110" t="s">
        <v>1771</v>
      </c>
      <c r="AU1398" s="114" t="s">
        <v>3246</v>
      </c>
    </row>
    <row r="1399" spans="2:47" ht="30" x14ac:dyDescent="0.25">
      <c r="B1399" s="103" t="s">
        <v>1808</v>
      </c>
      <c r="C1399" s="103" t="s">
        <v>352</v>
      </c>
      <c r="D1399" s="103" t="s">
        <v>1762</v>
      </c>
      <c r="E1399" s="103" t="s">
        <v>1721</v>
      </c>
      <c r="F1399" s="103" t="s">
        <v>1762</v>
      </c>
      <c r="G1399" s="104">
        <v>697</v>
      </c>
      <c r="H1399" s="104">
        <v>341</v>
      </c>
      <c r="I1399" s="105">
        <v>0.48923959827833602</v>
      </c>
      <c r="J1399" s="104">
        <v>356</v>
      </c>
      <c r="K1399" s="105">
        <v>0.51076040172166404</v>
      </c>
      <c r="L1399" s="104">
        <v>0</v>
      </c>
      <c r="M1399" s="104">
        <v>0</v>
      </c>
      <c r="N1399" s="104">
        <v>615</v>
      </c>
      <c r="O1399" s="104">
        <v>75</v>
      </c>
      <c r="P1399" s="104">
        <v>0</v>
      </c>
      <c r="Q1399" s="104">
        <v>6</v>
      </c>
      <c r="R1399" s="104">
        <v>1</v>
      </c>
      <c r="S1399" s="104">
        <f>SUM('MFP by Site_kbs'!$L1399:$P1399,'MFP by Site_kbs'!$R1399)</f>
        <v>691</v>
      </c>
      <c r="T1399" s="104">
        <v>643</v>
      </c>
      <c r="U1399" s="105">
        <v>0.92252510760401696</v>
      </c>
      <c r="V1399" s="104">
        <v>54</v>
      </c>
      <c r="W1399" s="105">
        <v>7.7474892395982806E-2</v>
      </c>
      <c r="X1399" s="104">
        <v>0</v>
      </c>
      <c r="Y1399" s="104">
        <v>5</v>
      </c>
      <c r="Z1399" s="104" t="s">
        <v>1869</v>
      </c>
      <c r="AA1399" s="104">
        <v>76</v>
      </c>
      <c r="AB1399" s="104">
        <v>86</v>
      </c>
      <c r="AC1399" s="104">
        <v>87</v>
      </c>
      <c r="AD1399" s="103">
        <v>87</v>
      </c>
      <c r="AE1399" s="104">
        <v>60</v>
      </c>
      <c r="AF1399" s="104">
        <v>78</v>
      </c>
      <c r="AG1399" s="104">
        <v>81</v>
      </c>
      <c r="AH1399" s="104">
        <v>78</v>
      </c>
      <c r="AI1399" s="104">
        <v>59</v>
      </c>
      <c r="AJ1399" s="104">
        <v>0</v>
      </c>
      <c r="AK1399" s="104">
        <v>0</v>
      </c>
      <c r="AL1399" s="104">
        <v>0</v>
      </c>
      <c r="AM1399" s="104">
        <v>0</v>
      </c>
      <c r="AN1399" s="104">
        <v>0</v>
      </c>
      <c r="AO1399" s="104">
        <v>660</v>
      </c>
      <c r="AP1399" s="106">
        <f>'MFP by Site_kbs'!$AO1399/'MFP by Site_kbs'!$G1399</f>
        <v>0.94691535150645623</v>
      </c>
      <c r="AQ1399" s="104">
        <v>660</v>
      </c>
      <c r="AR1399" s="107">
        <f>'MFP by Site_kbs'!$AQ1399/'MFP by Site_kbs'!$G1399</f>
        <v>0.94691535150645623</v>
      </c>
      <c r="AS1399" s="104" t="s">
        <v>1806</v>
      </c>
      <c r="AT1399" s="104" t="s">
        <v>1771</v>
      </c>
      <c r="AU1399" s="115" t="s">
        <v>3246</v>
      </c>
    </row>
    <row r="1400" spans="2:47" ht="30" x14ac:dyDescent="0.25">
      <c r="B1400" s="109" t="s">
        <v>1808</v>
      </c>
      <c r="C1400" s="109" t="s">
        <v>353</v>
      </c>
      <c r="D1400" s="109" t="s">
        <v>354</v>
      </c>
      <c r="E1400" s="109" t="s">
        <v>1722</v>
      </c>
      <c r="F1400" s="109" t="s">
        <v>354</v>
      </c>
      <c r="G1400" s="110">
        <v>760</v>
      </c>
      <c r="H1400" s="110">
        <v>350</v>
      </c>
      <c r="I1400" s="111">
        <v>0.46052631578947401</v>
      </c>
      <c r="J1400" s="110">
        <v>410</v>
      </c>
      <c r="K1400" s="111">
        <v>0.53947368421052599</v>
      </c>
      <c r="L1400" s="110">
        <v>3</v>
      </c>
      <c r="M1400" s="110">
        <v>0</v>
      </c>
      <c r="N1400" s="110">
        <v>737</v>
      </c>
      <c r="O1400" s="110">
        <v>17</v>
      </c>
      <c r="P1400" s="110">
        <v>0</v>
      </c>
      <c r="Q1400" s="110">
        <v>1</v>
      </c>
      <c r="R1400" s="110">
        <v>2</v>
      </c>
      <c r="S1400" s="110">
        <f>SUM('MFP by Site_kbs'!$L1400:$P1400,'MFP by Site_kbs'!$R1400)</f>
        <v>759</v>
      </c>
      <c r="T1400" s="110">
        <v>749</v>
      </c>
      <c r="U1400" s="111">
        <v>0.98552631578947403</v>
      </c>
      <c r="V1400" s="110">
        <v>11</v>
      </c>
      <c r="W1400" s="111">
        <v>1.44736842105263E-2</v>
      </c>
      <c r="X1400" s="110">
        <v>0</v>
      </c>
      <c r="Y1400" s="110">
        <v>2</v>
      </c>
      <c r="Z1400" s="110" t="s">
        <v>1869</v>
      </c>
      <c r="AA1400" s="110">
        <v>82</v>
      </c>
      <c r="AB1400" s="110">
        <v>76</v>
      </c>
      <c r="AC1400" s="110">
        <v>87</v>
      </c>
      <c r="AD1400" s="109">
        <v>85</v>
      </c>
      <c r="AE1400" s="110">
        <v>84</v>
      </c>
      <c r="AF1400" s="110">
        <v>86</v>
      </c>
      <c r="AG1400" s="110">
        <v>84</v>
      </c>
      <c r="AH1400" s="110">
        <v>88</v>
      </c>
      <c r="AI1400" s="110">
        <v>86</v>
      </c>
      <c r="AJ1400" s="110">
        <v>0</v>
      </c>
      <c r="AK1400" s="110">
        <v>0</v>
      </c>
      <c r="AL1400" s="110">
        <v>0</v>
      </c>
      <c r="AM1400" s="110">
        <v>0</v>
      </c>
      <c r="AN1400" s="110">
        <v>0</v>
      </c>
      <c r="AO1400" s="110">
        <v>738</v>
      </c>
      <c r="AP1400" s="112">
        <f>'MFP by Site_kbs'!$AO1400/'MFP by Site_kbs'!$G1400</f>
        <v>0.97105263157894739</v>
      </c>
      <c r="AQ1400" s="110">
        <v>738</v>
      </c>
      <c r="AR1400" s="113">
        <f>'MFP by Site_kbs'!$AQ1400/'MFP by Site_kbs'!$G1400</f>
        <v>0.97105263157894739</v>
      </c>
      <c r="AS1400" s="110" t="s">
        <v>1806</v>
      </c>
      <c r="AT1400" s="110" t="s">
        <v>1771</v>
      </c>
      <c r="AU1400" s="114" t="s">
        <v>3246</v>
      </c>
    </row>
    <row r="1401" spans="2:47" x14ac:dyDescent="0.25">
      <c r="B1401" s="103" t="s">
        <v>1808</v>
      </c>
      <c r="C1401" s="103" t="s">
        <v>277</v>
      </c>
      <c r="D1401" s="103" t="s">
        <v>278</v>
      </c>
      <c r="E1401" s="103" t="s">
        <v>1751</v>
      </c>
      <c r="F1401" s="103" t="s">
        <v>278</v>
      </c>
      <c r="G1401" s="104">
        <v>160</v>
      </c>
      <c r="H1401" s="104">
        <v>76</v>
      </c>
      <c r="I1401" s="105">
        <v>0.47499999999999998</v>
      </c>
      <c r="J1401" s="104">
        <v>84</v>
      </c>
      <c r="K1401" s="105">
        <v>0.52500000000000002</v>
      </c>
      <c r="L1401" s="104">
        <v>2</v>
      </c>
      <c r="M1401" s="104">
        <v>0</v>
      </c>
      <c r="N1401" s="104">
        <v>154</v>
      </c>
      <c r="O1401" s="104">
        <v>0</v>
      </c>
      <c r="P1401" s="104">
        <v>0</v>
      </c>
      <c r="Q1401" s="104">
        <v>4</v>
      </c>
      <c r="R1401" s="104">
        <v>0</v>
      </c>
      <c r="S1401" s="104">
        <f>SUM('MFP by Site_kbs'!$L1401:$P1401,'MFP by Site_kbs'!$R1401)</f>
        <v>156</v>
      </c>
      <c r="T1401" s="104">
        <v>160</v>
      </c>
      <c r="U1401" s="105">
        <v>1</v>
      </c>
      <c r="V1401" s="104">
        <v>0</v>
      </c>
      <c r="W1401" s="105">
        <v>0</v>
      </c>
      <c r="X1401" s="104">
        <v>0</v>
      </c>
      <c r="Y1401" s="104">
        <v>0</v>
      </c>
      <c r="Z1401" s="104" t="s">
        <v>1869</v>
      </c>
      <c r="AA1401" s="104">
        <v>0</v>
      </c>
      <c r="AB1401" s="104">
        <v>0</v>
      </c>
      <c r="AC1401" s="104">
        <v>0</v>
      </c>
      <c r="AD1401" s="103">
        <v>0</v>
      </c>
      <c r="AE1401" s="104">
        <v>0</v>
      </c>
      <c r="AF1401" s="104">
        <v>0</v>
      </c>
      <c r="AG1401" s="104">
        <v>0</v>
      </c>
      <c r="AH1401" s="104">
        <v>0</v>
      </c>
      <c r="AI1401" s="104">
        <v>0</v>
      </c>
      <c r="AJ1401" s="104">
        <v>54</v>
      </c>
      <c r="AK1401" s="104">
        <v>0</v>
      </c>
      <c r="AL1401" s="104">
        <v>29</v>
      </c>
      <c r="AM1401" s="104">
        <v>50</v>
      </c>
      <c r="AN1401" s="104">
        <v>27</v>
      </c>
      <c r="AO1401" s="104">
        <v>122</v>
      </c>
      <c r="AP1401" s="106">
        <f>'MFP by Site_kbs'!$AO1401/'MFP by Site_kbs'!$G1401</f>
        <v>0.76249999999999996</v>
      </c>
      <c r="AQ1401" s="104">
        <v>122</v>
      </c>
      <c r="AR1401" s="107">
        <f>'MFP by Site_kbs'!$AQ1401/'MFP by Site_kbs'!$G1401</f>
        <v>0.76249999999999996</v>
      </c>
      <c r="AS1401" s="104" t="s">
        <v>1798</v>
      </c>
      <c r="AT1401" s="104" t="s">
        <v>1800</v>
      </c>
      <c r="AU1401" s="115" t="s">
        <v>3247</v>
      </c>
    </row>
    <row r="1402" spans="2:47" x14ac:dyDescent="0.25">
      <c r="B1402" s="109" t="s">
        <v>1808</v>
      </c>
      <c r="C1402" s="109" t="s">
        <v>355</v>
      </c>
      <c r="D1402" s="109" t="s">
        <v>356</v>
      </c>
      <c r="E1402" s="109" t="s">
        <v>1728</v>
      </c>
      <c r="F1402" s="109" t="s">
        <v>356</v>
      </c>
      <c r="G1402" s="110">
        <v>410</v>
      </c>
      <c r="H1402" s="110">
        <v>189</v>
      </c>
      <c r="I1402" s="111">
        <v>0.46097560975609803</v>
      </c>
      <c r="J1402" s="110">
        <v>221</v>
      </c>
      <c r="K1402" s="111">
        <v>0.53902439024390203</v>
      </c>
      <c r="L1402" s="110">
        <v>0</v>
      </c>
      <c r="M1402" s="110">
        <v>0</v>
      </c>
      <c r="N1402" s="110">
        <v>407</v>
      </c>
      <c r="O1402" s="110">
        <v>2</v>
      </c>
      <c r="P1402" s="110">
        <v>0</v>
      </c>
      <c r="Q1402" s="110">
        <v>1</v>
      </c>
      <c r="R1402" s="110">
        <v>0</v>
      </c>
      <c r="S1402" s="110">
        <f>SUM('MFP by Site_kbs'!$L1402:$P1402,'MFP by Site_kbs'!$R1402)</f>
        <v>409</v>
      </c>
      <c r="T1402" s="110">
        <v>410</v>
      </c>
      <c r="U1402" s="111">
        <v>1</v>
      </c>
      <c r="V1402" s="110">
        <v>0</v>
      </c>
      <c r="W1402" s="111">
        <v>0</v>
      </c>
      <c r="X1402" s="110">
        <v>0</v>
      </c>
      <c r="Y1402" s="110">
        <v>0</v>
      </c>
      <c r="Z1402" s="110" t="s">
        <v>1869</v>
      </c>
      <c r="AA1402" s="110">
        <v>0</v>
      </c>
      <c r="AB1402" s="110">
        <v>0</v>
      </c>
      <c r="AC1402" s="110">
        <v>0</v>
      </c>
      <c r="AD1402" s="109">
        <v>0</v>
      </c>
      <c r="AE1402" s="110">
        <v>0</v>
      </c>
      <c r="AF1402" s="110">
        <v>0</v>
      </c>
      <c r="AG1402" s="110">
        <v>0</v>
      </c>
      <c r="AH1402" s="110">
        <v>0</v>
      </c>
      <c r="AI1402" s="110">
        <v>0</v>
      </c>
      <c r="AJ1402" s="110">
        <v>82</v>
      </c>
      <c r="AK1402" s="110">
        <v>17</v>
      </c>
      <c r="AL1402" s="110">
        <v>114</v>
      </c>
      <c r="AM1402" s="110">
        <v>120</v>
      </c>
      <c r="AN1402" s="110">
        <v>77</v>
      </c>
      <c r="AO1402" s="110">
        <v>291</v>
      </c>
      <c r="AP1402" s="112">
        <f>'MFP by Site_kbs'!$AO1402/'MFP by Site_kbs'!$G1402</f>
        <v>0.70975609756097557</v>
      </c>
      <c r="AQ1402" s="110">
        <v>291</v>
      </c>
      <c r="AR1402" s="113">
        <f>'MFP by Site_kbs'!$AQ1402/'MFP by Site_kbs'!$G1402</f>
        <v>0.70975609756097557</v>
      </c>
      <c r="AS1402" s="110" t="s">
        <v>1806</v>
      </c>
      <c r="AT1402" s="110" t="s">
        <v>1957</v>
      </c>
      <c r="AU1402" s="114" t="s">
        <v>3246</v>
      </c>
    </row>
    <row r="1403" spans="2:47" ht="30" x14ac:dyDescent="0.25">
      <c r="B1403" s="103" t="s">
        <v>1808</v>
      </c>
      <c r="C1403" s="103" t="s">
        <v>357</v>
      </c>
      <c r="D1403" s="103" t="s">
        <v>358</v>
      </c>
      <c r="E1403" s="103" t="s">
        <v>1682</v>
      </c>
      <c r="F1403" s="103" t="s">
        <v>358</v>
      </c>
      <c r="G1403" s="104">
        <v>675</v>
      </c>
      <c r="H1403" s="104">
        <v>295</v>
      </c>
      <c r="I1403" s="105">
        <v>0.437037037037037</v>
      </c>
      <c r="J1403" s="104">
        <v>380</v>
      </c>
      <c r="K1403" s="105">
        <v>0.562962962962963</v>
      </c>
      <c r="L1403" s="104">
        <v>0</v>
      </c>
      <c r="M1403" s="104">
        <v>7</v>
      </c>
      <c r="N1403" s="104">
        <v>349</v>
      </c>
      <c r="O1403" s="104">
        <v>72</v>
      </c>
      <c r="P1403" s="104">
        <v>0</v>
      </c>
      <c r="Q1403" s="104">
        <v>219</v>
      </c>
      <c r="R1403" s="104">
        <v>28</v>
      </c>
      <c r="S1403" s="104">
        <f>SUM('MFP by Site_kbs'!$L1403:$P1403,'MFP by Site_kbs'!$R1403)</f>
        <v>456</v>
      </c>
      <c r="T1403" s="104">
        <v>634</v>
      </c>
      <c r="U1403" s="105">
        <v>0.93925925925925902</v>
      </c>
      <c r="V1403" s="104">
        <v>41</v>
      </c>
      <c r="W1403" s="105">
        <v>6.0740740740740699E-2</v>
      </c>
      <c r="X1403" s="104">
        <v>0</v>
      </c>
      <c r="Y1403" s="104">
        <v>13</v>
      </c>
      <c r="Z1403" s="104" t="s">
        <v>1869</v>
      </c>
      <c r="AA1403" s="104">
        <v>82</v>
      </c>
      <c r="AB1403" s="104">
        <v>79</v>
      </c>
      <c r="AC1403" s="104">
        <v>77</v>
      </c>
      <c r="AD1403" s="103">
        <v>80</v>
      </c>
      <c r="AE1403" s="104">
        <v>81</v>
      </c>
      <c r="AF1403" s="104">
        <v>80</v>
      </c>
      <c r="AG1403" s="104">
        <v>75</v>
      </c>
      <c r="AH1403" s="104">
        <v>59</v>
      </c>
      <c r="AI1403" s="104">
        <v>49</v>
      </c>
      <c r="AJ1403" s="104">
        <v>0</v>
      </c>
      <c r="AK1403" s="104">
        <v>0</v>
      </c>
      <c r="AL1403" s="104">
        <v>0</v>
      </c>
      <c r="AM1403" s="104">
        <v>0</v>
      </c>
      <c r="AN1403" s="104">
        <v>0</v>
      </c>
      <c r="AO1403" s="104">
        <v>396</v>
      </c>
      <c r="AP1403" s="106">
        <f>'MFP by Site_kbs'!$AO1403/'MFP by Site_kbs'!$G1403</f>
        <v>0.58666666666666667</v>
      </c>
      <c r="AQ1403" s="104">
        <v>400</v>
      </c>
      <c r="AR1403" s="107">
        <f>'MFP by Site_kbs'!$AQ1403/'MFP by Site_kbs'!$G1403</f>
        <v>0.59259259259259256</v>
      </c>
      <c r="AS1403" s="104" t="s">
        <v>1806</v>
      </c>
      <c r="AT1403" s="104" t="s">
        <v>1771</v>
      </c>
      <c r="AU1403" s="115" t="s">
        <v>3247</v>
      </c>
    </row>
    <row r="1404" spans="2:47" ht="30" x14ac:dyDescent="0.25">
      <c r="B1404" s="109" t="s">
        <v>1808</v>
      </c>
      <c r="C1404" s="109" t="s">
        <v>359</v>
      </c>
      <c r="D1404" s="109" t="s">
        <v>360</v>
      </c>
      <c r="E1404" s="109" t="s">
        <v>1681</v>
      </c>
      <c r="F1404" s="109" t="s">
        <v>360</v>
      </c>
      <c r="G1404" s="110">
        <v>316</v>
      </c>
      <c r="H1404" s="110">
        <v>158</v>
      </c>
      <c r="I1404" s="111">
        <v>0.5</v>
      </c>
      <c r="J1404" s="110">
        <v>158</v>
      </c>
      <c r="K1404" s="111">
        <v>0.5</v>
      </c>
      <c r="L1404" s="110">
        <v>0</v>
      </c>
      <c r="M1404" s="110">
        <v>0</v>
      </c>
      <c r="N1404" s="110">
        <v>289</v>
      </c>
      <c r="O1404" s="110">
        <v>24</v>
      </c>
      <c r="P1404" s="110">
        <v>0</v>
      </c>
      <c r="Q1404" s="110">
        <v>2</v>
      </c>
      <c r="R1404" s="110">
        <v>1</v>
      </c>
      <c r="S1404" s="110">
        <f>SUM('MFP by Site_kbs'!$L1404:$P1404,'MFP by Site_kbs'!$R1404)</f>
        <v>314</v>
      </c>
      <c r="T1404" s="110">
        <v>293</v>
      </c>
      <c r="U1404" s="111">
        <v>0.927215189873418</v>
      </c>
      <c r="V1404" s="110">
        <v>23</v>
      </c>
      <c r="W1404" s="111">
        <v>7.2784810126582306E-2</v>
      </c>
      <c r="X1404" s="110">
        <v>0</v>
      </c>
      <c r="Y1404" s="110">
        <v>0</v>
      </c>
      <c r="Z1404" s="110" t="s">
        <v>1869</v>
      </c>
      <c r="AA1404" s="110">
        <v>22</v>
      </c>
      <c r="AB1404" s="110">
        <v>43</v>
      </c>
      <c r="AC1404" s="110">
        <v>34</v>
      </c>
      <c r="AD1404" s="109">
        <v>47</v>
      </c>
      <c r="AE1404" s="110">
        <v>45</v>
      </c>
      <c r="AF1404" s="110">
        <v>40</v>
      </c>
      <c r="AG1404" s="110">
        <v>38</v>
      </c>
      <c r="AH1404" s="110">
        <v>20</v>
      </c>
      <c r="AI1404" s="110">
        <v>27</v>
      </c>
      <c r="AJ1404" s="110">
        <v>0</v>
      </c>
      <c r="AK1404" s="110">
        <v>0</v>
      </c>
      <c r="AL1404" s="110">
        <v>0</v>
      </c>
      <c r="AM1404" s="110">
        <v>0</v>
      </c>
      <c r="AN1404" s="110">
        <v>0</v>
      </c>
      <c r="AO1404" s="110">
        <v>316</v>
      </c>
      <c r="AP1404" s="112">
        <f>'MFP by Site_kbs'!$AO1404/'MFP by Site_kbs'!$G1404</f>
        <v>1</v>
      </c>
      <c r="AQ1404" s="110">
        <v>316</v>
      </c>
      <c r="AR1404" s="113">
        <f>'MFP by Site_kbs'!$AQ1404/'MFP by Site_kbs'!$G1404</f>
        <v>1</v>
      </c>
      <c r="AS1404" s="110" t="s">
        <v>1806</v>
      </c>
      <c r="AT1404" s="110" t="s">
        <v>1771</v>
      </c>
      <c r="AU1404" s="114" t="s">
        <v>3246</v>
      </c>
    </row>
    <row r="1405" spans="2:47" ht="30" x14ac:dyDescent="0.25">
      <c r="B1405" s="103" t="s">
        <v>1808</v>
      </c>
      <c r="C1405" s="103" t="s">
        <v>361</v>
      </c>
      <c r="D1405" s="103" t="s">
        <v>362</v>
      </c>
      <c r="E1405" s="103" t="s">
        <v>1680</v>
      </c>
      <c r="F1405" s="103" t="s">
        <v>362</v>
      </c>
      <c r="G1405" s="104">
        <v>562</v>
      </c>
      <c r="H1405" s="104">
        <v>268</v>
      </c>
      <c r="I1405" s="105">
        <v>0.47686832740213497</v>
      </c>
      <c r="J1405" s="104">
        <v>294</v>
      </c>
      <c r="K1405" s="105">
        <v>0.52313167259786497</v>
      </c>
      <c r="L1405" s="104">
        <v>1</v>
      </c>
      <c r="M1405" s="104">
        <v>3</v>
      </c>
      <c r="N1405" s="104">
        <v>529</v>
      </c>
      <c r="O1405" s="104">
        <v>26</v>
      </c>
      <c r="P1405" s="104">
        <v>0</v>
      </c>
      <c r="Q1405" s="104">
        <v>1</v>
      </c>
      <c r="R1405" s="104">
        <v>2</v>
      </c>
      <c r="S1405" s="104">
        <f>SUM('MFP by Site_kbs'!$L1405:$P1405,'MFP by Site_kbs'!$R1405)</f>
        <v>561</v>
      </c>
      <c r="T1405" s="104">
        <v>556</v>
      </c>
      <c r="U1405" s="105">
        <v>0.98932384341637003</v>
      </c>
      <c r="V1405" s="104">
        <v>6</v>
      </c>
      <c r="W1405" s="105">
        <v>1.06761565836299E-2</v>
      </c>
      <c r="X1405" s="104">
        <v>0</v>
      </c>
      <c r="Y1405" s="104">
        <v>2</v>
      </c>
      <c r="Z1405" s="104" t="s">
        <v>1869</v>
      </c>
      <c r="AA1405" s="104">
        <v>67</v>
      </c>
      <c r="AB1405" s="104">
        <v>72</v>
      </c>
      <c r="AC1405" s="104">
        <v>71</v>
      </c>
      <c r="AD1405" s="103">
        <v>72</v>
      </c>
      <c r="AE1405" s="104">
        <v>72</v>
      </c>
      <c r="AF1405" s="104">
        <v>57</v>
      </c>
      <c r="AG1405" s="104">
        <v>56</v>
      </c>
      <c r="AH1405" s="104">
        <v>48</v>
      </c>
      <c r="AI1405" s="104">
        <v>45</v>
      </c>
      <c r="AJ1405" s="104">
        <v>0</v>
      </c>
      <c r="AK1405" s="104">
        <v>0</v>
      </c>
      <c r="AL1405" s="104">
        <v>0</v>
      </c>
      <c r="AM1405" s="104">
        <v>0</v>
      </c>
      <c r="AN1405" s="104">
        <v>0</v>
      </c>
      <c r="AO1405" s="104">
        <v>552</v>
      </c>
      <c r="AP1405" s="106">
        <f>'MFP by Site_kbs'!$AO1405/'MFP by Site_kbs'!$G1405</f>
        <v>0.98220640569395012</v>
      </c>
      <c r="AQ1405" s="104">
        <v>552</v>
      </c>
      <c r="AR1405" s="107">
        <f>'MFP by Site_kbs'!$AQ1405/'MFP by Site_kbs'!$G1405</f>
        <v>0.98220640569395012</v>
      </c>
      <c r="AS1405" s="104" t="s">
        <v>1806</v>
      </c>
      <c r="AT1405" s="104" t="s">
        <v>1771</v>
      </c>
      <c r="AU1405" s="115" t="s">
        <v>3246</v>
      </c>
    </row>
    <row r="1406" spans="2:47" ht="30" x14ac:dyDescent="0.25">
      <c r="B1406" s="109" t="s">
        <v>1808</v>
      </c>
      <c r="C1406" s="109" t="s">
        <v>363</v>
      </c>
      <c r="D1406" s="109" t="s">
        <v>364</v>
      </c>
      <c r="E1406" s="109" t="s">
        <v>1678</v>
      </c>
      <c r="F1406" s="109" t="s">
        <v>364</v>
      </c>
      <c r="G1406" s="110">
        <v>553</v>
      </c>
      <c r="H1406" s="110">
        <v>284</v>
      </c>
      <c r="I1406" s="111">
        <v>0.51356238698010803</v>
      </c>
      <c r="J1406" s="110">
        <v>269</v>
      </c>
      <c r="K1406" s="111">
        <v>0.48643761301989202</v>
      </c>
      <c r="L1406" s="110">
        <v>0</v>
      </c>
      <c r="M1406" s="110">
        <v>1</v>
      </c>
      <c r="N1406" s="110">
        <v>494</v>
      </c>
      <c r="O1406" s="110">
        <v>46</v>
      </c>
      <c r="P1406" s="110">
        <v>0</v>
      </c>
      <c r="Q1406" s="110">
        <v>8</v>
      </c>
      <c r="R1406" s="110">
        <v>4</v>
      </c>
      <c r="S1406" s="110">
        <f>SUM('MFP by Site_kbs'!$L1406:$P1406,'MFP by Site_kbs'!$R1406)</f>
        <v>545</v>
      </c>
      <c r="T1406" s="110">
        <v>514</v>
      </c>
      <c r="U1406" s="111">
        <v>0.92947558770343597</v>
      </c>
      <c r="V1406" s="110">
        <v>39</v>
      </c>
      <c r="W1406" s="111">
        <v>7.0524412296564198E-2</v>
      </c>
      <c r="X1406" s="110">
        <v>0</v>
      </c>
      <c r="Y1406" s="110">
        <v>0</v>
      </c>
      <c r="Z1406" s="110" t="s">
        <v>1869</v>
      </c>
      <c r="AA1406" s="110">
        <v>60</v>
      </c>
      <c r="AB1406" s="110">
        <v>58</v>
      </c>
      <c r="AC1406" s="110">
        <v>64</v>
      </c>
      <c r="AD1406" s="109">
        <v>65</v>
      </c>
      <c r="AE1406" s="110">
        <v>62</v>
      </c>
      <c r="AF1406" s="110">
        <v>60</v>
      </c>
      <c r="AG1406" s="110">
        <v>64</v>
      </c>
      <c r="AH1406" s="110">
        <v>59</v>
      </c>
      <c r="AI1406" s="110">
        <v>61</v>
      </c>
      <c r="AJ1406" s="110">
        <v>0</v>
      </c>
      <c r="AK1406" s="110">
        <v>0</v>
      </c>
      <c r="AL1406" s="110">
        <v>0</v>
      </c>
      <c r="AM1406" s="110">
        <v>0</v>
      </c>
      <c r="AN1406" s="110">
        <v>0</v>
      </c>
      <c r="AO1406" s="110">
        <v>536</v>
      </c>
      <c r="AP1406" s="112">
        <f>'MFP by Site_kbs'!$AO1406/'MFP by Site_kbs'!$G1406</f>
        <v>0.96925858951175403</v>
      </c>
      <c r="AQ1406" s="110">
        <v>536</v>
      </c>
      <c r="AR1406" s="113">
        <f>'MFP by Site_kbs'!$AQ1406/'MFP by Site_kbs'!$G1406</f>
        <v>0.96925858951175403</v>
      </c>
      <c r="AS1406" s="110" t="s">
        <v>1806</v>
      </c>
      <c r="AT1406" s="110" t="s">
        <v>1771</v>
      </c>
      <c r="AU1406" s="114" t="s">
        <v>3246</v>
      </c>
    </row>
    <row r="1407" spans="2:47" ht="30" x14ac:dyDescent="0.25">
      <c r="B1407" s="103" t="s">
        <v>1808</v>
      </c>
      <c r="C1407" s="103" t="s">
        <v>279</v>
      </c>
      <c r="D1407" s="103" t="s">
        <v>280</v>
      </c>
      <c r="E1407" s="103" t="s">
        <v>1752</v>
      </c>
      <c r="F1407" s="103" t="s">
        <v>280</v>
      </c>
      <c r="G1407" s="104">
        <v>1823</v>
      </c>
      <c r="H1407" s="104">
        <v>883</v>
      </c>
      <c r="I1407" s="105">
        <v>0.484366428963247</v>
      </c>
      <c r="J1407" s="104">
        <v>940</v>
      </c>
      <c r="K1407" s="105">
        <v>0.515633571036753</v>
      </c>
      <c r="L1407" s="104">
        <v>29</v>
      </c>
      <c r="M1407" s="104">
        <v>13</v>
      </c>
      <c r="N1407" s="104">
        <v>419</v>
      </c>
      <c r="O1407" s="104">
        <v>43</v>
      </c>
      <c r="P1407" s="104">
        <v>2</v>
      </c>
      <c r="Q1407" s="104">
        <v>1297</v>
      </c>
      <c r="R1407" s="104">
        <v>20</v>
      </c>
      <c r="S1407" s="104">
        <f>SUM('MFP by Site_kbs'!$L1407:$P1407,'MFP by Site_kbs'!$R1407)</f>
        <v>526</v>
      </c>
      <c r="T1407" s="104">
        <v>1822</v>
      </c>
      <c r="U1407" s="105">
        <v>0.99945145364783305</v>
      </c>
      <c r="V1407" s="104">
        <v>1</v>
      </c>
      <c r="W1407" s="105">
        <v>5.4854635216675801E-4</v>
      </c>
      <c r="X1407" s="104">
        <v>0</v>
      </c>
      <c r="Y1407" s="104">
        <v>0</v>
      </c>
      <c r="Z1407" s="104" t="s">
        <v>1869</v>
      </c>
      <c r="AA1407" s="104">
        <v>83</v>
      </c>
      <c r="AB1407" s="104">
        <v>88</v>
      </c>
      <c r="AC1407" s="104">
        <v>92</v>
      </c>
      <c r="AD1407" s="103">
        <v>146</v>
      </c>
      <c r="AE1407" s="104">
        <v>136</v>
      </c>
      <c r="AF1407" s="104">
        <v>155</v>
      </c>
      <c r="AG1407" s="104">
        <v>157</v>
      </c>
      <c r="AH1407" s="104">
        <v>212</v>
      </c>
      <c r="AI1407" s="104">
        <v>217</v>
      </c>
      <c r="AJ1407" s="104">
        <v>184</v>
      </c>
      <c r="AK1407" s="104">
        <v>5</v>
      </c>
      <c r="AL1407" s="104">
        <v>208</v>
      </c>
      <c r="AM1407" s="104">
        <v>78</v>
      </c>
      <c r="AN1407" s="104">
        <v>62</v>
      </c>
      <c r="AO1407" s="104">
        <v>1430</v>
      </c>
      <c r="AP1407" s="106">
        <f>'MFP by Site_kbs'!$AO1407/'MFP by Site_kbs'!$G1407</f>
        <v>0.78442128359846408</v>
      </c>
      <c r="AQ1407" s="104">
        <v>1430</v>
      </c>
      <c r="AR1407" s="107">
        <f>'MFP by Site_kbs'!$AQ1407/'MFP by Site_kbs'!$G1407</f>
        <v>0.78442128359846408</v>
      </c>
      <c r="AS1407" s="104" t="s">
        <v>1798</v>
      </c>
      <c r="AT1407" s="104" t="s">
        <v>1771</v>
      </c>
      <c r="AU1407" s="115" t="s">
        <v>3247</v>
      </c>
    </row>
    <row r="1408" spans="2:47" ht="30" x14ac:dyDescent="0.25">
      <c r="B1408" s="109" t="s">
        <v>1808</v>
      </c>
      <c r="C1408" s="109" t="s">
        <v>365</v>
      </c>
      <c r="D1408" s="109" t="s">
        <v>366</v>
      </c>
      <c r="E1408" s="109" t="s">
        <v>1676</v>
      </c>
      <c r="F1408" s="109" t="s">
        <v>366</v>
      </c>
      <c r="G1408" s="110">
        <v>164</v>
      </c>
      <c r="H1408" s="110">
        <v>82</v>
      </c>
      <c r="I1408" s="111">
        <v>0.496932515337423</v>
      </c>
      <c r="J1408" s="110">
        <v>82</v>
      </c>
      <c r="K1408" s="111">
        <v>0.503067484662577</v>
      </c>
      <c r="L1408" s="110">
        <v>0</v>
      </c>
      <c r="M1408" s="110">
        <v>0</v>
      </c>
      <c r="N1408" s="110">
        <v>150</v>
      </c>
      <c r="O1408" s="110">
        <v>13</v>
      </c>
      <c r="P1408" s="110">
        <v>0</v>
      </c>
      <c r="Q1408" s="110">
        <v>1</v>
      </c>
      <c r="R1408" s="110">
        <v>0</v>
      </c>
      <c r="S1408" s="110">
        <f>SUM('MFP by Site_kbs'!$L1408:$P1408,'MFP by Site_kbs'!$R1408)</f>
        <v>163</v>
      </c>
      <c r="T1408" s="110">
        <v>156</v>
      </c>
      <c r="U1408" s="111">
        <v>0.95092024539877296</v>
      </c>
      <c r="V1408" s="110">
        <v>8</v>
      </c>
      <c r="W1408" s="111">
        <v>4.9079754601227002E-2</v>
      </c>
      <c r="X1408" s="110">
        <v>0</v>
      </c>
      <c r="Y1408" s="110">
        <v>0</v>
      </c>
      <c r="Z1408" s="110" t="s">
        <v>1869</v>
      </c>
      <c r="AA1408" s="110">
        <v>0</v>
      </c>
      <c r="AB1408" s="110">
        <v>0</v>
      </c>
      <c r="AC1408" s="110">
        <v>0</v>
      </c>
      <c r="AD1408" s="109">
        <v>0</v>
      </c>
      <c r="AE1408" s="110">
        <v>0</v>
      </c>
      <c r="AF1408" s="110">
        <v>0</v>
      </c>
      <c r="AG1408" s="110">
        <v>0</v>
      </c>
      <c r="AH1408" s="110">
        <v>0</v>
      </c>
      <c r="AI1408" s="110">
        <v>0</v>
      </c>
      <c r="AJ1408" s="110">
        <v>45</v>
      </c>
      <c r="AK1408" s="110">
        <v>0</v>
      </c>
      <c r="AL1408" s="110">
        <v>33</v>
      </c>
      <c r="AM1408" s="110">
        <v>40</v>
      </c>
      <c r="AN1408" s="110">
        <v>46</v>
      </c>
      <c r="AO1408" s="110">
        <v>150</v>
      </c>
      <c r="AP1408" s="112">
        <f>'MFP by Site_kbs'!$AO1408/'MFP by Site_kbs'!$G1408</f>
        <v>0.91463414634146345</v>
      </c>
      <c r="AQ1408" s="110">
        <v>150</v>
      </c>
      <c r="AR1408" s="113">
        <f>'MFP by Site_kbs'!$AQ1408/'MFP by Site_kbs'!$G1408</f>
        <v>0.91463414634146345</v>
      </c>
      <c r="AS1408" s="110" t="s">
        <v>1806</v>
      </c>
      <c r="AT1408" s="110" t="s">
        <v>1771</v>
      </c>
      <c r="AU1408" s="114" t="s">
        <v>3246</v>
      </c>
    </row>
    <row r="1409" spans="2:47" ht="30" x14ac:dyDescent="0.25">
      <c r="B1409" s="103" t="s">
        <v>1808</v>
      </c>
      <c r="C1409" s="103" t="s">
        <v>367</v>
      </c>
      <c r="D1409" s="103" t="s">
        <v>368</v>
      </c>
      <c r="E1409" s="103" t="s">
        <v>1677</v>
      </c>
      <c r="F1409" s="103" t="s">
        <v>368</v>
      </c>
      <c r="G1409" s="104">
        <v>86</v>
      </c>
      <c r="H1409" s="104">
        <v>26</v>
      </c>
      <c r="I1409" s="105">
        <v>0.30232558139534899</v>
      </c>
      <c r="J1409" s="104">
        <v>60</v>
      </c>
      <c r="K1409" s="105">
        <v>0.69767441860465096</v>
      </c>
      <c r="L1409" s="104">
        <v>0</v>
      </c>
      <c r="M1409" s="104">
        <v>0</v>
      </c>
      <c r="N1409" s="104">
        <v>84</v>
      </c>
      <c r="O1409" s="104">
        <v>1</v>
      </c>
      <c r="P1409" s="104">
        <v>0</v>
      </c>
      <c r="Q1409" s="104">
        <v>1</v>
      </c>
      <c r="R1409" s="104">
        <v>0</v>
      </c>
      <c r="S1409" s="104">
        <f>SUM('MFP by Site_kbs'!$L1409:$P1409,'MFP by Site_kbs'!$R1409)</f>
        <v>85</v>
      </c>
      <c r="T1409" s="104">
        <v>86</v>
      </c>
      <c r="U1409" s="105">
        <v>1</v>
      </c>
      <c r="V1409" s="104">
        <v>0</v>
      </c>
      <c r="W1409" s="105">
        <v>0</v>
      </c>
      <c r="X1409" s="104">
        <v>0</v>
      </c>
      <c r="Y1409" s="104">
        <v>0</v>
      </c>
      <c r="Z1409" s="104" t="s">
        <v>1869</v>
      </c>
      <c r="AA1409" s="104">
        <v>0</v>
      </c>
      <c r="AB1409" s="104">
        <v>0</v>
      </c>
      <c r="AC1409" s="104">
        <v>0</v>
      </c>
      <c r="AD1409" s="103">
        <v>0</v>
      </c>
      <c r="AE1409" s="104">
        <v>0</v>
      </c>
      <c r="AF1409" s="104">
        <v>0</v>
      </c>
      <c r="AG1409" s="104">
        <v>0</v>
      </c>
      <c r="AH1409" s="104">
        <v>4</v>
      </c>
      <c r="AI1409" s="104">
        <v>11</v>
      </c>
      <c r="AJ1409" s="104">
        <v>23</v>
      </c>
      <c r="AK1409" s="104">
        <v>0</v>
      </c>
      <c r="AL1409" s="104">
        <v>30</v>
      </c>
      <c r="AM1409" s="104">
        <v>13</v>
      </c>
      <c r="AN1409" s="104">
        <v>5</v>
      </c>
      <c r="AO1409" s="104">
        <v>54</v>
      </c>
      <c r="AP1409" s="106">
        <f>'MFP by Site_kbs'!$AO1409/'MFP by Site_kbs'!$G1409</f>
        <v>0.62790697674418605</v>
      </c>
      <c r="AQ1409" s="104">
        <v>54</v>
      </c>
      <c r="AR1409" s="107">
        <f>'MFP by Site_kbs'!$AQ1409/'MFP by Site_kbs'!$G1409</f>
        <v>0.62790697674418605</v>
      </c>
      <c r="AS1409" s="104" t="s">
        <v>1806</v>
      </c>
      <c r="AT1409" s="104" t="s">
        <v>1771</v>
      </c>
      <c r="AU1409" s="115" t="s">
        <v>3246</v>
      </c>
    </row>
    <row r="1410" spans="2:47" ht="30" x14ac:dyDescent="0.25">
      <c r="B1410" s="109" t="s">
        <v>1808</v>
      </c>
      <c r="C1410" s="109" t="s">
        <v>281</v>
      </c>
      <c r="D1410" s="109" t="s">
        <v>282</v>
      </c>
      <c r="E1410" s="109" t="s">
        <v>1753</v>
      </c>
      <c r="F1410" s="109" t="s">
        <v>282</v>
      </c>
      <c r="G1410" s="110">
        <v>613</v>
      </c>
      <c r="H1410" s="110">
        <v>316</v>
      </c>
      <c r="I1410" s="111">
        <v>0.51549755301794498</v>
      </c>
      <c r="J1410" s="110">
        <v>297</v>
      </c>
      <c r="K1410" s="111">
        <v>0.48450244698205502</v>
      </c>
      <c r="L1410" s="110">
        <v>0</v>
      </c>
      <c r="M1410" s="110">
        <v>7</v>
      </c>
      <c r="N1410" s="110">
        <v>546</v>
      </c>
      <c r="O1410" s="110">
        <v>21</v>
      </c>
      <c r="P1410" s="110">
        <v>0</v>
      </c>
      <c r="Q1410" s="110">
        <v>39</v>
      </c>
      <c r="R1410" s="110">
        <v>0</v>
      </c>
      <c r="S1410" s="110">
        <f>SUM('MFP by Site_kbs'!$L1410:$P1410,'MFP by Site_kbs'!$R1410)</f>
        <v>574</v>
      </c>
      <c r="T1410" s="110">
        <v>588</v>
      </c>
      <c r="U1410" s="111">
        <v>0.95921696574225102</v>
      </c>
      <c r="V1410" s="110">
        <v>25</v>
      </c>
      <c r="W1410" s="111">
        <v>4.0783034257748797E-2</v>
      </c>
      <c r="X1410" s="110">
        <v>0</v>
      </c>
      <c r="Y1410" s="110">
        <v>0</v>
      </c>
      <c r="Z1410" s="110" t="s">
        <v>1869</v>
      </c>
      <c r="AA1410" s="110">
        <v>41</v>
      </c>
      <c r="AB1410" s="110">
        <v>61</v>
      </c>
      <c r="AC1410" s="110">
        <v>53</v>
      </c>
      <c r="AD1410" s="109">
        <v>78</v>
      </c>
      <c r="AE1410" s="110">
        <v>77</v>
      </c>
      <c r="AF1410" s="110">
        <v>83</v>
      </c>
      <c r="AG1410" s="110">
        <v>69</v>
      </c>
      <c r="AH1410" s="110">
        <v>75</v>
      </c>
      <c r="AI1410" s="110">
        <v>76</v>
      </c>
      <c r="AJ1410" s="110">
        <v>0</v>
      </c>
      <c r="AK1410" s="110">
        <v>0</v>
      </c>
      <c r="AL1410" s="110">
        <v>0</v>
      </c>
      <c r="AM1410" s="110">
        <v>0</v>
      </c>
      <c r="AN1410" s="110">
        <v>0</v>
      </c>
      <c r="AO1410" s="110">
        <v>361</v>
      </c>
      <c r="AP1410" s="112">
        <f>'MFP by Site_kbs'!$AO1410/'MFP by Site_kbs'!$G1410</f>
        <v>0.58890701468189233</v>
      </c>
      <c r="AQ1410" s="110">
        <v>361</v>
      </c>
      <c r="AR1410" s="113">
        <f>'MFP by Site_kbs'!$AQ1410/'MFP by Site_kbs'!$G1410</f>
        <v>0.58890701468189233</v>
      </c>
      <c r="AS1410" s="110" t="s">
        <v>1798</v>
      </c>
      <c r="AT1410" s="110" t="s">
        <v>1870</v>
      </c>
      <c r="AU1410" s="114" t="s">
        <v>3246</v>
      </c>
    </row>
    <row r="1411" spans="2:47" ht="30" x14ac:dyDescent="0.25">
      <c r="B1411" s="103" t="s">
        <v>1808</v>
      </c>
      <c r="C1411" s="103" t="s">
        <v>283</v>
      </c>
      <c r="D1411" s="103" t="s">
        <v>284</v>
      </c>
      <c r="E1411" s="103" t="s">
        <v>1754</v>
      </c>
      <c r="F1411" s="103" t="s">
        <v>284</v>
      </c>
      <c r="G1411" s="104">
        <v>282</v>
      </c>
      <c r="H1411" s="104">
        <v>154</v>
      </c>
      <c r="I1411" s="105">
        <v>0.54609929078014197</v>
      </c>
      <c r="J1411" s="104">
        <v>128</v>
      </c>
      <c r="K1411" s="105">
        <v>0.45390070921985798</v>
      </c>
      <c r="L1411" s="104">
        <v>0</v>
      </c>
      <c r="M1411" s="104">
        <v>0</v>
      </c>
      <c r="N1411" s="104">
        <v>280</v>
      </c>
      <c r="O1411" s="104">
        <v>0</v>
      </c>
      <c r="P1411" s="104">
        <v>0</v>
      </c>
      <c r="Q1411" s="104">
        <v>2</v>
      </c>
      <c r="R1411" s="104">
        <v>0</v>
      </c>
      <c r="S1411" s="104">
        <f>SUM('MFP by Site_kbs'!$L1411:$P1411,'MFP by Site_kbs'!$R1411)</f>
        <v>280</v>
      </c>
      <c r="T1411" s="104">
        <v>282</v>
      </c>
      <c r="U1411" s="105">
        <v>1</v>
      </c>
      <c r="V1411" s="104">
        <v>0</v>
      </c>
      <c r="W1411" s="105">
        <v>0</v>
      </c>
      <c r="X1411" s="104">
        <v>0</v>
      </c>
      <c r="Y1411" s="104">
        <v>0</v>
      </c>
      <c r="Z1411" s="104" t="s">
        <v>1869</v>
      </c>
      <c r="AA1411" s="104">
        <v>0</v>
      </c>
      <c r="AB1411" s="104">
        <v>0</v>
      </c>
      <c r="AC1411" s="104">
        <v>0</v>
      </c>
      <c r="AD1411" s="103">
        <v>0</v>
      </c>
      <c r="AE1411" s="104">
        <v>0</v>
      </c>
      <c r="AF1411" s="104">
        <v>23</v>
      </c>
      <c r="AG1411" s="104">
        <v>36</v>
      </c>
      <c r="AH1411" s="104">
        <v>51</v>
      </c>
      <c r="AI1411" s="104">
        <v>60</v>
      </c>
      <c r="AJ1411" s="104">
        <v>49</v>
      </c>
      <c r="AK1411" s="104">
        <v>0</v>
      </c>
      <c r="AL1411" s="104">
        <v>37</v>
      </c>
      <c r="AM1411" s="104">
        <v>26</v>
      </c>
      <c r="AN1411" s="104">
        <v>0</v>
      </c>
      <c r="AO1411" s="104">
        <v>224</v>
      </c>
      <c r="AP1411" s="106">
        <f>'MFP by Site_kbs'!$AO1411/'MFP by Site_kbs'!$G1411</f>
        <v>0.79432624113475181</v>
      </c>
      <c r="AQ1411" s="104">
        <v>224</v>
      </c>
      <c r="AR1411" s="107">
        <f>'MFP by Site_kbs'!$AQ1411/'MFP by Site_kbs'!$G1411</f>
        <v>0.79432624113475181</v>
      </c>
      <c r="AS1411" s="104" t="s">
        <v>1798</v>
      </c>
      <c r="AT1411" s="104" t="s">
        <v>1772</v>
      </c>
      <c r="AU1411" s="115" t="s">
        <v>3246</v>
      </c>
    </row>
    <row r="1412" spans="2:47" ht="30" x14ac:dyDescent="0.25">
      <c r="B1412" s="109" t="s">
        <v>1808</v>
      </c>
      <c r="C1412" s="109" t="s">
        <v>369</v>
      </c>
      <c r="D1412" s="109" t="s">
        <v>370</v>
      </c>
      <c r="E1412" s="109" t="s">
        <v>1679</v>
      </c>
      <c r="F1412" s="109" t="s">
        <v>370</v>
      </c>
      <c r="G1412" s="110">
        <v>533</v>
      </c>
      <c r="H1412" s="110">
        <v>250</v>
      </c>
      <c r="I1412" s="111">
        <v>0.46904315196998098</v>
      </c>
      <c r="J1412" s="110">
        <v>283</v>
      </c>
      <c r="K1412" s="111">
        <v>0.53095684803001897</v>
      </c>
      <c r="L1412" s="110">
        <v>0</v>
      </c>
      <c r="M1412" s="110">
        <v>0</v>
      </c>
      <c r="N1412" s="110">
        <v>473</v>
      </c>
      <c r="O1412" s="110">
        <v>52</v>
      </c>
      <c r="P1412" s="110">
        <v>1</v>
      </c>
      <c r="Q1412" s="110">
        <v>7</v>
      </c>
      <c r="R1412" s="110">
        <v>0</v>
      </c>
      <c r="S1412" s="110">
        <f>SUM('MFP by Site_kbs'!$L1412:$P1412,'MFP by Site_kbs'!$R1412)</f>
        <v>526</v>
      </c>
      <c r="T1412" s="110">
        <v>479</v>
      </c>
      <c r="U1412" s="111">
        <v>0.89868667917448397</v>
      </c>
      <c r="V1412" s="110">
        <v>54</v>
      </c>
      <c r="W1412" s="111">
        <v>0.101313320825516</v>
      </c>
      <c r="X1412" s="110">
        <v>0</v>
      </c>
      <c r="Y1412" s="110">
        <v>0</v>
      </c>
      <c r="Z1412" s="110" t="s">
        <v>1869</v>
      </c>
      <c r="AA1412" s="110">
        <v>59</v>
      </c>
      <c r="AB1412" s="110">
        <v>58</v>
      </c>
      <c r="AC1412" s="110">
        <v>60</v>
      </c>
      <c r="AD1412" s="109">
        <v>58</v>
      </c>
      <c r="AE1412" s="110">
        <v>60</v>
      </c>
      <c r="AF1412" s="110">
        <v>61</v>
      </c>
      <c r="AG1412" s="110">
        <v>60</v>
      </c>
      <c r="AH1412" s="110">
        <v>62</v>
      </c>
      <c r="AI1412" s="110">
        <v>55</v>
      </c>
      <c r="AJ1412" s="110">
        <v>0</v>
      </c>
      <c r="AK1412" s="110">
        <v>0</v>
      </c>
      <c r="AL1412" s="110">
        <v>0</v>
      </c>
      <c r="AM1412" s="110">
        <v>0</v>
      </c>
      <c r="AN1412" s="110">
        <v>0</v>
      </c>
      <c r="AO1412" s="110">
        <v>524</v>
      </c>
      <c r="AP1412" s="112">
        <f>'MFP by Site_kbs'!$AO1412/'MFP by Site_kbs'!$G1412</f>
        <v>0.98311444652908064</v>
      </c>
      <c r="AQ1412" s="110">
        <v>524</v>
      </c>
      <c r="AR1412" s="113">
        <f>'MFP by Site_kbs'!$AQ1412/'MFP by Site_kbs'!$G1412</f>
        <v>0.98311444652908064</v>
      </c>
      <c r="AS1412" s="110" t="s">
        <v>1806</v>
      </c>
      <c r="AT1412" s="110" t="s">
        <v>1771</v>
      </c>
      <c r="AU1412" s="114" t="s">
        <v>3246</v>
      </c>
    </row>
    <row r="1413" spans="2:47" ht="30" x14ac:dyDescent="0.25">
      <c r="B1413" s="103" t="s">
        <v>1808</v>
      </c>
      <c r="C1413" s="103" t="s">
        <v>371</v>
      </c>
      <c r="D1413" s="103" t="s">
        <v>372</v>
      </c>
      <c r="E1413" s="103" t="s">
        <v>1726</v>
      </c>
      <c r="F1413" s="103" t="s">
        <v>372</v>
      </c>
      <c r="G1413" s="104">
        <v>429</v>
      </c>
      <c r="H1413" s="104">
        <v>186</v>
      </c>
      <c r="I1413" s="105">
        <v>0.43356643356643398</v>
      </c>
      <c r="J1413" s="104">
        <v>243</v>
      </c>
      <c r="K1413" s="105">
        <v>0.56643356643356602</v>
      </c>
      <c r="L1413" s="104">
        <v>0</v>
      </c>
      <c r="M1413" s="104">
        <v>0</v>
      </c>
      <c r="N1413" s="104">
        <v>429</v>
      </c>
      <c r="O1413" s="104">
        <v>0</v>
      </c>
      <c r="P1413" s="104">
        <v>0</v>
      </c>
      <c r="Q1413" s="104">
        <v>0</v>
      </c>
      <c r="R1413" s="104">
        <v>0</v>
      </c>
      <c r="S1413" s="104">
        <f>SUM('MFP by Site_kbs'!$L1413:$P1413,'MFP by Site_kbs'!$R1413)</f>
        <v>429</v>
      </c>
      <c r="T1413" s="104">
        <v>429</v>
      </c>
      <c r="U1413" s="105">
        <v>1</v>
      </c>
      <c r="V1413" s="104">
        <v>0</v>
      </c>
      <c r="W1413" s="105">
        <v>0</v>
      </c>
      <c r="X1413" s="104">
        <v>0</v>
      </c>
      <c r="Y1413" s="104">
        <v>0</v>
      </c>
      <c r="Z1413" s="104" t="s">
        <v>1869</v>
      </c>
      <c r="AA1413" s="104">
        <v>63</v>
      </c>
      <c r="AB1413" s="104">
        <v>81</v>
      </c>
      <c r="AC1413" s="104">
        <v>79</v>
      </c>
      <c r="AD1413" s="103">
        <v>59</v>
      </c>
      <c r="AE1413" s="104">
        <v>58</v>
      </c>
      <c r="AF1413" s="104">
        <v>34</v>
      </c>
      <c r="AG1413" s="104">
        <v>28</v>
      </c>
      <c r="AH1413" s="104">
        <v>27</v>
      </c>
      <c r="AI1413" s="104">
        <v>0</v>
      </c>
      <c r="AJ1413" s="104">
        <v>0</v>
      </c>
      <c r="AK1413" s="104">
        <v>0</v>
      </c>
      <c r="AL1413" s="104">
        <v>0</v>
      </c>
      <c r="AM1413" s="104">
        <v>0</v>
      </c>
      <c r="AN1413" s="104">
        <v>0</v>
      </c>
      <c r="AO1413" s="104">
        <v>429</v>
      </c>
      <c r="AP1413" s="106">
        <f>'MFP by Site_kbs'!$AO1413/'MFP by Site_kbs'!$G1413</f>
        <v>1</v>
      </c>
      <c r="AQ1413" s="104">
        <v>429</v>
      </c>
      <c r="AR1413" s="107">
        <f>'MFP by Site_kbs'!$AQ1413/'MFP by Site_kbs'!$G1413</f>
        <v>1</v>
      </c>
      <c r="AS1413" s="104" t="s">
        <v>1806</v>
      </c>
      <c r="AT1413" s="104" t="s">
        <v>1957</v>
      </c>
      <c r="AU1413" s="115" t="s">
        <v>3246</v>
      </c>
    </row>
    <row r="1414" spans="2:47" ht="30" x14ac:dyDescent="0.25">
      <c r="B1414" s="109" t="s">
        <v>1808</v>
      </c>
      <c r="C1414" s="109" t="s">
        <v>373</v>
      </c>
      <c r="D1414" s="109" t="s">
        <v>374</v>
      </c>
      <c r="E1414" s="109" t="s">
        <v>1724</v>
      </c>
      <c r="F1414" s="109" t="s">
        <v>374</v>
      </c>
      <c r="G1414" s="110">
        <v>339</v>
      </c>
      <c r="H1414" s="110">
        <v>173</v>
      </c>
      <c r="I1414" s="111">
        <v>0.51032448377581097</v>
      </c>
      <c r="J1414" s="110">
        <v>166</v>
      </c>
      <c r="K1414" s="111">
        <v>0.48967551622418898</v>
      </c>
      <c r="L1414" s="110">
        <v>0</v>
      </c>
      <c r="M1414" s="110">
        <v>0</v>
      </c>
      <c r="N1414" s="110">
        <v>332</v>
      </c>
      <c r="O1414" s="110">
        <v>7</v>
      </c>
      <c r="P1414" s="110">
        <v>0</v>
      </c>
      <c r="Q1414" s="110">
        <v>0</v>
      </c>
      <c r="R1414" s="110">
        <v>0</v>
      </c>
      <c r="S1414" s="110">
        <f>SUM('MFP by Site_kbs'!$L1414:$P1414,'MFP by Site_kbs'!$R1414)</f>
        <v>339</v>
      </c>
      <c r="T1414" s="110">
        <v>334</v>
      </c>
      <c r="U1414" s="111">
        <v>0.98525073746312697</v>
      </c>
      <c r="V1414" s="110">
        <v>5</v>
      </c>
      <c r="W1414" s="111">
        <v>1.47492625368732E-2</v>
      </c>
      <c r="X1414" s="110">
        <v>0</v>
      </c>
      <c r="Y1414" s="110">
        <v>0</v>
      </c>
      <c r="Z1414" s="110" t="s">
        <v>1869</v>
      </c>
      <c r="AA1414" s="110">
        <v>54</v>
      </c>
      <c r="AB1414" s="110">
        <v>66</v>
      </c>
      <c r="AC1414" s="110">
        <v>66</v>
      </c>
      <c r="AD1414" s="109">
        <v>36</v>
      </c>
      <c r="AE1414" s="110">
        <v>40</v>
      </c>
      <c r="AF1414" s="110">
        <v>36</v>
      </c>
      <c r="AG1414" s="110">
        <v>23</v>
      </c>
      <c r="AH1414" s="110">
        <v>18</v>
      </c>
      <c r="AI1414" s="110">
        <v>0</v>
      </c>
      <c r="AJ1414" s="110">
        <v>0</v>
      </c>
      <c r="AK1414" s="110">
        <v>0</v>
      </c>
      <c r="AL1414" s="110">
        <v>0</v>
      </c>
      <c r="AM1414" s="110">
        <v>0</v>
      </c>
      <c r="AN1414" s="110">
        <v>0</v>
      </c>
      <c r="AO1414" s="110">
        <v>339</v>
      </c>
      <c r="AP1414" s="112">
        <f>'MFP by Site_kbs'!$AO1414/'MFP by Site_kbs'!$G1414</f>
        <v>1</v>
      </c>
      <c r="AQ1414" s="110">
        <v>339</v>
      </c>
      <c r="AR1414" s="113">
        <f>'MFP by Site_kbs'!$AQ1414/'MFP by Site_kbs'!$G1414</f>
        <v>1</v>
      </c>
      <c r="AS1414" s="110" t="s">
        <v>1806</v>
      </c>
      <c r="AT1414" s="110" t="s">
        <v>1957</v>
      </c>
      <c r="AU1414" s="114" t="s">
        <v>3246</v>
      </c>
    </row>
    <row r="1415" spans="2:47" ht="30" x14ac:dyDescent="0.25">
      <c r="B1415" s="103" t="s">
        <v>1808</v>
      </c>
      <c r="C1415" s="103" t="s">
        <v>375</v>
      </c>
      <c r="D1415" s="103" t="s">
        <v>376</v>
      </c>
      <c r="E1415" s="103" t="s">
        <v>1727</v>
      </c>
      <c r="F1415" s="103" t="s">
        <v>376</v>
      </c>
      <c r="G1415" s="104">
        <v>248</v>
      </c>
      <c r="H1415" s="104">
        <v>106</v>
      </c>
      <c r="I1415" s="105">
        <v>0.42741935483871002</v>
      </c>
      <c r="J1415" s="104">
        <v>142</v>
      </c>
      <c r="K1415" s="105">
        <v>0.57258064516129004</v>
      </c>
      <c r="L1415" s="104">
        <v>0</v>
      </c>
      <c r="M1415" s="104">
        <v>0</v>
      </c>
      <c r="N1415" s="104">
        <v>237</v>
      </c>
      <c r="O1415" s="104">
        <v>10</v>
      </c>
      <c r="P1415" s="104">
        <v>0</v>
      </c>
      <c r="Q1415" s="104">
        <v>1</v>
      </c>
      <c r="R1415" s="104">
        <v>0</v>
      </c>
      <c r="S1415" s="104">
        <f>SUM('MFP by Site_kbs'!$L1415:$P1415,'MFP by Site_kbs'!$R1415)</f>
        <v>247</v>
      </c>
      <c r="T1415" s="104">
        <v>248</v>
      </c>
      <c r="U1415" s="105">
        <v>1</v>
      </c>
      <c r="V1415" s="104">
        <v>0</v>
      </c>
      <c r="W1415" s="105">
        <v>0</v>
      </c>
      <c r="X1415" s="104">
        <v>0</v>
      </c>
      <c r="Y1415" s="104">
        <v>0</v>
      </c>
      <c r="Z1415" s="104" t="s">
        <v>1869</v>
      </c>
      <c r="AA1415" s="104">
        <v>66</v>
      </c>
      <c r="AB1415" s="104">
        <v>68</v>
      </c>
      <c r="AC1415" s="104">
        <v>114</v>
      </c>
      <c r="AD1415" s="103">
        <v>0</v>
      </c>
      <c r="AE1415" s="104">
        <v>0</v>
      </c>
      <c r="AF1415" s="104">
        <v>0</v>
      </c>
      <c r="AG1415" s="104">
        <v>0</v>
      </c>
      <c r="AH1415" s="104">
        <v>0</v>
      </c>
      <c r="AI1415" s="104">
        <v>0</v>
      </c>
      <c r="AJ1415" s="104">
        <v>0</v>
      </c>
      <c r="AK1415" s="104">
        <v>0</v>
      </c>
      <c r="AL1415" s="104">
        <v>0</v>
      </c>
      <c r="AM1415" s="104">
        <v>0</v>
      </c>
      <c r="AN1415" s="104">
        <v>0</v>
      </c>
      <c r="AO1415" s="104">
        <v>241</v>
      </c>
      <c r="AP1415" s="106">
        <f>'MFP by Site_kbs'!$AO1415/'MFP by Site_kbs'!$G1415</f>
        <v>0.97177419354838712</v>
      </c>
      <c r="AQ1415" s="104">
        <v>241</v>
      </c>
      <c r="AR1415" s="107">
        <f>'MFP by Site_kbs'!$AQ1415/'MFP by Site_kbs'!$G1415</f>
        <v>0.97177419354838712</v>
      </c>
      <c r="AS1415" s="104" t="s">
        <v>1806</v>
      </c>
      <c r="AT1415" s="104" t="s">
        <v>1957</v>
      </c>
      <c r="AU1415" s="115" t="s">
        <v>3246</v>
      </c>
    </row>
    <row r="1416" spans="2:47" ht="30" x14ac:dyDescent="0.25">
      <c r="B1416" s="109" t="s">
        <v>1808</v>
      </c>
      <c r="C1416" s="109" t="s">
        <v>285</v>
      </c>
      <c r="D1416" s="109" t="s">
        <v>286</v>
      </c>
      <c r="E1416" s="109" t="s">
        <v>1755</v>
      </c>
      <c r="F1416" s="109" t="s">
        <v>1756</v>
      </c>
      <c r="G1416" s="110">
        <v>250</v>
      </c>
      <c r="H1416" s="110">
        <v>133</v>
      </c>
      <c r="I1416" s="111">
        <v>0.53200000000000003</v>
      </c>
      <c r="J1416" s="110">
        <v>117</v>
      </c>
      <c r="K1416" s="111">
        <v>0.46800000000000003</v>
      </c>
      <c r="L1416" s="110">
        <v>3</v>
      </c>
      <c r="M1416" s="110">
        <v>1</v>
      </c>
      <c r="N1416" s="110">
        <v>119</v>
      </c>
      <c r="O1416" s="110">
        <v>15</v>
      </c>
      <c r="P1416" s="110">
        <v>0</v>
      </c>
      <c r="Q1416" s="110">
        <v>108</v>
      </c>
      <c r="R1416" s="110">
        <v>4</v>
      </c>
      <c r="S1416" s="110">
        <f>SUM('MFP by Site_kbs'!$L1416:$P1416,'MFP by Site_kbs'!$R1416)</f>
        <v>142</v>
      </c>
      <c r="T1416" s="110">
        <v>249</v>
      </c>
      <c r="U1416" s="111">
        <v>0.996</v>
      </c>
      <c r="V1416" s="110">
        <v>1</v>
      </c>
      <c r="W1416" s="111">
        <v>4.0000000000000001E-3</v>
      </c>
      <c r="X1416" s="110">
        <v>0</v>
      </c>
      <c r="Y1416" s="110">
        <v>0</v>
      </c>
      <c r="Z1416" s="110" t="s">
        <v>1869</v>
      </c>
      <c r="AA1416" s="110">
        <v>43</v>
      </c>
      <c r="AB1416" s="110">
        <v>49</v>
      </c>
      <c r="AC1416" s="110">
        <v>26</v>
      </c>
      <c r="AD1416" s="109">
        <v>51</v>
      </c>
      <c r="AE1416" s="110">
        <v>28</v>
      </c>
      <c r="AF1416" s="110">
        <v>29</v>
      </c>
      <c r="AG1416" s="110">
        <v>24</v>
      </c>
      <c r="AH1416" s="110">
        <v>0</v>
      </c>
      <c r="AI1416" s="110">
        <v>0</v>
      </c>
      <c r="AJ1416" s="110">
        <v>0</v>
      </c>
      <c r="AK1416" s="110">
        <v>0</v>
      </c>
      <c r="AL1416" s="110">
        <v>0</v>
      </c>
      <c r="AM1416" s="110">
        <v>0</v>
      </c>
      <c r="AN1416" s="110">
        <v>0</v>
      </c>
      <c r="AO1416" s="110">
        <v>147</v>
      </c>
      <c r="AP1416" s="112">
        <f>'MFP by Site_kbs'!$AO1416/'MFP by Site_kbs'!$G1416</f>
        <v>0.58799999999999997</v>
      </c>
      <c r="AQ1416" s="110">
        <v>147</v>
      </c>
      <c r="AR1416" s="113">
        <f>'MFP by Site_kbs'!$AQ1416/'MFP by Site_kbs'!$G1416</f>
        <v>0.58799999999999997</v>
      </c>
      <c r="AS1416" s="110" t="s">
        <v>1798</v>
      </c>
      <c r="AT1416" s="110" t="s">
        <v>1787</v>
      </c>
      <c r="AU1416" s="114" t="s">
        <v>3247</v>
      </c>
    </row>
    <row r="1417" spans="2:47" ht="30" x14ac:dyDescent="0.25">
      <c r="B1417" s="103" t="s">
        <v>1808</v>
      </c>
      <c r="C1417" s="103" t="s">
        <v>287</v>
      </c>
      <c r="D1417" s="103" t="s">
        <v>1758</v>
      </c>
      <c r="E1417" s="103" t="s">
        <v>1757</v>
      </c>
      <c r="F1417" s="103" t="s">
        <v>1758</v>
      </c>
      <c r="G1417" s="104">
        <v>246</v>
      </c>
      <c r="H1417" s="104">
        <v>99</v>
      </c>
      <c r="I1417" s="105">
        <v>0.40243902439024398</v>
      </c>
      <c r="J1417" s="104">
        <v>147</v>
      </c>
      <c r="K1417" s="105">
        <v>0.59756097560975596</v>
      </c>
      <c r="L1417" s="104">
        <v>0</v>
      </c>
      <c r="M1417" s="104">
        <v>0</v>
      </c>
      <c r="N1417" s="104">
        <v>237</v>
      </c>
      <c r="O1417" s="104">
        <v>6</v>
      </c>
      <c r="P1417" s="104">
        <v>0</v>
      </c>
      <c r="Q1417" s="104">
        <v>3</v>
      </c>
      <c r="R1417" s="104">
        <v>0</v>
      </c>
      <c r="S1417" s="104">
        <f>SUM('MFP by Site_kbs'!$L1417:$P1417,'MFP by Site_kbs'!$R1417)</f>
        <v>243</v>
      </c>
      <c r="T1417" s="104">
        <v>246</v>
      </c>
      <c r="U1417" s="105">
        <v>1</v>
      </c>
      <c r="V1417" s="104">
        <v>0</v>
      </c>
      <c r="W1417" s="105">
        <v>0</v>
      </c>
      <c r="X1417" s="104">
        <v>0</v>
      </c>
      <c r="Y1417" s="104">
        <v>0</v>
      </c>
      <c r="Z1417" s="104" t="s">
        <v>1869</v>
      </c>
      <c r="AA1417" s="104">
        <v>42</v>
      </c>
      <c r="AB1417" s="104">
        <v>72</v>
      </c>
      <c r="AC1417" s="104">
        <v>43</v>
      </c>
      <c r="AD1417" s="103">
        <v>47</v>
      </c>
      <c r="AE1417" s="104">
        <v>42</v>
      </c>
      <c r="AF1417" s="104">
        <v>0</v>
      </c>
      <c r="AG1417" s="104">
        <v>0</v>
      </c>
      <c r="AH1417" s="104">
        <v>0</v>
      </c>
      <c r="AI1417" s="104">
        <v>0</v>
      </c>
      <c r="AJ1417" s="104">
        <v>0</v>
      </c>
      <c r="AK1417" s="104">
        <v>0</v>
      </c>
      <c r="AL1417" s="104">
        <v>0</v>
      </c>
      <c r="AM1417" s="104">
        <v>0</v>
      </c>
      <c r="AN1417" s="104">
        <v>0</v>
      </c>
      <c r="AO1417" s="104">
        <v>205</v>
      </c>
      <c r="AP1417" s="106">
        <f>'MFP by Site_kbs'!$AO1417/'MFP by Site_kbs'!$G1417</f>
        <v>0.83333333333333337</v>
      </c>
      <c r="AQ1417" s="104">
        <v>205</v>
      </c>
      <c r="AR1417" s="107">
        <f>'MFP by Site_kbs'!$AQ1417/'MFP by Site_kbs'!$G1417</f>
        <v>0.83333333333333337</v>
      </c>
      <c r="AS1417" s="104" t="s">
        <v>1798</v>
      </c>
      <c r="AT1417" s="104" t="s">
        <v>1957</v>
      </c>
      <c r="AU1417" s="115" t="s">
        <v>3246</v>
      </c>
    </row>
    <row r="1418" spans="2:47" ht="30" x14ac:dyDescent="0.25">
      <c r="B1418" s="109" t="s">
        <v>1808</v>
      </c>
      <c r="C1418" s="109" t="s">
        <v>377</v>
      </c>
      <c r="D1418" s="109" t="s">
        <v>378</v>
      </c>
      <c r="E1418" s="109" t="s">
        <v>1759</v>
      </c>
      <c r="F1418" s="109" t="s">
        <v>378</v>
      </c>
      <c r="G1418" s="110">
        <v>264</v>
      </c>
      <c r="H1418" s="110">
        <v>137</v>
      </c>
      <c r="I1418" s="111">
        <v>0.51893939393939403</v>
      </c>
      <c r="J1418" s="110">
        <v>127</v>
      </c>
      <c r="K1418" s="111">
        <v>0.48106060606060602</v>
      </c>
      <c r="L1418" s="110">
        <v>0</v>
      </c>
      <c r="M1418" s="110">
        <v>0</v>
      </c>
      <c r="N1418" s="110">
        <v>257</v>
      </c>
      <c r="O1418" s="110">
        <v>3</v>
      </c>
      <c r="P1418" s="110">
        <v>0</v>
      </c>
      <c r="Q1418" s="110">
        <v>3</v>
      </c>
      <c r="R1418" s="110">
        <v>1</v>
      </c>
      <c r="S1418" s="110">
        <f>SUM('MFP by Site_kbs'!$L1418:$P1418,'MFP by Site_kbs'!$R1418)</f>
        <v>261</v>
      </c>
      <c r="T1418" s="110">
        <v>262</v>
      </c>
      <c r="U1418" s="111">
        <v>0.99242424242424199</v>
      </c>
      <c r="V1418" s="110">
        <v>2</v>
      </c>
      <c r="W1418" s="111">
        <v>7.5757575757575803E-3</v>
      </c>
      <c r="X1418" s="110">
        <v>0</v>
      </c>
      <c r="Y1418" s="110">
        <v>0</v>
      </c>
      <c r="Z1418" s="110" t="s">
        <v>1869</v>
      </c>
      <c r="AA1418" s="110">
        <v>46</v>
      </c>
      <c r="AB1418" s="110">
        <v>55</v>
      </c>
      <c r="AC1418" s="110">
        <v>0</v>
      </c>
      <c r="AD1418" s="109">
        <v>0</v>
      </c>
      <c r="AE1418" s="110">
        <v>0</v>
      </c>
      <c r="AF1418" s="110">
        <v>30</v>
      </c>
      <c r="AG1418" s="110">
        <v>57</v>
      </c>
      <c r="AH1418" s="110">
        <v>76</v>
      </c>
      <c r="AI1418" s="110">
        <v>0</v>
      </c>
      <c r="AJ1418" s="110">
        <v>0</v>
      </c>
      <c r="AK1418" s="110">
        <v>0</v>
      </c>
      <c r="AL1418" s="110">
        <v>0</v>
      </c>
      <c r="AM1418" s="110">
        <v>0</v>
      </c>
      <c r="AN1418" s="110">
        <v>0</v>
      </c>
      <c r="AO1418" s="110">
        <v>260</v>
      </c>
      <c r="AP1418" s="112">
        <f>'MFP by Site_kbs'!$AO1418/'MFP by Site_kbs'!$G1418</f>
        <v>0.98484848484848486</v>
      </c>
      <c r="AQ1418" s="110">
        <v>260</v>
      </c>
      <c r="AR1418" s="113">
        <f>'MFP by Site_kbs'!$AQ1418/'MFP by Site_kbs'!$G1418</f>
        <v>0.98484848484848486</v>
      </c>
      <c r="AS1418" s="110" t="s">
        <v>1806</v>
      </c>
      <c r="AT1418" s="110" t="s">
        <v>1957</v>
      </c>
      <c r="AU1418" s="114" t="s">
        <v>3246</v>
      </c>
    </row>
    <row r="1419" spans="2:47" ht="30" x14ac:dyDescent="0.25">
      <c r="B1419" s="103" t="s">
        <v>1808</v>
      </c>
      <c r="C1419" s="103" t="s">
        <v>379</v>
      </c>
      <c r="D1419" s="103" t="s">
        <v>1823</v>
      </c>
      <c r="E1419" s="103" t="s">
        <v>1760</v>
      </c>
      <c r="F1419" s="103" t="s">
        <v>1823</v>
      </c>
      <c r="G1419" s="104">
        <v>141</v>
      </c>
      <c r="H1419" s="104">
        <v>79</v>
      </c>
      <c r="I1419" s="105">
        <v>0.560283687943262</v>
      </c>
      <c r="J1419" s="104">
        <v>62</v>
      </c>
      <c r="K1419" s="105">
        <v>0.439716312056738</v>
      </c>
      <c r="L1419" s="104">
        <v>0</v>
      </c>
      <c r="M1419" s="104">
        <v>0</v>
      </c>
      <c r="N1419" s="104">
        <v>138</v>
      </c>
      <c r="O1419" s="104">
        <v>1</v>
      </c>
      <c r="P1419" s="104">
        <v>0</v>
      </c>
      <c r="Q1419" s="104">
        <v>1</v>
      </c>
      <c r="R1419" s="104">
        <v>1</v>
      </c>
      <c r="S1419" s="104">
        <f>SUM('MFP by Site_kbs'!$L1419:$P1419,'MFP by Site_kbs'!$R1419)</f>
        <v>140</v>
      </c>
      <c r="T1419" s="104">
        <v>141</v>
      </c>
      <c r="U1419" s="105">
        <v>1</v>
      </c>
      <c r="V1419" s="104">
        <v>0</v>
      </c>
      <c r="W1419" s="105">
        <v>0</v>
      </c>
      <c r="X1419" s="104">
        <v>0</v>
      </c>
      <c r="Y1419" s="104">
        <v>0</v>
      </c>
      <c r="Z1419" s="104" t="s">
        <v>1869</v>
      </c>
      <c r="AA1419" s="104">
        <v>60</v>
      </c>
      <c r="AB1419" s="104">
        <v>81</v>
      </c>
      <c r="AC1419" s="104">
        <v>0</v>
      </c>
      <c r="AD1419" s="103">
        <v>0</v>
      </c>
      <c r="AE1419" s="104">
        <v>0</v>
      </c>
      <c r="AF1419" s="104">
        <v>0</v>
      </c>
      <c r="AG1419" s="104">
        <v>0</v>
      </c>
      <c r="AH1419" s="104">
        <v>0</v>
      </c>
      <c r="AI1419" s="104">
        <v>0</v>
      </c>
      <c r="AJ1419" s="104">
        <v>0</v>
      </c>
      <c r="AK1419" s="104">
        <v>0</v>
      </c>
      <c r="AL1419" s="104">
        <v>0</v>
      </c>
      <c r="AM1419" s="104">
        <v>0</v>
      </c>
      <c r="AN1419" s="104">
        <v>0</v>
      </c>
      <c r="AO1419" s="104">
        <v>139</v>
      </c>
      <c r="AP1419" s="106">
        <f>'MFP by Site_kbs'!$AO1419/'MFP by Site_kbs'!$G1419</f>
        <v>0.98581560283687941</v>
      </c>
      <c r="AQ1419" s="104">
        <v>139</v>
      </c>
      <c r="AR1419" s="107">
        <f>'MFP by Site_kbs'!$AQ1419/'MFP by Site_kbs'!$G1419</f>
        <v>0.98581560283687941</v>
      </c>
      <c r="AS1419" s="104" t="s">
        <v>1806</v>
      </c>
      <c r="AT1419" s="104" t="s">
        <v>1957</v>
      </c>
      <c r="AU1419" s="115" t="s">
        <v>3246</v>
      </c>
    </row>
    <row r="1420" spans="2:47" ht="30" x14ac:dyDescent="0.25">
      <c r="B1420" s="109" t="s">
        <v>1808</v>
      </c>
      <c r="C1420" s="109" t="s">
        <v>380</v>
      </c>
      <c r="D1420" s="109" t="s">
        <v>381</v>
      </c>
      <c r="E1420" s="109" t="s">
        <v>1761</v>
      </c>
      <c r="F1420" s="109" t="s">
        <v>381</v>
      </c>
      <c r="G1420" s="110">
        <v>173</v>
      </c>
      <c r="H1420" s="110">
        <v>91</v>
      </c>
      <c r="I1420" s="111">
        <v>0.52601156069364197</v>
      </c>
      <c r="J1420" s="110">
        <v>82</v>
      </c>
      <c r="K1420" s="111">
        <v>0.47398843930635798</v>
      </c>
      <c r="L1420" s="110">
        <v>0</v>
      </c>
      <c r="M1420" s="110">
        <v>0</v>
      </c>
      <c r="N1420" s="110">
        <v>165</v>
      </c>
      <c r="O1420" s="110">
        <v>7</v>
      </c>
      <c r="P1420" s="110">
        <v>0</v>
      </c>
      <c r="Q1420" s="110">
        <v>1</v>
      </c>
      <c r="R1420" s="110">
        <v>0</v>
      </c>
      <c r="S1420" s="110">
        <f>SUM('MFP by Site_kbs'!$L1420:$P1420,'MFP by Site_kbs'!$R1420)</f>
        <v>172</v>
      </c>
      <c r="T1420" s="110">
        <v>172</v>
      </c>
      <c r="U1420" s="111">
        <v>0.99421965317919103</v>
      </c>
      <c r="V1420" s="110">
        <v>1</v>
      </c>
      <c r="W1420" s="111">
        <v>5.78034682080925E-3</v>
      </c>
      <c r="X1420" s="110">
        <v>0</v>
      </c>
      <c r="Y1420" s="110">
        <v>0</v>
      </c>
      <c r="Z1420" s="110" t="s">
        <v>1869</v>
      </c>
      <c r="AA1420" s="110">
        <v>0</v>
      </c>
      <c r="AB1420" s="110">
        <v>0</v>
      </c>
      <c r="AC1420" s="110">
        <v>0</v>
      </c>
      <c r="AD1420" s="109">
        <v>0</v>
      </c>
      <c r="AE1420" s="110">
        <v>0</v>
      </c>
      <c r="AF1420" s="110">
        <v>25</v>
      </c>
      <c r="AG1420" s="110">
        <v>73</v>
      </c>
      <c r="AH1420" s="110">
        <v>75</v>
      </c>
      <c r="AI1420" s="110">
        <v>0</v>
      </c>
      <c r="AJ1420" s="110">
        <v>0</v>
      </c>
      <c r="AK1420" s="110">
        <v>0</v>
      </c>
      <c r="AL1420" s="110">
        <v>0</v>
      </c>
      <c r="AM1420" s="110">
        <v>0</v>
      </c>
      <c r="AN1420" s="110">
        <v>0</v>
      </c>
      <c r="AO1420" s="110">
        <v>164</v>
      </c>
      <c r="AP1420" s="112">
        <f>'MFP by Site_kbs'!$AO1420/'MFP by Site_kbs'!$G1420</f>
        <v>0.94797687861271673</v>
      </c>
      <c r="AQ1420" s="110">
        <v>164</v>
      </c>
      <c r="AR1420" s="113">
        <f>'MFP by Site_kbs'!$AQ1420/'MFP by Site_kbs'!$G1420</f>
        <v>0.94797687861271673</v>
      </c>
      <c r="AS1420" s="110" t="s">
        <v>1806</v>
      </c>
      <c r="AT1420" s="110" t="s">
        <v>1957</v>
      </c>
      <c r="AU1420" s="114" t="s">
        <v>3246</v>
      </c>
    </row>
    <row r="1421" spans="2:47" ht="45" x14ac:dyDescent="0.25">
      <c r="B1421" s="103" t="s">
        <v>1808</v>
      </c>
      <c r="C1421" s="103" t="s">
        <v>382</v>
      </c>
      <c r="D1421" s="103" t="s">
        <v>383</v>
      </c>
      <c r="E1421" s="103" t="s">
        <v>1699</v>
      </c>
      <c r="F1421" s="103" t="s">
        <v>383</v>
      </c>
      <c r="G1421" s="104">
        <v>538</v>
      </c>
      <c r="H1421" s="104">
        <v>238</v>
      </c>
      <c r="I1421" s="105">
        <v>0.44237918215613398</v>
      </c>
      <c r="J1421" s="104">
        <v>300</v>
      </c>
      <c r="K1421" s="105">
        <v>0.55762081784386597</v>
      </c>
      <c r="L1421" s="104">
        <v>4</v>
      </c>
      <c r="M1421" s="104">
        <v>1</v>
      </c>
      <c r="N1421" s="104">
        <v>460</v>
      </c>
      <c r="O1421" s="104">
        <v>49</v>
      </c>
      <c r="P1421" s="104">
        <v>1</v>
      </c>
      <c r="Q1421" s="104">
        <v>16</v>
      </c>
      <c r="R1421" s="104">
        <v>7</v>
      </c>
      <c r="S1421" s="104">
        <f>SUM('MFP by Site_kbs'!$L1421:$P1421,'MFP by Site_kbs'!$R1421)</f>
        <v>522</v>
      </c>
      <c r="T1421" s="104">
        <v>502</v>
      </c>
      <c r="U1421" s="105">
        <v>0.93308550185873596</v>
      </c>
      <c r="V1421" s="104">
        <v>36</v>
      </c>
      <c r="W1421" s="105">
        <v>6.6914498141263906E-2</v>
      </c>
      <c r="X1421" s="104">
        <v>0</v>
      </c>
      <c r="Y1421" s="104">
        <v>0</v>
      </c>
      <c r="Z1421" s="104" t="s">
        <v>1869</v>
      </c>
      <c r="AA1421" s="104">
        <v>0</v>
      </c>
      <c r="AB1421" s="104">
        <v>0</v>
      </c>
      <c r="AC1421" s="104">
        <v>0</v>
      </c>
      <c r="AD1421" s="103">
        <v>0</v>
      </c>
      <c r="AE1421" s="104">
        <v>0</v>
      </c>
      <c r="AF1421" s="104">
        <v>0</v>
      </c>
      <c r="AG1421" s="104">
        <v>158</v>
      </c>
      <c r="AH1421" s="104">
        <v>198</v>
      </c>
      <c r="AI1421" s="104">
        <v>182</v>
      </c>
      <c r="AJ1421" s="104">
        <v>0</v>
      </c>
      <c r="AK1421" s="104">
        <v>0</v>
      </c>
      <c r="AL1421" s="104">
        <v>0</v>
      </c>
      <c r="AM1421" s="104">
        <v>0</v>
      </c>
      <c r="AN1421" s="104">
        <v>0</v>
      </c>
      <c r="AO1421" s="104">
        <v>506</v>
      </c>
      <c r="AP1421" s="106">
        <f>'MFP by Site_kbs'!$AO1421/'MFP by Site_kbs'!$G1421</f>
        <v>0.94052044609665431</v>
      </c>
      <c r="AQ1421" s="104">
        <v>506</v>
      </c>
      <c r="AR1421" s="107">
        <f>'MFP by Site_kbs'!$AQ1421/'MFP by Site_kbs'!$G1421</f>
        <v>0.94052044609665431</v>
      </c>
      <c r="AS1421" s="104" t="s">
        <v>1806</v>
      </c>
      <c r="AT1421" s="104" t="s">
        <v>1957</v>
      </c>
      <c r="AU1421" s="115" t="s">
        <v>3246</v>
      </c>
    </row>
    <row r="1422" spans="2:47" ht="30" x14ac:dyDescent="0.25">
      <c r="B1422" s="109" t="s">
        <v>1808</v>
      </c>
      <c r="C1422" s="109" t="s">
        <v>384</v>
      </c>
      <c r="D1422" s="109" t="s">
        <v>385</v>
      </c>
      <c r="E1422" s="109" t="s">
        <v>1696</v>
      </c>
      <c r="F1422" s="109" t="s">
        <v>385</v>
      </c>
      <c r="G1422" s="110">
        <v>384</v>
      </c>
      <c r="H1422" s="110">
        <v>170</v>
      </c>
      <c r="I1422" s="111">
        <v>0.44270833333333298</v>
      </c>
      <c r="J1422" s="110">
        <v>214</v>
      </c>
      <c r="K1422" s="111">
        <v>0.55729166666666696</v>
      </c>
      <c r="L1422" s="110">
        <v>0</v>
      </c>
      <c r="M1422" s="110">
        <v>0</v>
      </c>
      <c r="N1422" s="110">
        <v>378</v>
      </c>
      <c r="O1422" s="110">
        <v>4</v>
      </c>
      <c r="P1422" s="110">
        <v>0</v>
      </c>
      <c r="Q1422" s="110">
        <v>2</v>
      </c>
      <c r="R1422" s="110">
        <v>0</v>
      </c>
      <c r="S1422" s="110">
        <f>SUM('MFP by Site_kbs'!$L1422:$P1422,'MFP by Site_kbs'!$R1422)</f>
        <v>382</v>
      </c>
      <c r="T1422" s="110">
        <v>382</v>
      </c>
      <c r="U1422" s="111">
        <v>0.99479166666666696</v>
      </c>
      <c r="V1422" s="110">
        <v>2</v>
      </c>
      <c r="W1422" s="111">
        <v>5.2083333333333296E-3</v>
      </c>
      <c r="X1422" s="110">
        <v>0</v>
      </c>
      <c r="Y1422" s="110">
        <v>3</v>
      </c>
      <c r="Z1422" s="110" t="s">
        <v>1869</v>
      </c>
      <c r="AA1422" s="110">
        <v>55</v>
      </c>
      <c r="AB1422" s="110">
        <v>46</v>
      </c>
      <c r="AC1422" s="110">
        <v>54</v>
      </c>
      <c r="AD1422" s="109">
        <v>47</v>
      </c>
      <c r="AE1422" s="110">
        <v>56</v>
      </c>
      <c r="AF1422" s="110">
        <v>42</v>
      </c>
      <c r="AG1422" s="110">
        <v>45</v>
      </c>
      <c r="AH1422" s="110">
        <v>36</v>
      </c>
      <c r="AI1422" s="110">
        <v>0</v>
      </c>
      <c r="AJ1422" s="110">
        <v>0</v>
      </c>
      <c r="AK1422" s="110">
        <v>0</v>
      </c>
      <c r="AL1422" s="110">
        <v>0</v>
      </c>
      <c r="AM1422" s="110">
        <v>0</v>
      </c>
      <c r="AN1422" s="110">
        <v>0</v>
      </c>
      <c r="AO1422" s="110">
        <v>374</v>
      </c>
      <c r="AP1422" s="112">
        <f>'MFP by Site_kbs'!$AO1422/'MFP by Site_kbs'!$G1422</f>
        <v>0.97395833333333337</v>
      </c>
      <c r="AQ1422" s="110">
        <v>374</v>
      </c>
      <c r="AR1422" s="113">
        <f>'MFP by Site_kbs'!$AQ1422/'MFP by Site_kbs'!$G1422</f>
        <v>0.97395833333333337</v>
      </c>
      <c r="AS1422" s="110" t="s">
        <v>1806</v>
      </c>
      <c r="AT1422" s="110" t="s">
        <v>1771</v>
      </c>
      <c r="AU1422" s="114" t="s">
        <v>3246</v>
      </c>
    </row>
    <row r="1423" spans="2:47" ht="30" x14ac:dyDescent="0.25">
      <c r="B1423" s="103" t="s">
        <v>1808</v>
      </c>
      <c r="C1423" s="103" t="s">
        <v>386</v>
      </c>
      <c r="D1423" s="103" t="s">
        <v>1824</v>
      </c>
      <c r="E1423" s="103" t="s">
        <v>1697</v>
      </c>
      <c r="F1423" s="103" t="s">
        <v>1824</v>
      </c>
      <c r="G1423" s="104">
        <v>418</v>
      </c>
      <c r="H1423" s="104">
        <v>192</v>
      </c>
      <c r="I1423" s="105">
        <v>0.45933014354066998</v>
      </c>
      <c r="J1423" s="104">
        <v>226</v>
      </c>
      <c r="K1423" s="105">
        <v>0.54066985645932997</v>
      </c>
      <c r="L1423" s="104">
        <v>4</v>
      </c>
      <c r="M1423" s="104">
        <v>0</v>
      </c>
      <c r="N1423" s="104">
        <v>328</v>
      </c>
      <c r="O1423" s="104">
        <v>75</v>
      </c>
      <c r="P1423" s="104">
        <v>0</v>
      </c>
      <c r="Q1423" s="104">
        <v>11</v>
      </c>
      <c r="R1423" s="104">
        <v>0</v>
      </c>
      <c r="S1423" s="104">
        <f>SUM('MFP by Site_kbs'!$L1423:$P1423,'MFP by Site_kbs'!$R1423)</f>
        <v>407</v>
      </c>
      <c r="T1423" s="104">
        <v>351</v>
      </c>
      <c r="U1423" s="105">
        <v>0.83971291866028697</v>
      </c>
      <c r="V1423" s="104">
        <v>67</v>
      </c>
      <c r="W1423" s="105">
        <v>0.16028708133971301</v>
      </c>
      <c r="X1423" s="104">
        <v>0</v>
      </c>
      <c r="Y1423" s="104">
        <v>0</v>
      </c>
      <c r="Z1423" s="104" t="s">
        <v>1869</v>
      </c>
      <c r="AA1423" s="104">
        <v>0</v>
      </c>
      <c r="AB1423" s="104">
        <v>0</v>
      </c>
      <c r="AC1423" s="104">
        <v>0</v>
      </c>
      <c r="AD1423" s="103">
        <v>0</v>
      </c>
      <c r="AE1423" s="104">
        <v>0</v>
      </c>
      <c r="AF1423" s="104">
        <v>0</v>
      </c>
      <c r="AG1423" s="104">
        <v>0</v>
      </c>
      <c r="AH1423" s="104">
        <v>0</v>
      </c>
      <c r="AI1423" s="104">
        <v>0</v>
      </c>
      <c r="AJ1423" s="104">
        <v>140</v>
      </c>
      <c r="AK1423" s="104">
        <v>3</v>
      </c>
      <c r="AL1423" s="104">
        <v>110</v>
      </c>
      <c r="AM1423" s="104">
        <v>91</v>
      </c>
      <c r="AN1423" s="104">
        <v>74</v>
      </c>
      <c r="AO1423" s="104">
        <v>404</v>
      </c>
      <c r="AP1423" s="106">
        <f>'MFP by Site_kbs'!$AO1423/'MFP by Site_kbs'!$G1423</f>
        <v>0.96650717703349287</v>
      </c>
      <c r="AQ1423" s="104">
        <v>404</v>
      </c>
      <c r="AR1423" s="107">
        <f>'MFP by Site_kbs'!$AQ1423/'MFP by Site_kbs'!$G1423</f>
        <v>0.96650717703349287</v>
      </c>
      <c r="AS1423" s="104" t="s">
        <v>1806</v>
      </c>
      <c r="AT1423" s="104" t="s">
        <v>1771</v>
      </c>
      <c r="AU1423" s="115" t="s">
        <v>3246</v>
      </c>
    </row>
    <row r="1424" spans="2:47" ht="30" x14ac:dyDescent="0.25">
      <c r="B1424" s="109" t="s">
        <v>1808</v>
      </c>
      <c r="C1424" s="109" t="s">
        <v>387</v>
      </c>
      <c r="D1424" s="109" t="s">
        <v>388</v>
      </c>
      <c r="E1424" s="109" t="s">
        <v>1698</v>
      </c>
      <c r="F1424" s="109" t="s">
        <v>388</v>
      </c>
      <c r="G1424" s="110">
        <v>507</v>
      </c>
      <c r="H1424" s="110">
        <v>253</v>
      </c>
      <c r="I1424" s="111">
        <v>0.499013806706114</v>
      </c>
      <c r="J1424" s="110">
        <v>254</v>
      </c>
      <c r="K1424" s="111">
        <v>0.50098619329388605</v>
      </c>
      <c r="L1424" s="110">
        <v>0</v>
      </c>
      <c r="M1424" s="110">
        <v>0</v>
      </c>
      <c r="N1424" s="110">
        <v>484</v>
      </c>
      <c r="O1424" s="110">
        <v>21</v>
      </c>
      <c r="P1424" s="110">
        <v>0</v>
      </c>
      <c r="Q1424" s="110">
        <v>2</v>
      </c>
      <c r="R1424" s="110">
        <v>0</v>
      </c>
      <c r="S1424" s="110">
        <f>SUM('MFP by Site_kbs'!$L1424:$P1424,'MFP by Site_kbs'!$R1424)</f>
        <v>505</v>
      </c>
      <c r="T1424" s="110">
        <v>491</v>
      </c>
      <c r="U1424" s="111">
        <v>0.96844181459566103</v>
      </c>
      <c r="V1424" s="110">
        <v>16</v>
      </c>
      <c r="W1424" s="111">
        <v>3.1558185404339301E-2</v>
      </c>
      <c r="X1424" s="110">
        <v>0</v>
      </c>
      <c r="Y1424" s="110">
        <v>4</v>
      </c>
      <c r="Z1424" s="110" t="s">
        <v>1869</v>
      </c>
      <c r="AA1424" s="110">
        <v>55</v>
      </c>
      <c r="AB1424" s="110">
        <v>54</v>
      </c>
      <c r="AC1424" s="110">
        <v>75</v>
      </c>
      <c r="AD1424" s="109">
        <v>57</v>
      </c>
      <c r="AE1424" s="110">
        <v>56</v>
      </c>
      <c r="AF1424" s="110">
        <v>46</v>
      </c>
      <c r="AG1424" s="110">
        <v>54</v>
      </c>
      <c r="AH1424" s="110">
        <v>50</v>
      </c>
      <c r="AI1424" s="110">
        <v>56</v>
      </c>
      <c r="AJ1424" s="110">
        <v>0</v>
      </c>
      <c r="AK1424" s="110">
        <v>0</v>
      </c>
      <c r="AL1424" s="110">
        <v>0</v>
      </c>
      <c r="AM1424" s="110">
        <v>0</v>
      </c>
      <c r="AN1424" s="110">
        <v>0</v>
      </c>
      <c r="AO1424" s="110">
        <v>483</v>
      </c>
      <c r="AP1424" s="112">
        <f>'MFP by Site_kbs'!$AO1424/'MFP by Site_kbs'!$G1424</f>
        <v>0.9526627218934911</v>
      </c>
      <c r="AQ1424" s="110">
        <v>483</v>
      </c>
      <c r="AR1424" s="113">
        <f>'MFP by Site_kbs'!$AQ1424/'MFP by Site_kbs'!$G1424</f>
        <v>0.9526627218934911</v>
      </c>
      <c r="AS1424" s="110" t="s">
        <v>1806</v>
      </c>
      <c r="AT1424" s="110" t="s">
        <v>1771</v>
      </c>
      <c r="AU1424" s="114" t="s">
        <v>3246</v>
      </c>
    </row>
    <row r="1425" spans="2:47" ht="30" x14ac:dyDescent="0.25">
      <c r="B1425" s="103" t="s">
        <v>1808</v>
      </c>
      <c r="C1425" s="103" t="s">
        <v>389</v>
      </c>
      <c r="D1425" s="103" t="s">
        <v>390</v>
      </c>
      <c r="E1425" s="103" t="s">
        <v>1693</v>
      </c>
      <c r="F1425" s="103" t="s">
        <v>390</v>
      </c>
      <c r="G1425" s="104">
        <v>552</v>
      </c>
      <c r="H1425" s="104">
        <v>272</v>
      </c>
      <c r="I1425" s="105">
        <v>0.49275362318840599</v>
      </c>
      <c r="J1425" s="104">
        <v>280</v>
      </c>
      <c r="K1425" s="105">
        <v>0.50724637681159401</v>
      </c>
      <c r="L1425" s="104">
        <v>1</v>
      </c>
      <c r="M1425" s="104">
        <v>0</v>
      </c>
      <c r="N1425" s="104">
        <v>543</v>
      </c>
      <c r="O1425" s="104">
        <v>6</v>
      </c>
      <c r="P1425" s="104">
        <v>0</v>
      </c>
      <c r="Q1425" s="104">
        <v>1</v>
      </c>
      <c r="R1425" s="104">
        <v>1</v>
      </c>
      <c r="S1425" s="104">
        <f>SUM('MFP by Site_kbs'!$L1425:$P1425,'MFP by Site_kbs'!$R1425)</f>
        <v>551</v>
      </c>
      <c r="T1425" s="104">
        <v>546</v>
      </c>
      <c r="U1425" s="105">
        <v>0.98913043478260898</v>
      </c>
      <c r="V1425" s="104">
        <v>6</v>
      </c>
      <c r="W1425" s="105">
        <v>1.0869565217391301E-2</v>
      </c>
      <c r="X1425" s="104">
        <v>0</v>
      </c>
      <c r="Y1425" s="104">
        <v>0</v>
      </c>
      <c r="Z1425" s="104" t="s">
        <v>1869</v>
      </c>
      <c r="AA1425" s="104">
        <v>40</v>
      </c>
      <c r="AB1425" s="104">
        <v>61</v>
      </c>
      <c r="AC1425" s="104">
        <v>72</v>
      </c>
      <c r="AD1425" s="103">
        <v>68</v>
      </c>
      <c r="AE1425" s="104">
        <v>67</v>
      </c>
      <c r="AF1425" s="104">
        <v>63</v>
      </c>
      <c r="AG1425" s="104">
        <v>64</v>
      </c>
      <c r="AH1425" s="104">
        <v>55</v>
      </c>
      <c r="AI1425" s="104">
        <v>62</v>
      </c>
      <c r="AJ1425" s="104">
        <v>0</v>
      </c>
      <c r="AK1425" s="104">
        <v>0</v>
      </c>
      <c r="AL1425" s="104">
        <v>0</v>
      </c>
      <c r="AM1425" s="104">
        <v>0</v>
      </c>
      <c r="AN1425" s="104">
        <v>0</v>
      </c>
      <c r="AO1425" s="104">
        <v>525</v>
      </c>
      <c r="AP1425" s="106">
        <f>'MFP by Site_kbs'!$AO1425/'MFP by Site_kbs'!$G1425</f>
        <v>0.95108695652173914</v>
      </c>
      <c r="AQ1425" s="104">
        <v>525</v>
      </c>
      <c r="AR1425" s="107">
        <f>'MFP by Site_kbs'!$AQ1425/'MFP by Site_kbs'!$G1425</f>
        <v>0.95108695652173914</v>
      </c>
      <c r="AS1425" s="104" t="s">
        <v>1806</v>
      </c>
      <c r="AT1425" s="104" t="s">
        <v>1771</v>
      </c>
      <c r="AU1425" s="115" t="s">
        <v>3246</v>
      </c>
    </row>
    <row r="1426" spans="2:47" x14ac:dyDescent="0.25">
      <c r="B1426" s="109" t="s">
        <v>1808</v>
      </c>
      <c r="C1426" s="109" t="s">
        <v>391</v>
      </c>
      <c r="D1426" s="109" t="s">
        <v>392</v>
      </c>
      <c r="E1426" s="109" t="s">
        <v>1694</v>
      </c>
      <c r="F1426" s="109" t="s">
        <v>392</v>
      </c>
      <c r="G1426" s="110">
        <v>558</v>
      </c>
      <c r="H1426" s="110">
        <v>251</v>
      </c>
      <c r="I1426" s="111">
        <v>0.44982078853046598</v>
      </c>
      <c r="J1426" s="110">
        <v>307</v>
      </c>
      <c r="K1426" s="111">
        <v>0.55017921146953397</v>
      </c>
      <c r="L1426" s="110">
        <v>1</v>
      </c>
      <c r="M1426" s="110">
        <v>42</v>
      </c>
      <c r="N1426" s="110">
        <v>486</v>
      </c>
      <c r="O1426" s="110">
        <v>8</v>
      </c>
      <c r="P1426" s="110">
        <v>2</v>
      </c>
      <c r="Q1426" s="110">
        <v>13</v>
      </c>
      <c r="R1426" s="110">
        <v>6</v>
      </c>
      <c r="S1426" s="110">
        <f>SUM('MFP by Site_kbs'!$L1426:$P1426,'MFP by Site_kbs'!$R1426)</f>
        <v>545</v>
      </c>
      <c r="T1426" s="110">
        <v>493</v>
      </c>
      <c r="U1426" s="111">
        <v>0.88351254480286701</v>
      </c>
      <c r="V1426" s="110">
        <v>65</v>
      </c>
      <c r="W1426" s="111">
        <v>0.11648745519713299</v>
      </c>
      <c r="X1426" s="110">
        <v>0</v>
      </c>
      <c r="Y1426" s="110">
        <v>0</v>
      </c>
      <c r="Z1426" s="110" t="s">
        <v>1869</v>
      </c>
      <c r="AA1426" s="110">
        <v>0</v>
      </c>
      <c r="AB1426" s="110">
        <v>0</v>
      </c>
      <c r="AC1426" s="110">
        <v>0</v>
      </c>
      <c r="AD1426" s="109">
        <v>0</v>
      </c>
      <c r="AE1426" s="110">
        <v>0</v>
      </c>
      <c r="AF1426" s="110">
        <v>0</v>
      </c>
      <c r="AG1426" s="110">
        <v>0</v>
      </c>
      <c r="AH1426" s="110">
        <v>0</v>
      </c>
      <c r="AI1426" s="110">
        <v>0</v>
      </c>
      <c r="AJ1426" s="110">
        <v>191</v>
      </c>
      <c r="AK1426" s="110">
        <v>1</v>
      </c>
      <c r="AL1426" s="110">
        <v>132</v>
      </c>
      <c r="AM1426" s="110">
        <v>119</v>
      </c>
      <c r="AN1426" s="110">
        <v>115</v>
      </c>
      <c r="AO1426" s="110">
        <v>518</v>
      </c>
      <c r="AP1426" s="112">
        <f>'MFP by Site_kbs'!$AO1426/'MFP by Site_kbs'!$G1426</f>
        <v>0.92831541218637992</v>
      </c>
      <c r="AQ1426" s="110">
        <v>518</v>
      </c>
      <c r="AR1426" s="113">
        <f>'MFP by Site_kbs'!$AQ1426/'MFP by Site_kbs'!$G1426</f>
        <v>0.92831541218637992</v>
      </c>
      <c r="AS1426" s="110" t="s">
        <v>1806</v>
      </c>
      <c r="AT1426" s="110" t="s">
        <v>1771</v>
      </c>
      <c r="AU1426" s="114" t="s">
        <v>3246</v>
      </c>
    </row>
    <row r="1427" spans="2:47" ht="30" x14ac:dyDescent="0.25">
      <c r="B1427" s="103" t="s">
        <v>1808</v>
      </c>
      <c r="C1427" s="103" t="s">
        <v>393</v>
      </c>
      <c r="D1427" s="103" t="s">
        <v>394</v>
      </c>
      <c r="E1427" s="103" t="s">
        <v>1695</v>
      </c>
      <c r="F1427" s="103" t="s">
        <v>394</v>
      </c>
      <c r="G1427" s="104">
        <v>754</v>
      </c>
      <c r="H1427" s="104">
        <v>331</v>
      </c>
      <c r="I1427" s="105">
        <v>0.43899204244031798</v>
      </c>
      <c r="J1427" s="104">
        <v>423</v>
      </c>
      <c r="K1427" s="105">
        <v>0.56100795755968202</v>
      </c>
      <c r="L1427" s="104">
        <v>1</v>
      </c>
      <c r="M1427" s="104">
        <v>16</v>
      </c>
      <c r="N1427" s="104">
        <v>664</v>
      </c>
      <c r="O1427" s="104">
        <v>56</v>
      </c>
      <c r="P1427" s="104">
        <v>0</v>
      </c>
      <c r="Q1427" s="104">
        <v>15</v>
      </c>
      <c r="R1427" s="104">
        <v>2</v>
      </c>
      <c r="S1427" s="104">
        <f>SUM('MFP by Site_kbs'!$L1427:$P1427,'MFP by Site_kbs'!$R1427)</f>
        <v>739</v>
      </c>
      <c r="T1427" s="104">
        <v>678</v>
      </c>
      <c r="U1427" s="105">
        <v>0.89920424403182997</v>
      </c>
      <c r="V1427" s="104">
        <v>76</v>
      </c>
      <c r="W1427" s="105">
        <v>0.10079575596817</v>
      </c>
      <c r="X1427" s="104">
        <v>0</v>
      </c>
      <c r="Y1427" s="104">
        <v>0</v>
      </c>
      <c r="Z1427" s="104" t="s">
        <v>1869</v>
      </c>
      <c r="AA1427" s="104">
        <v>0</v>
      </c>
      <c r="AB1427" s="104">
        <v>0</v>
      </c>
      <c r="AC1427" s="104">
        <v>0</v>
      </c>
      <c r="AD1427" s="103">
        <v>0</v>
      </c>
      <c r="AE1427" s="104">
        <v>0</v>
      </c>
      <c r="AF1427" s="104">
        <v>0</v>
      </c>
      <c r="AG1427" s="104">
        <v>0</v>
      </c>
      <c r="AH1427" s="104">
        <v>0</v>
      </c>
      <c r="AI1427" s="104">
        <v>0</v>
      </c>
      <c r="AJ1427" s="104">
        <v>162</v>
      </c>
      <c r="AK1427" s="104">
        <v>0</v>
      </c>
      <c r="AL1427" s="104">
        <v>243</v>
      </c>
      <c r="AM1427" s="104">
        <v>189</v>
      </c>
      <c r="AN1427" s="104">
        <v>160</v>
      </c>
      <c r="AO1427" s="104">
        <v>687</v>
      </c>
      <c r="AP1427" s="106">
        <f>'MFP by Site_kbs'!$AO1427/'MFP by Site_kbs'!$G1427</f>
        <v>0.91114058355437666</v>
      </c>
      <c r="AQ1427" s="104">
        <v>687</v>
      </c>
      <c r="AR1427" s="107">
        <f>'MFP by Site_kbs'!$AQ1427/'MFP by Site_kbs'!$G1427</f>
        <v>0.91114058355437666</v>
      </c>
      <c r="AS1427" s="104" t="s">
        <v>1806</v>
      </c>
      <c r="AT1427" s="104" t="s">
        <v>1771</v>
      </c>
      <c r="AU1427" s="115" t="s">
        <v>3246</v>
      </c>
    </row>
    <row r="1428" spans="2:47" ht="30" x14ac:dyDescent="0.25">
      <c r="B1428" s="109" t="s">
        <v>1808</v>
      </c>
      <c r="C1428" s="109" t="s">
        <v>1825</v>
      </c>
      <c r="D1428" s="109" t="s">
        <v>1826</v>
      </c>
      <c r="E1428" s="109" t="s">
        <v>1859</v>
      </c>
      <c r="F1428" s="109" t="s">
        <v>1826</v>
      </c>
      <c r="G1428" s="110">
        <v>157</v>
      </c>
      <c r="H1428" s="110">
        <v>80</v>
      </c>
      <c r="I1428" s="111">
        <v>0.50955414012738898</v>
      </c>
      <c r="J1428" s="110">
        <v>77</v>
      </c>
      <c r="K1428" s="111">
        <v>0.49044585987261102</v>
      </c>
      <c r="L1428" s="110">
        <v>0</v>
      </c>
      <c r="M1428" s="110">
        <v>0</v>
      </c>
      <c r="N1428" s="110">
        <v>149</v>
      </c>
      <c r="O1428" s="110">
        <v>1</v>
      </c>
      <c r="P1428" s="110">
        <v>0</v>
      </c>
      <c r="Q1428" s="110">
        <v>6</v>
      </c>
      <c r="R1428" s="110">
        <v>1</v>
      </c>
      <c r="S1428" s="110">
        <f>SUM('MFP by Site_kbs'!$L1428:$P1428,'MFP by Site_kbs'!$R1428)</f>
        <v>151</v>
      </c>
      <c r="T1428" s="110">
        <v>152</v>
      </c>
      <c r="U1428" s="111">
        <v>0.968152866242038</v>
      </c>
      <c r="V1428" s="110">
        <v>5</v>
      </c>
      <c r="W1428" s="111">
        <v>3.1847133757961797E-2</v>
      </c>
      <c r="X1428" s="110">
        <v>0</v>
      </c>
      <c r="Y1428" s="110">
        <v>0</v>
      </c>
      <c r="Z1428" s="110" t="s">
        <v>1869</v>
      </c>
      <c r="AA1428" s="110">
        <v>0</v>
      </c>
      <c r="AB1428" s="110">
        <v>0</v>
      </c>
      <c r="AC1428" s="110">
        <v>0</v>
      </c>
      <c r="AD1428" s="109">
        <v>0</v>
      </c>
      <c r="AE1428" s="110">
        <v>0</v>
      </c>
      <c r="AF1428" s="110">
        <v>0</v>
      </c>
      <c r="AG1428" s="110">
        <v>0</v>
      </c>
      <c r="AH1428" s="110">
        <v>0</v>
      </c>
      <c r="AI1428" s="110">
        <v>0</v>
      </c>
      <c r="AJ1428" s="110">
        <v>157</v>
      </c>
      <c r="AK1428" s="110">
        <v>0</v>
      </c>
      <c r="AL1428" s="110">
        <v>0</v>
      </c>
      <c r="AM1428" s="110">
        <v>0</v>
      </c>
      <c r="AN1428" s="110">
        <v>0</v>
      </c>
      <c r="AO1428" s="110">
        <v>0</v>
      </c>
      <c r="AP1428" s="112">
        <f>'MFP by Site_kbs'!$AO1428/'MFP by Site_kbs'!$G1428</f>
        <v>0</v>
      </c>
      <c r="AQ1428" s="110">
        <v>125</v>
      </c>
      <c r="AR1428" s="113">
        <f>'MFP by Site_kbs'!$AQ1428/'MFP by Site_kbs'!$G1428</f>
        <v>0.79617834394904463</v>
      </c>
      <c r="AS1428" s="110" t="s">
        <v>1806</v>
      </c>
      <c r="AT1428" s="110" t="s">
        <v>1771</v>
      </c>
      <c r="AU1428" s="114" t="s">
        <v>3247</v>
      </c>
    </row>
    <row r="1429" spans="2:47" ht="30" x14ac:dyDescent="0.25">
      <c r="B1429" s="103" t="s">
        <v>1808</v>
      </c>
      <c r="C1429" s="103" t="s">
        <v>395</v>
      </c>
      <c r="D1429" s="103" t="s">
        <v>396</v>
      </c>
      <c r="E1429" s="103" t="s">
        <v>1714</v>
      </c>
      <c r="F1429" s="103" t="s">
        <v>396</v>
      </c>
      <c r="G1429" s="104">
        <v>497</v>
      </c>
      <c r="H1429" s="104">
        <v>249</v>
      </c>
      <c r="I1429" s="105">
        <v>0.501006036217304</v>
      </c>
      <c r="J1429" s="104">
        <v>248</v>
      </c>
      <c r="K1429" s="105">
        <v>0.498993963782696</v>
      </c>
      <c r="L1429" s="104">
        <v>0</v>
      </c>
      <c r="M1429" s="104">
        <v>1</v>
      </c>
      <c r="N1429" s="104">
        <v>482</v>
      </c>
      <c r="O1429" s="104">
        <v>9</v>
      </c>
      <c r="P1429" s="104">
        <v>0</v>
      </c>
      <c r="Q1429" s="104">
        <v>3</v>
      </c>
      <c r="R1429" s="104">
        <v>2</v>
      </c>
      <c r="S1429" s="104">
        <f>SUM('MFP by Site_kbs'!$L1429:$P1429,'MFP by Site_kbs'!$R1429)</f>
        <v>494</v>
      </c>
      <c r="T1429" s="104">
        <v>492</v>
      </c>
      <c r="U1429" s="105">
        <v>0.98993963782696204</v>
      </c>
      <c r="V1429" s="104">
        <v>5</v>
      </c>
      <c r="W1429" s="105">
        <v>1.00603621730382E-2</v>
      </c>
      <c r="X1429" s="104">
        <v>0</v>
      </c>
      <c r="Y1429" s="104">
        <v>0</v>
      </c>
      <c r="Z1429" s="104" t="s">
        <v>1869</v>
      </c>
      <c r="AA1429" s="104">
        <v>97</v>
      </c>
      <c r="AB1429" s="104">
        <v>76</v>
      </c>
      <c r="AC1429" s="104">
        <v>104</v>
      </c>
      <c r="AD1429" s="103">
        <v>116</v>
      </c>
      <c r="AE1429" s="104">
        <v>104</v>
      </c>
      <c r="AF1429" s="104">
        <v>0</v>
      </c>
      <c r="AG1429" s="104">
        <v>0</v>
      </c>
      <c r="AH1429" s="104">
        <v>0</v>
      </c>
      <c r="AI1429" s="104">
        <v>0</v>
      </c>
      <c r="AJ1429" s="104">
        <v>0</v>
      </c>
      <c r="AK1429" s="104">
        <v>0</v>
      </c>
      <c r="AL1429" s="104">
        <v>0</v>
      </c>
      <c r="AM1429" s="104">
        <v>0</v>
      </c>
      <c r="AN1429" s="104">
        <v>0</v>
      </c>
      <c r="AO1429" s="104">
        <v>488</v>
      </c>
      <c r="AP1429" s="106">
        <f>'MFP by Site_kbs'!$AO1429/'MFP by Site_kbs'!$G1429</f>
        <v>0.98189134808853118</v>
      </c>
      <c r="AQ1429" s="104">
        <v>488</v>
      </c>
      <c r="AR1429" s="107">
        <f>'MFP by Site_kbs'!$AQ1429/'MFP by Site_kbs'!$G1429</f>
        <v>0.98189134808853118</v>
      </c>
      <c r="AS1429" s="104" t="s">
        <v>1806</v>
      </c>
      <c r="AT1429" s="104" t="s">
        <v>1771</v>
      </c>
      <c r="AU1429" s="115" t="s">
        <v>3246</v>
      </c>
    </row>
    <row r="1430" spans="2:47" ht="30" x14ac:dyDescent="0.25">
      <c r="B1430" s="109" t="s">
        <v>1808</v>
      </c>
      <c r="C1430" s="109" t="s">
        <v>397</v>
      </c>
      <c r="D1430" s="109" t="s">
        <v>398</v>
      </c>
      <c r="E1430" s="109" t="s">
        <v>1692</v>
      </c>
      <c r="F1430" s="109" t="s">
        <v>398</v>
      </c>
      <c r="G1430" s="110">
        <v>471</v>
      </c>
      <c r="H1430" s="110">
        <v>230</v>
      </c>
      <c r="I1430" s="111">
        <v>0.48832271762208102</v>
      </c>
      <c r="J1430" s="110">
        <v>241</v>
      </c>
      <c r="K1430" s="111">
        <v>0.51167728237791898</v>
      </c>
      <c r="L1430" s="110">
        <v>0</v>
      </c>
      <c r="M1430" s="110">
        <v>1</v>
      </c>
      <c r="N1430" s="110">
        <v>395</v>
      </c>
      <c r="O1430" s="110">
        <v>69</v>
      </c>
      <c r="P1430" s="110">
        <v>0</v>
      </c>
      <c r="Q1430" s="110">
        <v>5</v>
      </c>
      <c r="R1430" s="110">
        <v>1</v>
      </c>
      <c r="S1430" s="110">
        <f>SUM('MFP by Site_kbs'!$L1430:$P1430,'MFP by Site_kbs'!$R1430)</f>
        <v>466</v>
      </c>
      <c r="T1430" s="110">
        <v>400</v>
      </c>
      <c r="U1430" s="111">
        <v>0.84925690021231404</v>
      </c>
      <c r="V1430" s="110">
        <v>71</v>
      </c>
      <c r="W1430" s="111">
        <v>0.15074309978768599</v>
      </c>
      <c r="X1430" s="110">
        <v>0</v>
      </c>
      <c r="Y1430" s="110">
        <v>0</v>
      </c>
      <c r="Z1430" s="110" t="s">
        <v>1869</v>
      </c>
      <c r="AA1430" s="110">
        <v>31</v>
      </c>
      <c r="AB1430" s="110">
        <v>43</v>
      </c>
      <c r="AC1430" s="110">
        <v>40</v>
      </c>
      <c r="AD1430" s="109">
        <v>66</v>
      </c>
      <c r="AE1430" s="110">
        <v>66</v>
      </c>
      <c r="AF1430" s="110">
        <v>62</v>
      </c>
      <c r="AG1430" s="110">
        <v>57</v>
      </c>
      <c r="AH1430" s="110">
        <v>62</v>
      </c>
      <c r="AI1430" s="110">
        <v>44</v>
      </c>
      <c r="AJ1430" s="110">
        <v>0</v>
      </c>
      <c r="AK1430" s="110">
        <v>0</v>
      </c>
      <c r="AL1430" s="110">
        <v>0</v>
      </c>
      <c r="AM1430" s="110">
        <v>0</v>
      </c>
      <c r="AN1430" s="110">
        <v>0</v>
      </c>
      <c r="AO1430" s="110">
        <v>447</v>
      </c>
      <c r="AP1430" s="112">
        <f>'MFP by Site_kbs'!$AO1430/'MFP by Site_kbs'!$G1430</f>
        <v>0.94904458598726116</v>
      </c>
      <c r="AQ1430" s="110">
        <v>447</v>
      </c>
      <c r="AR1430" s="113">
        <f>'MFP by Site_kbs'!$AQ1430/'MFP by Site_kbs'!$G1430</f>
        <v>0.94904458598726116</v>
      </c>
      <c r="AS1430" s="110" t="s">
        <v>1806</v>
      </c>
      <c r="AT1430" s="110" t="s">
        <v>1771</v>
      </c>
      <c r="AU1430" s="114" t="s">
        <v>3246</v>
      </c>
    </row>
    <row r="1431" spans="2:47" x14ac:dyDescent="0.25">
      <c r="B1431" s="103" t="s">
        <v>1808</v>
      </c>
      <c r="C1431" s="103" t="s">
        <v>399</v>
      </c>
      <c r="D1431" s="103" t="s">
        <v>400</v>
      </c>
      <c r="E1431" s="103" t="s">
        <v>1690</v>
      </c>
      <c r="F1431" s="103" t="s">
        <v>400</v>
      </c>
      <c r="G1431" s="104">
        <v>497</v>
      </c>
      <c r="H1431" s="104">
        <v>227</v>
      </c>
      <c r="I1431" s="105">
        <v>0.456740442655936</v>
      </c>
      <c r="J1431" s="104">
        <v>270</v>
      </c>
      <c r="K1431" s="105">
        <v>0.54325955734406395</v>
      </c>
      <c r="L1431" s="104">
        <v>0</v>
      </c>
      <c r="M1431" s="104">
        <v>0</v>
      </c>
      <c r="N1431" s="104">
        <v>486</v>
      </c>
      <c r="O1431" s="104">
        <v>9</v>
      </c>
      <c r="P1431" s="104">
        <v>0</v>
      </c>
      <c r="Q1431" s="104">
        <v>1</v>
      </c>
      <c r="R1431" s="104">
        <v>1</v>
      </c>
      <c r="S1431" s="104">
        <f>SUM('MFP by Site_kbs'!$L1431:$P1431,'MFP by Site_kbs'!$R1431)</f>
        <v>496</v>
      </c>
      <c r="T1431" s="104">
        <v>492</v>
      </c>
      <c r="U1431" s="105">
        <v>0.98993963782696204</v>
      </c>
      <c r="V1431" s="104">
        <v>5</v>
      </c>
      <c r="W1431" s="105">
        <v>1.00603621730382E-2</v>
      </c>
      <c r="X1431" s="104">
        <v>0</v>
      </c>
      <c r="Y1431" s="104">
        <v>0</v>
      </c>
      <c r="Z1431" s="104" t="s">
        <v>1869</v>
      </c>
      <c r="AA1431" s="104">
        <v>37</v>
      </c>
      <c r="AB1431" s="104">
        <v>48</v>
      </c>
      <c r="AC1431" s="104">
        <v>51</v>
      </c>
      <c r="AD1431" s="103">
        <v>53</v>
      </c>
      <c r="AE1431" s="104">
        <v>64</v>
      </c>
      <c r="AF1431" s="104">
        <v>66</v>
      </c>
      <c r="AG1431" s="104">
        <v>64</v>
      </c>
      <c r="AH1431" s="104">
        <v>51</v>
      </c>
      <c r="AI1431" s="104">
        <v>63</v>
      </c>
      <c r="AJ1431" s="104">
        <v>0</v>
      </c>
      <c r="AK1431" s="104">
        <v>0</v>
      </c>
      <c r="AL1431" s="104">
        <v>0</v>
      </c>
      <c r="AM1431" s="104">
        <v>0</v>
      </c>
      <c r="AN1431" s="104">
        <v>0</v>
      </c>
      <c r="AO1431" s="104">
        <v>484</v>
      </c>
      <c r="AP1431" s="106">
        <f>'MFP by Site_kbs'!$AO1431/'MFP by Site_kbs'!$G1431</f>
        <v>0.97384305835010065</v>
      </c>
      <c r="AQ1431" s="104">
        <v>484</v>
      </c>
      <c r="AR1431" s="107">
        <f>'MFP by Site_kbs'!$AQ1431/'MFP by Site_kbs'!$G1431</f>
        <v>0.97384305835010065</v>
      </c>
      <c r="AS1431" s="104" t="s">
        <v>1806</v>
      </c>
      <c r="AT1431" s="104" t="s">
        <v>1771</v>
      </c>
      <c r="AU1431" s="115" t="s">
        <v>3246</v>
      </c>
    </row>
    <row r="1432" spans="2:47" ht="30" x14ac:dyDescent="0.25">
      <c r="B1432" s="109" t="s">
        <v>1808</v>
      </c>
      <c r="C1432" s="109" t="s">
        <v>401</v>
      </c>
      <c r="D1432" s="109" t="s">
        <v>402</v>
      </c>
      <c r="E1432" s="109" t="s">
        <v>1691</v>
      </c>
      <c r="F1432" s="109" t="s">
        <v>402</v>
      </c>
      <c r="G1432" s="110">
        <v>481</v>
      </c>
      <c r="H1432" s="110">
        <v>217</v>
      </c>
      <c r="I1432" s="111">
        <v>0.451143451143451</v>
      </c>
      <c r="J1432" s="110">
        <v>264</v>
      </c>
      <c r="K1432" s="111">
        <v>0.548856548856549</v>
      </c>
      <c r="L1432" s="110">
        <v>0</v>
      </c>
      <c r="M1432" s="110">
        <v>0</v>
      </c>
      <c r="N1432" s="110">
        <v>467</v>
      </c>
      <c r="O1432" s="110">
        <v>11</v>
      </c>
      <c r="P1432" s="110">
        <v>0</v>
      </c>
      <c r="Q1432" s="110">
        <v>3</v>
      </c>
      <c r="R1432" s="110">
        <v>0</v>
      </c>
      <c r="S1432" s="110">
        <f>SUM('MFP by Site_kbs'!$L1432:$P1432,'MFP by Site_kbs'!$R1432)</f>
        <v>478</v>
      </c>
      <c r="T1432" s="110">
        <v>477</v>
      </c>
      <c r="U1432" s="111">
        <v>0.99168399168399202</v>
      </c>
      <c r="V1432" s="110">
        <v>4</v>
      </c>
      <c r="W1432" s="111">
        <v>8.3160083160083199E-3</v>
      </c>
      <c r="X1432" s="110">
        <v>0</v>
      </c>
      <c r="Y1432" s="110">
        <v>0</v>
      </c>
      <c r="Z1432" s="110" t="s">
        <v>1869</v>
      </c>
      <c r="AA1432" s="110">
        <v>42</v>
      </c>
      <c r="AB1432" s="110">
        <v>47</v>
      </c>
      <c r="AC1432" s="110">
        <v>52</v>
      </c>
      <c r="AD1432" s="109">
        <v>52</v>
      </c>
      <c r="AE1432" s="110">
        <v>56</v>
      </c>
      <c r="AF1432" s="110">
        <v>62</v>
      </c>
      <c r="AG1432" s="110">
        <v>59</v>
      </c>
      <c r="AH1432" s="110">
        <v>56</v>
      </c>
      <c r="AI1432" s="110">
        <v>55</v>
      </c>
      <c r="AJ1432" s="110">
        <v>0</v>
      </c>
      <c r="AK1432" s="110">
        <v>0</v>
      </c>
      <c r="AL1432" s="110">
        <v>0</v>
      </c>
      <c r="AM1432" s="110">
        <v>0</v>
      </c>
      <c r="AN1432" s="110">
        <v>0</v>
      </c>
      <c r="AO1432" s="110">
        <v>467</v>
      </c>
      <c r="AP1432" s="112">
        <f>'MFP by Site_kbs'!$AO1432/'MFP by Site_kbs'!$G1432</f>
        <v>0.97089397089397089</v>
      </c>
      <c r="AQ1432" s="110">
        <v>467</v>
      </c>
      <c r="AR1432" s="113">
        <f>'MFP by Site_kbs'!$AQ1432/'MFP by Site_kbs'!$G1432</f>
        <v>0.97089397089397089</v>
      </c>
      <c r="AS1432" s="110" t="s">
        <v>1806</v>
      </c>
      <c r="AT1432" s="110" t="s">
        <v>1771</v>
      </c>
      <c r="AU1432" s="114" t="s">
        <v>3246</v>
      </c>
    </row>
    <row r="1433" spans="2:47" ht="30" x14ac:dyDescent="0.25">
      <c r="B1433" s="103" t="s">
        <v>1808</v>
      </c>
      <c r="C1433" s="103" t="s">
        <v>403</v>
      </c>
      <c r="D1433" s="103" t="s">
        <v>404</v>
      </c>
      <c r="E1433" s="103" t="s">
        <v>1689</v>
      </c>
      <c r="F1433" s="103" t="s">
        <v>404</v>
      </c>
      <c r="G1433" s="104">
        <v>669</v>
      </c>
      <c r="H1433" s="104">
        <v>365</v>
      </c>
      <c r="I1433" s="105">
        <v>0.54559043348281</v>
      </c>
      <c r="J1433" s="104">
        <v>304</v>
      </c>
      <c r="K1433" s="105">
        <v>0.45440956651719</v>
      </c>
      <c r="L1433" s="104">
        <v>0</v>
      </c>
      <c r="M1433" s="104">
        <v>0</v>
      </c>
      <c r="N1433" s="104">
        <v>664</v>
      </c>
      <c r="O1433" s="104">
        <v>3</v>
      </c>
      <c r="P1433" s="104">
        <v>0</v>
      </c>
      <c r="Q1433" s="104">
        <v>2</v>
      </c>
      <c r="R1433" s="104">
        <v>0</v>
      </c>
      <c r="S1433" s="104">
        <f>SUM('MFP by Site_kbs'!$L1433:$P1433,'MFP by Site_kbs'!$R1433)</f>
        <v>667</v>
      </c>
      <c r="T1433" s="104">
        <v>669</v>
      </c>
      <c r="U1433" s="105">
        <v>1</v>
      </c>
      <c r="V1433" s="104">
        <v>0</v>
      </c>
      <c r="W1433" s="105">
        <v>0</v>
      </c>
      <c r="X1433" s="104">
        <v>0</v>
      </c>
      <c r="Y1433" s="104">
        <v>0</v>
      </c>
      <c r="Z1433" s="104" t="s">
        <v>1869</v>
      </c>
      <c r="AA1433" s="104">
        <v>116</v>
      </c>
      <c r="AB1433" s="104">
        <v>131</v>
      </c>
      <c r="AC1433" s="104">
        <v>101</v>
      </c>
      <c r="AD1433" s="103">
        <v>47</v>
      </c>
      <c r="AE1433" s="104">
        <v>0</v>
      </c>
      <c r="AF1433" s="104">
        <v>0</v>
      </c>
      <c r="AG1433" s="104">
        <v>78</v>
      </c>
      <c r="AH1433" s="104">
        <v>88</v>
      </c>
      <c r="AI1433" s="104">
        <v>108</v>
      </c>
      <c r="AJ1433" s="104">
        <v>0</v>
      </c>
      <c r="AK1433" s="104">
        <v>0</v>
      </c>
      <c r="AL1433" s="104">
        <v>0</v>
      </c>
      <c r="AM1433" s="104">
        <v>0</v>
      </c>
      <c r="AN1433" s="104">
        <v>0</v>
      </c>
      <c r="AO1433" s="104">
        <v>636</v>
      </c>
      <c r="AP1433" s="106">
        <f>'MFP by Site_kbs'!$AO1433/'MFP by Site_kbs'!$G1433</f>
        <v>0.95067264573991028</v>
      </c>
      <c r="AQ1433" s="104">
        <v>636</v>
      </c>
      <c r="AR1433" s="107">
        <f>'MFP by Site_kbs'!$AQ1433/'MFP by Site_kbs'!$G1433</f>
        <v>0.95067264573991028</v>
      </c>
      <c r="AS1433" s="104" t="s">
        <v>1806</v>
      </c>
      <c r="AT1433" s="104" t="s">
        <v>2979</v>
      </c>
      <c r="AU1433" s="115" t="s">
        <v>3246</v>
      </c>
    </row>
    <row r="1434" spans="2:47" ht="45" x14ac:dyDescent="0.25">
      <c r="B1434" s="109" t="s">
        <v>1808</v>
      </c>
      <c r="C1434" s="109" t="s">
        <v>405</v>
      </c>
      <c r="D1434" s="109" t="s">
        <v>406</v>
      </c>
      <c r="E1434" s="109" t="s">
        <v>1683</v>
      </c>
      <c r="F1434" s="109" t="s">
        <v>406</v>
      </c>
      <c r="G1434" s="110">
        <v>658</v>
      </c>
      <c r="H1434" s="110">
        <v>325</v>
      </c>
      <c r="I1434" s="111">
        <v>0.49392097264437701</v>
      </c>
      <c r="J1434" s="110">
        <v>333</v>
      </c>
      <c r="K1434" s="111">
        <v>0.50607902735562305</v>
      </c>
      <c r="L1434" s="110">
        <v>2</v>
      </c>
      <c r="M1434" s="110">
        <v>0</v>
      </c>
      <c r="N1434" s="110">
        <v>545</v>
      </c>
      <c r="O1434" s="110">
        <v>93</v>
      </c>
      <c r="P1434" s="110">
        <v>0</v>
      </c>
      <c r="Q1434" s="110">
        <v>13</v>
      </c>
      <c r="R1434" s="110">
        <v>5</v>
      </c>
      <c r="S1434" s="110">
        <f>SUM('MFP by Site_kbs'!$L1434:$P1434,'MFP by Site_kbs'!$R1434)</f>
        <v>645</v>
      </c>
      <c r="T1434" s="110">
        <v>581</v>
      </c>
      <c r="U1434" s="111">
        <v>0.88297872340425498</v>
      </c>
      <c r="V1434" s="110">
        <v>77</v>
      </c>
      <c r="W1434" s="111">
        <v>0.117021276595745</v>
      </c>
      <c r="X1434" s="110">
        <v>0</v>
      </c>
      <c r="Y1434" s="110">
        <v>38</v>
      </c>
      <c r="Z1434" s="110" t="s">
        <v>1869</v>
      </c>
      <c r="AA1434" s="110">
        <v>62</v>
      </c>
      <c r="AB1434" s="110">
        <v>57</v>
      </c>
      <c r="AC1434" s="110">
        <v>62</v>
      </c>
      <c r="AD1434" s="109">
        <v>65</v>
      </c>
      <c r="AE1434" s="110">
        <v>64</v>
      </c>
      <c r="AF1434" s="110">
        <v>62</v>
      </c>
      <c r="AG1434" s="110">
        <v>83</v>
      </c>
      <c r="AH1434" s="110">
        <v>81</v>
      </c>
      <c r="AI1434" s="110">
        <v>84</v>
      </c>
      <c r="AJ1434" s="110">
        <v>0</v>
      </c>
      <c r="AK1434" s="110">
        <v>0</v>
      </c>
      <c r="AL1434" s="110">
        <v>0</v>
      </c>
      <c r="AM1434" s="110">
        <v>0</v>
      </c>
      <c r="AN1434" s="110">
        <v>0</v>
      </c>
      <c r="AO1434" s="110">
        <v>642</v>
      </c>
      <c r="AP1434" s="112">
        <f>'MFP by Site_kbs'!$AO1434/'MFP by Site_kbs'!$G1434</f>
        <v>0.9756838905775076</v>
      </c>
      <c r="AQ1434" s="110">
        <v>642</v>
      </c>
      <c r="AR1434" s="113">
        <f>'MFP by Site_kbs'!$AQ1434/'MFP by Site_kbs'!$G1434</f>
        <v>0.9756838905775076</v>
      </c>
      <c r="AS1434" s="110" t="s">
        <v>1806</v>
      </c>
      <c r="AT1434" s="110" t="s">
        <v>1771</v>
      </c>
      <c r="AU1434" s="114" t="s">
        <v>3246</v>
      </c>
    </row>
    <row r="1435" spans="2:47" ht="30" x14ac:dyDescent="0.25">
      <c r="B1435" s="103" t="s">
        <v>1808</v>
      </c>
      <c r="C1435" s="103" t="s">
        <v>407</v>
      </c>
      <c r="D1435" s="103" t="s">
        <v>408</v>
      </c>
      <c r="E1435" s="103" t="s">
        <v>1684</v>
      </c>
      <c r="F1435" s="103" t="s">
        <v>408</v>
      </c>
      <c r="G1435" s="104">
        <v>690</v>
      </c>
      <c r="H1435" s="104">
        <v>325</v>
      </c>
      <c r="I1435" s="105">
        <v>0.471014492753623</v>
      </c>
      <c r="J1435" s="104">
        <v>365</v>
      </c>
      <c r="K1435" s="105">
        <v>0.52898550724637705</v>
      </c>
      <c r="L1435" s="104">
        <v>0</v>
      </c>
      <c r="M1435" s="104">
        <v>3</v>
      </c>
      <c r="N1435" s="104">
        <v>657</v>
      </c>
      <c r="O1435" s="104">
        <v>20</v>
      </c>
      <c r="P1435" s="104">
        <v>0</v>
      </c>
      <c r="Q1435" s="104">
        <v>5</v>
      </c>
      <c r="R1435" s="104">
        <v>5</v>
      </c>
      <c r="S1435" s="104">
        <f>SUM('MFP by Site_kbs'!$L1435:$P1435,'MFP by Site_kbs'!$R1435)</f>
        <v>685</v>
      </c>
      <c r="T1435" s="104">
        <v>674</v>
      </c>
      <c r="U1435" s="105">
        <v>0.97681159420289898</v>
      </c>
      <c r="V1435" s="104">
        <v>16</v>
      </c>
      <c r="W1435" s="105">
        <v>2.3188405797101502E-2</v>
      </c>
      <c r="X1435" s="104">
        <v>0</v>
      </c>
      <c r="Y1435" s="104">
        <v>4</v>
      </c>
      <c r="Z1435" s="104" t="s">
        <v>1869</v>
      </c>
      <c r="AA1435" s="104">
        <v>56</v>
      </c>
      <c r="AB1435" s="104">
        <v>59</v>
      </c>
      <c r="AC1435" s="104">
        <v>81</v>
      </c>
      <c r="AD1435" s="103">
        <v>86</v>
      </c>
      <c r="AE1435" s="104">
        <v>90</v>
      </c>
      <c r="AF1435" s="104">
        <v>80</v>
      </c>
      <c r="AG1435" s="104">
        <v>86</v>
      </c>
      <c r="AH1435" s="104">
        <v>75</v>
      </c>
      <c r="AI1435" s="104">
        <v>73</v>
      </c>
      <c r="AJ1435" s="104">
        <v>0</v>
      </c>
      <c r="AK1435" s="104">
        <v>0</v>
      </c>
      <c r="AL1435" s="104">
        <v>0</v>
      </c>
      <c r="AM1435" s="104">
        <v>0</v>
      </c>
      <c r="AN1435" s="104">
        <v>0</v>
      </c>
      <c r="AO1435" s="104">
        <v>674</v>
      </c>
      <c r="AP1435" s="106">
        <f>'MFP by Site_kbs'!$AO1435/'MFP by Site_kbs'!$G1435</f>
        <v>0.97681159420289854</v>
      </c>
      <c r="AQ1435" s="104">
        <v>674</v>
      </c>
      <c r="AR1435" s="107">
        <f>'MFP by Site_kbs'!$AQ1435/'MFP by Site_kbs'!$G1435</f>
        <v>0.97681159420289854</v>
      </c>
      <c r="AS1435" s="104" t="s">
        <v>1806</v>
      </c>
      <c r="AT1435" s="104" t="s">
        <v>1771</v>
      </c>
      <c r="AU1435" s="115" t="s">
        <v>3246</v>
      </c>
    </row>
    <row r="1436" spans="2:47" ht="30" x14ac:dyDescent="0.25">
      <c r="B1436" s="109" t="s">
        <v>1808</v>
      </c>
      <c r="C1436" s="109" t="s">
        <v>409</v>
      </c>
      <c r="D1436" s="109" t="s">
        <v>410</v>
      </c>
      <c r="E1436" s="109" t="s">
        <v>1685</v>
      </c>
      <c r="F1436" s="109" t="s">
        <v>410</v>
      </c>
      <c r="G1436" s="110">
        <v>790</v>
      </c>
      <c r="H1436" s="110">
        <v>383</v>
      </c>
      <c r="I1436" s="111">
        <v>0.48481012658227801</v>
      </c>
      <c r="J1436" s="110">
        <v>407</v>
      </c>
      <c r="K1436" s="111">
        <v>0.51518987341772104</v>
      </c>
      <c r="L1436" s="110">
        <v>0</v>
      </c>
      <c r="M1436" s="110">
        <v>2</v>
      </c>
      <c r="N1436" s="110">
        <v>760</v>
      </c>
      <c r="O1436" s="110">
        <v>25</v>
      </c>
      <c r="P1436" s="110">
        <v>0</v>
      </c>
      <c r="Q1436" s="110">
        <v>2</v>
      </c>
      <c r="R1436" s="110">
        <v>1</v>
      </c>
      <c r="S1436" s="110">
        <f>SUM('MFP by Site_kbs'!$L1436:$P1436,'MFP by Site_kbs'!$R1436)</f>
        <v>788</v>
      </c>
      <c r="T1436" s="110">
        <v>764</v>
      </c>
      <c r="U1436" s="111">
        <v>0.96708860759493698</v>
      </c>
      <c r="V1436" s="110">
        <v>26</v>
      </c>
      <c r="W1436" s="111">
        <v>3.29113924050633E-2</v>
      </c>
      <c r="X1436" s="110">
        <v>0</v>
      </c>
      <c r="Y1436" s="110">
        <v>8</v>
      </c>
      <c r="Z1436" s="110" t="s">
        <v>1869</v>
      </c>
      <c r="AA1436" s="110">
        <v>86</v>
      </c>
      <c r="AB1436" s="110">
        <v>95</v>
      </c>
      <c r="AC1436" s="110">
        <v>91</v>
      </c>
      <c r="AD1436" s="109">
        <v>96</v>
      </c>
      <c r="AE1436" s="110">
        <v>100</v>
      </c>
      <c r="AF1436" s="110">
        <v>92</v>
      </c>
      <c r="AG1436" s="110">
        <v>65</v>
      </c>
      <c r="AH1436" s="110">
        <v>93</v>
      </c>
      <c r="AI1436" s="110">
        <v>64</v>
      </c>
      <c r="AJ1436" s="110">
        <v>0</v>
      </c>
      <c r="AK1436" s="110">
        <v>0</v>
      </c>
      <c r="AL1436" s="110">
        <v>0</v>
      </c>
      <c r="AM1436" s="110">
        <v>0</v>
      </c>
      <c r="AN1436" s="110">
        <v>0</v>
      </c>
      <c r="AO1436" s="110">
        <v>775</v>
      </c>
      <c r="AP1436" s="112">
        <f>'MFP by Site_kbs'!$AO1436/'MFP by Site_kbs'!$G1436</f>
        <v>0.98101265822784811</v>
      </c>
      <c r="AQ1436" s="110">
        <v>775</v>
      </c>
      <c r="AR1436" s="113">
        <f>'MFP by Site_kbs'!$AQ1436/'MFP by Site_kbs'!$G1436</f>
        <v>0.98101265822784811</v>
      </c>
      <c r="AS1436" s="110" t="s">
        <v>1806</v>
      </c>
      <c r="AT1436" s="110" t="s">
        <v>1771</v>
      </c>
      <c r="AU1436" s="114" t="s">
        <v>3246</v>
      </c>
    </row>
    <row r="1437" spans="2:47" ht="30" x14ac:dyDescent="0.25">
      <c r="B1437" s="103" t="s">
        <v>1808</v>
      </c>
      <c r="C1437" s="103" t="s">
        <v>411</v>
      </c>
      <c r="D1437" s="103" t="s">
        <v>3229</v>
      </c>
      <c r="E1437" s="103" t="s">
        <v>1686</v>
      </c>
      <c r="F1437" s="103" t="s">
        <v>3229</v>
      </c>
      <c r="G1437" s="104">
        <v>251</v>
      </c>
      <c r="H1437" s="104">
        <v>128</v>
      </c>
      <c r="I1437" s="105">
        <v>0.50996015936255001</v>
      </c>
      <c r="J1437" s="104">
        <v>123</v>
      </c>
      <c r="K1437" s="105">
        <v>0.49003984063744999</v>
      </c>
      <c r="L1437" s="104">
        <v>1</v>
      </c>
      <c r="M1437" s="104">
        <v>0</v>
      </c>
      <c r="N1437" s="104">
        <v>230</v>
      </c>
      <c r="O1437" s="104">
        <v>18</v>
      </c>
      <c r="P1437" s="104">
        <v>0</v>
      </c>
      <c r="Q1437" s="104">
        <v>2</v>
      </c>
      <c r="R1437" s="104">
        <v>0</v>
      </c>
      <c r="S1437" s="104">
        <f>SUM('MFP by Site_kbs'!$L1437:$P1437,'MFP by Site_kbs'!$R1437)</f>
        <v>249</v>
      </c>
      <c r="T1437" s="104">
        <v>225</v>
      </c>
      <c r="U1437" s="105">
        <v>0.89641434262948205</v>
      </c>
      <c r="V1437" s="104">
        <v>26</v>
      </c>
      <c r="W1437" s="105">
        <v>0.103585657370518</v>
      </c>
      <c r="X1437" s="104">
        <v>0</v>
      </c>
      <c r="Y1437" s="104">
        <v>0</v>
      </c>
      <c r="Z1437" s="104" t="s">
        <v>1869</v>
      </c>
      <c r="AA1437" s="104">
        <v>0</v>
      </c>
      <c r="AB1437" s="104">
        <v>0</v>
      </c>
      <c r="AC1437" s="104">
        <v>0</v>
      </c>
      <c r="AD1437" s="103">
        <v>0</v>
      </c>
      <c r="AE1437" s="104">
        <v>0</v>
      </c>
      <c r="AF1437" s="104">
        <v>0</v>
      </c>
      <c r="AG1437" s="104">
        <v>0</v>
      </c>
      <c r="AH1437" s="104">
        <v>0</v>
      </c>
      <c r="AI1437" s="104">
        <v>0</v>
      </c>
      <c r="AJ1437" s="104">
        <v>42</v>
      </c>
      <c r="AK1437" s="104">
        <v>0</v>
      </c>
      <c r="AL1437" s="104">
        <v>72</v>
      </c>
      <c r="AM1437" s="104">
        <v>64</v>
      </c>
      <c r="AN1437" s="104">
        <v>73</v>
      </c>
      <c r="AO1437" s="104">
        <v>199</v>
      </c>
      <c r="AP1437" s="106">
        <f>'MFP by Site_kbs'!$AO1437/'MFP by Site_kbs'!$G1437</f>
        <v>0.79282868525896411</v>
      </c>
      <c r="AQ1437" s="104">
        <v>199</v>
      </c>
      <c r="AR1437" s="107">
        <f>'MFP by Site_kbs'!$AQ1437/'MFP by Site_kbs'!$G1437</f>
        <v>0.79282868525896411</v>
      </c>
      <c r="AS1437" s="104" t="s">
        <v>1806</v>
      </c>
      <c r="AT1437" s="104" t="s">
        <v>1771</v>
      </c>
      <c r="AU1437" s="115" t="s">
        <v>3246</v>
      </c>
    </row>
    <row r="1438" spans="2:47" ht="30" x14ac:dyDescent="0.25">
      <c r="B1438" s="109" t="s">
        <v>1808</v>
      </c>
      <c r="C1438" s="109" t="s">
        <v>412</v>
      </c>
      <c r="D1438" s="109" t="s">
        <v>1764</v>
      </c>
      <c r="E1438" s="109" t="s">
        <v>1687</v>
      </c>
      <c r="F1438" s="109" t="s">
        <v>1764</v>
      </c>
      <c r="G1438" s="110">
        <v>804</v>
      </c>
      <c r="H1438" s="110">
        <v>376</v>
      </c>
      <c r="I1438" s="111">
        <v>0.46766169154228898</v>
      </c>
      <c r="J1438" s="110">
        <v>428</v>
      </c>
      <c r="K1438" s="111">
        <v>0.53233830845771102</v>
      </c>
      <c r="L1438" s="110">
        <v>1</v>
      </c>
      <c r="M1438" s="110">
        <v>8</v>
      </c>
      <c r="N1438" s="110">
        <v>767</v>
      </c>
      <c r="O1438" s="110">
        <v>26</v>
      </c>
      <c r="P1438" s="110">
        <v>0</v>
      </c>
      <c r="Q1438" s="110">
        <v>1</v>
      </c>
      <c r="R1438" s="110">
        <v>1</v>
      </c>
      <c r="S1438" s="110">
        <f>SUM('MFP by Site_kbs'!$L1438:$P1438,'MFP by Site_kbs'!$R1438)</f>
        <v>803</v>
      </c>
      <c r="T1438" s="110">
        <v>787</v>
      </c>
      <c r="U1438" s="111">
        <v>0.97885572139303501</v>
      </c>
      <c r="V1438" s="110">
        <v>17</v>
      </c>
      <c r="W1438" s="111">
        <v>2.1144278606965199E-2</v>
      </c>
      <c r="X1438" s="110">
        <v>0</v>
      </c>
      <c r="Y1438" s="110">
        <v>2</v>
      </c>
      <c r="Z1438" s="110" t="s">
        <v>1869</v>
      </c>
      <c r="AA1438" s="110">
        <v>84</v>
      </c>
      <c r="AB1438" s="110">
        <v>88</v>
      </c>
      <c r="AC1438" s="110">
        <v>90</v>
      </c>
      <c r="AD1438" s="109">
        <v>92</v>
      </c>
      <c r="AE1438" s="110">
        <v>92</v>
      </c>
      <c r="AF1438" s="110">
        <v>87</v>
      </c>
      <c r="AG1438" s="110">
        <v>89</v>
      </c>
      <c r="AH1438" s="110">
        <v>86</v>
      </c>
      <c r="AI1438" s="110">
        <v>94</v>
      </c>
      <c r="AJ1438" s="110">
        <v>0</v>
      </c>
      <c r="AK1438" s="110">
        <v>0</v>
      </c>
      <c r="AL1438" s="110">
        <v>0</v>
      </c>
      <c r="AM1438" s="110">
        <v>0</v>
      </c>
      <c r="AN1438" s="110">
        <v>0</v>
      </c>
      <c r="AO1438" s="110">
        <v>771</v>
      </c>
      <c r="AP1438" s="112">
        <f>'MFP by Site_kbs'!$AO1438/'MFP by Site_kbs'!$G1438</f>
        <v>0.95895522388059706</v>
      </c>
      <c r="AQ1438" s="110">
        <v>771</v>
      </c>
      <c r="AR1438" s="113">
        <f>'MFP by Site_kbs'!$AQ1438/'MFP by Site_kbs'!$G1438</f>
        <v>0.95895522388059706</v>
      </c>
      <c r="AS1438" s="110" t="s">
        <v>1806</v>
      </c>
      <c r="AT1438" s="110" t="s">
        <v>1771</v>
      </c>
      <c r="AU1438" s="114" t="s">
        <v>3246</v>
      </c>
    </row>
    <row r="1439" spans="2:47" ht="30" x14ac:dyDescent="0.25">
      <c r="B1439" s="122" t="s">
        <v>1808</v>
      </c>
      <c r="C1439" s="122" t="s">
        <v>413</v>
      </c>
      <c r="D1439" s="122" t="s">
        <v>414</v>
      </c>
      <c r="E1439" s="122" t="s">
        <v>1688</v>
      </c>
      <c r="F1439" s="122" t="s">
        <v>414</v>
      </c>
      <c r="G1439" s="123">
        <v>645</v>
      </c>
      <c r="H1439" s="123">
        <v>285</v>
      </c>
      <c r="I1439" s="124">
        <v>0.44186046511627902</v>
      </c>
      <c r="J1439" s="123">
        <v>360</v>
      </c>
      <c r="K1439" s="124">
        <v>0.55813953488372103</v>
      </c>
      <c r="L1439" s="123">
        <v>0</v>
      </c>
      <c r="M1439" s="123">
        <v>1</v>
      </c>
      <c r="N1439" s="123">
        <v>578</v>
      </c>
      <c r="O1439" s="123">
        <v>35</v>
      </c>
      <c r="P1439" s="123">
        <v>2</v>
      </c>
      <c r="Q1439" s="123">
        <v>26</v>
      </c>
      <c r="R1439" s="123">
        <v>3</v>
      </c>
      <c r="S1439" s="123">
        <f>SUM('MFP by Site_kbs'!$L1439:$P1439,'MFP by Site_kbs'!$R1439)</f>
        <v>619</v>
      </c>
      <c r="T1439" s="123">
        <v>635</v>
      </c>
      <c r="U1439" s="124">
        <v>0.98449612403100795</v>
      </c>
      <c r="V1439" s="123">
        <v>10</v>
      </c>
      <c r="W1439" s="124">
        <v>1.5503875968992199E-2</v>
      </c>
      <c r="X1439" s="123">
        <v>0</v>
      </c>
      <c r="Y1439" s="123">
        <v>197</v>
      </c>
      <c r="Z1439" s="123" t="s">
        <v>1869</v>
      </c>
      <c r="AA1439" s="123">
        <v>55</v>
      </c>
      <c r="AB1439" s="123">
        <v>38</v>
      </c>
      <c r="AC1439" s="123">
        <v>43</v>
      </c>
      <c r="AD1439" s="122">
        <v>60</v>
      </c>
      <c r="AE1439" s="123">
        <v>60</v>
      </c>
      <c r="AF1439" s="123">
        <v>52</v>
      </c>
      <c r="AG1439" s="123">
        <v>49</v>
      </c>
      <c r="AH1439" s="123">
        <v>39</v>
      </c>
      <c r="AI1439" s="123">
        <v>52</v>
      </c>
      <c r="AJ1439" s="123">
        <v>0</v>
      </c>
      <c r="AK1439" s="123">
        <v>0</v>
      </c>
      <c r="AL1439" s="123">
        <v>0</v>
      </c>
      <c r="AM1439" s="123">
        <v>0</v>
      </c>
      <c r="AN1439" s="123">
        <v>0</v>
      </c>
      <c r="AO1439" s="123">
        <v>538</v>
      </c>
      <c r="AP1439" s="125">
        <f>'MFP by Site_kbs'!$AO1439/'MFP by Site_kbs'!$G1439</f>
        <v>0.83410852713178296</v>
      </c>
      <c r="AQ1439" s="123">
        <v>538</v>
      </c>
      <c r="AR1439" s="126">
        <f>'MFP by Site_kbs'!$AQ1439/'MFP by Site_kbs'!$G1439</f>
        <v>0.83410852713178296</v>
      </c>
      <c r="AS1439" s="123" t="s">
        <v>1806</v>
      </c>
      <c r="AT1439" s="123" t="s">
        <v>1771</v>
      </c>
      <c r="AU1439" s="127" t="s">
        <v>3246</v>
      </c>
    </row>
    <row r="1440" spans="2:47" x14ac:dyDescent="0.25">
      <c r="F1440" s="24" t="s">
        <v>78</v>
      </c>
      <c r="G1440" s="47">
        <f>SUM(G15:G1439)</f>
        <v>692554</v>
      </c>
      <c r="H1440" s="47">
        <f>SUM(H15:H1439)</f>
        <v>336602</v>
      </c>
      <c r="I1440" s="3">
        <f>H1440/G1440</f>
        <v>0.48602997022614841</v>
      </c>
      <c r="J1440" s="47">
        <f>SUM('MFP by Site_kbs'!$J$15:$J$1439)</f>
        <v>355952</v>
      </c>
      <c r="K1440" s="3">
        <f>J1440/G1440</f>
        <v>0.51397002977385153</v>
      </c>
      <c r="L1440" s="47">
        <f>SUM('MFP by Site_kbs'!$L$15:$L$1439)</f>
        <v>4581</v>
      </c>
      <c r="M1440" s="47">
        <f>SUM('MFP by Site_kbs'!$M$15:$M$1439)</f>
        <v>10919</v>
      </c>
      <c r="N1440" s="47">
        <f>SUM('MFP by Site_kbs'!$N$15:$N$1439)</f>
        <v>302669</v>
      </c>
      <c r="O1440" s="47">
        <f>SUM('MFP by Site_kbs'!$O$15:$O$1439)</f>
        <v>44756</v>
      </c>
      <c r="P1440" s="47">
        <f>SUM('MFP by Site_kbs'!$P$15:$P$1439)</f>
        <v>630</v>
      </c>
      <c r="Q1440" s="47">
        <f>SUM('MFP by Site_kbs'!$Q$15:$Q$1439)</f>
        <v>313441</v>
      </c>
      <c r="R1440" s="47">
        <f>SUM('MFP by Site_kbs'!$R$15:$R$1439)</f>
        <v>15558</v>
      </c>
      <c r="S1440" s="47">
        <f>SUM('MFP by Site_kbs'!$S$15:$S$1439)</f>
        <v>379113</v>
      </c>
      <c r="T1440" s="47">
        <f>SUM('MFP by Site_kbs'!$T$15:$T$1439)</f>
        <v>669316</v>
      </c>
      <c r="U1440" s="3">
        <f>T1440/G1440</f>
        <v>0.96644593778968857</v>
      </c>
      <c r="V1440" s="47">
        <f>SUM('MFP by Site_kbs'!$V$15:$V$1439)</f>
        <v>23238</v>
      </c>
      <c r="W1440" s="3">
        <f>V1440/G1440</f>
        <v>3.3554062210311396E-2</v>
      </c>
      <c r="X1440" s="47">
        <f>SUM('MFP by Site_kbs'!$X$15:$X$1439)</f>
        <v>320</v>
      </c>
      <c r="Y1440" s="47">
        <f>SUM('MFP by Site_kbs'!$Y$15:$Y$1439)</f>
        <v>7926</v>
      </c>
      <c r="Z1440" s="45" t="s">
        <v>1869</v>
      </c>
      <c r="AA1440" s="47">
        <f>SUM('MFP by Site_kbs'!$AA$15:$AA$1439)</f>
        <v>53316</v>
      </c>
      <c r="AB1440" s="47">
        <f>SUM('MFP by Site_kbs'!$AB$15:$AB$1439)</f>
        <v>55112</v>
      </c>
      <c r="AC1440" s="47">
        <f>SUM('MFP by Site_kbs'!$AC$15:$AC$1439)</f>
        <v>56086</v>
      </c>
      <c r="AD1440" s="47">
        <f>SUM('MFP by Site_kbs'!$AD$15:$AD$1439)</f>
        <v>56565</v>
      </c>
      <c r="AE1440" s="47">
        <f>SUM('MFP by Site_kbs'!$AE$15:$AE$1439)</f>
        <v>56200</v>
      </c>
      <c r="AF1440" s="47">
        <f>SUM('MFP by Site_kbs'!$AF$15:$AF$1439)</f>
        <v>53605</v>
      </c>
      <c r="AG1440" s="47">
        <f>SUM('MFP by Site_kbs'!$AG$15:$AG$1439)</f>
        <v>52953</v>
      </c>
      <c r="AH1440" s="47">
        <f>SUM('MFP by Site_kbs'!$AH$15:$AH$1439)</f>
        <v>52737</v>
      </c>
      <c r="AI1440" s="47">
        <f>SUM('MFP by Site_kbs'!$AI$15:$AI$1439)</f>
        <v>51618</v>
      </c>
      <c r="AJ1440" s="47">
        <f>SUM('MFP by Site_kbs'!$AJ$15:$AJ$1439)</f>
        <v>54444</v>
      </c>
      <c r="AK1440" s="47">
        <f>SUM('MFP by Site_kbs'!$AK$15:$AK$1439)</f>
        <v>2668</v>
      </c>
      <c r="AL1440" s="47">
        <f>SUM('MFP by Site_kbs'!$AL$15:$AL$1439)</f>
        <v>50736</v>
      </c>
      <c r="AM1440" s="47">
        <f>SUM('MFP by Site_kbs'!$AM$15:$AM$1439)</f>
        <v>46749</v>
      </c>
      <c r="AN1440" s="47">
        <f>SUM('MFP by Site_kbs'!$AN$15:$AN$1439)</f>
        <v>41519</v>
      </c>
      <c r="AO1440" s="47">
        <f>SUM('MFP by Site_kbs'!$AO$15:$AO$1439)</f>
        <v>473471</v>
      </c>
      <c r="AP1440" s="47">
        <f>AO1440/G1440</f>
        <v>0.68365932476023528</v>
      </c>
      <c r="AQ1440" s="47">
        <f>SUM('MFP by Site_kbs'!$AQ$15:$AQ$1439)</f>
        <v>475873</v>
      </c>
      <c r="AR1440" s="36">
        <f>AQ1440/G1440</f>
        <v>0.687127646364038</v>
      </c>
    </row>
    <row r="1442" spans="2:2" x14ac:dyDescent="0.25">
      <c r="B1442" s="69" t="s">
        <v>3245</v>
      </c>
    </row>
  </sheetData>
  <mergeCells count="27">
    <mergeCell ref="AS11:AS12"/>
    <mergeCell ref="AT11:AT12"/>
    <mergeCell ref="AU11:AU12"/>
    <mergeCell ref="H12:I12"/>
    <mergeCell ref="J12:K12"/>
    <mergeCell ref="L12:L13"/>
    <mergeCell ref="M12:M13"/>
    <mergeCell ref="N12:N13"/>
    <mergeCell ref="O12:O13"/>
    <mergeCell ref="P12:P13"/>
    <mergeCell ref="H11:K11"/>
    <mergeCell ref="L11:S11"/>
    <mergeCell ref="T11:W11"/>
    <mergeCell ref="X11:AN11"/>
    <mergeCell ref="AO11:AP12"/>
    <mergeCell ref="AQ11:AR12"/>
    <mergeCell ref="Q12:Q13"/>
    <mergeCell ref="R12:R13"/>
    <mergeCell ref="S12:S13"/>
    <mergeCell ref="T12:U12"/>
    <mergeCell ref="V12:W12"/>
    <mergeCell ref="G11:G13"/>
    <mergeCell ref="B11:B13"/>
    <mergeCell ref="C11:C13"/>
    <mergeCell ref="D11:D13"/>
    <mergeCell ref="E11:E13"/>
    <mergeCell ref="F11:F13"/>
  </mergeCells>
  <pageMargins left="0.7" right="0.7" top="0.75" bottom="0.75" header="0.3" footer="0.3"/>
  <pageSetup paperSize="5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98"/>
  <sheetViews>
    <sheetView showGridLines="0" workbookViewId="0">
      <selection activeCell="AN14" sqref="AN14"/>
    </sheetView>
  </sheetViews>
  <sheetFormatPr defaultRowHeight="15" x14ac:dyDescent="0.25"/>
  <cols>
    <col min="1" max="1" width="1.5703125" customWidth="1"/>
    <col min="4" max="4" width="27.85546875" customWidth="1"/>
    <col min="5" max="5" width="14.5703125" customWidth="1"/>
    <col min="6" max="6" width="11.42578125" customWidth="1"/>
    <col min="8" max="8" width="10.140625" style="19" customWidth="1"/>
    <col min="10" max="10" width="9.140625" style="19"/>
    <col min="14" max="14" width="9.7109375" customWidth="1"/>
    <col min="17" max="17" width="9.42578125" customWidth="1"/>
    <col min="18" max="18" width="9.5703125" customWidth="1"/>
    <col min="20" max="20" width="10.42578125" style="19" customWidth="1"/>
    <col min="22" max="22" width="11.85546875" style="19" customWidth="1"/>
    <col min="23" max="23" width="12.85546875" customWidth="1"/>
    <col min="24" max="24" width="15.42578125" customWidth="1"/>
    <col min="26" max="26" width="13.42578125" customWidth="1"/>
    <col min="36" max="36" width="9.7109375" customWidth="1"/>
    <col min="37" max="39" width="9.5703125" customWidth="1"/>
    <col min="40" max="40" width="9.5703125" style="49" customWidth="1"/>
    <col min="41" max="41" width="8.7109375" customWidth="1"/>
  </cols>
  <sheetData>
    <row r="1" spans="2:41" s="4" customFormat="1" ht="58.5" customHeight="1" x14ac:dyDescent="0.25">
      <c r="H1" s="19"/>
      <c r="J1" s="19"/>
      <c r="T1" s="19"/>
      <c r="V1" s="19"/>
      <c r="AN1" s="49"/>
    </row>
    <row r="2" spans="2:41" s="4" customFormat="1" ht="18" x14ac:dyDescent="0.25">
      <c r="B2" s="35" t="s">
        <v>3239</v>
      </c>
      <c r="C2" s="17"/>
      <c r="D2" s="13"/>
      <c r="E2" s="13"/>
      <c r="F2" s="13"/>
      <c r="G2" s="13"/>
      <c r="H2" s="1"/>
      <c r="I2" s="13"/>
      <c r="J2" s="27"/>
      <c r="K2" s="26"/>
      <c r="L2" s="26"/>
      <c r="M2" s="26"/>
      <c r="N2" s="26"/>
      <c r="O2" s="26"/>
      <c r="P2" s="26"/>
      <c r="T2" s="19"/>
      <c r="V2" s="19"/>
      <c r="AN2" s="49"/>
    </row>
    <row r="3" spans="2:41" s="4" customFormat="1" x14ac:dyDescent="0.25">
      <c r="B3" s="11" t="s">
        <v>0</v>
      </c>
      <c r="C3" s="18"/>
      <c r="D3" s="10"/>
      <c r="E3" s="10"/>
      <c r="F3" s="10"/>
      <c r="G3" s="10"/>
      <c r="H3" s="10"/>
      <c r="I3" s="10"/>
      <c r="J3" s="27"/>
      <c r="K3" s="26"/>
      <c r="L3" s="26"/>
      <c r="M3" s="26"/>
      <c r="N3" s="26"/>
      <c r="O3" s="26"/>
      <c r="P3" s="26"/>
      <c r="T3" s="19"/>
      <c r="V3" s="19"/>
      <c r="AN3" s="49"/>
    </row>
    <row r="4" spans="2:41" s="4" customFormat="1" x14ac:dyDescent="0.25">
      <c r="B4" s="12" t="s">
        <v>1</v>
      </c>
      <c r="C4" s="18"/>
      <c r="D4" s="10"/>
      <c r="E4" s="10"/>
      <c r="F4" s="10"/>
      <c r="G4" s="10"/>
      <c r="H4" s="10"/>
      <c r="I4" s="10"/>
      <c r="J4" s="19"/>
      <c r="T4" s="19"/>
      <c r="V4" s="19"/>
      <c r="AN4" s="49"/>
    </row>
    <row r="5" spans="2:41" s="4" customFormat="1" x14ac:dyDescent="0.25">
      <c r="B5" s="12" t="s">
        <v>2</v>
      </c>
      <c r="C5" s="18"/>
      <c r="D5" s="10"/>
      <c r="E5" s="10"/>
      <c r="F5" s="10"/>
      <c r="G5" s="10"/>
      <c r="H5" s="10"/>
      <c r="I5" s="10"/>
      <c r="J5" s="19"/>
      <c r="T5" s="19"/>
      <c r="V5" s="19"/>
      <c r="AN5" s="49"/>
    </row>
    <row r="6" spans="2:41" s="4" customFormat="1" x14ac:dyDescent="0.25">
      <c r="B6" s="12" t="s">
        <v>3</v>
      </c>
      <c r="C6" s="18"/>
      <c r="D6" s="10"/>
      <c r="E6" s="10"/>
      <c r="F6" s="10"/>
      <c r="G6" s="10"/>
      <c r="H6" s="10"/>
      <c r="I6" s="10"/>
      <c r="J6" s="19"/>
      <c r="T6" s="19"/>
      <c r="V6" s="19"/>
      <c r="AN6" s="49"/>
    </row>
    <row r="7" spans="2:41" s="4" customFormat="1" x14ac:dyDescent="0.25">
      <c r="B7" s="12" t="s">
        <v>4</v>
      </c>
      <c r="C7" s="18"/>
      <c r="D7" s="10"/>
      <c r="E7" s="10"/>
      <c r="F7" s="10"/>
      <c r="G7" s="10"/>
      <c r="H7" s="10"/>
      <c r="I7" s="10"/>
      <c r="J7" s="19"/>
      <c r="T7" s="19"/>
      <c r="V7" s="19"/>
      <c r="AN7" s="49"/>
    </row>
    <row r="8" spans="2:41" s="4" customFormat="1" x14ac:dyDescent="0.25">
      <c r="B8" s="12" t="s">
        <v>5</v>
      </c>
      <c r="C8" s="18"/>
      <c r="D8" s="10"/>
      <c r="E8" s="10"/>
      <c r="F8" s="10"/>
      <c r="G8" s="10"/>
      <c r="H8" s="10"/>
      <c r="I8" s="10"/>
      <c r="J8" s="19"/>
      <c r="T8" s="19"/>
      <c r="V8" s="19"/>
      <c r="AN8" s="49"/>
    </row>
    <row r="9" spans="2:41" s="4" customFormat="1" x14ac:dyDescent="0.25">
      <c r="B9" s="12" t="s">
        <v>6</v>
      </c>
      <c r="C9" s="18"/>
      <c r="D9" s="10"/>
      <c r="E9" s="10"/>
      <c r="F9" s="10"/>
      <c r="G9" s="10"/>
      <c r="H9" s="10"/>
      <c r="I9" s="10"/>
      <c r="J9" s="19"/>
      <c r="T9" s="19"/>
      <c r="V9" s="19"/>
      <c r="AN9" s="49"/>
    </row>
    <row r="10" spans="2:41" s="4" customFormat="1" ht="15.75" thickBot="1" x14ac:dyDescent="0.3">
      <c r="C10" s="4" t="s">
        <v>1763</v>
      </c>
      <c r="E10" s="4" t="s">
        <v>1763</v>
      </c>
      <c r="H10" s="19"/>
      <c r="J10" s="19"/>
      <c r="T10" s="19"/>
      <c r="V10" s="19"/>
      <c r="AN10" s="49"/>
    </row>
    <row r="11" spans="2:41" s="4" customFormat="1" ht="15.75" customHeight="1" thickBot="1" x14ac:dyDescent="0.3">
      <c r="B11" s="293" t="s">
        <v>7</v>
      </c>
      <c r="C11" s="286" t="s">
        <v>8</v>
      </c>
      <c r="D11" s="283" t="s">
        <v>9</v>
      </c>
      <c r="E11" s="291" t="s">
        <v>16</v>
      </c>
      <c r="F11" s="14"/>
      <c r="G11" s="287" t="s">
        <v>11</v>
      </c>
      <c r="H11" s="287"/>
      <c r="I11" s="287"/>
      <c r="J11" s="287"/>
      <c r="K11" s="287" t="s">
        <v>12</v>
      </c>
      <c r="L11" s="287"/>
      <c r="M11" s="287"/>
      <c r="N11" s="287"/>
      <c r="O11" s="287"/>
      <c r="P11" s="287"/>
      <c r="Q11" s="287"/>
      <c r="R11" s="287"/>
      <c r="S11" s="287" t="s">
        <v>13</v>
      </c>
      <c r="T11" s="287"/>
      <c r="U11" s="287"/>
      <c r="V11" s="287"/>
      <c r="W11" s="290" t="s">
        <v>14</v>
      </c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302" t="s">
        <v>3242</v>
      </c>
      <c r="AO11" s="288" t="s">
        <v>419</v>
      </c>
    </row>
    <row r="12" spans="2:41" s="4" customFormat="1" ht="26.25" thickBot="1" x14ac:dyDescent="0.3">
      <c r="B12" s="294"/>
      <c r="C12" s="286"/>
      <c r="D12" s="284"/>
      <c r="E12" s="292"/>
      <c r="F12" s="15" t="s">
        <v>10</v>
      </c>
      <c r="G12" s="287" t="s">
        <v>17</v>
      </c>
      <c r="H12" s="287"/>
      <c r="I12" s="287" t="s">
        <v>18</v>
      </c>
      <c r="J12" s="287"/>
      <c r="K12" s="300" t="s">
        <v>19</v>
      </c>
      <c r="L12" s="300" t="s">
        <v>20</v>
      </c>
      <c r="M12" s="300" t="s">
        <v>21</v>
      </c>
      <c r="N12" s="300" t="s">
        <v>22</v>
      </c>
      <c r="O12" s="300" t="s">
        <v>23</v>
      </c>
      <c r="P12" s="300" t="s">
        <v>24</v>
      </c>
      <c r="Q12" s="300" t="s">
        <v>25</v>
      </c>
      <c r="R12" s="300" t="s">
        <v>26</v>
      </c>
      <c r="S12" s="287" t="s">
        <v>27</v>
      </c>
      <c r="T12" s="287"/>
      <c r="U12" s="287" t="s">
        <v>28</v>
      </c>
      <c r="V12" s="287"/>
      <c r="W12" s="5" t="s">
        <v>29</v>
      </c>
      <c r="X12" s="5" t="s">
        <v>30</v>
      </c>
      <c r="Y12" s="6" t="s">
        <v>31</v>
      </c>
      <c r="Z12" s="7" t="s">
        <v>32</v>
      </c>
      <c r="AA12" s="7" t="s">
        <v>33</v>
      </c>
      <c r="AB12" s="7" t="s">
        <v>34</v>
      </c>
      <c r="AC12" s="7" t="s">
        <v>35</v>
      </c>
      <c r="AD12" s="7" t="s">
        <v>36</v>
      </c>
      <c r="AE12" s="7" t="s">
        <v>37</v>
      </c>
      <c r="AF12" s="7" t="s">
        <v>38</v>
      </c>
      <c r="AG12" s="7" t="s">
        <v>39</v>
      </c>
      <c r="AH12" s="7" t="s">
        <v>40</v>
      </c>
      <c r="AI12" s="7" t="s">
        <v>41</v>
      </c>
      <c r="AJ12" s="7" t="s">
        <v>42</v>
      </c>
      <c r="AK12" s="7" t="s">
        <v>43</v>
      </c>
      <c r="AL12" s="7" t="s">
        <v>44</v>
      </c>
      <c r="AM12" s="7" t="s">
        <v>45</v>
      </c>
      <c r="AN12" s="303"/>
      <c r="AO12" s="289"/>
    </row>
    <row r="13" spans="2:41" s="4" customFormat="1" ht="15.75" thickBot="1" x14ac:dyDescent="0.3">
      <c r="B13" s="304"/>
      <c r="C13" s="286"/>
      <c r="D13" s="285"/>
      <c r="E13" s="305"/>
      <c r="F13" s="15"/>
      <c r="G13" s="7" t="s">
        <v>46</v>
      </c>
      <c r="H13" s="8" t="s">
        <v>47</v>
      </c>
      <c r="I13" s="7" t="s">
        <v>46</v>
      </c>
      <c r="J13" s="8" t="s">
        <v>47</v>
      </c>
      <c r="K13" s="300"/>
      <c r="L13" s="300"/>
      <c r="M13" s="300"/>
      <c r="N13" s="300"/>
      <c r="O13" s="300"/>
      <c r="P13" s="300"/>
      <c r="Q13" s="300"/>
      <c r="R13" s="300"/>
      <c r="S13" s="7" t="s">
        <v>46</v>
      </c>
      <c r="T13" s="8" t="s">
        <v>47</v>
      </c>
      <c r="U13" s="7" t="s">
        <v>46</v>
      </c>
      <c r="V13" s="8" t="s">
        <v>47</v>
      </c>
      <c r="W13" s="9" t="s">
        <v>46</v>
      </c>
      <c r="X13" s="9" t="s">
        <v>46</v>
      </c>
      <c r="Y13" s="9" t="s">
        <v>46</v>
      </c>
      <c r="Z13" s="9" t="s">
        <v>46</v>
      </c>
      <c r="AA13" s="9" t="s">
        <v>46</v>
      </c>
      <c r="AB13" s="9" t="s">
        <v>46</v>
      </c>
      <c r="AC13" s="9" t="s">
        <v>46</v>
      </c>
      <c r="AD13" s="9" t="s">
        <v>46</v>
      </c>
      <c r="AE13" s="9" t="s">
        <v>46</v>
      </c>
      <c r="AF13" s="9" t="s">
        <v>46</v>
      </c>
      <c r="AG13" s="9" t="s">
        <v>46</v>
      </c>
      <c r="AH13" s="9" t="s">
        <v>46</v>
      </c>
      <c r="AI13" s="9" t="s">
        <v>46</v>
      </c>
      <c r="AJ13" s="9" t="s">
        <v>46</v>
      </c>
      <c r="AK13" s="9" t="s">
        <v>46</v>
      </c>
      <c r="AL13" s="9" t="s">
        <v>46</v>
      </c>
      <c r="AM13" s="9" t="s">
        <v>46</v>
      </c>
      <c r="AN13" s="60" t="s">
        <v>46</v>
      </c>
      <c r="AO13" s="68" t="s">
        <v>46</v>
      </c>
    </row>
    <row r="14" spans="2:41" s="4" customFormat="1" x14ac:dyDescent="0.25">
      <c r="B14" s="20" t="s">
        <v>49</v>
      </c>
      <c r="C14" s="21" t="s">
        <v>8</v>
      </c>
      <c r="D14" s="20" t="s">
        <v>50</v>
      </c>
      <c r="E14" s="22" t="s">
        <v>52</v>
      </c>
      <c r="F14" s="2" t="s">
        <v>51</v>
      </c>
      <c r="G14" s="22" t="s">
        <v>17</v>
      </c>
      <c r="H14" s="23" t="s">
        <v>53</v>
      </c>
      <c r="I14" s="22" t="s">
        <v>18</v>
      </c>
      <c r="J14" s="23" t="s">
        <v>54</v>
      </c>
      <c r="K14" s="22" t="s">
        <v>55</v>
      </c>
      <c r="L14" s="22" t="s">
        <v>20</v>
      </c>
      <c r="M14" s="22" t="s">
        <v>21</v>
      </c>
      <c r="N14" s="22" t="s">
        <v>22</v>
      </c>
      <c r="O14" s="22" t="s">
        <v>56</v>
      </c>
      <c r="P14" s="22" t="s">
        <v>24</v>
      </c>
      <c r="Q14" s="22" t="s">
        <v>57</v>
      </c>
      <c r="R14" s="22" t="s">
        <v>26</v>
      </c>
      <c r="S14" s="22" t="s">
        <v>58</v>
      </c>
      <c r="T14" s="23" t="s">
        <v>59</v>
      </c>
      <c r="U14" s="22" t="s">
        <v>60</v>
      </c>
      <c r="V14" s="23" t="s">
        <v>61</v>
      </c>
      <c r="W14" s="20" t="s">
        <v>62</v>
      </c>
      <c r="X14" s="20" t="s">
        <v>63</v>
      </c>
      <c r="Y14" s="22" t="s">
        <v>64</v>
      </c>
      <c r="Z14" s="22" t="s">
        <v>32</v>
      </c>
      <c r="AA14" s="22" t="s">
        <v>65</v>
      </c>
      <c r="AB14" s="22" t="s">
        <v>66</v>
      </c>
      <c r="AC14" s="22" t="s">
        <v>67</v>
      </c>
      <c r="AD14" s="22" t="s">
        <v>68</v>
      </c>
      <c r="AE14" s="22" t="s">
        <v>69</v>
      </c>
      <c r="AF14" s="22" t="s">
        <v>70</v>
      </c>
      <c r="AG14" s="22" t="s">
        <v>71</v>
      </c>
      <c r="AH14" s="22" t="s">
        <v>72</v>
      </c>
      <c r="AI14" s="22" t="s">
        <v>73</v>
      </c>
      <c r="AJ14" s="22" t="s">
        <v>74</v>
      </c>
      <c r="AK14" s="22" t="s">
        <v>75</v>
      </c>
      <c r="AL14" s="22" t="s">
        <v>76</v>
      </c>
      <c r="AM14" s="22" t="s">
        <v>77</v>
      </c>
      <c r="AN14" s="52" t="s">
        <v>3243</v>
      </c>
      <c r="AO14" s="22" t="s">
        <v>419</v>
      </c>
    </row>
    <row r="15" spans="2:41" x14ac:dyDescent="0.25">
      <c r="B15" s="55" t="s">
        <v>1808</v>
      </c>
      <c r="C15" s="55" t="s">
        <v>79</v>
      </c>
      <c r="D15" s="55" t="s">
        <v>80</v>
      </c>
      <c r="E15" s="51">
        <v>32</v>
      </c>
      <c r="F15" s="51">
        <v>9519</v>
      </c>
      <c r="G15" s="51">
        <v>4626</v>
      </c>
      <c r="H15" s="50">
        <v>0.48597541758588098</v>
      </c>
      <c r="I15" s="51">
        <v>4893</v>
      </c>
      <c r="J15" s="50">
        <v>0.51402458241411897</v>
      </c>
      <c r="K15" s="51">
        <v>17</v>
      </c>
      <c r="L15" s="51">
        <v>15</v>
      </c>
      <c r="M15" s="51">
        <v>2455</v>
      </c>
      <c r="N15" s="51">
        <v>265</v>
      </c>
      <c r="O15" s="51">
        <v>0</v>
      </c>
      <c r="P15" s="51">
        <v>6379</v>
      </c>
      <c r="Q15" s="51">
        <v>388</v>
      </c>
      <c r="R15" s="51">
        <f>SUM(Table4[[#This Row],[AmInd]:[HawPI]],Table4[[#This Row],[Multiple]])</f>
        <v>3140</v>
      </c>
      <c r="S15" s="51">
        <v>9440</v>
      </c>
      <c r="T15" s="50">
        <v>0.99170080890849899</v>
      </c>
      <c r="U15" s="51">
        <v>79</v>
      </c>
      <c r="V15" s="50">
        <v>8.2991910915012103E-3</v>
      </c>
      <c r="W15" s="51">
        <v>25</v>
      </c>
      <c r="X15" s="51">
        <v>98</v>
      </c>
      <c r="Y15" s="44" t="s">
        <v>1869</v>
      </c>
      <c r="Z15" s="51">
        <v>733</v>
      </c>
      <c r="AA15" s="51">
        <v>836</v>
      </c>
      <c r="AB15" s="51">
        <v>748</v>
      </c>
      <c r="AC15" s="51">
        <v>779</v>
      </c>
      <c r="AD15" s="51">
        <v>772</v>
      </c>
      <c r="AE15" s="51">
        <v>706</v>
      </c>
      <c r="AF15" s="51">
        <v>745</v>
      </c>
      <c r="AG15" s="51">
        <v>769</v>
      </c>
      <c r="AH15" s="51">
        <v>676</v>
      </c>
      <c r="AI15" s="51">
        <v>800</v>
      </c>
      <c r="AJ15" s="51">
        <v>43</v>
      </c>
      <c r="AK15" s="51">
        <v>628</v>
      </c>
      <c r="AL15" s="51">
        <v>623</v>
      </c>
      <c r="AM15" s="51">
        <v>538</v>
      </c>
      <c r="AN15" s="51">
        <v>6609</v>
      </c>
      <c r="AO15" s="53">
        <v>6609</v>
      </c>
    </row>
    <row r="16" spans="2:41" x14ac:dyDescent="0.25">
      <c r="B16" s="55" t="s">
        <v>1808</v>
      </c>
      <c r="C16" s="55" t="s">
        <v>81</v>
      </c>
      <c r="D16" s="55" t="s">
        <v>82</v>
      </c>
      <c r="E16" s="51">
        <v>11</v>
      </c>
      <c r="F16" s="51">
        <v>4033</v>
      </c>
      <c r="G16" s="51">
        <v>1992</v>
      </c>
      <c r="H16" s="50">
        <v>0.49392511777832898</v>
      </c>
      <c r="I16" s="51">
        <v>2041</v>
      </c>
      <c r="J16" s="50">
        <v>0.50607488222167096</v>
      </c>
      <c r="K16" s="51">
        <v>44</v>
      </c>
      <c r="L16" s="51">
        <v>37</v>
      </c>
      <c r="M16" s="51">
        <v>813</v>
      </c>
      <c r="N16" s="51">
        <v>54</v>
      </c>
      <c r="O16" s="51">
        <v>3</v>
      </c>
      <c r="P16" s="51">
        <v>2974</v>
      </c>
      <c r="Q16" s="51">
        <v>108</v>
      </c>
      <c r="R16" s="51">
        <f>SUM(Table4[[#This Row],[AmInd]:[HawPI]],Table4[[#This Row],[Multiple]])</f>
        <v>1059</v>
      </c>
      <c r="S16" s="51">
        <v>4024</v>
      </c>
      <c r="T16" s="50">
        <v>0.99776841061244703</v>
      </c>
      <c r="U16" s="51">
        <v>9</v>
      </c>
      <c r="V16" s="50">
        <v>2.23158938755269E-3</v>
      </c>
      <c r="W16" s="51">
        <v>0</v>
      </c>
      <c r="X16" s="51">
        <v>22</v>
      </c>
      <c r="Y16" s="44" t="s">
        <v>1869</v>
      </c>
      <c r="Z16" s="51">
        <v>324</v>
      </c>
      <c r="AA16" s="51">
        <v>340</v>
      </c>
      <c r="AB16" s="51">
        <v>311</v>
      </c>
      <c r="AC16" s="51">
        <v>348</v>
      </c>
      <c r="AD16" s="51">
        <v>361</v>
      </c>
      <c r="AE16" s="51">
        <v>304</v>
      </c>
      <c r="AF16" s="51">
        <v>324</v>
      </c>
      <c r="AG16" s="51">
        <v>274</v>
      </c>
      <c r="AH16" s="51">
        <v>284</v>
      </c>
      <c r="AI16" s="51">
        <v>326</v>
      </c>
      <c r="AJ16" s="51">
        <v>6</v>
      </c>
      <c r="AK16" s="51">
        <v>254</v>
      </c>
      <c r="AL16" s="51">
        <v>294</v>
      </c>
      <c r="AM16" s="51">
        <v>261</v>
      </c>
      <c r="AN16" s="51">
        <v>2421</v>
      </c>
      <c r="AO16" s="53">
        <v>2424</v>
      </c>
    </row>
    <row r="17" spans="2:41" x14ac:dyDescent="0.25">
      <c r="B17" s="55" t="s">
        <v>1808</v>
      </c>
      <c r="C17" s="55" t="s">
        <v>83</v>
      </c>
      <c r="D17" s="55" t="s">
        <v>84</v>
      </c>
      <c r="E17" s="51">
        <v>28</v>
      </c>
      <c r="F17" s="51">
        <v>21616</v>
      </c>
      <c r="G17" s="51">
        <v>10342</v>
      </c>
      <c r="H17" s="50">
        <v>0.47844189489267203</v>
      </c>
      <c r="I17" s="51">
        <v>11274</v>
      </c>
      <c r="J17" s="50">
        <v>0.52155810510732803</v>
      </c>
      <c r="K17" s="51">
        <v>64</v>
      </c>
      <c r="L17" s="51">
        <v>273</v>
      </c>
      <c r="M17" s="51">
        <v>6446</v>
      </c>
      <c r="N17" s="51">
        <v>1595</v>
      </c>
      <c r="O17" s="51">
        <v>30</v>
      </c>
      <c r="P17" s="51">
        <v>12754</v>
      </c>
      <c r="Q17" s="51">
        <v>454</v>
      </c>
      <c r="R17" s="51">
        <f>SUM(Table4[[#This Row],[AmInd]:[HawPI]],Table4[[#This Row],[Multiple]])</f>
        <v>8862</v>
      </c>
      <c r="S17" s="51">
        <v>21142</v>
      </c>
      <c r="T17" s="50">
        <v>0.97807179866765404</v>
      </c>
      <c r="U17" s="51">
        <v>474</v>
      </c>
      <c r="V17" s="50">
        <v>2.1928201332346402E-2</v>
      </c>
      <c r="W17" s="51">
        <v>0</v>
      </c>
      <c r="X17" s="51">
        <v>255</v>
      </c>
      <c r="Y17" s="44" t="s">
        <v>1869</v>
      </c>
      <c r="Z17" s="51">
        <v>1540</v>
      </c>
      <c r="AA17" s="51">
        <v>1632</v>
      </c>
      <c r="AB17" s="51">
        <v>1680</v>
      </c>
      <c r="AC17" s="51">
        <v>1648</v>
      </c>
      <c r="AD17" s="51">
        <v>1742</v>
      </c>
      <c r="AE17" s="51">
        <v>1673</v>
      </c>
      <c r="AF17" s="51">
        <v>1692</v>
      </c>
      <c r="AG17" s="51">
        <v>1663</v>
      </c>
      <c r="AH17" s="51">
        <v>1666</v>
      </c>
      <c r="AI17" s="51">
        <v>1649</v>
      </c>
      <c r="AJ17" s="51">
        <v>107</v>
      </c>
      <c r="AK17" s="51">
        <v>1663</v>
      </c>
      <c r="AL17" s="51">
        <v>1605</v>
      </c>
      <c r="AM17" s="51">
        <v>1401</v>
      </c>
      <c r="AN17" s="51">
        <v>12008</v>
      </c>
      <c r="AO17" s="53">
        <v>12088</v>
      </c>
    </row>
    <row r="18" spans="2:41" x14ac:dyDescent="0.25">
      <c r="B18" s="55" t="s">
        <v>1808</v>
      </c>
      <c r="C18" s="55" t="s">
        <v>85</v>
      </c>
      <c r="D18" s="55" t="s">
        <v>86</v>
      </c>
      <c r="E18" s="51">
        <v>10</v>
      </c>
      <c r="F18" s="51">
        <v>3360</v>
      </c>
      <c r="G18" s="51">
        <v>1628</v>
      </c>
      <c r="H18" s="50">
        <v>0.48452380952381002</v>
      </c>
      <c r="I18" s="51">
        <v>1732</v>
      </c>
      <c r="J18" s="50">
        <v>0.51547619047618998</v>
      </c>
      <c r="K18" s="51">
        <v>7</v>
      </c>
      <c r="L18" s="51">
        <v>15</v>
      </c>
      <c r="M18" s="51">
        <v>1400</v>
      </c>
      <c r="N18" s="51">
        <v>155</v>
      </c>
      <c r="O18" s="51">
        <v>0</v>
      </c>
      <c r="P18" s="51">
        <v>1749</v>
      </c>
      <c r="Q18" s="51">
        <v>34</v>
      </c>
      <c r="R18" s="51">
        <f>SUM(Table4[[#This Row],[AmInd]:[HawPI]],Table4[[#This Row],[Multiple]])</f>
        <v>1611</v>
      </c>
      <c r="S18" s="51">
        <v>3298</v>
      </c>
      <c r="T18" s="50">
        <v>0.981547619047619</v>
      </c>
      <c r="U18" s="51">
        <v>62</v>
      </c>
      <c r="V18" s="50">
        <v>1.8452380952381001E-2</v>
      </c>
      <c r="W18" s="51">
        <v>0</v>
      </c>
      <c r="X18" s="51">
        <v>46</v>
      </c>
      <c r="Y18" s="44" t="s">
        <v>1869</v>
      </c>
      <c r="Z18" s="51">
        <v>240</v>
      </c>
      <c r="AA18" s="51">
        <v>256</v>
      </c>
      <c r="AB18" s="51">
        <v>234</v>
      </c>
      <c r="AC18" s="51">
        <v>257</v>
      </c>
      <c r="AD18" s="51">
        <v>276</v>
      </c>
      <c r="AE18" s="51">
        <v>263</v>
      </c>
      <c r="AF18" s="51">
        <v>255</v>
      </c>
      <c r="AG18" s="51">
        <v>255</v>
      </c>
      <c r="AH18" s="51">
        <v>248</v>
      </c>
      <c r="AI18" s="51">
        <v>281</v>
      </c>
      <c r="AJ18" s="51">
        <v>23</v>
      </c>
      <c r="AK18" s="51">
        <v>254</v>
      </c>
      <c r="AL18" s="51">
        <v>266</v>
      </c>
      <c r="AM18" s="51">
        <v>206</v>
      </c>
      <c r="AN18" s="51">
        <v>2356</v>
      </c>
      <c r="AO18" s="53">
        <v>2371</v>
      </c>
    </row>
    <row r="19" spans="2:41" x14ac:dyDescent="0.25">
      <c r="B19" s="55" t="s">
        <v>1808</v>
      </c>
      <c r="C19" s="55" t="s">
        <v>87</v>
      </c>
      <c r="D19" s="55" t="s">
        <v>88</v>
      </c>
      <c r="E19" s="51">
        <v>11</v>
      </c>
      <c r="F19" s="51">
        <v>5311</v>
      </c>
      <c r="G19" s="51">
        <v>2521</v>
      </c>
      <c r="H19" s="50">
        <v>0.47467520241009198</v>
      </c>
      <c r="I19" s="51">
        <v>2790</v>
      </c>
      <c r="J19" s="50">
        <v>0.52532479758990802</v>
      </c>
      <c r="K19" s="51">
        <v>53</v>
      </c>
      <c r="L19" s="51">
        <v>29</v>
      </c>
      <c r="M19" s="51">
        <v>2510</v>
      </c>
      <c r="N19" s="51">
        <v>49</v>
      </c>
      <c r="O19" s="51">
        <v>1</v>
      </c>
      <c r="P19" s="51">
        <v>2505</v>
      </c>
      <c r="Q19" s="51">
        <v>164</v>
      </c>
      <c r="R19" s="51">
        <f>SUM(Table4[[#This Row],[AmInd]:[HawPI]],Table4[[#This Row],[Multiple]])</f>
        <v>2806</v>
      </c>
      <c r="S19" s="51">
        <v>5284</v>
      </c>
      <c r="T19" s="50">
        <v>0.99491621163622701</v>
      </c>
      <c r="U19" s="51">
        <v>27</v>
      </c>
      <c r="V19" s="50">
        <v>5.0837883637733002E-3</v>
      </c>
      <c r="W19" s="51">
        <v>41</v>
      </c>
      <c r="X19" s="51">
        <v>64</v>
      </c>
      <c r="Y19" s="44" t="s">
        <v>1869</v>
      </c>
      <c r="Z19" s="51">
        <v>399</v>
      </c>
      <c r="AA19" s="51">
        <v>426</v>
      </c>
      <c r="AB19" s="51">
        <v>415</v>
      </c>
      <c r="AC19" s="51">
        <v>418</v>
      </c>
      <c r="AD19" s="51">
        <v>399</v>
      </c>
      <c r="AE19" s="51">
        <v>385</v>
      </c>
      <c r="AF19" s="51">
        <v>413</v>
      </c>
      <c r="AG19" s="51">
        <v>463</v>
      </c>
      <c r="AH19" s="51">
        <v>419</v>
      </c>
      <c r="AI19" s="51">
        <v>388</v>
      </c>
      <c r="AJ19" s="51">
        <v>43</v>
      </c>
      <c r="AK19" s="51">
        <v>398</v>
      </c>
      <c r="AL19" s="51">
        <v>357</v>
      </c>
      <c r="AM19" s="51">
        <v>283</v>
      </c>
      <c r="AN19" s="51">
        <v>4485</v>
      </c>
      <c r="AO19" s="53">
        <v>4485</v>
      </c>
    </row>
    <row r="20" spans="2:41" x14ac:dyDescent="0.25">
      <c r="B20" s="55" t="s">
        <v>1808</v>
      </c>
      <c r="C20" s="55" t="s">
        <v>89</v>
      </c>
      <c r="D20" s="55" t="s">
        <v>90</v>
      </c>
      <c r="E20" s="51">
        <v>12</v>
      </c>
      <c r="F20" s="51">
        <v>5813</v>
      </c>
      <c r="G20" s="51">
        <v>2767</v>
      </c>
      <c r="H20" s="50">
        <v>0.47600206433855202</v>
      </c>
      <c r="I20" s="51">
        <v>3046</v>
      </c>
      <c r="J20" s="50">
        <v>0.52399793566144803</v>
      </c>
      <c r="K20" s="51">
        <v>36</v>
      </c>
      <c r="L20" s="51">
        <v>30</v>
      </c>
      <c r="M20" s="51">
        <v>780</v>
      </c>
      <c r="N20" s="51">
        <v>225</v>
      </c>
      <c r="O20" s="51">
        <v>3</v>
      </c>
      <c r="P20" s="51">
        <v>4458</v>
      </c>
      <c r="Q20" s="51">
        <v>281</v>
      </c>
      <c r="R20" s="51">
        <f>SUM(Table4[[#This Row],[AmInd]:[HawPI]],Table4[[#This Row],[Multiple]])</f>
        <v>1355</v>
      </c>
      <c r="S20" s="51">
        <v>5787</v>
      </c>
      <c r="T20" s="50">
        <v>0.99552726647170098</v>
      </c>
      <c r="U20" s="51">
        <v>26</v>
      </c>
      <c r="V20" s="50">
        <v>4.4727335282986396E-3</v>
      </c>
      <c r="W20" s="51">
        <v>0</v>
      </c>
      <c r="X20" s="51">
        <v>66</v>
      </c>
      <c r="Y20" s="44" t="s">
        <v>1869</v>
      </c>
      <c r="Z20" s="51">
        <v>412</v>
      </c>
      <c r="AA20" s="51">
        <v>454</v>
      </c>
      <c r="AB20" s="51">
        <v>448</v>
      </c>
      <c r="AC20" s="51">
        <v>403</v>
      </c>
      <c r="AD20" s="51">
        <v>469</v>
      </c>
      <c r="AE20" s="51">
        <v>468</v>
      </c>
      <c r="AF20" s="51">
        <v>451</v>
      </c>
      <c r="AG20" s="51">
        <v>411</v>
      </c>
      <c r="AH20" s="51">
        <v>461</v>
      </c>
      <c r="AI20" s="51">
        <v>427</v>
      </c>
      <c r="AJ20" s="51">
        <v>3</v>
      </c>
      <c r="AK20" s="51">
        <v>487</v>
      </c>
      <c r="AL20" s="51">
        <v>438</v>
      </c>
      <c r="AM20" s="51">
        <v>415</v>
      </c>
      <c r="AN20" s="51">
        <v>3159</v>
      </c>
      <c r="AO20" s="53">
        <v>3168</v>
      </c>
    </row>
    <row r="21" spans="2:41" x14ac:dyDescent="0.25">
      <c r="B21" s="55" t="s">
        <v>1808</v>
      </c>
      <c r="C21" s="55" t="s">
        <v>91</v>
      </c>
      <c r="D21" s="55" t="s">
        <v>92</v>
      </c>
      <c r="E21" s="51">
        <v>9</v>
      </c>
      <c r="F21" s="51">
        <v>2113</v>
      </c>
      <c r="G21" s="51">
        <v>1046</v>
      </c>
      <c r="H21" s="50">
        <v>0.49503076194983398</v>
      </c>
      <c r="I21" s="51">
        <v>1067</v>
      </c>
      <c r="J21" s="50">
        <v>0.50496923805016602</v>
      </c>
      <c r="K21" s="51">
        <v>2</v>
      </c>
      <c r="L21" s="51">
        <v>6</v>
      </c>
      <c r="M21" s="51">
        <v>1027</v>
      </c>
      <c r="N21" s="51">
        <v>27</v>
      </c>
      <c r="O21" s="51">
        <v>0</v>
      </c>
      <c r="P21" s="51">
        <v>1010</v>
      </c>
      <c r="Q21" s="51">
        <v>41</v>
      </c>
      <c r="R21" s="51">
        <f>SUM(Table4[[#This Row],[AmInd]:[HawPI]],Table4[[#This Row],[Multiple]])</f>
        <v>1103</v>
      </c>
      <c r="S21" s="51">
        <v>2101</v>
      </c>
      <c r="T21" s="50">
        <v>0.99432087079981102</v>
      </c>
      <c r="U21" s="51">
        <v>12</v>
      </c>
      <c r="V21" s="50">
        <v>5.6791292001892998E-3</v>
      </c>
      <c r="W21" s="51">
        <v>10</v>
      </c>
      <c r="X21" s="51">
        <v>20</v>
      </c>
      <c r="Y21" s="44" t="s">
        <v>1869</v>
      </c>
      <c r="Z21" s="51">
        <v>165</v>
      </c>
      <c r="AA21" s="51">
        <v>134</v>
      </c>
      <c r="AB21" s="51">
        <v>160</v>
      </c>
      <c r="AC21" s="51">
        <v>165</v>
      </c>
      <c r="AD21" s="51">
        <v>172</v>
      </c>
      <c r="AE21" s="51">
        <v>164</v>
      </c>
      <c r="AF21" s="51">
        <v>151</v>
      </c>
      <c r="AG21" s="51">
        <v>197</v>
      </c>
      <c r="AH21" s="51">
        <v>166</v>
      </c>
      <c r="AI21" s="51">
        <v>168</v>
      </c>
      <c r="AJ21" s="51">
        <v>0</v>
      </c>
      <c r="AK21" s="51">
        <v>151</v>
      </c>
      <c r="AL21" s="51">
        <v>156</v>
      </c>
      <c r="AM21" s="51">
        <v>134</v>
      </c>
      <c r="AN21" s="51">
        <v>1457</v>
      </c>
      <c r="AO21" s="53">
        <v>1457</v>
      </c>
    </row>
    <row r="22" spans="2:41" x14ac:dyDescent="0.25">
      <c r="B22" s="55" t="s">
        <v>1808</v>
      </c>
      <c r="C22" s="55" t="s">
        <v>93</v>
      </c>
      <c r="D22" s="55" t="s">
        <v>94</v>
      </c>
      <c r="E22" s="51">
        <v>34</v>
      </c>
      <c r="F22" s="51">
        <v>21908</v>
      </c>
      <c r="G22" s="51">
        <v>10505</v>
      </c>
      <c r="H22" s="50">
        <v>0.47952709179714198</v>
      </c>
      <c r="I22" s="51">
        <v>11403</v>
      </c>
      <c r="J22" s="50">
        <v>0.52047290820285796</v>
      </c>
      <c r="K22" s="51">
        <v>75</v>
      </c>
      <c r="L22" s="51">
        <v>371</v>
      </c>
      <c r="M22" s="51">
        <v>6178</v>
      </c>
      <c r="N22" s="51">
        <v>1792</v>
      </c>
      <c r="O22" s="51">
        <v>43</v>
      </c>
      <c r="P22" s="51">
        <v>12722</v>
      </c>
      <c r="Q22" s="51">
        <v>727</v>
      </c>
      <c r="R22" s="51">
        <f>SUM(Table4[[#This Row],[AmInd]:[HawPI]],Table4[[#This Row],[Multiple]])</f>
        <v>9186</v>
      </c>
      <c r="S22" s="51">
        <v>21202</v>
      </c>
      <c r="T22" s="50">
        <v>0.96777285799059698</v>
      </c>
      <c r="U22" s="51">
        <v>706</v>
      </c>
      <c r="V22" s="50">
        <v>3.2227142009403402E-2</v>
      </c>
      <c r="W22" s="51">
        <v>0</v>
      </c>
      <c r="X22" s="51">
        <v>272</v>
      </c>
      <c r="Y22" s="44" t="s">
        <v>1869</v>
      </c>
      <c r="Z22" s="51">
        <v>1675</v>
      </c>
      <c r="AA22" s="51">
        <v>1797</v>
      </c>
      <c r="AB22" s="51">
        <v>1701</v>
      </c>
      <c r="AC22" s="51">
        <v>1828</v>
      </c>
      <c r="AD22" s="51">
        <v>1701</v>
      </c>
      <c r="AE22" s="51">
        <v>1667</v>
      </c>
      <c r="AF22" s="51">
        <v>1720</v>
      </c>
      <c r="AG22" s="51">
        <v>1683</v>
      </c>
      <c r="AH22" s="51">
        <v>1634</v>
      </c>
      <c r="AI22" s="51">
        <v>1644</v>
      </c>
      <c r="AJ22" s="51">
        <v>146</v>
      </c>
      <c r="AK22" s="51">
        <v>1628</v>
      </c>
      <c r="AL22" s="51">
        <v>1534</v>
      </c>
      <c r="AM22" s="51">
        <v>1278</v>
      </c>
      <c r="AN22" s="51">
        <v>10340</v>
      </c>
      <c r="AO22" s="53">
        <v>10426</v>
      </c>
    </row>
    <row r="23" spans="2:41" x14ac:dyDescent="0.25">
      <c r="B23" s="55" t="s">
        <v>1808</v>
      </c>
      <c r="C23" s="55" t="s">
        <v>95</v>
      </c>
      <c r="D23" s="55" t="s">
        <v>96</v>
      </c>
      <c r="E23" s="51">
        <v>65</v>
      </c>
      <c r="F23" s="51">
        <v>38989</v>
      </c>
      <c r="G23" s="51">
        <v>19232</v>
      </c>
      <c r="H23" s="50">
        <v>0.49329263600687401</v>
      </c>
      <c r="I23" s="51">
        <v>19757</v>
      </c>
      <c r="J23" s="50">
        <v>0.50670736399312599</v>
      </c>
      <c r="K23" s="51">
        <v>62</v>
      </c>
      <c r="L23" s="51">
        <v>416</v>
      </c>
      <c r="M23" s="51">
        <v>24841</v>
      </c>
      <c r="N23" s="51">
        <v>1288</v>
      </c>
      <c r="O23" s="51">
        <v>15</v>
      </c>
      <c r="P23" s="51">
        <v>11603</v>
      </c>
      <c r="Q23" s="51">
        <v>765</v>
      </c>
      <c r="R23" s="51">
        <f>SUM(Table4[[#This Row],[AmInd]:[HawPI]],Table4[[#This Row],[Multiple]])</f>
        <v>27387</v>
      </c>
      <c r="S23" s="51">
        <v>38518</v>
      </c>
      <c r="T23" s="50">
        <v>0.98789340036422402</v>
      </c>
      <c r="U23" s="51">
        <v>472</v>
      </c>
      <c r="V23" s="50">
        <v>1.2106599635776E-2</v>
      </c>
      <c r="W23" s="51">
        <v>10</v>
      </c>
      <c r="X23" s="51">
        <v>458</v>
      </c>
      <c r="Y23" s="44" t="s">
        <v>1869</v>
      </c>
      <c r="Z23" s="51">
        <v>2996</v>
      </c>
      <c r="AA23" s="51">
        <v>3037</v>
      </c>
      <c r="AB23" s="51">
        <v>3216</v>
      </c>
      <c r="AC23" s="51">
        <v>3122</v>
      </c>
      <c r="AD23" s="51">
        <v>3149</v>
      </c>
      <c r="AE23" s="51">
        <v>3046</v>
      </c>
      <c r="AF23" s="51">
        <v>3020</v>
      </c>
      <c r="AG23" s="51">
        <v>2731</v>
      </c>
      <c r="AH23" s="51">
        <v>2870</v>
      </c>
      <c r="AI23" s="51">
        <v>3051</v>
      </c>
      <c r="AJ23" s="51">
        <v>161</v>
      </c>
      <c r="AK23" s="51">
        <v>2923</v>
      </c>
      <c r="AL23" s="51">
        <v>2802</v>
      </c>
      <c r="AM23" s="51">
        <v>2398</v>
      </c>
      <c r="AN23" s="51">
        <v>26213</v>
      </c>
      <c r="AO23" s="53">
        <v>26252</v>
      </c>
    </row>
    <row r="24" spans="2:41" x14ac:dyDescent="0.25">
      <c r="B24" s="55" t="s">
        <v>1808</v>
      </c>
      <c r="C24" s="55" t="s">
        <v>97</v>
      </c>
      <c r="D24" s="55" t="s">
        <v>98</v>
      </c>
      <c r="E24" s="51">
        <v>60</v>
      </c>
      <c r="F24" s="51">
        <v>31024</v>
      </c>
      <c r="G24" s="51">
        <v>14914</v>
      </c>
      <c r="H24" s="50">
        <v>0.48072460030943798</v>
      </c>
      <c r="I24" s="51">
        <v>16110</v>
      </c>
      <c r="J24" s="50">
        <v>0.51927539969056202</v>
      </c>
      <c r="K24" s="51">
        <v>86</v>
      </c>
      <c r="L24" s="51">
        <v>493</v>
      </c>
      <c r="M24" s="51">
        <v>10018</v>
      </c>
      <c r="N24" s="51">
        <v>1326</v>
      </c>
      <c r="O24" s="51">
        <v>24</v>
      </c>
      <c r="P24" s="51">
        <v>18457</v>
      </c>
      <c r="Q24" s="51">
        <v>620</v>
      </c>
      <c r="R24" s="51">
        <f>SUM(Table4[[#This Row],[AmInd]:[HawPI]],Table4[[#This Row],[Multiple]])</f>
        <v>12567</v>
      </c>
      <c r="S24" s="51">
        <v>30479</v>
      </c>
      <c r="T24" s="50">
        <v>0.98243295513151097</v>
      </c>
      <c r="U24" s="51">
        <v>545</v>
      </c>
      <c r="V24" s="50">
        <v>1.7567044868488899E-2</v>
      </c>
      <c r="W24" s="51">
        <v>0</v>
      </c>
      <c r="X24" s="51">
        <v>462</v>
      </c>
      <c r="Y24" s="44" t="s">
        <v>1869</v>
      </c>
      <c r="Z24" s="51">
        <v>2455</v>
      </c>
      <c r="AA24" s="51">
        <v>2444</v>
      </c>
      <c r="AB24" s="51">
        <v>2549</v>
      </c>
      <c r="AC24" s="51">
        <v>2464</v>
      </c>
      <c r="AD24" s="51">
        <v>2525</v>
      </c>
      <c r="AE24" s="51">
        <v>2375</v>
      </c>
      <c r="AF24" s="51">
        <v>2340</v>
      </c>
      <c r="AG24" s="51">
        <v>2265</v>
      </c>
      <c r="AH24" s="51">
        <v>2265</v>
      </c>
      <c r="AI24" s="51">
        <v>2435</v>
      </c>
      <c r="AJ24" s="51">
        <v>88</v>
      </c>
      <c r="AK24" s="51">
        <v>2233</v>
      </c>
      <c r="AL24" s="51">
        <v>2210</v>
      </c>
      <c r="AM24" s="51">
        <v>1914</v>
      </c>
      <c r="AN24" s="51">
        <v>17589</v>
      </c>
      <c r="AO24" s="53">
        <v>17741</v>
      </c>
    </row>
    <row r="25" spans="2:41" x14ac:dyDescent="0.25">
      <c r="B25" s="55" t="s">
        <v>1808</v>
      </c>
      <c r="C25" s="55" t="s">
        <v>99</v>
      </c>
      <c r="D25" s="55" t="s">
        <v>100</v>
      </c>
      <c r="E25" s="51">
        <v>8</v>
      </c>
      <c r="F25" s="51">
        <v>1564</v>
      </c>
      <c r="G25" s="51">
        <v>776</v>
      </c>
      <c r="H25" s="50">
        <v>0.49616368286445001</v>
      </c>
      <c r="I25" s="51">
        <v>788</v>
      </c>
      <c r="J25" s="50">
        <v>0.50383631713554999</v>
      </c>
      <c r="K25" s="51">
        <v>0</v>
      </c>
      <c r="L25" s="51">
        <v>5</v>
      </c>
      <c r="M25" s="51">
        <v>280</v>
      </c>
      <c r="N25" s="51">
        <v>42</v>
      </c>
      <c r="O25" s="51">
        <v>1</v>
      </c>
      <c r="P25" s="51">
        <v>1211</v>
      </c>
      <c r="Q25" s="51">
        <v>25</v>
      </c>
      <c r="R25" s="51">
        <f>SUM(Table4[[#This Row],[AmInd]:[HawPI]],Table4[[#This Row],[Multiple]])</f>
        <v>353</v>
      </c>
      <c r="S25" s="51">
        <v>1553</v>
      </c>
      <c r="T25" s="50">
        <v>0.99296675191815897</v>
      </c>
      <c r="U25" s="51">
        <v>11</v>
      </c>
      <c r="V25" s="50">
        <v>7.0332480818414301E-3</v>
      </c>
      <c r="W25" s="51">
        <v>1</v>
      </c>
      <c r="X25" s="51">
        <v>31</v>
      </c>
      <c r="Y25" s="44" t="s">
        <v>1869</v>
      </c>
      <c r="Z25" s="51">
        <v>122</v>
      </c>
      <c r="AA25" s="51">
        <v>121</v>
      </c>
      <c r="AB25" s="51">
        <v>121</v>
      </c>
      <c r="AC25" s="51">
        <v>132</v>
      </c>
      <c r="AD25" s="51">
        <v>114</v>
      </c>
      <c r="AE25" s="51">
        <v>121</v>
      </c>
      <c r="AF25" s="51">
        <v>129</v>
      </c>
      <c r="AG25" s="51">
        <v>128</v>
      </c>
      <c r="AH25" s="51">
        <v>115</v>
      </c>
      <c r="AI25" s="51">
        <v>124</v>
      </c>
      <c r="AJ25" s="51">
        <v>4</v>
      </c>
      <c r="AK25" s="51">
        <v>105</v>
      </c>
      <c r="AL25" s="51">
        <v>121</v>
      </c>
      <c r="AM25" s="51">
        <v>75</v>
      </c>
      <c r="AN25" s="51">
        <v>1095</v>
      </c>
      <c r="AO25" s="53">
        <v>1097</v>
      </c>
    </row>
    <row r="26" spans="2:41" x14ac:dyDescent="0.25">
      <c r="B26" s="55" t="s">
        <v>1808</v>
      </c>
      <c r="C26" s="55" t="s">
        <v>101</v>
      </c>
      <c r="D26" s="55" t="s">
        <v>102</v>
      </c>
      <c r="E26" s="51">
        <v>4</v>
      </c>
      <c r="F26" s="51">
        <v>1296</v>
      </c>
      <c r="G26" s="51">
        <v>618</v>
      </c>
      <c r="H26" s="50">
        <v>0.47685185185185203</v>
      </c>
      <c r="I26" s="51">
        <v>678</v>
      </c>
      <c r="J26" s="50">
        <v>0.52314814814814803</v>
      </c>
      <c r="K26" s="51">
        <v>4</v>
      </c>
      <c r="L26" s="51">
        <v>5</v>
      </c>
      <c r="M26" s="51">
        <v>19</v>
      </c>
      <c r="N26" s="51">
        <v>81</v>
      </c>
      <c r="O26" s="51">
        <v>0</v>
      </c>
      <c r="P26" s="51">
        <v>1158</v>
      </c>
      <c r="Q26" s="51">
        <v>29</v>
      </c>
      <c r="R26" s="51">
        <f>SUM(Table4[[#This Row],[AmInd]:[HawPI]],Table4[[#This Row],[Multiple]])</f>
        <v>138</v>
      </c>
      <c r="S26" s="51">
        <v>1286</v>
      </c>
      <c r="T26" s="50">
        <v>0.99228395061728403</v>
      </c>
      <c r="U26" s="51">
        <v>10</v>
      </c>
      <c r="V26" s="50">
        <v>7.7160493827160498E-3</v>
      </c>
      <c r="W26" s="51">
        <v>0</v>
      </c>
      <c r="X26" s="51">
        <v>12</v>
      </c>
      <c r="Y26" s="44" t="s">
        <v>1869</v>
      </c>
      <c r="Z26" s="51">
        <v>97</v>
      </c>
      <c r="AA26" s="51">
        <v>113</v>
      </c>
      <c r="AB26" s="51">
        <v>96</v>
      </c>
      <c r="AC26" s="51">
        <v>101</v>
      </c>
      <c r="AD26" s="51">
        <v>108</v>
      </c>
      <c r="AE26" s="51">
        <v>93</v>
      </c>
      <c r="AF26" s="51">
        <v>84</v>
      </c>
      <c r="AG26" s="51">
        <v>100</v>
      </c>
      <c r="AH26" s="51">
        <v>92</v>
      </c>
      <c r="AI26" s="51">
        <v>97</v>
      </c>
      <c r="AJ26" s="51">
        <v>1</v>
      </c>
      <c r="AK26" s="51">
        <v>118</v>
      </c>
      <c r="AL26" s="51">
        <v>92</v>
      </c>
      <c r="AM26" s="51">
        <v>92</v>
      </c>
      <c r="AN26" s="51">
        <v>522</v>
      </c>
      <c r="AO26" s="53">
        <v>525</v>
      </c>
    </row>
    <row r="27" spans="2:41" x14ac:dyDescent="0.25">
      <c r="B27" s="55" t="s">
        <v>1808</v>
      </c>
      <c r="C27" s="55" t="s">
        <v>103</v>
      </c>
      <c r="D27" s="55" t="s">
        <v>104</v>
      </c>
      <c r="E27" s="51">
        <v>6</v>
      </c>
      <c r="F27" s="51">
        <v>1279</v>
      </c>
      <c r="G27" s="51">
        <v>600</v>
      </c>
      <c r="H27" s="50">
        <v>0.46911649726348698</v>
      </c>
      <c r="I27" s="51">
        <v>679</v>
      </c>
      <c r="J27" s="50">
        <v>0.53088350273651297</v>
      </c>
      <c r="K27" s="51">
        <v>2</v>
      </c>
      <c r="L27" s="51">
        <v>7</v>
      </c>
      <c r="M27" s="51">
        <v>513</v>
      </c>
      <c r="N27" s="51">
        <v>22</v>
      </c>
      <c r="O27" s="51">
        <v>1</v>
      </c>
      <c r="P27" s="51">
        <v>726</v>
      </c>
      <c r="Q27" s="51">
        <v>8</v>
      </c>
      <c r="R27" s="51">
        <f>SUM(Table4[[#This Row],[AmInd]:[HawPI]],Table4[[#This Row],[Multiple]])</f>
        <v>553</v>
      </c>
      <c r="S27" s="51">
        <v>1279</v>
      </c>
      <c r="T27" s="50">
        <v>1</v>
      </c>
      <c r="U27" s="51">
        <v>0</v>
      </c>
      <c r="V27" s="50">
        <v>0</v>
      </c>
      <c r="W27" s="51">
        <v>0</v>
      </c>
      <c r="X27" s="51">
        <v>11</v>
      </c>
      <c r="Y27" s="44" t="s">
        <v>1869</v>
      </c>
      <c r="Z27" s="51">
        <v>103</v>
      </c>
      <c r="AA27" s="51">
        <v>114</v>
      </c>
      <c r="AB27" s="51">
        <v>105</v>
      </c>
      <c r="AC27" s="51">
        <v>106</v>
      </c>
      <c r="AD27" s="51">
        <v>94</v>
      </c>
      <c r="AE27" s="51">
        <v>94</v>
      </c>
      <c r="AF27" s="51">
        <v>116</v>
      </c>
      <c r="AG27" s="51">
        <v>96</v>
      </c>
      <c r="AH27" s="51">
        <v>82</v>
      </c>
      <c r="AI27" s="51">
        <v>99</v>
      </c>
      <c r="AJ27" s="51">
        <v>0</v>
      </c>
      <c r="AK27" s="51">
        <v>98</v>
      </c>
      <c r="AL27" s="51">
        <v>91</v>
      </c>
      <c r="AM27" s="51">
        <v>70</v>
      </c>
      <c r="AN27" s="51">
        <v>989</v>
      </c>
      <c r="AO27" s="53">
        <v>989</v>
      </c>
    </row>
    <row r="28" spans="2:41" x14ac:dyDescent="0.25">
      <c r="B28" s="55" t="s">
        <v>1808</v>
      </c>
      <c r="C28" s="55" t="s">
        <v>105</v>
      </c>
      <c r="D28" s="55" t="s">
        <v>106</v>
      </c>
      <c r="E28" s="51">
        <v>7</v>
      </c>
      <c r="F28" s="51">
        <v>1662</v>
      </c>
      <c r="G28" s="51">
        <v>807</v>
      </c>
      <c r="H28" s="50">
        <v>0.48555956678700402</v>
      </c>
      <c r="I28" s="51">
        <v>855</v>
      </c>
      <c r="J28" s="50">
        <v>0.51444043321299604</v>
      </c>
      <c r="K28" s="51">
        <v>0</v>
      </c>
      <c r="L28" s="51">
        <v>4</v>
      </c>
      <c r="M28" s="51">
        <v>1121</v>
      </c>
      <c r="N28" s="51">
        <v>48</v>
      </c>
      <c r="O28" s="51">
        <v>1</v>
      </c>
      <c r="P28" s="51">
        <v>455</v>
      </c>
      <c r="Q28" s="51">
        <v>33</v>
      </c>
      <c r="R28" s="51">
        <f>SUM(Table4[[#This Row],[AmInd]:[HawPI]],Table4[[#This Row],[Multiple]])</f>
        <v>1207</v>
      </c>
      <c r="S28" s="51">
        <v>1662</v>
      </c>
      <c r="T28" s="50">
        <v>1</v>
      </c>
      <c r="U28" s="51">
        <v>0</v>
      </c>
      <c r="V28" s="50">
        <v>0</v>
      </c>
      <c r="W28" s="51">
        <v>0</v>
      </c>
      <c r="X28" s="51">
        <v>43</v>
      </c>
      <c r="Y28" s="44" t="s">
        <v>1869</v>
      </c>
      <c r="Z28" s="51">
        <v>134</v>
      </c>
      <c r="AA28" s="51">
        <v>113</v>
      </c>
      <c r="AB28" s="51">
        <v>155</v>
      </c>
      <c r="AC28" s="51">
        <v>140</v>
      </c>
      <c r="AD28" s="51">
        <v>129</v>
      </c>
      <c r="AE28" s="51">
        <v>128</v>
      </c>
      <c r="AF28" s="51">
        <v>132</v>
      </c>
      <c r="AG28" s="51">
        <v>112</v>
      </c>
      <c r="AH28" s="51">
        <v>96</v>
      </c>
      <c r="AI28" s="51">
        <v>132</v>
      </c>
      <c r="AJ28" s="51">
        <v>0</v>
      </c>
      <c r="AK28" s="51">
        <v>118</v>
      </c>
      <c r="AL28" s="51">
        <v>114</v>
      </c>
      <c r="AM28" s="51">
        <v>116</v>
      </c>
      <c r="AN28" s="51">
        <v>1354</v>
      </c>
      <c r="AO28" s="53">
        <v>1354</v>
      </c>
    </row>
    <row r="29" spans="2:41" x14ac:dyDescent="0.25">
      <c r="B29" s="55" t="s">
        <v>1808</v>
      </c>
      <c r="C29" s="55" t="s">
        <v>107</v>
      </c>
      <c r="D29" s="55" t="s">
        <v>108</v>
      </c>
      <c r="E29" s="51">
        <v>11</v>
      </c>
      <c r="F29" s="51">
        <v>3247</v>
      </c>
      <c r="G29" s="51">
        <v>1565</v>
      </c>
      <c r="H29" s="50">
        <v>0.48198336926393598</v>
      </c>
      <c r="I29" s="51">
        <v>1682</v>
      </c>
      <c r="J29" s="50">
        <v>0.51801663073606397</v>
      </c>
      <c r="K29" s="51">
        <v>6</v>
      </c>
      <c r="L29" s="51">
        <v>20</v>
      </c>
      <c r="M29" s="51">
        <v>1676</v>
      </c>
      <c r="N29" s="51">
        <v>55</v>
      </c>
      <c r="O29" s="51">
        <v>3</v>
      </c>
      <c r="P29" s="51">
        <v>1454</v>
      </c>
      <c r="Q29" s="51">
        <v>33</v>
      </c>
      <c r="R29" s="51">
        <f>SUM(Table4[[#This Row],[AmInd]:[HawPI]],Table4[[#This Row],[Multiple]])</f>
        <v>1793</v>
      </c>
      <c r="S29" s="51">
        <v>3212</v>
      </c>
      <c r="T29" s="50">
        <v>0.98922081921773897</v>
      </c>
      <c r="U29" s="51">
        <v>35</v>
      </c>
      <c r="V29" s="50">
        <v>1.07791807822605E-2</v>
      </c>
      <c r="W29" s="51">
        <v>0</v>
      </c>
      <c r="X29" s="51">
        <v>13</v>
      </c>
      <c r="Y29" s="44" t="s">
        <v>1869</v>
      </c>
      <c r="Z29" s="51">
        <v>245</v>
      </c>
      <c r="AA29" s="51">
        <v>273</v>
      </c>
      <c r="AB29" s="51">
        <v>264</v>
      </c>
      <c r="AC29" s="51">
        <v>272</v>
      </c>
      <c r="AD29" s="51">
        <v>261</v>
      </c>
      <c r="AE29" s="51">
        <v>249</v>
      </c>
      <c r="AF29" s="51">
        <v>243</v>
      </c>
      <c r="AG29" s="51">
        <v>277</v>
      </c>
      <c r="AH29" s="51">
        <v>249</v>
      </c>
      <c r="AI29" s="51">
        <v>260</v>
      </c>
      <c r="AJ29" s="51">
        <v>7</v>
      </c>
      <c r="AK29" s="51">
        <v>206</v>
      </c>
      <c r="AL29" s="51">
        <v>211</v>
      </c>
      <c r="AM29" s="51">
        <v>217</v>
      </c>
      <c r="AN29" s="51">
        <v>2501</v>
      </c>
      <c r="AO29" s="53">
        <v>2501</v>
      </c>
    </row>
    <row r="30" spans="2:41" x14ac:dyDescent="0.25">
      <c r="B30" s="55" t="s">
        <v>1808</v>
      </c>
      <c r="C30" s="55" t="s">
        <v>109</v>
      </c>
      <c r="D30" s="55" t="s">
        <v>110</v>
      </c>
      <c r="E30" s="51">
        <v>9</v>
      </c>
      <c r="F30" s="51">
        <v>4920</v>
      </c>
      <c r="G30" s="51">
        <v>2304</v>
      </c>
      <c r="H30" s="50">
        <v>0.46829268292682902</v>
      </c>
      <c r="I30" s="51">
        <v>2616</v>
      </c>
      <c r="J30" s="50">
        <v>0.53170731707317098</v>
      </c>
      <c r="K30" s="51">
        <v>18</v>
      </c>
      <c r="L30" s="51">
        <v>16</v>
      </c>
      <c r="M30" s="51">
        <v>2042</v>
      </c>
      <c r="N30" s="51">
        <v>131</v>
      </c>
      <c r="O30" s="51">
        <v>0</v>
      </c>
      <c r="P30" s="51">
        <v>2619</v>
      </c>
      <c r="Q30" s="51">
        <v>94</v>
      </c>
      <c r="R30" s="51">
        <f>SUM(Table4[[#This Row],[AmInd]:[HawPI]],Table4[[#This Row],[Multiple]])</f>
        <v>2301</v>
      </c>
      <c r="S30" s="51">
        <v>4881</v>
      </c>
      <c r="T30" s="50">
        <v>0.99207317073170698</v>
      </c>
      <c r="U30" s="51">
        <v>39</v>
      </c>
      <c r="V30" s="50">
        <v>7.9268292682926796E-3</v>
      </c>
      <c r="W30" s="51">
        <v>0</v>
      </c>
      <c r="X30" s="51">
        <v>64</v>
      </c>
      <c r="Y30" s="44" t="s">
        <v>1869</v>
      </c>
      <c r="Z30" s="51">
        <v>372</v>
      </c>
      <c r="AA30" s="51">
        <v>362</v>
      </c>
      <c r="AB30" s="51">
        <v>360</v>
      </c>
      <c r="AC30" s="51">
        <v>373</v>
      </c>
      <c r="AD30" s="51">
        <v>421</v>
      </c>
      <c r="AE30" s="51">
        <v>415</v>
      </c>
      <c r="AF30" s="51">
        <v>371</v>
      </c>
      <c r="AG30" s="51">
        <v>393</v>
      </c>
      <c r="AH30" s="51">
        <v>364</v>
      </c>
      <c r="AI30" s="51">
        <v>382</v>
      </c>
      <c r="AJ30" s="51">
        <v>0</v>
      </c>
      <c r="AK30" s="51">
        <v>399</v>
      </c>
      <c r="AL30" s="51">
        <v>366</v>
      </c>
      <c r="AM30" s="51">
        <v>278</v>
      </c>
      <c r="AN30" s="51">
        <v>2785</v>
      </c>
      <c r="AO30" s="53">
        <v>2785</v>
      </c>
    </row>
    <row r="31" spans="2:41" x14ac:dyDescent="0.25">
      <c r="B31" s="55" t="s">
        <v>1808</v>
      </c>
      <c r="C31" s="55" t="s">
        <v>111</v>
      </c>
      <c r="D31" s="55" t="s">
        <v>112</v>
      </c>
      <c r="E31" s="51">
        <v>84</v>
      </c>
      <c r="F31" s="51">
        <v>39014</v>
      </c>
      <c r="G31" s="51">
        <v>19441</v>
      </c>
      <c r="H31" s="50">
        <v>0.49829543998154502</v>
      </c>
      <c r="I31" s="51">
        <v>19573</v>
      </c>
      <c r="J31" s="50">
        <v>0.50170456001845498</v>
      </c>
      <c r="K31" s="51">
        <v>60</v>
      </c>
      <c r="L31" s="51">
        <v>1359</v>
      </c>
      <c r="M31" s="51">
        <v>29628</v>
      </c>
      <c r="N31" s="51">
        <v>3353</v>
      </c>
      <c r="O31" s="51">
        <v>89</v>
      </c>
      <c r="P31" s="51">
        <v>4255</v>
      </c>
      <c r="Q31" s="51">
        <v>270</v>
      </c>
      <c r="R31" s="51">
        <f>SUM(Table4[[#This Row],[AmInd]:[HawPI]],Table4[[#This Row],[Multiple]])</f>
        <v>34759</v>
      </c>
      <c r="S31" s="51">
        <v>36166</v>
      </c>
      <c r="T31" s="50">
        <v>0.92699869274344404</v>
      </c>
      <c r="U31" s="51">
        <v>2848</v>
      </c>
      <c r="V31" s="50">
        <v>7.30013072565555E-2</v>
      </c>
      <c r="W31" s="51">
        <v>0</v>
      </c>
      <c r="X31" s="51">
        <v>513</v>
      </c>
      <c r="Y31" s="44" t="s">
        <v>1869</v>
      </c>
      <c r="Z31" s="51">
        <v>3136</v>
      </c>
      <c r="AA31" s="51">
        <v>3134</v>
      </c>
      <c r="AB31" s="51">
        <v>3416</v>
      </c>
      <c r="AC31" s="51">
        <v>3253</v>
      </c>
      <c r="AD31" s="51">
        <v>3250</v>
      </c>
      <c r="AE31" s="51">
        <v>2984</v>
      </c>
      <c r="AF31" s="51">
        <v>2571</v>
      </c>
      <c r="AG31" s="51">
        <v>2814</v>
      </c>
      <c r="AH31" s="51">
        <v>2813</v>
      </c>
      <c r="AI31" s="51">
        <v>3335</v>
      </c>
      <c r="AJ31" s="51">
        <v>0</v>
      </c>
      <c r="AK31" s="51">
        <v>2929</v>
      </c>
      <c r="AL31" s="51">
        <v>2615</v>
      </c>
      <c r="AM31" s="51">
        <v>2251</v>
      </c>
      <c r="AN31" s="51">
        <v>32546</v>
      </c>
      <c r="AO31" s="53">
        <v>32545</v>
      </c>
    </row>
    <row r="32" spans="2:41" x14ac:dyDescent="0.25">
      <c r="B32" s="55" t="s">
        <v>1808</v>
      </c>
      <c r="C32" s="55" t="s">
        <v>113</v>
      </c>
      <c r="D32" s="55" t="s">
        <v>114</v>
      </c>
      <c r="E32" s="51">
        <v>4</v>
      </c>
      <c r="F32" s="51">
        <v>986</v>
      </c>
      <c r="G32" s="51">
        <v>475</v>
      </c>
      <c r="H32" s="50">
        <v>0.48174442190669398</v>
      </c>
      <c r="I32" s="51">
        <v>511</v>
      </c>
      <c r="J32" s="50">
        <v>0.51825557809330602</v>
      </c>
      <c r="K32" s="51">
        <v>0</v>
      </c>
      <c r="L32" s="51">
        <v>2</v>
      </c>
      <c r="M32" s="51">
        <v>976</v>
      </c>
      <c r="N32" s="51">
        <v>4</v>
      </c>
      <c r="O32" s="51">
        <v>0</v>
      </c>
      <c r="P32" s="51">
        <v>4</v>
      </c>
      <c r="Q32" s="51">
        <v>0</v>
      </c>
      <c r="R32" s="51">
        <f>SUM(Table4[[#This Row],[AmInd]:[HawPI]],Table4[[#This Row],[Multiple]])</f>
        <v>982</v>
      </c>
      <c r="S32" s="51">
        <v>986</v>
      </c>
      <c r="T32" s="50">
        <v>1</v>
      </c>
      <c r="U32" s="51">
        <v>0</v>
      </c>
      <c r="V32" s="50">
        <v>0</v>
      </c>
      <c r="W32" s="51">
        <v>0</v>
      </c>
      <c r="X32" s="51">
        <v>11</v>
      </c>
      <c r="Y32" s="44" t="s">
        <v>1869</v>
      </c>
      <c r="Z32" s="51">
        <v>81</v>
      </c>
      <c r="AA32" s="51">
        <v>78</v>
      </c>
      <c r="AB32" s="51">
        <v>72</v>
      </c>
      <c r="AC32" s="51">
        <v>85</v>
      </c>
      <c r="AD32" s="51">
        <v>82</v>
      </c>
      <c r="AE32" s="51">
        <v>73</v>
      </c>
      <c r="AF32" s="51">
        <v>85</v>
      </c>
      <c r="AG32" s="51">
        <v>95</v>
      </c>
      <c r="AH32" s="51">
        <v>62</v>
      </c>
      <c r="AI32" s="51">
        <v>70</v>
      </c>
      <c r="AJ32" s="51">
        <v>0</v>
      </c>
      <c r="AK32" s="51">
        <v>71</v>
      </c>
      <c r="AL32" s="51">
        <v>61</v>
      </c>
      <c r="AM32" s="51">
        <v>60</v>
      </c>
      <c r="AN32" s="51">
        <v>905</v>
      </c>
      <c r="AO32" s="53">
        <v>905</v>
      </c>
    </row>
    <row r="33" spans="2:41" x14ac:dyDescent="0.25">
      <c r="B33" s="55" t="s">
        <v>1808</v>
      </c>
      <c r="C33" s="55" t="s">
        <v>115</v>
      </c>
      <c r="D33" s="55" t="s">
        <v>116</v>
      </c>
      <c r="E33" s="51">
        <v>7</v>
      </c>
      <c r="F33" s="51">
        <v>1887</v>
      </c>
      <c r="G33" s="51">
        <v>956</v>
      </c>
      <c r="H33" s="50">
        <v>0.50662427133015397</v>
      </c>
      <c r="I33" s="51">
        <v>931</v>
      </c>
      <c r="J33" s="50">
        <v>0.49337572866984603</v>
      </c>
      <c r="K33" s="51">
        <v>2</v>
      </c>
      <c r="L33" s="51">
        <v>2</v>
      </c>
      <c r="M33" s="51">
        <v>1180</v>
      </c>
      <c r="N33" s="51">
        <v>16</v>
      </c>
      <c r="O33" s="51">
        <v>0</v>
      </c>
      <c r="P33" s="51">
        <v>672</v>
      </c>
      <c r="Q33" s="51">
        <v>15</v>
      </c>
      <c r="R33" s="51">
        <f>SUM(Table4[[#This Row],[AmInd]:[HawPI]],Table4[[#This Row],[Multiple]])</f>
        <v>1215</v>
      </c>
      <c r="S33" s="51">
        <v>1882</v>
      </c>
      <c r="T33" s="50">
        <v>0.99735029146793897</v>
      </c>
      <c r="U33" s="51">
        <v>5</v>
      </c>
      <c r="V33" s="50">
        <v>2.6497085320614702E-3</v>
      </c>
      <c r="W33" s="51">
        <v>0</v>
      </c>
      <c r="X33" s="51">
        <v>4</v>
      </c>
      <c r="Y33" s="44" t="s">
        <v>1869</v>
      </c>
      <c r="Z33" s="51">
        <v>155</v>
      </c>
      <c r="AA33" s="51">
        <v>149</v>
      </c>
      <c r="AB33" s="51">
        <v>135</v>
      </c>
      <c r="AC33" s="51">
        <v>147</v>
      </c>
      <c r="AD33" s="51">
        <v>160</v>
      </c>
      <c r="AE33" s="51">
        <v>161</v>
      </c>
      <c r="AF33" s="51">
        <v>156</v>
      </c>
      <c r="AG33" s="51">
        <v>130</v>
      </c>
      <c r="AH33" s="51">
        <v>141</v>
      </c>
      <c r="AI33" s="51">
        <v>131</v>
      </c>
      <c r="AJ33" s="51">
        <v>21</v>
      </c>
      <c r="AK33" s="51">
        <v>145</v>
      </c>
      <c r="AL33" s="51">
        <v>137</v>
      </c>
      <c r="AM33" s="51">
        <v>115</v>
      </c>
      <c r="AN33" s="51">
        <v>1350</v>
      </c>
      <c r="AO33" s="53">
        <v>1351</v>
      </c>
    </row>
    <row r="34" spans="2:41" x14ac:dyDescent="0.25">
      <c r="B34" s="55" t="s">
        <v>1808</v>
      </c>
      <c r="C34" s="55" t="s">
        <v>117</v>
      </c>
      <c r="D34" s="55" t="s">
        <v>118</v>
      </c>
      <c r="E34" s="51">
        <v>13</v>
      </c>
      <c r="F34" s="51">
        <v>5751</v>
      </c>
      <c r="G34" s="51">
        <v>2797</v>
      </c>
      <c r="H34" s="50">
        <v>0.486350199965223</v>
      </c>
      <c r="I34" s="51">
        <v>2954</v>
      </c>
      <c r="J34" s="50">
        <v>0.513649800034777</v>
      </c>
      <c r="K34" s="51">
        <v>12</v>
      </c>
      <c r="L34" s="51">
        <v>20</v>
      </c>
      <c r="M34" s="51">
        <v>2180</v>
      </c>
      <c r="N34" s="51">
        <v>100</v>
      </c>
      <c r="O34" s="51">
        <v>2</v>
      </c>
      <c r="P34" s="51">
        <v>3303</v>
      </c>
      <c r="Q34" s="51">
        <v>134</v>
      </c>
      <c r="R34" s="51">
        <f>SUM(Table4[[#This Row],[AmInd]:[HawPI]],Table4[[#This Row],[Multiple]])</f>
        <v>2448</v>
      </c>
      <c r="S34" s="51">
        <v>5738</v>
      </c>
      <c r="T34" s="50">
        <v>0.99773952356111995</v>
      </c>
      <c r="U34" s="51">
        <v>13</v>
      </c>
      <c r="V34" s="50">
        <v>2.26047643888019E-3</v>
      </c>
      <c r="W34" s="51">
        <v>3</v>
      </c>
      <c r="X34" s="51">
        <v>43</v>
      </c>
      <c r="Y34" s="44" t="s">
        <v>1869</v>
      </c>
      <c r="Z34" s="51">
        <v>446</v>
      </c>
      <c r="AA34" s="51">
        <v>508</v>
      </c>
      <c r="AB34" s="51">
        <v>484</v>
      </c>
      <c r="AC34" s="51">
        <v>499</v>
      </c>
      <c r="AD34" s="51">
        <v>463</v>
      </c>
      <c r="AE34" s="51">
        <v>483</v>
      </c>
      <c r="AF34" s="51">
        <v>442</v>
      </c>
      <c r="AG34" s="51">
        <v>463</v>
      </c>
      <c r="AH34" s="51">
        <v>444</v>
      </c>
      <c r="AI34" s="51">
        <v>397</v>
      </c>
      <c r="AJ34" s="51">
        <v>23</v>
      </c>
      <c r="AK34" s="51">
        <v>372</v>
      </c>
      <c r="AL34" s="51">
        <v>341</v>
      </c>
      <c r="AM34" s="51">
        <v>340</v>
      </c>
      <c r="AN34" s="51">
        <v>4426</v>
      </c>
      <c r="AO34" s="53">
        <v>4426</v>
      </c>
    </row>
    <row r="35" spans="2:41" x14ac:dyDescent="0.25">
      <c r="B35" s="55" t="s">
        <v>1808</v>
      </c>
      <c r="C35" s="55" t="s">
        <v>119</v>
      </c>
      <c r="D35" s="55" t="s">
        <v>120</v>
      </c>
      <c r="E35" s="51">
        <v>7</v>
      </c>
      <c r="F35" s="51">
        <v>3010</v>
      </c>
      <c r="G35" s="51">
        <v>1497</v>
      </c>
      <c r="H35" s="50">
        <v>0.49734219269103003</v>
      </c>
      <c r="I35" s="51">
        <v>1513</v>
      </c>
      <c r="J35" s="50">
        <v>0.50265780730897003</v>
      </c>
      <c r="K35" s="51">
        <v>1</v>
      </c>
      <c r="L35" s="51">
        <v>7</v>
      </c>
      <c r="M35" s="51">
        <v>1571</v>
      </c>
      <c r="N35" s="51">
        <v>24</v>
      </c>
      <c r="O35" s="51">
        <v>0</v>
      </c>
      <c r="P35" s="51">
        <v>1355</v>
      </c>
      <c r="Q35" s="51">
        <v>52</v>
      </c>
      <c r="R35" s="51">
        <f>SUM(Table4[[#This Row],[AmInd]:[HawPI]],Table4[[#This Row],[Multiple]])</f>
        <v>1655</v>
      </c>
      <c r="S35" s="51">
        <v>3008</v>
      </c>
      <c r="T35" s="50">
        <v>0.99933554817275705</v>
      </c>
      <c r="U35" s="51">
        <v>2</v>
      </c>
      <c r="V35" s="50">
        <v>6.6445182724252495E-4</v>
      </c>
      <c r="W35" s="51">
        <v>0</v>
      </c>
      <c r="X35" s="51">
        <v>31</v>
      </c>
      <c r="Y35" s="44" t="s">
        <v>1869</v>
      </c>
      <c r="Z35" s="51">
        <v>273</v>
      </c>
      <c r="AA35" s="51">
        <v>257</v>
      </c>
      <c r="AB35" s="51">
        <v>235</v>
      </c>
      <c r="AC35" s="51">
        <v>273</v>
      </c>
      <c r="AD35" s="51">
        <v>224</v>
      </c>
      <c r="AE35" s="51">
        <v>241</v>
      </c>
      <c r="AF35" s="51">
        <v>233</v>
      </c>
      <c r="AG35" s="51">
        <v>234</v>
      </c>
      <c r="AH35" s="51">
        <v>199</v>
      </c>
      <c r="AI35" s="51">
        <v>257</v>
      </c>
      <c r="AJ35" s="51">
        <v>0</v>
      </c>
      <c r="AK35" s="51">
        <v>202</v>
      </c>
      <c r="AL35" s="51">
        <v>168</v>
      </c>
      <c r="AM35" s="51">
        <v>183</v>
      </c>
      <c r="AN35" s="51">
        <v>2488</v>
      </c>
      <c r="AO35" s="53">
        <v>2488</v>
      </c>
    </row>
    <row r="36" spans="2:41" x14ac:dyDescent="0.25">
      <c r="B36" s="55" t="s">
        <v>1808</v>
      </c>
      <c r="C36" s="55" t="s">
        <v>121</v>
      </c>
      <c r="D36" s="55" t="s">
        <v>122</v>
      </c>
      <c r="E36" s="51">
        <v>9</v>
      </c>
      <c r="F36" s="51">
        <v>2970</v>
      </c>
      <c r="G36" s="51">
        <v>1392</v>
      </c>
      <c r="H36" s="50">
        <v>0.46850791512293699</v>
      </c>
      <c r="I36" s="51">
        <v>1578</v>
      </c>
      <c r="J36" s="50">
        <v>0.53149208487706301</v>
      </c>
      <c r="K36" s="51">
        <v>17</v>
      </c>
      <c r="L36" s="51">
        <v>14</v>
      </c>
      <c r="M36" s="51">
        <v>365</v>
      </c>
      <c r="N36" s="51">
        <v>47</v>
      </c>
      <c r="O36" s="51">
        <v>3</v>
      </c>
      <c r="P36" s="51">
        <v>2471</v>
      </c>
      <c r="Q36" s="51">
        <v>53</v>
      </c>
      <c r="R36" s="51">
        <f>SUM(Table4[[#This Row],[AmInd]:[HawPI]],Table4[[#This Row],[Multiple]])</f>
        <v>499</v>
      </c>
      <c r="S36" s="51">
        <v>2969</v>
      </c>
      <c r="T36" s="50">
        <v>0.99966318625799899</v>
      </c>
      <c r="U36" s="51">
        <v>1</v>
      </c>
      <c r="V36" s="50">
        <v>3.36813742000674E-4</v>
      </c>
      <c r="W36" s="51">
        <v>0</v>
      </c>
      <c r="X36" s="51">
        <v>33</v>
      </c>
      <c r="Y36" s="44" t="s">
        <v>1869</v>
      </c>
      <c r="Z36" s="51">
        <v>194</v>
      </c>
      <c r="AA36" s="51">
        <v>221</v>
      </c>
      <c r="AB36" s="51">
        <v>232</v>
      </c>
      <c r="AC36" s="51">
        <v>212</v>
      </c>
      <c r="AD36" s="51">
        <v>255</v>
      </c>
      <c r="AE36" s="51">
        <v>240</v>
      </c>
      <c r="AF36" s="51">
        <v>243</v>
      </c>
      <c r="AG36" s="51">
        <v>247</v>
      </c>
      <c r="AH36" s="51">
        <v>230</v>
      </c>
      <c r="AI36" s="51">
        <v>227</v>
      </c>
      <c r="AJ36" s="51">
        <v>24</v>
      </c>
      <c r="AK36" s="51">
        <v>254</v>
      </c>
      <c r="AL36" s="51">
        <v>228</v>
      </c>
      <c r="AM36" s="51">
        <v>130</v>
      </c>
      <c r="AN36" s="51">
        <v>2020</v>
      </c>
      <c r="AO36" s="53">
        <v>2021</v>
      </c>
    </row>
    <row r="37" spans="2:41" x14ac:dyDescent="0.25">
      <c r="B37" s="55" t="s">
        <v>1808</v>
      </c>
      <c r="C37" s="55" t="s">
        <v>123</v>
      </c>
      <c r="D37" s="55" t="s">
        <v>124</v>
      </c>
      <c r="E37" s="51">
        <v>26</v>
      </c>
      <c r="F37" s="51">
        <v>12871</v>
      </c>
      <c r="G37" s="51">
        <v>6268</v>
      </c>
      <c r="H37" s="50">
        <v>0.487024087024087</v>
      </c>
      <c r="I37" s="51">
        <v>6603</v>
      </c>
      <c r="J37" s="50">
        <v>0.51297591297591305</v>
      </c>
      <c r="K37" s="51">
        <v>18</v>
      </c>
      <c r="L37" s="51">
        <v>426</v>
      </c>
      <c r="M37" s="51">
        <v>5522</v>
      </c>
      <c r="N37" s="51">
        <v>551</v>
      </c>
      <c r="O37" s="51">
        <v>4</v>
      </c>
      <c r="P37" s="51">
        <v>5984</v>
      </c>
      <c r="Q37" s="51">
        <v>366</v>
      </c>
      <c r="R37" s="51">
        <f>SUM(Table4[[#This Row],[AmInd]:[HawPI]],Table4[[#This Row],[Multiple]])</f>
        <v>6887</v>
      </c>
      <c r="S37" s="51">
        <v>12509</v>
      </c>
      <c r="T37" s="50">
        <v>0.97187257187257203</v>
      </c>
      <c r="U37" s="51">
        <v>362</v>
      </c>
      <c r="V37" s="50">
        <v>2.8127428127428099E-2</v>
      </c>
      <c r="W37" s="51">
        <v>28</v>
      </c>
      <c r="X37" s="51">
        <v>121</v>
      </c>
      <c r="Y37" s="44" t="s">
        <v>1869</v>
      </c>
      <c r="Z37" s="51">
        <v>974</v>
      </c>
      <c r="AA37" s="51">
        <v>1026</v>
      </c>
      <c r="AB37" s="51">
        <v>1079</v>
      </c>
      <c r="AC37" s="51">
        <v>1025</v>
      </c>
      <c r="AD37" s="51">
        <v>1089</v>
      </c>
      <c r="AE37" s="51">
        <v>1020</v>
      </c>
      <c r="AF37" s="51">
        <v>925</v>
      </c>
      <c r="AG37" s="51">
        <v>974</v>
      </c>
      <c r="AH37" s="51">
        <v>950</v>
      </c>
      <c r="AI37" s="51">
        <v>989</v>
      </c>
      <c r="AJ37" s="51">
        <v>88</v>
      </c>
      <c r="AK37" s="51">
        <v>960</v>
      </c>
      <c r="AL37" s="51">
        <v>879</v>
      </c>
      <c r="AM37" s="51">
        <v>744</v>
      </c>
      <c r="AN37" s="51">
        <v>9153</v>
      </c>
      <c r="AO37" s="53">
        <v>9152</v>
      </c>
    </row>
    <row r="38" spans="2:41" x14ac:dyDescent="0.25">
      <c r="B38" s="55" t="s">
        <v>1808</v>
      </c>
      <c r="C38" s="55" t="s">
        <v>125</v>
      </c>
      <c r="D38" s="55" t="s">
        <v>126</v>
      </c>
      <c r="E38" s="51">
        <v>7</v>
      </c>
      <c r="F38" s="51">
        <v>4546</v>
      </c>
      <c r="G38" s="51">
        <v>2219</v>
      </c>
      <c r="H38" s="50">
        <v>0.48812142542894899</v>
      </c>
      <c r="I38" s="51">
        <v>2327</v>
      </c>
      <c r="J38" s="50">
        <v>0.51187857457105101</v>
      </c>
      <c r="K38" s="51">
        <v>3</v>
      </c>
      <c r="L38" s="51">
        <v>27</v>
      </c>
      <c r="M38" s="51">
        <v>2998</v>
      </c>
      <c r="N38" s="51">
        <v>95</v>
      </c>
      <c r="O38" s="51">
        <v>0</v>
      </c>
      <c r="P38" s="51">
        <v>1380</v>
      </c>
      <c r="Q38" s="51">
        <v>43</v>
      </c>
      <c r="R38" s="51">
        <f>SUM(Table4[[#This Row],[AmInd]:[HawPI]],Table4[[#This Row],[Multiple]])</f>
        <v>3166</v>
      </c>
      <c r="S38" s="51">
        <v>4508</v>
      </c>
      <c r="T38" s="50">
        <v>0.99164100307962999</v>
      </c>
      <c r="U38" s="51">
        <v>38</v>
      </c>
      <c r="V38" s="50">
        <v>8.3589969203695606E-3</v>
      </c>
      <c r="W38" s="51">
        <v>0</v>
      </c>
      <c r="X38" s="51">
        <v>34</v>
      </c>
      <c r="Y38" s="44" t="s">
        <v>1869</v>
      </c>
      <c r="Z38" s="51">
        <v>364</v>
      </c>
      <c r="AA38" s="51">
        <v>331</v>
      </c>
      <c r="AB38" s="51">
        <v>368</v>
      </c>
      <c r="AC38" s="51">
        <v>381</v>
      </c>
      <c r="AD38" s="51">
        <v>348</v>
      </c>
      <c r="AE38" s="51">
        <v>348</v>
      </c>
      <c r="AF38" s="51">
        <v>376</v>
      </c>
      <c r="AG38" s="51">
        <v>336</v>
      </c>
      <c r="AH38" s="51">
        <v>356</v>
      </c>
      <c r="AI38" s="51">
        <v>355</v>
      </c>
      <c r="AJ38" s="51">
        <v>35</v>
      </c>
      <c r="AK38" s="51">
        <v>328</v>
      </c>
      <c r="AL38" s="51">
        <v>328</v>
      </c>
      <c r="AM38" s="51">
        <v>258</v>
      </c>
      <c r="AN38" s="51">
        <v>3801</v>
      </c>
      <c r="AO38" s="53">
        <v>3800</v>
      </c>
    </row>
    <row r="39" spans="2:41" x14ac:dyDescent="0.25">
      <c r="B39" s="55" t="s">
        <v>1808</v>
      </c>
      <c r="C39" s="55" t="s">
        <v>128</v>
      </c>
      <c r="D39" s="55" t="s">
        <v>129</v>
      </c>
      <c r="E39" s="51">
        <v>5</v>
      </c>
      <c r="F39" s="51">
        <v>2151</v>
      </c>
      <c r="G39" s="51">
        <v>1013</v>
      </c>
      <c r="H39" s="50">
        <v>0.47094374709437498</v>
      </c>
      <c r="I39" s="51">
        <v>1138</v>
      </c>
      <c r="J39" s="50">
        <v>0.52905625290562497</v>
      </c>
      <c r="K39" s="51">
        <v>2</v>
      </c>
      <c r="L39" s="51">
        <v>7</v>
      </c>
      <c r="M39" s="51">
        <v>713</v>
      </c>
      <c r="N39" s="51">
        <v>55</v>
      </c>
      <c r="O39" s="51">
        <v>0</v>
      </c>
      <c r="P39" s="51">
        <v>1325</v>
      </c>
      <c r="Q39" s="51">
        <v>49</v>
      </c>
      <c r="R39" s="51">
        <f>SUM(Table4[[#This Row],[AmInd]:[HawPI]],Table4[[#This Row],[Multiple]])</f>
        <v>826</v>
      </c>
      <c r="S39" s="51">
        <v>2144</v>
      </c>
      <c r="T39" s="50">
        <v>0.99674569967457005</v>
      </c>
      <c r="U39" s="51">
        <v>7</v>
      </c>
      <c r="V39" s="50">
        <v>3.25430032543003E-3</v>
      </c>
      <c r="W39" s="51">
        <v>0</v>
      </c>
      <c r="X39" s="51">
        <v>23</v>
      </c>
      <c r="Y39" s="44" t="s">
        <v>1869</v>
      </c>
      <c r="Z39" s="51">
        <v>162</v>
      </c>
      <c r="AA39" s="51">
        <v>180</v>
      </c>
      <c r="AB39" s="51">
        <v>174</v>
      </c>
      <c r="AC39" s="51">
        <v>180</v>
      </c>
      <c r="AD39" s="51">
        <v>168</v>
      </c>
      <c r="AE39" s="51">
        <v>174</v>
      </c>
      <c r="AF39" s="51">
        <v>174</v>
      </c>
      <c r="AG39" s="51">
        <v>159</v>
      </c>
      <c r="AH39" s="51">
        <v>179</v>
      </c>
      <c r="AI39" s="51">
        <v>183</v>
      </c>
      <c r="AJ39" s="51">
        <v>0</v>
      </c>
      <c r="AK39" s="51">
        <v>169</v>
      </c>
      <c r="AL39" s="51">
        <v>112</v>
      </c>
      <c r="AM39" s="51">
        <v>114</v>
      </c>
      <c r="AN39" s="51">
        <v>1471</v>
      </c>
      <c r="AO39" s="53">
        <v>1474</v>
      </c>
    </row>
    <row r="40" spans="2:41" x14ac:dyDescent="0.25">
      <c r="B40" s="55" t="s">
        <v>1808</v>
      </c>
      <c r="C40" s="55" t="s">
        <v>130</v>
      </c>
      <c r="D40" s="55" t="s">
        <v>131</v>
      </c>
      <c r="E40" s="51">
        <v>85</v>
      </c>
      <c r="F40" s="51">
        <v>47343</v>
      </c>
      <c r="G40" s="51">
        <v>23028</v>
      </c>
      <c r="H40" s="50">
        <v>0.48639685691352302</v>
      </c>
      <c r="I40" s="51">
        <v>24315</v>
      </c>
      <c r="J40" s="50">
        <v>0.51360314308647703</v>
      </c>
      <c r="K40" s="51">
        <v>214</v>
      </c>
      <c r="L40" s="51">
        <v>2150</v>
      </c>
      <c r="M40" s="51">
        <v>18817</v>
      </c>
      <c r="N40" s="51">
        <v>12469</v>
      </c>
      <c r="O40" s="51">
        <v>146</v>
      </c>
      <c r="P40" s="51">
        <v>12367</v>
      </c>
      <c r="Q40" s="51">
        <v>1180</v>
      </c>
      <c r="R40" s="51">
        <f>SUM(Table4[[#This Row],[AmInd]:[HawPI]],Table4[[#This Row],[Multiple]])</f>
        <v>34976</v>
      </c>
      <c r="S40" s="51">
        <v>40112</v>
      </c>
      <c r="T40" s="50">
        <v>0.84726036077901201</v>
      </c>
      <c r="U40" s="51">
        <v>7231</v>
      </c>
      <c r="V40" s="50">
        <v>0.15273963922098799</v>
      </c>
      <c r="W40" s="51">
        <v>1</v>
      </c>
      <c r="X40" s="51">
        <v>489</v>
      </c>
      <c r="Y40" s="44" t="s">
        <v>1869</v>
      </c>
      <c r="Z40" s="51">
        <v>3843</v>
      </c>
      <c r="AA40" s="51">
        <v>3960</v>
      </c>
      <c r="AB40" s="51">
        <v>4029</v>
      </c>
      <c r="AC40" s="51">
        <v>4185</v>
      </c>
      <c r="AD40" s="51">
        <v>4087</v>
      </c>
      <c r="AE40" s="51">
        <v>3777</v>
      </c>
      <c r="AF40" s="51">
        <v>3472</v>
      </c>
      <c r="AG40" s="51">
        <v>3415</v>
      </c>
      <c r="AH40" s="51">
        <v>3484</v>
      </c>
      <c r="AI40" s="51">
        <v>3788</v>
      </c>
      <c r="AJ40" s="51">
        <v>299</v>
      </c>
      <c r="AK40" s="51">
        <v>3128</v>
      </c>
      <c r="AL40" s="51">
        <v>2922</v>
      </c>
      <c r="AM40" s="51">
        <v>2464</v>
      </c>
      <c r="AN40" s="51">
        <v>36559</v>
      </c>
      <c r="AO40" s="53">
        <v>37510</v>
      </c>
    </row>
    <row r="41" spans="2:41" x14ac:dyDescent="0.25">
      <c r="B41" s="55" t="s">
        <v>1808</v>
      </c>
      <c r="C41" s="55" t="s">
        <v>132</v>
      </c>
      <c r="D41" s="55" t="s">
        <v>133</v>
      </c>
      <c r="E41" s="51">
        <v>14</v>
      </c>
      <c r="F41" s="51">
        <v>5593</v>
      </c>
      <c r="G41" s="51">
        <v>2711</v>
      </c>
      <c r="H41" s="50">
        <v>0.48471303414983002</v>
      </c>
      <c r="I41" s="51">
        <v>2882</v>
      </c>
      <c r="J41" s="50">
        <v>0.51528696585016998</v>
      </c>
      <c r="K41" s="51">
        <v>73</v>
      </c>
      <c r="L41" s="51">
        <v>14</v>
      </c>
      <c r="M41" s="51">
        <v>1133</v>
      </c>
      <c r="N41" s="51">
        <v>130</v>
      </c>
      <c r="O41" s="51">
        <v>1</v>
      </c>
      <c r="P41" s="51">
        <v>3913</v>
      </c>
      <c r="Q41" s="51">
        <v>329</v>
      </c>
      <c r="R41" s="51">
        <f>SUM(Table4[[#This Row],[AmInd]:[HawPI]],Table4[[#This Row],[Multiple]])</f>
        <v>1680</v>
      </c>
      <c r="S41" s="51">
        <v>5574</v>
      </c>
      <c r="T41" s="50">
        <v>0.99660289647774003</v>
      </c>
      <c r="U41" s="51">
        <v>19</v>
      </c>
      <c r="V41" s="50">
        <v>3.3971035222599699E-3</v>
      </c>
      <c r="W41" s="51">
        <v>0</v>
      </c>
      <c r="X41" s="51">
        <v>64</v>
      </c>
      <c r="Y41" s="44" t="s">
        <v>1869</v>
      </c>
      <c r="Z41" s="51">
        <v>405</v>
      </c>
      <c r="AA41" s="51">
        <v>428</v>
      </c>
      <c r="AB41" s="51">
        <v>423</v>
      </c>
      <c r="AC41" s="51">
        <v>446</v>
      </c>
      <c r="AD41" s="51">
        <v>436</v>
      </c>
      <c r="AE41" s="51">
        <v>436</v>
      </c>
      <c r="AF41" s="51">
        <v>415</v>
      </c>
      <c r="AG41" s="51">
        <v>421</v>
      </c>
      <c r="AH41" s="51">
        <v>444</v>
      </c>
      <c r="AI41" s="51">
        <v>441</v>
      </c>
      <c r="AJ41" s="51">
        <v>1</v>
      </c>
      <c r="AK41" s="51">
        <v>460</v>
      </c>
      <c r="AL41" s="51">
        <v>414</v>
      </c>
      <c r="AM41" s="51">
        <v>359</v>
      </c>
      <c r="AN41" s="51">
        <v>3496</v>
      </c>
      <c r="AO41" s="53">
        <v>3499</v>
      </c>
    </row>
    <row r="42" spans="2:41" x14ac:dyDescent="0.25">
      <c r="B42" s="55" t="s">
        <v>1808</v>
      </c>
      <c r="C42" s="55" t="s">
        <v>134</v>
      </c>
      <c r="D42" s="55" t="s">
        <v>135</v>
      </c>
      <c r="E42" s="51">
        <v>42</v>
      </c>
      <c r="F42" s="51">
        <v>29612</v>
      </c>
      <c r="G42" s="51">
        <v>14357</v>
      </c>
      <c r="H42" s="50">
        <v>0.48485360170206998</v>
      </c>
      <c r="I42" s="51">
        <v>15255</v>
      </c>
      <c r="J42" s="50">
        <v>0.51514639829792996</v>
      </c>
      <c r="K42" s="51">
        <v>71</v>
      </c>
      <c r="L42" s="51">
        <v>708</v>
      </c>
      <c r="M42" s="51">
        <v>12245</v>
      </c>
      <c r="N42" s="51">
        <v>2036</v>
      </c>
      <c r="O42" s="51">
        <v>10</v>
      </c>
      <c r="P42" s="51">
        <v>13911</v>
      </c>
      <c r="Q42" s="51">
        <v>631</v>
      </c>
      <c r="R42" s="51">
        <f>SUM(Table4[[#This Row],[AmInd]:[HawPI]],Table4[[#This Row],[Multiple]])</f>
        <v>15701</v>
      </c>
      <c r="S42" s="51">
        <v>28184</v>
      </c>
      <c r="T42" s="50">
        <v>0.95177467832899898</v>
      </c>
      <c r="U42" s="51">
        <v>1428</v>
      </c>
      <c r="V42" s="50">
        <v>4.8225321671000597E-2</v>
      </c>
      <c r="W42" s="51">
        <v>69</v>
      </c>
      <c r="X42" s="51">
        <v>530</v>
      </c>
      <c r="Y42" s="44" t="s">
        <v>1869</v>
      </c>
      <c r="Z42" s="51">
        <v>2154</v>
      </c>
      <c r="AA42" s="51">
        <v>2284</v>
      </c>
      <c r="AB42" s="51">
        <v>2348</v>
      </c>
      <c r="AC42" s="51">
        <v>2420</v>
      </c>
      <c r="AD42" s="51">
        <v>2253</v>
      </c>
      <c r="AE42" s="51">
        <v>2264</v>
      </c>
      <c r="AF42" s="51">
        <v>2230</v>
      </c>
      <c r="AG42" s="51">
        <v>2176</v>
      </c>
      <c r="AH42" s="51">
        <v>2119</v>
      </c>
      <c r="AI42" s="51">
        <v>2487</v>
      </c>
      <c r="AJ42" s="51">
        <v>220</v>
      </c>
      <c r="AK42" s="51">
        <v>2304</v>
      </c>
      <c r="AL42" s="51">
        <v>1995</v>
      </c>
      <c r="AM42" s="51">
        <v>1759</v>
      </c>
      <c r="AN42" s="51">
        <v>19166</v>
      </c>
      <c r="AO42" s="53">
        <v>19275</v>
      </c>
    </row>
    <row r="43" spans="2:41" x14ac:dyDescent="0.25">
      <c r="B43" s="55" t="s">
        <v>1808</v>
      </c>
      <c r="C43" s="55" t="s">
        <v>136</v>
      </c>
      <c r="D43" s="55" t="s">
        <v>137</v>
      </c>
      <c r="E43" s="51">
        <v>31</v>
      </c>
      <c r="F43" s="51">
        <v>13946</v>
      </c>
      <c r="G43" s="51">
        <v>6746</v>
      </c>
      <c r="H43" s="50">
        <v>0.48372293130646798</v>
      </c>
      <c r="I43" s="51">
        <v>7200</v>
      </c>
      <c r="J43" s="50">
        <v>0.51627706869353196</v>
      </c>
      <c r="K43" s="51">
        <v>465</v>
      </c>
      <c r="L43" s="51">
        <v>114</v>
      </c>
      <c r="M43" s="51">
        <v>2874</v>
      </c>
      <c r="N43" s="51">
        <v>997</v>
      </c>
      <c r="O43" s="51">
        <v>7</v>
      </c>
      <c r="P43" s="51">
        <v>8776</v>
      </c>
      <c r="Q43" s="51">
        <v>713</v>
      </c>
      <c r="R43" s="51">
        <f>SUM(Table4[[#This Row],[AmInd]:[HawPI]],Table4[[#This Row],[Multiple]])</f>
        <v>5170</v>
      </c>
      <c r="S43" s="51">
        <v>13564</v>
      </c>
      <c r="T43" s="50">
        <v>0.97260863329987102</v>
      </c>
      <c r="U43" s="51">
        <v>382</v>
      </c>
      <c r="V43" s="50">
        <v>2.7391366700129101E-2</v>
      </c>
      <c r="W43" s="51">
        <v>20</v>
      </c>
      <c r="X43" s="51">
        <v>106</v>
      </c>
      <c r="Y43" s="44" t="s">
        <v>1869</v>
      </c>
      <c r="Z43" s="51">
        <v>1037</v>
      </c>
      <c r="AA43" s="51">
        <v>1100</v>
      </c>
      <c r="AB43" s="51">
        <v>1131</v>
      </c>
      <c r="AC43" s="51">
        <v>1213</v>
      </c>
      <c r="AD43" s="51">
        <v>1182</v>
      </c>
      <c r="AE43" s="51">
        <v>1049</v>
      </c>
      <c r="AF43" s="51">
        <v>1083</v>
      </c>
      <c r="AG43" s="51">
        <v>1087</v>
      </c>
      <c r="AH43" s="51">
        <v>1036</v>
      </c>
      <c r="AI43" s="51">
        <v>1077</v>
      </c>
      <c r="AJ43" s="51">
        <v>77</v>
      </c>
      <c r="AK43" s="51">
        <v>952</v>
      </c>
      <c r="AL43" s="51">
        <v>971</v>
      </c>
      <c r="AM43" s="51">
        <v>825</v>
      </c>
      <c r="AN43" s="51">
        <v>9113</v>
      </c>
      <c r="AO43" s="53">
        <v>9133</v>
      </c>
    </row>
    <row r="44" spans="2:41" x14ac:dyDescent="0.25">
      <c r="B44" s="55" t="s">
        <v>1808</v>
      </c>
      <c r="C44" s="55" t="s">
        <v>138</v>
      </c>
      <c r="D44" s="55" t="s">
        <v>139</v>
      </c>
      <c r="E44" s="51">
        <v>9</v>
      </c>
      <c r="F44" s="51">
        <v>2468</v>
      </c>
      <c r="G44" s="51">
        <v>1187</v>
      </c>
      <c r="H44" s="50">
        <v>0.48095623987033997</v>
      </c>
      <c r="I44" s="51">
        <v>1281</v>
      </c>
      <c r="J44" s="50">
        <v>0.51904376012966003</v>
      </c>
      <c r="K44" s="51">
        <v>39</v>
      </c>
      <c r="L44" s="51">
        <v>3</v>
      </c>
      <c r="M44" s="51">
        <v>259</v>
      </c>
      <c r="N44" s="51">
        <v>14</v>
      </c>
      <c r="O44" s="51">
        <v>0</v>
      </c>
      <c r="P44" s="51">
        <v>2126</v>
      </c>
      <c r="Q44" s="51">
        <v>27</v>
      </c>
      <c r="R44" s="51">
        <f>SUM(Table4[[#This Row],[AmInd]:[HawPI]],Table4[[#This Row],[Multiple]])</f>
        <v>342</v>
      </c>
      <c r="S44" s="51">
        <v>2464</v>
      </c>
      <c r="T44" s="50">
        <v>0.99837925445705</v>
      </c>
      <c r="U44" s="51">
        <v>4</v>
      </c>
      <c r="V44" s="50">
        <v>1.6207455429497601E-3</v>
      </c>
      <c r="W44" s="51">
        <v>0</v>
      </c>
      <c r="X44" s="51">
        <v>13</v>
      </c>
      <c r="Y44" s="44" t="s">
        <v>1869</v>
      </c>
      <c r="Z44" s="51">
        <v>185</v>
      </c>
      <c r="AA44" s="51">
        <v>203</v>
      </c>
      <c r="AB44" s="51">
        <v>203</v>
      </c>
      <c r="AC44" s="51">
        <v>197</v>
      </c>
      <c r="AD44" s="51">
        <v>192</v>
      </c>
      <c r="AE44" s="51">
        <v>185</v>
      </c>
      <c r="AF44" s="51">
        <v>193</v>
      </c>
      <c r="AG44" s="51">
        <v>185</v>
      </c>
      <c r="AH44" s="51">
        <v>187</v>
      </c>
      <c r="AI44" s="51">
        <v>206</v>
      </c>
      <c r="AJ44" s="51">
        <v>0</v>
      </c>
      <c r="AK44" s="51">
        <v>182</v>
      </c>
      <c r="AL44" s="51">
        <v>194</v>
      </c>
      <c r="AM44" s="51">
        <v>143</v>
      </c>
      <c r="AN44" s="51">
        <v>1551</v>
      </c>
      <c r="AO44" s="53">
        <v>1553</v>
      </c>
    </row>
    <row r="45" spans="2:41" x14ac:dyDescent="0.25">
      <c r="B45" s="55" t="s">
        <v>1808</v>
      </c>
      <c r="C45" s="55" t="s">
        <v>140</v>
      </c>
      <c r="D45" s="55" t="s">
        <v>141</v>
      </c>
      <c r="E45" s="51">
        <v>15</v>
      </c>
      <c r="F45" s="51">
        <v>5989</v>
      </c>
      <c r="G45" s="51">
        <v>2933</v>
      </c>
      <c r="H45" s="50">
        <v>0.48973117381866799</v>
      </c>
      <c r="I45" s="51">
        <v>3056</v>
      </c>
      <c r="J45" s="50">
        <v>0.51026882618133196</v>
      </c>
      <c r="K45" s="51">
        <v>16</v>
      </c>
      <c r="L45" s="51">
        <v>79</v>
      </c>
      <c r="M45" s="51">
        <v>2744</v>
      </c>
      <c r="N45" s="51">
        <v>309</v>
      </c>
      <c r="O45" s="51">
        <v>2</v>
      </c>
      <c r="P45" s="51">
        <v>2788</v>
      </c>
      <c r="Q45" s="51">
        <v>51</v>
      </c>
      <c r="R45" s="51">
        <f>SUM(Table4[[#This Row],[AmInd]:[HawPI]],Table4[[#This Row],[Multiple]])</f>
        <v>3201</v>
      </c>
      <c r="S45" s="51">
        <v>5847</v>
      </c>
      <c r="T45" s="50">
        <v>0.97628986475204504</v>
      </c>
      <c r="U45" s="51">
        <v>142</v>
      </c>
      <c r="V45" s="50">
        <v>2.3710135247954602E-2</v>
      </c>
      <c r="W45" s="51">
        <v>0</v>
      </c>
      <c r="X45" s="51">
        <v>82</v>
      </c>
      <c r="Y45" s="44" t="s">
        <v>1869</v>
      </c>
      <c r="Z45" s="51">
        <v>465</v>
      </c>
      <c r="AA45" s="51">
        <v>464</v>
      </c>
      <c r="AB45" s="51">
        <v>470</v>
      </c>
      <c r="AC45" s="51">
        <v>453</v>
      </c>
      <c r="AD45" s="51">
        <v>475</v>
      </c>
      <c r="AE45" s="51">
        <v>471</v>
      </c>
      <c r="AF45" s="51">
        <v>493</v>
      </c>
      <c r="AG45" s="51">
        <v>455</v>
      </c>
      <c r="AH45" s="51">
        <v>471</v>
      </c>
      <c r="AI45" s="51">
        <v>436</v>
      </c>
      <c r="AJ45" s="51">
        <v>29</v>
      </c>
      <c r="AK45" s="51">
        <v>445</v>
      </c>
      <c r="AL45" s="51">
        <v>409</v>
      </c>
      <c r="AM45" s="51">
        <v>371</v>
      </c>
      <c r="AN45" s="51">
        <v>3658</v>
      </c>
      <c r="AO45" s="53">
        <v>3658</v>
      </c>
    </row>
    <row r="46" spans="2:41" x14ac:dyDescent="0.25">
      <c r="B46" s="55" t="s">
        <v>1808</v>
      </c>
      <c r="C46" s="55" t="s">
        <v>142</v>
      </c>
      <c r="D46" s="55" t="s">
        <v>143</v>
      </c>
      <c r="E46" s="51">
        <v>43</v>
      </c>
      <c r="F46" s="51">
        <v>24741</v>
      </c>
      <c r="G46" s="51">
        <v>11967</v>
      </c>
      <c r="H46" s="50">
        <v>0.48369103916575701</v>
      </c>
      <c r="I46" s="51">
        <v>12774</v>
      </c>
      <c r="J46" s="50">
        <v>0.51630896083424305</v>
      </c>
      <c r="K46" s="51">
        <v>43</v>
      </c>
      <c r="L46" s="51">
        <v>196</v>
      </c>
      <c r="M46" s="51">
        <v>2027</v>
      </c>
      <c r="N46" s="51">
        <v>1333</v>
      </c>
      <c r="O46" s="51">
        <v>14</v>
      </c>
      <c r="P46" s="51">
        <v>20925</v>
      </c>
      <c r="Q46" s="51">
        <v>203</v>
      </c>
      <c r="R46" s="51">
        <f>SUM(Table4[[#This Row],[AmInd]:[HawPI]],Table4[[#This Row],[Multiple]])</f>
        <v>3816</v>
      </c>
      <c r="S46" s="51">
        <v>24267</v>
      </c>
      <c r="T46" s="50">
        <v>0.98084151812780396</v>
      </c>
      <c r="U46" s="51">
        <v>474</v>
      </c>
      <c r="V46" s="50">
        <v>1.91584818721959E-2</v>
      </c>
      <c r="W46" s="51">
        <v>0</v>
      </c>
      <c r="X46" s="51">
        <v>327</v>
      </c>
      <c r="Y46" s="44" t="s">
        <v>1869</v>
      </c>
      <c r="Z46" s="51">
        <v>1809</v>
      </c>
      <c r="AA46" s="51">
        <v>1904</v>
      </c>
      <c r="AB46" s="51">
        <v>1934</v>
      </c>
      <c r="AC46" s="51">
        <v>2010</v>
      </c>
      <c r="AD46" s="51">
        <v>2057</v>
      </c>
      <c r="AE46" s="51">
        <v>1979</v>
      </c>
      <c r="AF46" s="51">
        <v>1954</v>
      </c>
      <c r="AG46" s="51">
        <v>1998</v>
      </c>
      <c r="AH46" s="51">
        <v>1894</v>
      </c>
      <c r="AI46" s="51">
        <v>1742</v>
      </c>
      <c r="AJ46" s="51">
        <v>104</v>
      </c>
      <c r="AK46" s="51">
        <v>1847</v>
      </c>
      <c r="AL46" s="51">
        <v>1653</v>
      </c>
      <c r="AM46" s="51">
        <v>1529</v>
      </c>
      <c r="AN46" s="51">
        <v>12476</v>
      </c>
      <c r="AO46" s="53">
        <v>12477</v>
      </c>
    </row>
    <row r="47" spans="2:41" x14ac:dyDescent="0.25">
      <c r="B47" s="55" t="s">
        <v>1808</v>
      </c>
      <c r="C47" s="55" t="s">
        <v>144</v>
      </c>
      <c r="D47" s="55" t="s">
        <v>145</v>
      </c>
      <c r="E47" s="51">
        <v>6</v>
      </c>
      <c r="F47" s="51">
        <v>1225</v>
      </c>
      <c r="G47" s="51">
        <v>566</v>
      </c>
      <c r="H47" s="50">
        <v>0.46204081632653099</v>
      </c>
      <c r="I47" s="51">
        <v>659</v>
      </c>
      <c r="J47" s="50">
        <v>0.53795918367346895</v>
      </c>
      <c r="K47" s="51">
        <v>2</v>
      </c>
      <c r="L47" s="51">
        <v>12</v>
      </c>
      <c r="M47" s="51">
        <v>1134</v>
      </c>
      <c r="N47" s="51">
        <v>8</v>
      </c>
      <c r="O47" s="51">
        <v>0</v>
      </c>
      <c r="P47" s="51">
        <v>62</v>
      </c>
      <c r="Q47" s="51">
        <v>7</v>
      </c>
      <c r="R47" s="51">
        <f>SUM(Table4[[#This Row],[AmInd]:[HawPI]],Table4[[#This Row],[Multiple]])</f>
        <v>1163</v>
      </c>
      <c r="S47" s="51">
        <v>1221</v>
      </c>
      <c r="T47" s="50">
        <v>0.99673469387755098</v>
      </c>
      <c r="U47" s="51">
        <v>4</v>
      </c>
      <c r="V47" s="50">
        <v>3.2653061224489801E-3</v>
      </c>
      <c r="W47" s="51">
        <v>1</v>
      </c>
      <c r="X47" s="51">
        <v>2</v>
      </c>
      <c r="Y47" s="44" t="s">
        <v>1869</v>
      </c>
      <c r="Z47" s="51">
        <v>90</v>
      </c>
      <c r="AA47" s="51">
        <v>85</v>
      </c>
      <c r="AB47" s="51">
        <v>72</v>
      </c>
      <c r="AC47" s="51">
        <v>88</v>
      </c>
      <c r="AD47" s="51">
        <v>74</v>
      </c>
      <c r="AE47" s="51">
        <v>83</v>
      </c>
      <c r="AF47" s="51">
        <v>68</v>
      </c>
      <c r="AG47" s="51">
        <v>110</v>
      </c>
      <c r="AH47" s="51">
        <v>97</v>
      </c>
      <c r="AI47" s="51">
        <v>131</v>
      </c>
      <c r="AJ47" s="51">
        <v>4</v>
      </c>
      <c r="AK47" s="51">
        <v>124</v>
      </c>
      <c r="AL47" s="51">
        <v>109</v>
      </c>
      <c r="AM47" s="51">
        <v>87</v>
      </c>
      <c r="AN47" s="51">
        <v>997</v>
      </c>
      <c r="AO47" s="53">
        <v>996</v>
      </c>
    </row>
    <row r="48" spans="2:41" x14ac:dyDescent="0.25">
      <c r="B48" s="55" t="s">
        <v>1808</v>
      </c>
      <c r="C48" s="55" t="s">
        <v>146</v>
      </c>
      <c r="D48" s="55" t="s">
        <v>147</v>
      </c>
      <c r="E48" s="51">
        <v>8</v>
      </c>
      <c r="F48" s="51">
        <v>3922</v>
      </c>
      <c r="G48" s="51">
        <v>1950</v>
      </c>
      <c r="H48" s="50">
        <v>0.49719530851606297</v>
      </c>
      <c r="I48" s="51">
        <v>1972</v>
      </c>
      <c r="J48" s="50">
        <v>0.50280469148393703</v>
      </c>
      <c r="K48" s="51">
        <v>2</v>
      </c>
      <c r="L48" s="51">
        <v>9</v>
      </c>
      <c r="M48" s="51">
        <v>2598</v>
      </c>
      <c r="N48" s="51">
        <v>34</v>
      </c>
      <c r="O48" s="51">
        <v>9</v>
      </c>
      <c r="P48" s="51">
        <v>1232</v>
      </c>
      <c r="Q48" s="51">
        <v>38</v>
      </c>
      <c r="R48" s="51">
        <f>SUM(Table4[[#This Row],[AmInd]:[HawPI]],Table4[[#This Row],[Multiple]])</f>
        <v>2690</v>
      </c>
      <c r="S48" s="51">
        <v>3897</v>
      </c>
      <c r="T48" s="50">
        <v>0.99362570117287097</v>
      </c>
      <c r="U48" s="51">
        <v>25</v>
      </c>
      <c r="V48" s="50">
        <v>6.3742988271290203E-3</v>
      </c>
      <c r="W48" s="51">
        <v>0</v>
      </c>
      <c r="X48" s="51">
        <v>54</v>
      </c>
      <c r="Y48" s="44" t="s">
        <v>1869</v>
      </c>
      <c r="Z48" s="51">
        <v>331</v>
      </c>
      <c r="AA48" s="51">
        <v>299</v>
      </c>
      <c r="AB48" s="51">
        <v>343</v>
      </c>
      <c r="AC48" s="51">
        <v>325</v>
      </c>
      <c r="AD48" s="51">
        <v>285</v>
      </c>
      <c r="AE48" s="51">
        <v>311</v>
      </c>
      <c r="AF48" s="51">
        <v>287</v>
      </c>
      <c r="AG48" s="51">
        <v>320</v>
      </c>
      <c r="AH48" s="51">
        <v>307</v>
      </c>
      <c r="AI48" s="51">
        <v>336</v>
      </c>
      <c r="AJ48" s="51">
        <v>0</v>
      </c>
      <c r="AK48" s="51">
        <v>267</v>
      </c>
      <c r="AL48" s="51">
        <v>236</v>
      </c>
      <c r="AM48" s="51">
        <v>221</v>
      </c>
      <c r="AN48" s="51">
        <v>3193</v>
      </c>
      <c r="AO48" s="53">
        <v>3193</v>
      </c>
    </row>
    <row r="49" spans="2:41" x14ac:dyDescent="0.25">
      <c r="B49" s="55" t="s">
        <v>1808</v>
      </c>
      <c r="C49" s="55" t="s">
        <v>148</v>
      </c>
      <c r="D49" s="55" t="s">
        <v>149</v>
      </c>
      <c r="E49" s="51">
        <v>16</v>
      </c>
      <c r="F49" s="51">
        <v>6020</v>
      </c>
      <c r="G49" s="51">
        <v>2930</v>
      </c>
      <c r="H49" s="50">
        <v>0.48671096345515003</v>
      </c>
      <c r="I49" s="51">
        <v>3090</v>
      </c>
      <c r="J49" s="50">
        <v>0.51328903654485003</v>
      </c>
      <c r="K49" s="51">
        <v>45</v>
      </c>
      <c r="L49" s="51">
        <v>31</v>
      </c>
      <c r="M49" s="51">
        <v>3504</v>
      </c>
      <c r="N49" s="51">
        <v>129</v>
      </c>
      <c r="O49" s="51">
        <v>1</v>
      </c>
      <c r="P49" s="51">
        <v>2178</v>
      </c>
      <c r="Q49" s="51">
        <v>132</v>
      </c>
      <c r="R49" s="51">
        <f>SUM(Table4[[#This Row],[AmInd]:[HawPI]],Table4[[#This Row],[Multiple]])</f>
        <v>3842</v>
      </c>
      <c r="S49" s="51">
        <v>5979</v>
      </c>
      <c r="T49" s="50">
        <v>0.99318936877076403</v>
      </c>
      <c r="U49" s="51">
        <v>41</v>
      </c>
      <c r="V49" s="50">
        <v>6.8106312292358804E-3</v>
      </c>
      <c r="W49" s="51">
        <v>0</v>
      </c>
      <c r="X49" s="51">
        <v>36</v>
      </c>
      <c r="Y49" s="44" t="s">
        <v>1869</v>
      </c>
      <c r="Z49" s="51">
        <v>456</v>
      </c>
      <c r="AA49" s="51">
        <v>447</v>
      </c>
      <c r="AB49" s="51">
        <v>454</v>
      </c>
      <c r="AC49" s="51">
        <v>493</v>
      </c>
      <c r="AD49" s="51">
        <v>463</v>
      </c>
      <c r="AE49" s="51">
        <v>475</v>
      </c>
      <c r="AF49" s="51">
        <v>505</v>
      </c>
      <c r="AG49" s="51">
        <v>520</v>
      </c>
      <c r="AH49" s="51">
        <v>488</v>
      </c>
      <c r="AI49" s="51">
        <v>488</v>
      </c>
      <c r="AJ49" s="51">
        <v>2</v>
      </c>
      <c r="AK49" s="51">
        <v>434</v>
      </c>
      <c r="AL49" s="51">
        <v>412</v>
      </c>
      <c r="AM49" s="51">
        <v>347</v>
      </c>
      <c r="AN49" s="51">
        <v>4378</v>
      </c>
      <c r="AO49" s="53">
        <v>4379</v>
      </c>
    </row>
    <row r="50" spans="2:41" x14ac:dyDescent="0.25">
      <c r="B50" s="55" t="s">
        <v>1808</v>
      </c>
      <c r="C50" s="55" t="s">
        <v>150</v>
      </c>
      <c r="D50" s="55" t="s">
        <v>151</v>
      </c>
      <c r="E50" s="51">
        <v>28</v>
      </c>
      <c r="F50" s="51">
        <v>14804</v>
      </c>
      <c r="G50" s="51">
        <v>7549</v>
      </c>
      <c r="H50" s="50">
        <v>0.50996419644666602</v>
      </c>
      <c r="I50" s="51">
        <v>7255</v>
      </c>
      <c r="J50" s="50">
        <v>0.49003580355333398</v>
      </c>
      <c r="K50" s="51">
        <v>33</v>
      </c>
      <c r="L50" s="51">
        <v>632</v>
      </c>
      <c r="M50" s="51">
        <v>10276</v>
      </c>
      <c r="N50" s="51">
        <v>1015</v>
      </c>
      <c r="O50" s="51">
        <v>9</v>
      </c>
      <c r="P50" s="51">
        <v>2475</v>
      </c>
      <c r="Q50" s="51">
        <v>364</v>
      </c>
      <c r="R50" s="51">
        <f>SUM(Table4[[#This Row],[AmInd]:[HawPI]],Table4[[#This Row],[Multiple]])</f>
        <v>12329</v>
      </c>
      <c r="S50" s="51">
        <v>13920</v>
      </c>
      <c r="T50" s="50">
        <v>0.94028237519421698</v>
      </c>
      <c r="U50" s="51">
        <v>884</v>
      </c>
      <c r="V50" s="50">
        <v>5.9717624805782597E-2</v>
      </c>
      <c r="W50" s="51">
        <v>0</v>
      </c>
      <c r="X50" s="51">
        <v>130</v>
      </c>
      <c r="Y50" s="44" t="s">
        <v>1869</v>
      </c>
      <c r="Z50" s="51">
        <v>1157</v>
      </c>
      <c r="AA50" s="51">
        <v>1088</v>
      </c>
      <c r="AB50" s="51">
        <v>1107</v>
      </c>
      <c r="AC50" s="51">
        <v>1085</v>
      </c>
      <c r="AD50" s="51">
        <v>1014</v>
      </c>
      <c r="AE50" s="51">
        <v>955</v>
      </c>
      <c r="AF50" s="51">
        <v>840</v>
      </c>
      <c r="AG50" s="51">
        <v>865</v>
      </c>
      <c r="AH50" s="51">
        <v>877</v>
      </c>
      <c r="AI50" s="51">
        <v>1505</v>
      </c>
      <c r="AJ50" s="51">
        <v>8</v>
      </c>
      <c r="AK50" s="51">
        <v>1490</v>
      </c>
      <c r="AL50" s="51">
        <v>1376</v>
      </c>
      <c r="AM50" s="51">
        <v>1307</v>
      </c>
      <c r="AN50" s="51">
        <v>9962</v>
      </c>
      <c r="AO50" s="53">
        <v>10142</v>
      </c>
    </row>
    <row r="51" spans="2:41" x14ac:dyDescent="0.25">
      <c r="B51" s="55" t="s">
        <v>1808</v>
      </c>
      <c r="C51" s="55" t="s">
        <v>152</v>
      </c>
      <c r="D51" s="55" t="s">
        <v>153</v>
      </c>
      <c r="E51" s="51">
        <v>36</v>
      </c>
      <c r="F51" s="51">
        <v>19013</v>
      </c>
      <c r="G51" s="51">
        <v>9296</v>
      </c>
      <c r="H51" s="50">
        <v>0.488928627780992</v>
      </c>
      <c r="I51" s="51">
        <v>9717</v>
      </c>
      <c r="J51" s="50">
        <v>0.511071372219008</v>
      </c>
      <c r="K51" s="51">
        <v>13</v>
      </c>
      <c r="L51" s="51">
        <v>269</v>
      </c>
      <c r="M51" s="51">
        <v>6433</v>
      </c>
      <c r="N51" s="51">
        <v>505</v>
      </c>
      <c r="O51" s="51">
        <v>5</v>
      </c>
      <c r="P51" s="51">
        <v>11562</v>
      </c>
      <c r="Q51" s="51">
        <v>226</v>
      </c>
      <c r="R51" s="51">
        <f>SUM(Table4[[#This Row],[AmInd]:[HawPI]],Table4[[#This Row],[Multiple]])</f>
        <v>7451</v>
      </c>
      <c r="S51" s="51">
        <v>18797</v>
      </c>
      <c r="T51" s="50">
        <v>0.98863935202230102</v>
      </c>
      <c r="U51" s="51">
        <v>216</v>
      </c>
      <c r="V51" s="50">
        <v>1.1360647977699499E-2</v>
      </c>
      <c r="W51" s="51">
        <v>0</v>
      </c>
      <c r="X51" s="51">
        <v>234</v>
      </c>
      <c r="Y51" s="44" t="s">
        <v>1869</v>
      </c>
      <c r="Z51" s="51">
        <v>1524</v>
      </c>
      <c r="AA51" s="51">
        <v>1510</v>
      </c>
      <c r="AB51" s="51">
        <v>1436</v>
      </c>
      <c r="AC51" s="51">
        <v>1408</v>
      </c>
      <c r="AD51" s="51">
        <v>1511</v>
      </c>
      <c r="AE51" s="51">
        <v>1412</v>
      </c>
      <c r="AF51" s="51">
        <v>1443</v>
      </c>
      <c r="AG51" s="51">
        <v>1496</v>
      </c>
      <c r="AH51" s="51">
        <v>1439</v>
      </c>
      <c r="AI51" s="51">
        <v>1511</v>
      </c>
      <c r="AJ51" s="51">
        <v>6</v>
      </c>
      <c r="AK51" s="51">
        <v>1469</v>
      </c>
      <c r="AL51" s="51">
        <v>1299</v>
      </c>
      <c r="AM51" s="51">
        <v>1315</v>
      </c>
      <c r="AN51" s="51">
        <v>11330</v>
      </c>
      <c r="AO51" s="53">
        <v>11366</v>
      </c>
    </row>
    <row r="52" spans="2:41" x14ac:dyDescent="0.25">
      <c r="B52" s="55" t="s">
        <v>1808</v>
      </c>
      <c r="C52" s="55" t="s">
        <v>154</v>
      </c>
      <c r="D52" s="55" t="s">
        <v>155</v>
      </c>
      <c r="E52" s="51">
        <v>7</v>
      </c>
      <c r="F52" s="51">
        <v>3850</v>
      </c>
      <c r="G52" s="51">
        <v>1832</v>
      </c>
      <c r="H52" s="50">
        <v>0.47584415584415601</v>
      </c>
      <c r="I52" s="51">
        <v>2018</v>
      </c>
      <c r="J52" s="50">
        <v>0.52415584415584404</v>
      </c>
      <c r="K52" s="51">
        <v>57</v>
      </c>
      <c r="L52" s="51">
        <v>225</v>
      </c>
      <c r="M52" s="51">
        <v>1072</v>
      </c>
      <c r="N52" s="51">
        <v>230</v>
      </c>
      <c r="O52" s="51">
        <v>6</v>
      </c>
      <c r="P52" s="51">
        <v>2144</v>
      </c>
      <c r="Q52" s="51">
        <v>116</v>
      </c>
      <c r="R52" s="51">
        <f>SUM(Table4[[#This Row],[AmInd]:[HawPI]],Table4[[#This Row],[Multiple]])</f>
        <v>1706</v>
      </c>
      <c r="S52" s="51">
        <v>3706</v>
      </c>
      <c r="T52" s="50">
        <v>0.96259740259740301</v>
      </c>
      <c r="U52" s="51">
        <v>144</v>
      </c>
      <c r="V52" s="50">
        <v>3.7402597402597403E-2</v>
      </c>
      <c r="W52" s="51">
        <v>0</v>
      </c>
      <c r="X52" s="51">
        <v>33</v>
      </c>
      <c r="Y52" s="44" t="s">
        <v>1869</v>
      </c>
      <c r="Z52" s="51">
        <v>269</v>
      </c>
      <c r="AA52" s="51">
        <v>295</v>
      </c>
      <c r="AB52" s="51">
        <v>279</v>
      </c>
      <c r="AC52" s="51">
        <v>289</v>
      </c>
      <c r="AD52" s="51">
        <v>295</v>
      </c>
      <c r="AE52" s="51">
        <v>291</v>
      </c>
      <c r="AF52" s="51">
        <v>263</v>
      </c>
      <c r="AG52" s="51">
        <v>313</v>
      </c>
      <c r="AH52" s="51">
        <v>299</v>
      </c>
      <c r="AI52" s="51">
        <v>332</v>
      </c>
      <c r="AJ52" s="51">
        <v>7</v>
      </c>
      <c r="AK52" s="51">
        <v>323</v>
      </c>
      <c r="AL52" s="51">
        <v>269</v>
      </c>
      <c r="AM52" s="51">
        <v>293</v>
      </c>
      <c r="AN52" s="51">
        <v>2472</v>
      </c>
      <c r="AO52" s="53">
        <v>2494</v>
      </c>
    </row>
    <row r="53" spans="2:41" x14ac:dyDescent="0.25">
      <c r="B53" s="55" t="s">
        <v>1808</v>
      </c>
      <c r="C53" s="55" t="s">
        <v>156</v>
      </c>
      <c r="D53" s="55" t="s">
        <v>157</v>
      </c>
      <c r="E53" s="51">
        <v>6</v>
      </c>
      <c r="F53" s="51">
        <v>2730</v>
      </c>
      <c r="G53" s="51">
        <v>1308</v>
      </c>
      <c r="H53" s="50">
        <v>0.47912087912087897</v>
      </c>
      <c r="I53" s="51">
        <v>1422</v>
      </c>
      <c r="J53" s="50">
        <v>0.52087912087912103</v>
      </c>
      <c r="K53" s="51">
        <v>3</v>
      </c>
      <c r="L53" s="51">
        <v>1</v>
      </c>
      <c r="M53" s="51">
        <v>1658</v>
      </c>
      <c r="N53" s="51">
        <v>85</v>
      </c>
      <c r="O53" s="51">
        <v>0</v>
      </c>
      <c r="P53" s="51">
        <v>955</v>
      </c>
      <c r="Q53" s="51">
        <v>28</v>
      </c>
      <c r="R53" s="51">
        <f>SUM(Table4[[#This Row],[AmInd]:[HawPI]],Table4[[#This Row],[Multiple]])</f>
        <v>1775</v>
      </c>
      <c r="S53" s="51">
        <v>2695</v>
      </c>
      <c r="T53" s="50">
        <v>0.987179487179487</v>
      </c>
      <c r="U53" s="51">
        <v>35</v>
      </c>
      <c r="V53" s="50">
        <v>1.2820512820512799E-2</v>
      </c>
      <c r="W53" s="51">
        <v>0</v>
      </c>
      <c r="X53" s="51">
        <v>55</v>
      </c>
      <c r="Y53" s="44" t="s">
        <v>1869</v>
      </c>
      <c r="Z53" s="51">
        <v>230</v>
      </c>
      <c r="AA53" s="51">
        <v>219</v>
      </c>
      <c r="AB53" s="51">
        <v>220</v>
      </c>
      <c r="AC53" s="51">
        <v>211</v>
      </c>
      <c r="AD53" s="51">
        <v>215</v>
      </c>
      <c r="AE53" s="51">
        <v>205</v>
      </c>
      <c r="AF53" s="51">
        <v>219</v>
      </c>
      <c r="AG53" s="51">
        <v>222</v>
      </c>
      <c r="AH53" s="51">
        <v>202</v>
      </c>
      <c r="AI53" s="51">
        <v>225</v>
      </c>
      <c r="AJ53" s="51">
        <v>15</v>
      </c>
      <c r="AK53" s="51">
        <v>173</v>
      </c>
      <c r="AL53" s="51">
        <v>158</v>
      </c>
      <c r="AM53" s="51">
        <v>161</v>
      </c>
      <c r="AN53" s="51">
        <v>2327</v>
      </c>
      <c r="AO53" s="53">
        <v>2328</v>
      </c>
    </row>
    <row r="54" spans="2:41" x14ac:dyDescent="0.25">
      <c r="B54" s="55" t="s">
        <v>1808</v>
      </c>
      <c r="C54" s="55" t="s">
        <v>158</v>
      </c>
      <c r="D54" s="55" t="s">
        <v>159</v>
      </c>
      <c r="E54" s="51">
        <v>48</v>
      </c>
      <c r="F54" s="51">
        <v>22258</v>
      </c>
      <c r="G54" s="51">
        <v>10799</v>
      </c>
      <c r="H54" s="50">
        <v>0.48517387006918899</v>
      </c>
      <c r="I54" s="51">
        <v>11459</v>
      </c>
      <c r="J54" s="50">
        <v>0.51482612993081101</v>
      </c>
      <c r="K54" s="51">
        <v>118</v>
      </c>
      <c r="L54" s="51">
        <v>315</v>
      </c>
      <c r="M54" s="51">
        <v>9629</v>
      </c>
      <c r="N54" s="51">
        <v>710</v>
      </c>
      <c r="O54" s="51">
        <v>9</v>
      </c>
      <c r="P54" s="51">
        <v>11301</v>
      </c>
      <c r="Q54" s="51">
        <v>176</v>
      </c>
      <c r="R54" s="51">
        <f>SUM(Table4[[#This Row],[AmInd]:[HawPI]],Table4[[#This Row],[Multiple]])</f>
        <v>10957</v>
      </c>
      <c r="S54" s="51">
        <v>21716</v>
      </c>
      <c r="T54" s="50">
        <v>0.97564920478030404</v>
      </c>
      <c r="U54" s="51">
        <v>542</v>
      </c>
      <c r="V54" s="50">
        <v>2.4350795219696301E-2</v>
      </c>
      <c r="W54" s="51">
        <v>10</v>
      </c>
      <c r="X54" s="51">
        <v>174</v>
      </c>
      <c r="Y54" s="44" t="s">
        <v>1869</v>
      </c>
      <c r="Z54" s="51">
        <v>1646</v>
      </c>
      <c r="AA54" s="51">
        <v>1653</v>
      </c>
      <c r="AB54" s="51">
        <v>1767</v>
      </c>
      <c r="AC54" s="51">
        <v>1755</v>
      </c>
      <c r="AD54" s="51">
        <v>1816</v>
      </c>
      <c r="AE54" s="51">
        <v>1692</v>
      </c>
      <c r="AF54" s="51">
        <v>1652</v>
      </c>
      <c r="AG54" s="51">
        <v>1844</v>
      </c>
      <c r="AH54" s="51">
        <v>1739</v>
      </c>
      <c r="AI54" s="51">
        <v>1694</v>
      </c>
      <c r="AJ54" s="51">
        <v>285</v>
      </c>
      <c r="AK54" s="51">
        <v>1695</v>
      </c>
      <c r="AL54" s="51">
        <v>1489</v>
      </c>
      <c r="AM54" s="51">
        <v>1347</v>
      </c>
      <c r="AN54" s="51">
        <v>16128</v>
      </c>
      <c r="AO54" s="53">
        <v>16196</v>
      </c>
    </row>
    <row r="55" spans="2:41" x14ac:dyDescent="0.25">
      <c r="B55" s="55" t="s">
        <v>1808</v>
      </c>
      <c r="C55" s="55" t="s">
        <v>160</v>
      </c>
      <c r="D55" s="55" t="s">
        <v>161</v>
      </c>
      <c r="E55" s="51">
        <v>4</v>
      </c>
      <c r="F55" s="51">
        <v>1445</v>
      </c>
      <c r="G55" s="51">
        <v>727</v>
      </c>
      <c r="H55" s="50">
        <v>0.50311418685121101</v>
      </c>
      <c r="I55" s="51">
        <v>718</v>
      </c>
      <c r="J55" s="50">
        <v>0.49688581314878899</v>
      </c>
      <c r="K55" s="51">
        <v>4</v>
      </c>
      <c r="L55" s="51">
        <v>10</v>
      </c>
      <c r="M55" s="51">
        <v>916</v>
      </c>
      <c r="N55" s="51">
        <v>20</v>
      </c>
      <c r="O55" s="51">
        <v>0</v>
      </c>
      <c r="P55" s="51">
        <v>462</v>
      </c>
      <c r="Q55" s="51">
        <v>33</v>
      </c>
      <c r="R55" s="51">
        <f>SUM(Table4[[#This Row],[AmInd]:[HawPI]],Table4[[#This Row],[Multiple]])</f>
        <v>983</v>
      </c>
      <c r="S55" s="51">
        <v>1443</v>
      </c>
      <c r="T55" s="50">
        <v>0.99861591695501695</v>
      </c>
      <c r="U55" s="51">
        <v>2</v>
      </c>
      <c r="V55" s="50">
        <v>1.3840830449827E-3</v>
      </c>
      <c r="W55" s="51">
        <v>0</v>
      </c>
      <c r="X55" s="51">
        <v>15</v>
      </c>
      <c r="Y55" s="44" t="s">
        <v>1869</v>
      </c>
      <c r="Z55" s="51">
        <v>132</v>
      </c>
      <c r="AA55" s="51">
        <v>94</v>
      </c>
      <c r="AB55" s="51">
        <v>102</v>
      </c>
      <c r="AC55" s="51">
        <v>109</v>
      </c>
      <c r="AD55" s="51">
        <v>114</v>
      </c>
      <c r="AE55" s="51">
        <v>116</v>
      </c>
      <c r="AF55" s="51">
        <v>121</v>
      </c>
      <c r="AG55" s="51">
        <v>111</v>
      </c>
      <c r="AH55" s="51">
        <v>111</v>
      </c>
      <c r="AI55" s="51">
        <v>112</v>
      </c>
      <c r="AJ55" s="51">
        <v>22</v>
      </c>
      <c r="AK55" s="51">
        <v>117</v>
      </c>
      <c r="AL55" s="51">
        <v>98</v>
      </c>
      <c r="AM55" s="51">
        <v>71</v>
      </c>
      <c r="AN55" s="51">
        <v>1265</v>
      </c>
      <c r="AO55" s="53">
        <v>1265</v>
      </c>
    </row>
    <row r="56" spans="2:41" x14ac:dyDescent="0.25">
      <c r="B56" s="55" t="s">
        <v>1808</v>
      </c>
      <c r="C56" s="55" t="s">
        <v>162</v>
      </c>
      <c r="D56" s="55" t="s">
        <v>163</v>
      </c>
      <c r="E56" s="51">
        <v>12</v>
      </c>
      <c r="F56" s="51">
        <v>2933</v>
      </c>
      <c r="G56" s="51">
        <v>1419</v>
      </c>
      <c r="H56" s="50">
        <v>0.48380497783839099</v>
      </c>
      <c r="I56" s="51">
        <v>1514</v>
      </c>
      <c r="J56" s="50">
        <v>0.51619502216160895</v>
      </c>
      <c r="K56" s="51">
        <v>1</v>
      </c>
      <c r="L56" s="51">
        <v>10</v>
      </c>
      <c r="M56" s="51">
        <v>1606</v>
      </c>
      <c r="N56" s="51">
        <v>35</v>
      </c>
      <c r="O56" s="51">
        <v>2</v>
      </c>
      <c r="P56" s="51">
        <v>1248</v>
      </c>
      <c r="Q56" s="51">
        <v>31</v>
      </c>
      <c r="R56" s="51">
        <f>SUM(Table4[[#This Row],[AmInd]:[HawPI]],Table4[[#This Row],[Multiple]])</f>
        <v>1685</v>
      </c>
      <c r="S56" s="51">
        <v>2929</v>
      </c>
      <c r="T56" s="50">
        <v>0.99863620866007496</v>
      </c>
      <c r="U56" s="51">
        <v>4</v>
      </c>
      <c r="V56" s="50">
        <v>1.3637913399249899E-3</v>
      </c>
      <c r="W56" s="51">
        <v>0</v>
      </c>
      <c r="X56" s="51">
        <v>26</v>
      </c>
      <c r="Y56" s="44" t="s">
        <v>1869</v>
      </c>
      <c r="Z56" s="51">
        <v>218</v>
      </c>
      <c r="AA56" s="51">
        <v>230</v>
      </c>
      <c r="AB56" s="51">
        <v>221</v>
      </c>
      <c r="AC56" s="51">
        <v>223</v>
      </c>
      <c r="AD56" s="51">
        <v>237</v>
      </c>
      <c r="AE56" s="51">
        <v>211</v>
      </c>
      <c r="AF56" s="51">
        <v>244</v>
      </c>
      <c r="AG56" s="51">
        <v>199</v>
      </c>
      <c r="AH56" s="51">
        <v>224</v>
      </c>
      <c r="AI56" s="51">
        <v>238</v>
      </c>
      <c r="AJ56" s="51">
        <v>0</v>
      </c>
      <c r="AK56" s="51">
        <v>242</v>
      </c>
      <c r="AL56" s="51">
        <v>212</v>
      </c>
      <c r="AM56" s="51">
        <v>208</v>
      </c>
      <c r="AN56" s="51">
        <v>2468</v>
      </c>
      <c r="AO56" s="53">
        <v>2468</v>
      </c>
    </row>
    <row r="57" spans="2:41" x14ac:dyDescent="0.25">
      <c r="B57" s="55" t="s">
        <v>1808</v>
      </c>
      <c r="C57" s="55" t="s">
        <v>164</v>
      </c>
      <c r="D57" s="55" t="s">
        <v>165</v>
      </c>
      <c r="E57" s="51">
        <v>10</v>
      </c>
      <c r="F57" s="51">
        <v>4081</v>
      </c>
      <c r="G57" s="51">
        <v>1987</v>
      </c>
      <c r="H57" s="50">
        <v>0.48689046802254299</v>
      </c>
      <c r="I57" s="51">
        <v>2094</v>
      </c>
      <c r="J57" s="50">
        <v>0.51310953197745601</v>
      </c>
      <c r="K57" s="51">
        <v>757</v>
      </c>
      <c r="L57" s="51">
        <v>6</v>
      </c>
      <c r="M57" s="51">
        <v>923</v>
      </c>
      <c r="N57" s="51">
        <v>106</v>
      </c>
      <c r="O57" s="51">
        <v>0</v>
      </c>
      <c r="P57" s="51">
        <v>1983</v>
      </c>
      <c r="Q57" s="51">
        <v>306</v>
      </c>
      <c r="R57" s="51">
        <f>SUM(Table4[[#This Row],[AmInd]:[HawPI]],Table4[[#This Row],[Multiple]])</f>
        <v>2098</v>
      </c>
      <c r="S57" s="51">
        <v>4073</v>
      </c>
      <c r="T57" s="50">
        <v>0.998039696152904</v>
      </c>
      <c r="U57" s="51">
        <v>8</v>
      </c>
      <c r="V57" s="50">
        <v>1.9603038470962998E-3</v>
      </c>
      <c r="W57" s="51">
        <v>0</v>
      </c>
      <c r="X57" s="51">
        <v>26</v>
      </c>
      <c r="Y57" s="44" t="s">
        <v>1869</v>
      </c>
      <c r="Z57" s="51">
        <v>319</v>
      </c>
      <c r="AA57" s="51">
        <v>300</v>
      </c>
      <c r="AB57" s="51">
        <v>323</v>
      </c>
      <c r="AC57" s="51">
        <v>326</v>
      </c>
      <c r="AD57" s="51">
        <v>355</v>
      </c>
      <c r="AE57" s="51">
        <v>337</v>
      </c>
      <c r="AF57" s="51">
        <v>314</v>
      </c>
      <c r="AG57" s="51">
        <v>354</v>
      </c>
      <c r="AH57" s="51">
        <v>320</v>
      </c>
      <c r="AI57" s="51">
        <v>295</v>
      </c>
      <c r="AJ57" s="51">
        <v>0</v>
      </c>
      <c r="AK57" s="51">
        <v>290</v>
      </c>
      <c r="AL57" s="51">
        <v>265</v>
      </c>
      <c r="AM57" s="51">
        <v>257</v>
      </c>
      <c r="AN57" s="51">
        <v>2993</v>
      </c>
      <c r="AO57" s="53">
        <v>2993</v>
      </c>
    </row>
    <row r="58" spans="2:41" x14ac:dyDescent="0.25">
      <c r="B58" s="55" t="s">
        <v>1808</v>
      </c>
      <c r="C58" s="55" t="s">
        <v>166</v>
      </c>
      <c r="D58" s="55" t="s">
        <v>167</v>
      </c>
      <c r="E58" s="51">
        <v>12</v>
      </c>
      <c r="F58" s="51">
        <v>7081</v>
      </c>
      <c r="G58" s="51">
        <v>3431</v>
      </c>
      <c r="H58" s="50">
        <v>0.48453608247422703</v>
      </c>
      <c r="I58" s="51">
        <v>3650</v>
      </c>
      <c r="J58" s="50">
        <v>0.51546391752577303</v>
      </c>
      <c r="K58" s="51">
        <v>39</v>
      </c>
      <c r="L58" s="51">
        <v>167</v>
      </c>
      <c r="M58" s="51">
        <v>2148</v>
      </c>
      <c r="N58" s="51">
        <v>905</v>
      </c>
      <c r="O58" s="51">
        <v>4</v>
      </c>
      <c r="P58" s="51">
        <v>3568</v>
      </c>
      <c r="Q58" s="51">
        <v>250</v>
      </c>
      <c r="R58" s="51">
        <f>SUM(Table4[[#This Row],[AmInd]:[HawPI]],Table4[[#This Row],[Multiple]])</f>
        <v>3513</v>
      </c>
      <c r="S58" s="51">
        <v>6748</v>
      </c>
      <c r="T58" s="50">
        <v>0.95297274396271703</v>
      </c>
      <c r="U58" s="51">
        <v>333</v>
      </c>
      <c r="V58" s="50">
        <v>4.7027256037282902E-2</v>
      </c>
      <c r="W58" s="51">
        <v>0</v>
      </c>
      <c r="X58" s="51">
        <v>69</v>
      </c>
      <c r="Y58" s="44" t="s">
        <v>1869</v>
      </c>
      <c r="Z58" s="51">
        <v>550</v>
      </c>
      <c r="AA58" s="51">
        <v>563</v>
      </c>
      <c r="AB58" s="51">
        <v>607</v>
      </c>
      <c r="AC58" s="51">
        <v>625</v>
      </c>
      <c r="AD58" s="51">
        <v>613</v>
      </c>
      <c r="AE58" s="51">
        <v>591</v>
      </c>
      <c r="AF58" s="51">
        <v>517</v>
      </c>
      <c r="AG58" s="51">
        <v>576</v>
      </c>
      <c r="AH58" s="51">
        <v>527</v>
      </c>
      <c r="AI58" s="51">
        <v>539</v>
      </c>
      <c r="AJ58" s="51">
        <v>23</v>
      </c>
      <c r="AK58" s="51">
        <v>486</v>
      </c>
      <c r="AL58" s="51">
        <v>487</v>
      </c>
      <c r="AM58" s="51">
        <v>308</v>
      </c>
      <c r="AN58" s="51">
        <v>5625</v>
      </c>
      <c r="AO58" s="53">
        <v>5674</v>
      </c>
    </row>
    <row r="59" spans="2:41" x14ac:dyDescent="0.25">
      <c r="B59" s="55" t="s">
        <v>1808</v>
      </c>
      <c r="C59" s="55" t="s">
        <v>168</v>
      </c>
      <c r="D59" s="55" t="s">
        <v>169</v>
      </c>
      <c r="E59" s="51">
        <v>17</v>
      </c>
      <c r="F59" s="51">
        <v>9290</v>
      </c>
      <c r="G59" s="51">
        <v>4533</v>
      </c>
      <c r="H59" s="50">
        <v>0.48794402583423002</v>
      </c>
      <c r="I59" s="51">
        <v>4757</v>
      </c>
      <c r="J59" s="50">
        <v>0.51205597416576998</v>
      </c>
      <c r="K59" s="51">
        <v>24</v>
      </c>
      <c r="L59" s="51">
        <v>131</v>
      </c>
      <c r="M59" s="51">
        <v>3147</v>
      </c>
      <c r="N59" s="51">
        <v>579</v>
      </c>
      <c r="O59" s="51">
        <v>10</v>
      </c>
      <c r="P59" s="51">
        <v>5167</v>
      </c>
      <c r="Q59" s="51">
        <v>232</v>
      </c>
      <c r="R59" s="51">
        <f>SUM(Table4[[#This Row],[AmInd]:[HawPI]],Table4[[#This Row],[Multiple]])</f>
        <v>4123</v>
      </c>
      <c r="S59" s="51">
        <v>9146</v>
      </c>
      <c r="T59" s="50">
        <v>0.98449946178686798</v>
      </c>
      <c r="U59" s="51">
        <v>144</v>
      </c>
      <c r="V59" s="50">
        <v>1.55005382131324E-2</v>
      </c>
      <c r="W59" s="51">
        <v>0</v>
      </c>
      <c r="X59" s="51">
        <v>115</v>
      </c>
      <c r="Y59" s="44" t="s">
        <v>1869</v>
      </c>
      <c r="Z59" s="51">
        <v>686</v>
      </c>
      <c r="AA59" s="51">
        <v>692</v>
      </c>
      <c r="AB59" s="51">
        <v>759</v>
      </c>
      <c r="AC59" s="51">
        <v>719</v>
      </c>
      <c r="AD59" s="51">
        <v>731</v>
      </c>
      <c r="AE59" s="51">
        <v>691</v>
      </c>
      <c r="AF59" s="51">
        <v>705</v>
      </c>
      <c r="AG59" s="51">
        <v>744</v>
      </c>
      <c r="AH59" s="51">
        <v>681</v>
      </c>
      <c r="AI59" s="51">
        <v>684</v>
      </c>
      <c r="AJ59" s="51">
        <v>67</v>
      </c>
      <c r="AK59" s="51">
        <v>709</v>
      </c>
      <c r="AL59" s="51">
        <v>694</v>
      </c>
      <c r="AM59" s="51">
        <v>613</v>
      </c>
      <c r="AN59" s="51">
        <v>5049</v>
      </c>
      <c r="AO59" s="53">
        <v>5073</v>
      </c>
    </row>
    <row r="60" spans="2:41" x14ac:dyDescent="0.25">
      <c r="B60" s="55" t="s">
        <v>1808</v>
      </c>
      <c r="C60" s="55" t="s">
        <v>170</v>
      </c>
      <c r="D60" s="55" t="s">
        <v>171</v>
      </c>
      <c r="E60" s="51">
        <v>3</v>
      </c>
      <c r="F60" s="51">
        <v>1164</v>
      </c>
      <c r="G60" s="51">
        <v>578</v>
      </c>
      <c r="H60" s="50">
        <v>0.49656357388316202</v>
      </c>
      <c r="I60" s="51">
        <v>586</v>
      </c>
      <c r="J60" s="50">
        <v>0.50343642611683803</v>
      </c>
      <c r="K60" s="51">
        <v>1</v>
      </c>
      <c r="L60" s="51">
        <v>0</v>
      </c>
      <c r="M60" s="51">
        <v>1051</v>
      </c>
      <c r="N60" s="51">
        <v>12</v>
      </c>
      <c r="O60" s="51">
        <v>0</v>
      </c>
      <c r="P60" s="51">
        <v>88</v>
      </c>
      <c r="Q60" s="51">
        <v>12</v>
      </c>
      <c r="R60" s="51">
        <f>SUM(Table4[[#This Row],[AmInd]:[HawPI]],Table4[[#This Row],[Multiple]])</f>
        <v>1076</v>
      </c>
      <c r="S60" s="51">
        <v>1163</v>
      </c>
      <c r="T60" s="50">
        <v>0.99914089347079005</v>
      </c>
      <c r="U60" s="51">
        <v>1</v>
      </c>
      <c r="V60" s="50">
        <v>8.5910652920962198E-4</v>
      </c>
      <c r="W60" s="51">
        <v>0</v>
      </c>
      <c r="X60" s="51">
        <v>2</v>
      </c>
      <c r="Y60" s="44" t="s">
        <v>1869</v>
      </c>
      <c r="Z60" s="51">
        <v>95</v>
      </c>
      <c r="AA60" s="51">
        <v>101</v>
      </c>
      <c r="AB60" s="51">
        <v>117</v>
      </c>
      <c r="AC60" s="51">
        <v>85</v>
      </c>
      <c r="AD60" s="51">
        <v>78</v>
      </c>
      <c r="AE60" s="51">
        <v>88</v>
      </c>
      <c r="AF60" s="51">
        <v>85</v>
      </c>
      <c r="AG60" s="51">
        <v>99</v>
      </c>
      <c r="AH60" s="51">
        <v>102</v>
      </c>
      <c r="AI60" s="51">
        <v>76</v>
      </c>
      <c r="AJ60" s="51">
        <v>0</v>
      </c>
      <c r="AK60" s="51">
        <v>73</v>
      </c>
      <c r="AL60" s="51">
        <v>72</v>
      </c>
      <c r="AM60" s="51">
        <v>91</v>
      </c>
      <c r="AN60" s="51">
        <v>1104</v>
      </c>
      <c r="AO60" s="53">
        <v>1104</v>
      </c>
    </row>
    <row r="61" spans="2:41" x14ac:dyDescent="0.25">
      <c r="B61" s="55" t="s">
        <v>1808</v>
      </c>
      <c r="C61" s="55" t="s">
        <v>172</v>
      </c>
      <c r="D61" s="55" t="s">
        <v>173</v>
      </c>
      <c r="E61" s="51">
        <v>9</v>
      </c>
      <c r="F61" s="51">
        <v>3729</v>
      </c>
      <c r="G61" s="51">
        <v>1866</v>
      </c>
      <c r="H61" s="50">
        <v>0.500402252614642</v>
      </c>
      <c r="I61" s="51">
        <v>1863</v>
      </c>
      <c r="J61" s="50">
        <v>0.499597747385358</v>
      </c>
      <c r="K61" s="51">
        <v>7</v>
      </c>
      <c r="L61" s="51">
        <v>7</v>
      </c>
      <c r="M61" s="51">
        <v>2297</v>
      </c>
      <c r="N61" s="51">
        <v>55</v>
      </c>
      <c r="O61" s="51">
        <v>0</v>
      </c>
      <c r="P61" s="51">
        <v>1320</v>
      </c>
      <c r="Q61" s="51">
        <v>43</v>
      </c>
      <c r="R61" s="51">
        <f>SUM(Table4[[#This Row],[AmInd]:[HawPI]],Table4[[#This Row],[Multiple]])</f>
        <v>2409</v>
      </c>
      <c r="S61" s="51">
        <v>3708</v>
      </c>
      <c r="T61" s="50">
        <v>0.99436846339501195</v>
      </c>
      <c r="U61" s="51">
        <v>21</v>
      </c>
      <c r="V61" s="50">
        <v>5.6315366049879299E-3</v>
      </c>
      <c r="W61" s="51">
        <v>13</v>
      </c>
      <c r="X61" s="51">
        <v>195</v>
      </c>
      <c r="Y61" s="44" t="s">
        <v>1869</v>
      </c>
      <c r="Z61" s="51">
        <v>248</v>
      </c>
      <c r="AA61" s="51">
        <v>265</v>
      </c>
      <c r="AB61" s="51">
        <v>298</v>
      </c>
      <c r="AC61" s="51">
        <v>275</v>
      </c>
      <c r="AD61" s="51">
        <v>246</v>
      </c>
      <c r="AE61" s="51">
        <v>268</v>
      </c>
      <c r="AF61" s="51">
        <v>283</v>
      </c>
      <c r="AG61" s="51">
        <v>258</v>
      </c>
      <c r="AH61" s="51">
        <v>261</v>
      </c>
      <c r="AI61" s="51">
        <v>293</v>
      </c>
      <c r="AJ61" s="51">
        <v>26</v>
      </c>
      <c r="AK61" s="51">
        <v>275</v>
      </c>
      <c r="AL61" s="51">
        <v>287</v>
      </c>
      <c r="AM61" s="51">
        <v>238</v>
      </c>
      <c r="AN61" s="51">
        <v>2702</v>
      </c>
      <c r="AO61" s="53">
        <v>2702</v>
      </c>
    </row>
    <row r="62" spans="2:41" x14ac:dyDescent="0.25">
      <c r="B62" s="55" t="s">
        <v>1808</v>
      </c>
      <c r="C62" s="55" t="s">
        <v>174</v>
      </c>
      <c r="D62" s="55" t="s">
        <v>175</v>
      </c>
      <c r="E62" s="51">
        <v>12</v>
      </c>
      <c r="F62" s="51">
        <v>5825</v>
      </c>
      <c r="G62" s="51">
        <v>2850</v>
      </c>
      <c r="H62" s="50">
        <v>0.48927038626609398</v>
      </c>
      <c r="I62" s="51">
        <v>2975</v>
      </c>
      <c r="J62" s="50">
        <v>0.51072961373390602</v>
      </c>
      <c r="K62" s="51">
        <v>3</v>
      </c>
      <c r="L62" s="51">
        <v>23</v>
      </c>
      <c r="M62" s="51">
        <v>4551</v>
      </c>
      <c r="N62" s="51">
        <v>410</v>
      </c>
      <c r="O62" s="51">
        <v>4</v>
      </c>
      <c r="P62" s="51">
        <v>731</v>
      </c>
      <c r="Q62" s="51">
        <v>103</v>
      </c>
      <c r="R62" s="51">
        <f>SUM(Table4[[#This Row],[AmInd]:[HawPI]],Table4[[#This Row],[Multiple]])</f>
        <v>5094</v>
      </c>
      <c r="S62" s="51">
        <v>5690</v>
      </c>
      <c r="T62" s="50">
        <v>0.97682403433476395</v>
      </c>
      <c r="U62" s="51">
        <v>135</v>
      </c>
      <c r="V62" s="50">
        <v>2.3175965665236099E-2</v>
      </c>
      <c r="W62" s="51">
        <v>0</v>
      </c>
      <c r="X62" s="51">
        <v>91</v>
      </c>
      <c r="Y62" s="44" t="s">
        <v>1869</v>
      </c>
      <c r="Z62" s="51">
        <v>479</v>
      </c>
      <c r="AA62" s="51">
        <v>390</v>
      </c>
      <c r="AB62" s="51">
        <v>466</v>
      </c>
      <c r="AC62" s="51">
        <v>493</v>
      </c>
      <c r="AD62" s="51">
        <v>496</v>
      </c>
      <c r="AE62" s="51">
        <v>455</v>
      </c>
      <c r="AF62" s="51">
        <v>454</v>
      </c>
      <c r="AG62" s="51">
        <v>467</v>
      </c>
      <c r="AH62" s="51">
        <v>433</v>
      </c>
      <c r="AI62" s="51">
        <v>473</v>
      </c>
      <c r="AJ62" s="51">
        <v>44</v>
      </c>
      <c r="AK62" s="51">
        <v>357</v>
      </c>
      <c r="AL62" s="51">
        <v>395</v>
      </c>
      <c r="AM62" s="51">
        <v>332</v>
      </c>
      <c r="AN62" s="51">
        <v>5045</v>
      </c>
      <c r="AO62" s="53">
        <v>5058</v>
      </c>
    </row>
    <row r="63" spans="2:41" x14ac:dyDescent="0.25">
      <c r="B63" s="55" t="s">
        <v>1808</v>
      </c>
      <c r="C63" s="55" t="s">
        <v>176</v>
      </c>
      <c r="D63" s="55" t="s">
        <v>177</v>
      </c>
      <c r="E63" s="51">
        <v>34</v>
      </c>
      <c r="F63" s="51">
        <v>13367</v>
      </c>
      <c r="G63" s="51">
        <v>6437</v>
      </c>
      <c r="H63" s="50">
        <v>0.48155906336500298</v>
      </c>
      <c r="I63" s="51">
        <v>6930</v>
      </c>
      <c r="J63" s="50">
        <v>0.51844093663499702</v>
      </c>
      <c r="K63" s="51">
        <v>28</v>
      </c>
      <c r="L63" s="51">
        <v>95</v>
      </c>
      <c r="M63" s="51">
        <v>7872</v>
      </c>
      <c r="N63" s="51">
        <v>270</v>
      </c>
      <c r="O63" s="51">
        <v>0</v>
      </c>
      <c r="P63" s="51">
        <v>5100</v>
      </c>
      <c r="Q63" s="51">
        <v>2</v>
      </c>
      <c r="R63" s="51">
        <f>SUM(Table4[[#This Row],[AmInd]:[HawPI]],Table4[[#This Row],[Multiple]])</f>
        <v>8267</v>
      </c>
      <c r="S63" s="51">
        <v>13262</v>
      </c>
      <c r="T63" s="50">
        <v>0.99214483429340905</v>
      </c>
      <c r="U63" s="51">
        <v>105</v>
      </c>
      <c r="V63" s="50">
        <v>7.8551657065908595E-3</v>
      </c>
      <c r="W63" s="51">
        <v>39</v>
      </c>
      <c r="X63" s="51">
        <v>111</v>
      </c>
      <c r="Y63" s="44" t="s">
        <v>1869</v>
      </c>
      <c r="Z63" s="51">
        <v>1148</v>
      </c>
      <c r="AA63" s="51">
        <v>1143</v>
      </c>
      <c r="AB63" s="51">
        <v>1190</v>
      </c>
      <c r="AC63" s="51">
        <v>1195</v>
      </c>
      <c r="AD63" s="51">
        <v>1113</v>
      </c>
      <c r="AE63" s="51">
        <v>969</v>
      </c>
      <c r="AF63" s="51">
        <v>947</v>
      </c>
      <c r="AG63" s="51">
        <v>1024</v>
      </c>
      <c r="AH63" s="51">
        <v>961</v>
      </c>
      <c r="AI63" s="51">
        <v>1099</v>
      </c>
      <c r="AJ63" s="51">
        <v>34</v>
      </c>
      <c r="AK63" s="51">
        <v>897</v>
      </c>
      <c r="AL63" s="51">
        <v>761</v>
      </c>
      <c r="AM63" s="51">
        <v>736</v>
      </c>
      <c r="AN63" s="51">
        <v>10707</v>
      </c>
      <c r="AO63" s="53">
        <v>10707</v>
      </c>
    </row>
    <row r="64" spans="2:41" x14ac:dyDescent="0.25">
      <c r="B64" s="55" t="s">
        <v>1808</v>
      </c>
      <c r="C64" s="55" t="s">
        <v>178</v>
      </c>
      <c r="D64" s="55" t="s">
        <v>179</v>
      </c>
      <c r="E64" s="51">
        <v>17</v>
      </c>
      <c r="F64" s="51">
        <v>7788</v>
      </c>
      <c r="G64" s="51">
        <v>3765</v>
      </c>
      <c r="H64" s="50">
        <v>0.483436055469954</v>
      </c>
      <c r="I64" s="51">
        <v>4023</v>
      </c>
      <c r="J64" s="50">
        <v>0.51656394453004595</v>
      </c>
      <c r="K64" s="51">
        <v>25</v>
      </c>
      <c r="L64" s="51">
        <v>79</v>
      </c>
      <c r="M64" s="51">
        <v>3512</v>
      </c>
      <c r="N64" s="51">
        <v>191</v>
      </c>
      <c r="O64" s="51">
        <v>0</v>
      </c>
      <c r="P64" s="51">
        <v>3805</v>
      </c>
      <c r="Q64" s="51">
        <v>176</v>
      </c>
      <c r="R64" s="51">
        <f>SUM(Table4[[#This Row],[AmInd]:[HawPI]],Table4[[#This Row],[Multiple]])</f>
        <v>3983</v>
      </c>
      <c r="S64" s="51">
        <v>7672</v>
      </c>
      <c r="T64" s="50">
        <v>0.98510529019003601</v>
      </c>
      <c r="U64" s="51">
        <v>116</v>
      </c>
      <c r="V64" s="50">
        <v>1.4894709809963999E-2</v>
      </c>
      <c r="W64" s="51">
        <v>8</v>
      </c>
      <c r="X64" s="51">
        <v>58</v>
      </c>
      <c r="Y64" s="44" t="s">
        <v>1869</v>
      </c>
      <c r="Z64" s="51">
        <v>545</v>
      </c>
      <c r="AA64" s="51">
        <v>629</v>
      </c>
      <c r="AB64" s="51">
        <v>646</v>
      </c>
      <c r="AC64" s="51">
        <v>676</v>
      </c>
      <c r="AD64" s="51">
        <v>629</v>
      </c>
      <c r="AE64" s="51">
        <v>612</v>
      </c>
      <c r="AF64" s="51">
        <v>602</v>
      </c>
      <c r="AG64" s="51">
        <v>565</v>
      </c>
      <c r="AH64" s="51">
        <v>537</v>
      </c>
      <c r="AI64" s="51">
        <v>691</v>
      </c>
      <c r="AJ64" s="51">
        <v>10</v>
      </c>
      <c r="AK64" s="51">
        <v>546</v>
      </c>
      <c r="AL64" s="51">
        <v>564</v>
      </c>
      <c r="AM64" s="51">
        <v>470</v>
      </c>
      <c r="AN64" s="51">
        <v>6134</v>
      </c>
      <c r="AO64" s="53">
        <v>6134</v>
      </c>
    </row>
    <row r="65" spans="2:41" x14ac:dyDescent="0.25">
      <c r="B65" s="55" t="s">
        <v>1808</v>
      </c>
      <c r="C65" s="55" t="s">
        <v>180</v>
      </c>
      <c r="D65" s="55" t="s">
        <v>181</v>
      </c>
      <c r="E65" s="51">
        <v>22</v>
      </c>
      <c r="F65" s="51">
        <v>8388</v>
      </c>
      <c r="G65" s="51">
        <v>4071</v>
      </c>
      <c r="H65" s="50">
        <v>0.485336194563662</v>
      </c>
      <c r="I65" s="51">
        <v>4317</v>
      </c>
      <c r="J65" s="50">
        <v>0.51466380543633805</v>
      </c>
      <c r="K65" s="51">
        <v>50</v>
      </c>
      <c r="L65" s="51">
        <v>118</v>
      </c>
      <c r="M65" s="51">
        <v>3300</v>
      </c>
      <c r="N65" s="51">
        <v>874</v>
      </c>
      <c r="O65" s="51">
        <v>3</v>
      </c>
      <c r="P65" s="51">
        <v>3627</v>
      </c>
      <c r="Q65" s="51">
        <v>416</v>
      </c>
      <c r="R65" s="51">
        <f>SUM(Table4[[#This Row],[AmInd]:[HawPI]],Table4[[#This Row],[Multiple]])</f>
        <v>4761</v>
      </c>
      <c r="S65" s="51">
        <v>7867</v>
      </c>
      <c r="T65" s="50">
        <v>0.937887458273724</v>
      </c>
      <c r="U65" s="51">
        <v>521</v>
      </c>
      <c r="V65" s="50">
        <v>6.2112541726275602E-2</v>
      </c>
      <c r="W65" s="51">
        <v>22</v>
      </c>
      <c r="X65" s="51">
        <v>113</v>
      </c>
      <c r="Y65" s="44" t="s">
        <v>1869</v>
      </c>
      <c r="Z65" s="51">
        <v>598</v>
      </c>
      <c r="AA65" s="51">
        <v>679</v>
      </c>
      <c r="AB65" s="51">
        <v>636</v>
      </c>
      <c r="AC65" s="51">
        <v>672</v>
      </c>
      <c r="AD65" s="51">
        <v>652</v>
      </c>
      <c r="AE65" s="51">
        <v>624</v>
      </c>
      <c r="AF65" s="51">
        <v>629</v>
      </c>
      <c r="AG65" s="51">
        <v>629</v>
      </c>
      <c r="AH65" s="51">
        <v>601</v>
      </c>
      <c r="AI65" s="51">
        <v>736</v>
      </c>
      <c r="AJ65" s="51">
        <v>11</v>
      </c>
      <c r="AK65" s="51">
        <v>645</v>
      </c>
      <c r="AL65" s="51">
        <v>613</v>
      </c>
      <c r="AM65" s="51">
        <v>528</v>
      </c>
      <c r="AN65" s="51">
        <v>6312</v>
      </c>
      <c r="AO65" s="53">
        <v>6337</v>
      </c>
    </row>
    <row r="66" spans="2:41" x14ac:dyDescent="0.25">
      <c r="B66" s="55" t="s">
        <v>1808</v>
      </c>
      <c r="C66" s="55" t="s">
        <v>182</v>
      </c>
      <c r="D66" s="55" t="s">
        <v>183</v>
      </c>
      <c r="E66" s="51">
        <v>56</v>
      </c>
      <c r="F66" s="51">
        <v>37671</v>
      </c>
      <c r="G66" s="51">
        <v>18292</v>
      </c>
      <c r="H66" s="50">
        <v>0.48550493787830501</v>
      </c>
      <c r="I66" s="51">
        <v>19379</v>
      </c>
      <c r="J66" s="50">
        <v>0.51449506212169505</v>
      </c>
      <c r="K66" s="51">
        <v>129</v>
      </c>
      <c r="L66" s="51">
        <v>524</v>
      </c>
      <c r="M66" s="51">
        <v>6982</v>
      </c>
      <c r="N66" s="51">
        <v>2362</v>
      </c>
      <c r="O66" s="51">
        <v>30</v>
      </c>
      <c r="P66" s="51">
        <v>26727</v>
      </c>
      <c r="Q66" s="51">
        <v>916</v>
      </c>
      <c r="R66" s="51">
        <f>SUM(Table4[[#This Row],[AmInd]:[HawPI]],Table4[[#This Row],[Multiple]])</f>
        <v>10943</v>
      </c>
      <c r="S66" s="51">
        <v>36757</v>
      </c>
      <c r="T66" s="50">
        <v>0.97576191993203798</v>
      </c>
      <c r="U66" s="51">
        <v>913</v>
      </c>
      <c r="V66" s="50">
        <v>2.42380800679622E-2</v>
      </c>
      <c r="W66" s="51">
        <v>0</v>
      </c>
      <c r="X66" s="51">
        <v>536</v>
      </c>
      <c r="Y66" s="44" t="s">
        <v>1869</v>
      </c>
      <c r="Z66" s="51">
        <v>2655</v>
      </c>
      <c r="AA66" s="51">
        <v>2900</v>
      </c>
      <c r="AB66" s="51">
        <v>2774</v>
      </c>
      <c r="AC66" s="51">
        <v>3014</v>
      </c>
      <c r="AD66" s="51">
        <v>3103</v>
      </c>
      <c r="AE66" s="51">
        <v>2898</v>
      </c>
      <c r="AF66" s="51">
        <v>2981</v>
      </c>
      <c r="AG66" s="51">
        <v>2932</v>
      </c>
      <c r="AH66" s="51">
        <v>2961</v>
      </c>
      <c r="AI66" s="51">
        <v>3035</v>
      </c>
      <c r="AJ66" s="51">
        <v>48</v>
      </c>
      <c r="AK66" s="51">
        <v>2767</v>
      </c>
      <c r="AL66" s="51">
        <v>2584</v>
      </c>
      <c r="AM66" s="51">
        <v>2480</v>
      </c>
      <c r="AN66" s="51">
        <v>16772</v>
      </c>
      <c r="AO66" s="53">
        <v>16984</v>
      </c>
    </row>
    <row r="67" spans="2:41" x14ac:dyDescent="0.25">
      <c r="B67" s="55" t="s">
        <v>1808</v>
      </c>
      <c r="C67" s="55" t="s">
        <v>184</v>
      </c>
      <c r="D67" s="55" t="s">
        <v>185</v>
      </c>
      <c r="E67" s="51">
        <v>35</v>
      </c>
      <c r="F67" s="51">
        <v>18603</v>
      </c>
      <c r="G67" s="51">
        <v>8988</v>
      </c>
      <c r="H67" s="50">
        <v>0.48314787937429399</v>
      </c>
      <c r="I67" s="51">
        <v>9615</v>
      </c>
      <c r="J67" s="50">
        <v>0.51685212062570596</v>
      </c>
      <c r="K67" s="51">
        <v>9</v>
      </c>
      <c r="L67" s="51">
        <v>81</v>
      </c>
      <c r="M67" s="51">
        <v>8571</v>
      </c>
      <c r="N67" s="51">
        <v>946</v>
      </c>
      <c r="O67" s="51">
        <v>2</v>
      </c>
      <c r="P67" s="51">
        <v>7996</v>
      </c>
      <c r="Q67" s="51">
        <v>998</v>
      </c>
      <c r="R67" s="51">
        <f>SUM(Table4[[#This Row],[AmInd]:[HawPI]],Table4[[#This Row],[Multiple]])</f>
        <v>10607</v>
      </c>
      <c r="S67" s="51">
        <v>18156</v>
      </c>
      <c r="T67" s="50">
        <v>0.97597161748105099</v>
      </c>
      <c r="U67" s="51">
        <v>447</v>
      </c>
      <c r="V67" s="50">
        <v>2.40283825189486E-2</v>
      </c>
      <c r="W67" s="51">
        <v>0</v>
      </c>
      <c r="X67" s="51">
        <v>128</v>
      </c>
      <c r="Y67" s="44" t="s">
        <v>1869</v>
      </c>
      <c r="Z67" s="51">
        <v>1448</v>
      </c>
      <c r="AA67" s="51">
        <v>1407</v>
      </c>
      <c r="AB67" s="51">
        <v>1451</v>
      </c>
      <c r="AC67" s="51">
        <v>1506</v>
      </c>
      <c r="AD67" s="51">
        <v>1561</v>
      </c>
      <c r="AE67" s="51">
        <v>1525</v>
      </c>
      <c r="AF67" s="51">
        <v>1482</v>
      </c>
      <c r="AG67" s="51">
        <v>1463</v>
      </c>
      <c r="AH67" s="51">
        <v>1325</v>
      </c>
      <c r="AI67" s="51">
        <v>1617</v>
      </c>
      <c r="AJ67" s="51">
        <v>1</v>
      </c>
      <c r="AK67" s="51">
        <v>1364</v>
      </c>
      <c r="AL67" s="51">
        <v>1218</v>
      </c>
      <c r="AM67" s="51">
        <v>1107</v>
      </c>
      <c r="AN67" s="51">
        <v>15093</v>
      </c>
      <c r="AO67" s="53">
        <v>15111</v>
      </c>
    </row>
    <row r="68" spans="2:41" x14ac:dyDescent="0.25">
      <c r="B68" s="55" t="s">
        <v>1808</v>
      </c>
      <c r="C68" s="55" t="s">
        <v>186</v>
      </c>
      <c r="D68" s="55" t="s">
        <v>187</v>
      </c>
      <c r="E68" s="51">
        <v>3</v>
      </c>
      <c r="F68" s="51">
        <v>597</v>
      </c>
      <c r="G68" s="51">
        <v>263</v>
      </c>
      <c r="H68" s="50">
        <v>0.44053601340033499</v>
      </c>
      <c r="I68" s="51">
        <v>334</v>
      </c>
      <c r="J68" s="50">
        <v>0.55946398659966501</v>
      </c>
      <c r="K68" s="51">
        <v>0</v>
      </c>
      <c r="L68" s="51">
        <v>2</v>
      </c>
      <c r="M68" s="51">
        <v>518</v>
      </c>
      <c r="N68" s="51">
        <v>3</v>
      </c>
      <c r="O68" s="51">
        <v>0</v>
      </c>
      <c r="P68" s="51">
        <v>67</v>
      </c>
      <c r="Q68" s="51">
        <v>7</v>
      </c>
      <c r="R68" s="51">
        <f>SUM(Table4[[#This Row],[AmInd]:[HawPI]],Table4[[#This Row],[Multiple]])</f>
        <v>530</v>
      </c>
      <c r="S68" s="51">
        <v>595</v>
      </c>
      <c r="T68" s="50">
        <v>0.996649916247906</v>
      </c>
      <c r="U68" s="51">
        <v>2</v>
      </c>
      <c r="V68" s="50">
        <v>3.3500837520937998E-3</v>
      </c>
      <c r="W68" s="51">
        <v>0</v>
      </c>
      <c r="X68" s="51">
        <v>21</v>
      </c>
      <c r="Y68" s="44" t="s">
        <v>1869</v>
      </c>
      <c r="Z68" s="51">
        <v>33</v>
      </c>
      <c r="AA68" s="51">
        <v>55</v>
      </c>
      <c r="AB68" s="51">
        <v>36</v>
      </c>
      <c r="AC68" s="51">
        <v>40</v>
      </c>
      <c r="AD68" s="51">
        <v>42</v>
      </c>
      <c r="AE68" s="51">
        <v>34</v>
      </c>
      <c r="AF68" s="51">
        <v>37</v>
      </c>
      <c r="AG68" s="51">
        <v>59</v>
      </c>
      <c r="AH68" s="51">
        <v>41</v>
      </c>
      <c r="AI68" s="51">
        <v>56</v>
      </c>
      <c r="AJ68" s="51">
        <v>0</v>
      </c>
      <c r="AK68" s="51">
        <v>49</v>
      </c>
      <c r="AL68" s="51">
        <v>45</v>
      </c>
      <c r="AM68" s="51">
        <v>49</v>
      </c>
      <c r="AN68" s="51">
        <v>559</v>
      </c>
      <c r="AO68" s="53">
        <v>559</v>
      </c>
    </row>
    <row r="69" spans="2:41" x14ac:dyDescent="0.25">
      <c r="B69" s="55" t="s">
        <v>1808</v>
      </c>
      <c r="C69" s="55" t="s">
        <v>188</v>
      </c>
      <c r="D69" s="55" t="s">
        <v>189</v>
      </c>
      <c r="E69" s="51">
        <v>34</v>
      </c>
      <c r="F69" s="51">
        <v>17057</v>
      </c>
      <c r="G69" s="51">
        <v>8268</v>
      </c>
      <c r="H69" s="50">
        <v>0.48472767778624598</v>
      </c>
      <c r="I69" s="51">
        <v>8789</v>
      </c>
      <c r="J69" s="50">
        <v>0.51527232221375396</v>
      </c>
      <c r="K69" s="51">
        <v>1390</v>
      </c>
      <c r="L69" s="51">
        <v>232</v>
      </c>
      <c r="M69" s="51">
        <v>4639</v>
      </c>
      <c r="N69" s="51">
        <v>1273</v>
      </c>
      <c r="O69" s="51">
        <v>7</v>
      </c>
      <c r="P69" s="51">
        <v>8449</v>
      </c>
      <c r="Q69" s="51">
        <v>1067</v>
      </c>
      <c r="R69" s="51">
        <f>SUM(Table4[[#This Row],[AmInd]:[HawPI]],Table4[[#This Row],[Multiple]])</f>
        <v>8608</v>
      </c>
      <c r="S69" s="51">
        <v>16471</v>
      </c>
      <c r="T69" s="50">
        <v>0.965644603388638</v>
      </c>
      <c r="U69" s="51">
        <v>586</v>
      </c>
      <c r="V69" s="50">
        <v>3.4355396611361902E-2</v>
      </c>
      <c r="W69" s="51">
        <v>19</v>
      </c>
      <c r="X69" s="51">
        <v>216</v>
      </c>
      <c r="Y69" s="44" t="s">
        <v>1869</v>
      </c>
      <c r="Z69" s="51">
        <v>1296</v>
      </c>
      <c r="AA69" s="51">
        <v>1448</v>
      </c>
      <c r="AB69" s="51">
        <v>1410</v>
      </c>
      <c r="AC69" s="51">
        <v>1447</v>
      </c>
      <c r="AD69" s="51">
        <v>1338</v>
      </c>
      <c r="AE69" s="51">
        <v>1356</v>
      </c>
      <c r="AF69" s="51">
        <v>1310</v>
      </c>
      <c r="AG69" s="51">
        <v>1235</v>
      </c>
      <c r="AH69" s="51">
        <v>1221</v>
      </c>
      <c r="AI69" s="51">
        <v>1136</v>
      </c>
      <c r="AJ69" s="51">
        <v>173</v>
      </c>
      <c r="AK69" s="51">
        <v>1280</v>
      </c>
      <c r="AL69" s="51">
        <v>1174</v>
      </c>
      <c r="AM69" s="51">
        <v>998</v>
      </c>
      <c r="AN69" s="51">
        <v>12289</v>
      </c>
      <c r="AO69" s="53">
        <v>12311</v>
      </c>
    </row>
    <row r="70" spans="2:41" x14ac:dyDescent="0.25">
      <c r="B70" s="55" t="s">
        <v>1808</v>
      </c>
      <c r="C70" s="55" t="s">
        <v>190</v>
      </c>
      <c r="D70" s="55" t="s">
        <v>191</v>
      </c>
      <c r="E70" s="51">
        <v>7</v>
      </c>
      <c r="F70" s="51">
        <v>2014</v>
      </c>
      <c r="G70" s="51">
        <v>959</v>
      </c>
      <c r="H70" s="50">
        <v>0.47616683217477701</v>
      </c>
      <c r="I70" s="51">
        <v>1055</v>
      </c>
      <c r="J70" s="50">
        <v>0.52383316782522304</v>
      </c>
      <c r="K70" s="51">
        <v>1</v>
      </c>
      <c r="L70" s="51">
        <v>6</v>
      </c>
      <c r="M70" s="51">
        <v>934</v>
      </c>
      <c r="N70" s="51">
        <v>228</v>
      </c>
      <c r="O70" s="51">
        <v>2</v>
      </c>
      <c r="P70" s="51">
        <v>815</v>
      </c>
      <c r="Q70" s="51">
        <v>28</v>
      </c>
      <c r="R70" s="51">
        <f>SUM(Table4[[#This Row],[AmInd]:[HawPI]],Table4[[#This Row],[Multiple]])</f>
        <v>1199</v>
      </c>
      <c r="S70" s="51">
        <v>1886</v>
      </c>
      <c r="T70" s="50">
        <v>0.93644488579940399</v>
      </c>
      <c r="U70" s="51">
        <v>128</v>
      </c>
      <c r="V70" s="50">
        <v>6.35551142005958E-2</v>
      </c>
      <c r="W70" s="51">
        <v>0</v>
      </c>
      <c r="X70" s="51">
        <v>32</v>
      </c>
      <c r="Y70" s="44" t="s">
        <v>1869</v>
      </c>
      <c r="Z70" s="51">
        <v>156</v>
      </c>
      <c r="AA70" s="51">
        <v>154</v>
      </c>
      <c r="AB70" s="51">
        <v>139</v>
      </c>
      <c r="AC70" s="51">
        <v>164</v>
      </c>
      <c r="AD70" s="51">
        <v>129</v>
      </c>
      <c r="AE70" s="51">
        <v>150</v>
      </c>
      <c r="AF70" s="51">
        <v>172</v>
      </c>
      <c r="AG70" s="51">
        <v>139</v>
      </c>
      <c r="AH70" s="51">
        <v>143</v>
      </c>
      <c r="AI70" s="51">
        <v>146</v>
      </c>
      <c r="AJ70" s="51">
        <v>25</v>
      </c>
      <c r="AK70" s="51">
        <v>178</v>
      </c>
      <c r="AL70" s="51">
        <v>157</v>
      </c>
      <c r="AM70" s="51">
        <v>130</v>
      </c>
      <c r="AN70" s="51">
        <v>1659</v>
      </c>
      <c r="AO70" s="53">
        <v>1659</v>
      </c>
    </row>
    <row r="71" spans="2:41" x14ac:dyDescent="0.25">
      <c r="B71" s="55" t="s">
        <v>1808</v>
      </c>
      <c r="C71" s="55" t="s">
        <v>192</v>
      </c>
      <c r="D71" s="55" t="s">
        <v>193</v>
      </c>
      <c r="E71" s="51">
        <v>21</v>
      </c>
      <c r="F71" s="51">
        <v>9229</v>
      </c>
      <c r="G71" s="51">
        <v>4574</v>
      </c>
      <c r="H71" s="50">
        <v>0.495611658901289</v>
      </c>
      <c r="I71" s="51">
        <v>4655</v>
      </c>
      <c r="J71" s="50">
        <v>0.504388341098711</v>
      </c>
      <c r="K71" s="51">
        <v>6</v>
      </c>
      <c r="L71" s="51">
        <v>229</v>
      </c>
      <c r="M71" s="51">
        <v>1904</v>
      </c>
      <c r="N71" s="51">
        <v>345</v>
      </c>
      <c r="O71" s="51">
        <v>2</v>
      </c>
      <c r="P71" s="51">
        <v>6447</v>
      </c>
      <c r="Q71" s="51">
        <v>296</v>
      </c>
      <c r="R71" s="51">
        <f>SUM(Table4[[#This Row],[AmInd]:[HawPI]],Table4[[#This Row],[Multiple]])</f>
        <v>2782</v>
      </c>
      <c r="S71" s="51">
        <v>9031</v>
      </c>
      <c r="T71" s="50">
        <v>0.97854588796185904</v>
      </c>
      <c r="U71" s="51">
        <v>198</v>
      </c>
      <c r="V71" s="50">
        <v>2.1454112038140599E-2</v>
      </c>
      <c r="W71" s="51">
        <v>0</v>
      </c>
      <c r="X71" s="51">
        <v>121</v>
      </c>
      <c r="Y71" s="44" t="s">
        <v>1869</v>
      </c>
      <c r="Z71" s="51">
        <v>739</v>
      </c>
      <c r="AA71" s="51">
        <v>769</v>
      </c>
      <c r="AB71" s="51">
        <v>738</v>
      </c>
      <c r="AC71" s="51">
        <v>743</v>
      </c>
      <c r="AD71" s="51">
        <v>817</v>
      </c>
      <c r="AE71" s="51">
        <v>687</v>
      </c>
      <c r="AF71" s="51">
        <v>732</v>
      </c>
      <c r="AG71" s="51">
        <v>696</v>
      </c>
      <c r="AH71" s="51">
        <v>681</v>
      </c>
      <c r="AI71" s="51">
        <v>696</v>
      </c>
      <c r="AJ71" s="51">
        <v>18</v>
      </c>
      <c r="AK71" s="51">
        <v>630</v>
      </c>
      <c r="AL71" s="51">
        <v>617</v>
      </c>
      <c r="AM71" s="51">
        <v>545</v>
      </c>
      <c r="AN71" s="51">
        <v>5851</v>
      </c>
      <c r="AO71" s="53">
        <v>5853</v>
      </c>
    </row>
    <row r="72" spans="2:41" x14ac:dyDescent="0.25">
      <c r="B72" s="55" t="s">
        <v>1808</v>
      </c>
      <c r="C72" s="55" t="s">
        <v>194</v>
      </c>
      <c r="D72" s="55" t="s">
        <v>195</v>
      </c>
      <c r="E72" s="51">
        <v>19</v>
      </c>
      <c r="F72" s="51">
        <v>8275</v>
      </c>
      <c r="G72" s="51">
        <v>3938</v>
      </c>
      <c r="H72" s="50">
        <v>0.47589123867069499</v>
      </c>
      <c r="I72" s="51">
        <v>4337</v>
      </c>
      <c r="J72" s="50">
        <v>0.52410876132930495</v>
      </c>
      <c r="K72" s="51">
        <v>64</v>
      </c>
      <c r="L72" s="51">
        <v>100</v>
      </c>
      <c r="M72" s="51">
        <v>1296</v>
      </c>
      <c r="N72" s="51">
        <v>603</v>
      </c>
      <c r="O72" s="51">
        <v>53</v>
      </c>
      <c r="P72" s="51">
        <v>5740</v>
      </c>
      <c r="Q72" s="51">
        <v>419</v>
      </c>
      <c r="R72" s="51">
        <f>SUM(Table4[[#This Row],[AmInd]:[HawPI]],Table4[[#This Row],[Multiple]])</f>
        <v>2535</v>
      </c>
      <c r="S72" s="51">
        <v>8174</v>
      </c>
      <c r="T72" s="50">
        <v>0.98779456193353499</v>
      </c>
      <c r="U72" s="51">
        <v>101</v>
      </c>
      <c r="V72" s="50">
        <v>1.2205438066465299E-2</v>
      </c>
      <c r="W72" s="51">
        <v>0</v>
      </c>
      <c r="X72" s="51">
        <v>76</v>
      </c>
      <c r="Y72" s="44" t="s">
        <v>1869</v>
      </c>
      <c r="Z72" s="51">
        <v>752</v>
      </c>
      <c r="AA72" s="51">
        <v>772</v>
      </c>
      <c r="AB72" s="51">
        <v>702</v>
      </c>
      <c r="AC72" s="51">
        <v>731</v>
      </c>
      <c r="AD72" s="51">
        <v>682</v>
      </c>
      <c r="AE72" s="51">
        <v>624</v>
      </c>
      <c r="AF72" s="51">
        <v>619</v>
      </c>
      <c r="AG72" s="51">
        <v>617</v>
      </c>
      <c r="AH72" s="51">
        <v>587</v>
      </c>
      <c r="AI72" s="51">
        <v>571</v>
      </c>
      <c r="AJ72" s="51">
        <v>8</v>
      </c>
      <c r="AK72" s="51">
        <v>570</v>
      </c>
      <c r="AL72" s="51">
        <v>485</v>
      </c>
      <c r="AM72" s="51">
        <v>479</v>
      </c>
      <c r="AN72" s="51">
        <v>4767</v>
      </c>
      <c r="AO72" s="53">
        <v>4807</v>
      </c>
    </row>
    <row r="73" spans="2:41" x14ac:dyDescent="0.25">
      <c r="B73" s="55" t="s">
        <v>1808</v>
      </c>
      <c r="C73" s="55" t="s">
        <v>196</v>
      </c>
      <c r="D73" s="55" t="s">
        <v>197</v>
      </c>
      <c r="E73" s="51">
        <v>11</v>
      </c>
      <c r="F73" s="51">
        <v>5092</v>
      </c>
      <c r="G73" s="51">
        <v>2425</v>
      </c>
      <c r="H73" s="50">
        <v>0.47623723487823999</v>
      </c>
      <c r="I73" s="51">
        <v>2667</v>
      </c>
      <c r="J73" s="50">
        <v>0.52376276512176001</v>
      </c>
      <c r="K73" s="51">
        <v>9</v>
      </c>
      <c r="L73" s="51">
        <v>12</v>
      </c>
      <c r="M73" s="51">
        <v>1513</v>
      </c>
      <c r="N73" s="51">
        <v>135</v>
      </c>
      <c r="O73" s="51">
        <v>0</v>
      </c>
      <c r="P73" s="51">
        <v>3354</v>
      </c>
      <c r="Q73" s="51">
        <v>69</v>
      </c>
      <c r="R73" s="51">
        <f>SUM(Table4[[#This Row],[AmInd]:[HawPI]],Table4[[#This Row],[Multiple]])</f>
        <v>1738</v>
      </c>
      <c r="S73" s="51">
        <v>5039</v>
      </c>
      <c r="T73" s="50">
        <v>0.989591516103692</v>
      </c>
      <c r="U73" s="51">
        <v>53</v>
      </c>
      <c r="V73" s="50">
        <v>1.0408483896307901E-2</v>
      </c>
      <c r="W73" s="51">
        <v>0</v>
      </c>
      <c r="X73" s="51">
        <v>95</v>
      </c>
      <c r="Y73" s="44" t="s">
        <v>1869</v>
      </c>
      <c r="Z73" s="51">
        <v>327</v>
      </c>
      <c r="AA73" s="51">
        <v>355</v>
      </c>
      <c r="AB73" s="51">
        <v>377</v>
      </c>
      <c r="AC73" s="51">
        <v>385</v>
      </c>
      <c r="AD73" s="51">
        <v>418</v>
      </c>
      <c r="AE73" s="51">
        <v>376</v>
      </c>
      <c r="AF73" s="51">
        <v>411</v>
      </c>
      <c r="AG73" s="51">
        <v>378</v>
      </c>
      <c r="AH73" s="51">
        <v>438</v>
      </c>
      <c r="AI73" s="51">
        <v>385</v>
      </c>
      <c r="AJ73" s="51">
        <v>45</v>
      </c>
      <c r="AK73" s="51">
        <v>385</v>
      </c>
      <c r="AL73" s="51">
        <v>386</v>
      </c>
      <c r="AM73" s="51">
        <v>331</v>
      </c>
      <c r="AN73" s="51">
        <v>4268</v>
      </c>
      <c r="AO73" s="53">
        <v>4270</v>
      </c>
    </row>
    <row r="74" spans="2:41" x14ac:dyDescent="0.25">
      <c r="B74" s="55" t="s">
        <v>1808</v>
      </c>
      <c r="C74" s="55" t="s">
        <v>198</v>
      </c>
      <c r="D74" s="55" t="s">
        <v>199</v>
      </c>
      <c r="E74" s="51">
        <v>15</v>
      </c>
      <c r="F74" s="51">
        <v>6119</v>
      </c>
      <c r="G74" s="51">
        <v>2951</v>
      </c>
      <c r="H74" s="50">
        <v>0.48226834450073502</v>
      </c>
      <c r="I74" s="51">
        <v>3168</v>
      </c>
      <c r="J74" s="50">
        <v>0.51773165549926503</v>
      </c>
      <c r="K74" s="51">
        <v>8</v>
      </c>
      <c r="L74" s="51">
        <v>34</v>
      </c>
      <c r="M74" s="51">
        <v>2572</v>
      </c>
      <c r="N74" s="51">
        <v>122</v>
      </c>
      <c r="O74" s="51">
        <v>1</v>
      </c>
      <c r="P74" s="51">
        <v>3273</v>
      </c>
      <c r="Q74" s="51">
        <v>109</v>
      </c>
      <c r="R74" s="51">
        <f>SUM(Table4[[#This Row],[AmInd]:[HawPI]],Table4[[#This Row],[Multiple]])</f>
        <v>2846</v>
      </c>
      <c r="S74" s="51">
        <v>6080</v>
      </c>
      <c r="T74" s="50">
        <v>0.99362640954404302</v>
      </c>
      <c r="U74" s="51">
        <v>39</v>
      </c>
      <c r="V74" s="50">
        <v>6.3735904559568601E-3</v>
      </c>
      <c r="W74" s="51">
        <v>0</v>
      </c>
      <c r="X74" s="51">
        <v>75</v>
      </c>
      <c r="Y74" s="44" t="s">
        <v>1869</v>
      </c>
      <c r="Z74" s="51">
        <v>466</v>
      </c>
      <c r="AA74" s="51">
        <v>450</v>
      </c>
      <c r="AB74" s="51">
        <v>497</v>
      </c>
      <c r="AC74" s="51">
        <v>507</v>
      </c>
      <c r="AD74" s="51">
        <v>499</v>
      </c>
      <c r="AE74" s="51">
        <v>459</v>
      </c>
      <c r="AF74" s="51">
        <v>437</v>
      </c>
      <c r="AG74" s="51">
        <v>472</v>
      </c>
      <c r="AH74" s="51">
        <v>445</v>
      </c>
      <c r="AI74" s="51">
        <v>492</v>
      </c>
      <c r="AJ74" s="51">
        <v>19</v>
      </c>
      <c r="AK74" s="51">
        <v>514</v>
      </c>
      <c r="AL74" s="51">
        <v>394</v>
      </c>
      <c r="AM74" s="51">
        <v>393</v>
      </c>
      <c r="AN74" s="51">
        <v>4314</v>
      </c>
      <c r="AO74" s="53">
        <v>4318</v>
      </c>
    </row>
    <row r="75" spans="2:41" x14ac:dyDescent="0.25">
      <c r="B75" s="55" t="s">
        <v>1808</v>
      </c>
      <c r="C75" s="55" t="s">
        <v>200</v>
      </c>
      <c r="D75" s="55" t="s">
        <v>201</v>
      </c>
      <c r="E75" s="51">
        <v>10</v>
      </c>
      <c r="F75" s="51">
        <v>3581</v>
      </c>
      <c r="G75" s="51">
        <v>1722</v>
      </c>
      <c r="H75" s="50">
        <v>0.48087126500977401</v>
      </c>
      <c r="I75" s="51">
        <v>1859</v>
      </c>
      <c r="J75" s="50">
        <v>0.51912873499022605</v>
      </c>
      <c r="K75" s="51">
        <v>6</v>
      </c>
      <c r="L75" s="51">
        <v>21</v>
      </c>
      <c r="M75" s="51">
        <v>1815</v>
      </c>
      <c r="N75" s="51">
        <v>167</v>
      </c>
      <c r="O75" s="51">
        <v>0</v>
      </c>
      <c r="P75" s="51">
        <v>1541</v>
      </c>
      <c r="Q75" s="51">
        <v>31</v>
      </c>
      <c r="R75" s="51">
        <f>SUM(Table4[[#This Row],[AmInd]:[HawPI]],Table4[[#This Row],[Multiple]])</f>
        <v>2040</v>
      </c>
      <c r="S75" s="51">
        <v>3498</v>
      </c>
      <c r="T75" s="50">
        <v>0.97682211672717101</v>
      </c>
      <c r="U75" s="51">
        <v>83</v>
      </c>
      <c r="V75" s="50">
        <v>2.3177883272828801E-2</v>
      </c>
      <c r="W75" s="51">
        <v>0</v>
      </c>
      <c r="X75" s="51">
        <v>46</v>
      </c>
      <c r="Y75" s="44" t="s">
        <v>1869</v>
      </c>
      <c r="Z75" s="51">
        <v>301</v>
      </c>
      <c r="AA75" s="51">
        <v>298</v>
      </c>
      <c r="AB75" s="51">
        <v>312</v>
      </c>
      <c r="AC75" s="51">
        <v>281</v>
      </c>
      <c r="AD75" s="51">
        <v>271</v>
      </c>
      <c r="AE75" s="51">
        <v>261</v>
      </c>
      <c r="AF75" s="51">
        <v>308</v>
      </c>
      <c r="AG75" s="51">
        <v>262</v>
      </c>
      <c r="AH75" s="51">
        <v>253</v>
      </c>
      <c r="AI75" s="51">
        <v>275</v>
      </c>
      <c r="AJ75" s="51">
        <v>10</v>
      </c>
      <c r="AK75" s="51">
        <v>252</v>
      </c>
      <c r="AL75" s="51">
        <v>218</v>
      </c>
      <c r="AM75" s="51">
        <v>233</v>
      </c>
      <c r="AN75" s="51">
        <v>2544</v>
      </c>
      <c r="AO75" s="53">
        <v>2550</v>
      </c>
    </row>
    <row r="76" spans="2:41" x14ac:dyDescent="0.25">
      <c r="B76" s="55" t="s">
        <v>1808</v>
      </c>
      <c r="C76" s="55" t="s">
        <v>202</v>
      </c>
      <c r="D76" s="55" t="s">
        <v>203</v>
      </c>
      <c r="E76" s="51">
        <v>5</v>
      </c>
      <c r="F76" s="51">
        <v>2070</v>
      </c>
      <c r="G76" s="51">
        <v>959</v>
      </c>
      <c r="H76" s="50">
        <v>0.463285024154589</v>
      </c>
      <c r="I76" s="51">
        <v>1111</v>
      </c>
      <c r="J76" s="50">
        <v>0.53671497584541095</v>
      </c>
      <c r="K76" s="51">
        <v>7</v>
      </c>
      <c r="L76" s="51">
        <v>9</v>
      </c>
      <c r="M76" s="51">
        <v>373</v>
      </c>
      <c r="N76" s="51">
        <v>56</v>
      </c>
      <c r="O76" s="51">
        <v>0</v>
      </c>
      <c r="P76" s="51">
        <v>1598</v>
      </c>
      <c r="Q76" s="51">
        <v>27</v>
      </c>
      <c r="R76" s="51">
        <f>SUM(Table4[[#This Row],[AmInd]:[HawPI]],Table4[[#This Row],[Multiple]])</f>
        <v>472</v>
      </c>
      <c r="S76" s="51">
        <v>2041</v>
      </c>
      <c r="T76" s="50">
        <v>0.98599033816425097</v>
      </c>
      <c r="U76" s="51">
        <v>29</v>
      </c>
      <c r="V76" s="50">
        <v>1.40096618357488E-2</v>
      </c>
      <c r="W76" s="51">
        <v>0</v>
      </c>
      <c r="X76" s="51">
        <v>39</v>
      </c>
      <c r="Y76" s="44" t="s">
        <v>1869</v>
      </c>
      <c r="Z76" s="51">
        <v>161</v>
      </c>
      <c r="AA76" s="51">
        <v>152</v>
      </c>
      <c r="AB76" s="51">
        <v>177</v>
      </c>
      <c r="AC76" s="51">
        <v>165</v>
      </c>
      <c r="AD76" s="51">
        <v>173</v>
      </c>
      <c r="AE76" s="51">
        <v>167</v>
      </c>
      <c r="AF76" s="51">
        <v>161</v>
      </c>
      <c r="AG76" s="51">
        <v>168</v>
      </c>
      <c r="AH76" s="51">
        <v>169</v>
      </c>
      <c r="AI76" s="51">
        <v>163</v>
      </c>
      <c r="AJ76" s="51">
        <v>0</v>
      </c>
      <c r="AK76" s="51">
        <v>142</v>
      </c>
      <c r="AL76" s="51">
        <v>111</v>
      </c>
      <c r="AM76" s="51">
        <v>122</v>
      </c>
      <c r="AN76" s="51">
        <v>1565</v>
      </c>
      <c r="AO76" s="53">
        <v>1566</v>
      </c>
    </row>
    <row r="77" spans="2:41" x14ac:dyDescent="0.25">
      <c r="B77" s="55" t="s">
        <v>1808</v>
      </c>
      <c r="C77" s="55" t="s">
        <v>204</v>
      </c>
      <c r="D77" s="55" t="s">
        <v>205</v>
      </c>
      <c r="E77" s="51">
        <v>5</v>
      </c>
      <c r="F77" s="51">
        <v>2031</v>
      </c>
      <c r="G77" s="51">
        <v>977</v>
      </c>
      <c r="H77" s="50">
        <v>0.481043820777942</v>
      </c>
      <c r="I77" s="51">
        <v>1054</v>
      </c>
      <c r="J77" s="50">
        <v>0.51895617922205795</v>
      </c>
      <c r="K77" s="51">
        <v>0</v>
      </c>
      <c r="L77" s="51">
        <v>11</v>
      </c>
      <c r="M77" s="51">
        <v>779</v>
      </c>
      <c r="N77" s="51">
        <v>40</v>
      </c>
      <c r="O77" s="51">
        <v>0</v>
      </c>
      <c r="P77" s="51">
        <v>1175</v>
      </c>
      <c r="Q77" s="51">
        <v>26</v>
      </c>
      <c r="R77" s="51">
        <f>SUM(Table4[[#This Row],[AmInd]:[HawPI]],Table4[[#This Row],[Multiple]])</f>
        <v>856</v>
      </c>
      <c r="S77" s="51">
        <v>2017</v>
      </c>
      <c r="T77" s="50">
        <v>0.99310684391925197</v>
      </c>
      <c r="U77" s="51">
        <v>14</v>
      </c>
      <c r="V77" s="50">
        <v>6.8931560807484003E-3</v>
      </c>
      <c r="W77" s="51">
        <v>0</v>
      </c>
      <c r="X77" s="51">
        <v>23</v>
      </c>
      <c r="Y77" s="44" t="s">
        <v>1869</v>
      </c>
      <c r="Z77" s="51">
        <v>162</v>
      </c>
      <c r="AA77" s="51">
        <v>150</v>
      </c>
      <c r="AB77" s="51">
        <v>155</v>
      </c>
      <c r="AC77" s="51">
        <v>147</v>
      </c>
      <c r="AD77" s="51">
        <v>153</v>
      </c>
      <c r="AE77" s="51">
        <v>148</v>
      </c>
      <c r="AF77" s="51">
        <v>174</v>
      </c>
      <c r="AG77" s="51">
        <v>167</v>
      </c>
      <c r="AH77" s="51">
        <v>141</v>
      </c>
      <c r="AI77" s="51">
        <v>136</v>
      </c>
      <c r="AJ77" s="51">
        <v>8</v>
      </c>
      <c r="AK77" s="51">
        <v>162</v>
      </c>
      <c r="AL77" s="51">
        <v>168</v>
      </c>
      <c r="AM77" s="51">
        <v>137</v>
      </c>
      <c r="AN77" s="51">
        <v>1117</v>
      </c>
      <c r="AO77" s="53">
        <v>1120</v>
      </c>
    </row>
    <row r="78" spans="2:41" x14ac:dyDescent="0.25">
      <c r="B78" s="55" t="s">
        <v>1808</v>
      </c>
      <c r="C78" s="55" t="s">
        <v>206</v>
      </c>
      <c r="D78" s="55" t="s">
        <v>207</v>
      </c>
      <c r="E78" s="51">
        <v>7</v>
      </c>
      <c r="F78" s="51">
        <v>2298</v>
      </c>
      <c r="G78" s="51">
        <v>1145</v>
      </c>
      <c r="H78" s="50">
        <v>0.49825935596170601</v>
      </c>
      <c r="I78" s="51">
        <v>1153</v>
      </c>
      <c r="J78" s="50">
        <v>0.50174064403829399</v>
      </c>
      <c r="K78" s="51">
        <v>4</v>
      </c>
      <c r="L78" s="51">
        <v>3</v>
      </c>
      <c r="M78" s="51">
        <v>810</v>
      </c>
      <c r="N78" s="51">
        <v>58</v>
      </c>
      <c r="O78" s="51">
        <v>0</v>
      </c>
      <c r="P78" s="51">
        <v>1392</v>
      </c>
      <c r="Q78" s="51">
        <v>31</v>
      </c>
      <c r="R78" s="51">
        <f>SUM(Table4[[#This Row],[AmInd]:[HawPI]],Table4[[#This Row],[Multiple]])</f>
        <v>906</v>
      </c>
      <c r="S78" s="51">
        <v>2293</v>
      </c>
      <c r="T78" s="50">
        <v>0.99782419495213204</v>
      </c>
      <c r="U78" s="51">
        <v>5</v>
      </c>
      <c r="V78" s="50">
        <v>2.1758050478677101E-3</v>
      </c>
      <c r="W78" s="51">
        <v>0</v>
      </c>
      <c r="X78" s="51">
        <v>15</v>
      </c>
      <c r="Y78" s="44" t="s">
        <v>1869</v>
      </c>
      <c r="Z78" s="51">
        <v>168</v>
      </c>
      <c r="AA78" s="51">
        <v>189</v>
      </c>
      <c r="AB78" s="51">
        <v>179</v>
      </c>
      <c r="AC78" s="51">
        <v>175</v>
      </c>
      <c r="AD78" s="51">
        <v>179</v>
      </c>
      <c r="AE78" s="51">
        <v>167</v>
      </c>
      <c r="AF78" s="51">
        <v>198</v>
      </c>
      <c r="AG78" s="51">
        <v>176</v>
      </c>
      <c r="AH78" s="51">
        <v>181</v>
      </c>
      <c r="AI78" s="51">
        <v>142</v>
      </c>
      <c r="AJ78" s="51">
        <v>30</v>
      </c>
      <c r="AK78" s="51">
        <v>170</v>
      </c>
      <c r="AL78" s="51">
        <v>170</v>
      </c>
      <c r="AM78" s="51">
        <v>159</v>
      </c>
      <c r="AN78" s="51">
        <v>1694</v>
      </c>
      <c r="AO78" s="53">
        <v>1694</v>
      </c>
    </row>
    <row r="79" spans="2:41" x14ac:dyDescent="0.25">
      <c r="B79" s="55" t="s">
        <v>1808</v>
      </c>
      <c r="C79" s="55" t="s">
        <v>208</v>
      </c>
      <c r="D79" s="55" t="s">
        <v>209</v>
      </c>
      <c r="E79" s="51">
        <v>21</v>
      </c>
      <c r="F79" s="51">
        <v>7999</v>
      </c>
      <c r="G79" s="51">
        <v>3882</v>
      </c>
      <c r="H79" s="50">
        <v>0.48531066383297899</v>
      </c>
      <c r="I79" s="51">
        <v>4117</v>
      </c>
      <c r="J79" s="50">
        <v>0.51468933616702095</v>
      </c>
      <c r="K79" s="51">
        <v>6</v>
      </c>
      <c r="L79" s="51">
        <v>71</v>
      </c>
      <c r="M79" s="51">
        <v>6797</v>
      </c>
      <c r="N79" s="51">
        <v>89</v>
      </c>
      <c r="O79" s="51">
        <v>6</v>
      </c>
      <c r="P79" s="51">
        <v>966</v>
      </c>
      <c r="Q79" s="51">
        <v>64</v>
      </c>
      <c r="R79" s="51">
        <f>SUM(Table4[[#This Row],[AmInd]:[HawPI]],Table4[[#This Row],[Multiple]])</f>
        <v>7033</v>
      </c>
      <c r="S79" s="51">
        <v>7948</v>
      </c>
      <c r="T79" s="50">
        <v>0.99362420302537802</v>
      </c>
      <c r="U79" s="51">
        <v>51</v>
      </c>
      <c r="V79" s="50">
        <v>6.3757969746218298E-3</v>
      </c>
      <c r="W79" s="51">
        <v>0</v>
      </c>
      <c r="X79" s="51">
        <v>153</v>
      </c>
      <c r="Y79" s="44" t="s">
        <v>1869</v>
      </c>
      <c r="Z79" s="51">
        <v>736</v>
      </c>
      <c r="AA79" s="51">
        <v>714</v>
      </c>
      <c r="AB79" s="51">
        <v>698</v>
      </c>
      <c r="AC79" s="51">
        <v>623</v>
      </c>
      <c r="AD79" s="51">
        <v>633</v>
      </c>
      <c r="AE79" s="51">
        <v>604</v>
      </c>
      <c r="AF79" s="51">
        <v>590</v>
      </c>
      <c r="AG79" s="51">
        <v>542</v>
      </c>
      <c r="AH79" s="51">
        <v>565</v>
      </c>
      <c r="AI79" s="51">
        <v>717</v>
      </c>
      <c r="AJ79" s="51">
        <v>20</v>
      </c>
      <c r="AK79" s="51">
        <v>505</v>
      </c>
      <c r="AL79" s="51">
        <v>442</v>
      </c>
      <c r="AM79" s="51">
        <v>457</v>
      </c>
      <c r="AN79" s="51">
        <v>6548</v>
      </c>
      <c r="AO79" s="53">
        <v>6548</v>
      </c>
    </row>
    <row r="80" spans="2:41" ht="30" x14ac:dyDescent="0.25">
      <c r="B80" s="55" t="s">
        <v>1808</v>
      </c>
      <c r="C80" s="55" t="s">
        <v>210</v>
      </c>
      <c r="D80" s="55" t="s">
        <v>211</v>
      </c>
      <c r="E80" s="51">
        <v>4</v>
      </c>
      <c r="F80" s="51">
        <v>1420</v>
      </c>
      <c r="G80" s="51">
        <v>694</v>
      </c>
      <c r="H80" s="50">
        <v>0.48873239436619698</v>
      </c>
      <c r="I80" s="51">
        <v>726</v>
      </c>
      <c r="J80" s="50">
        <v>0.51126760563380302</v>
      </c>
      <c r="K80" s="51">
        <v>0</v>
      </c>
      <c r="L80" s="51">
        <v>6</v>
      </c>
      <c r="M80" s="51">
        <v>1108</v>
      </c>
      <c r="N80" s="51">
        <v>38</v>
      </c>
      <c r="O80" s="51">
        <v>0</v>
      </c>
      <c r="P80" s="51">
        <v>251</v>
      </c>
      <c r="Q80" s="51">
        <v>17</v>
      </c>
      <c r="R80" s="51">
        <f>SUM(Table4[[#This Row],[AmInd]:[HawPI]],Table4[[#This Row],[Multiple]])</f>
        <v>1169</v>
      </c>
      <c r="S80" s="51">
        <v>1398</v>
      </c>
      <c r="T80" s="50">
        <v>0.98450704225352104</v>
      </c>
      <c r="U80" s="51">
        <v>22</v>
      </c>
      <c r="V80" s="50">
        <v>1.5492957746478899E-2</v>
      </c>
      <c r="W80" s="51">
        <v>0</v>
      </c>
      <c r="X80" s="51">
        <v>47</v>
      </c>
      <c r="Y80" s="44" t="s">
        <v>1869</v>
      </c>
      <c r="Z80" s="51">
        <v>109</v>
      </c>
      <c r="AA80" s="51">
        <v>107</v>
      </c>
      <c r="AB80" s="51">
        <v>97</v>
      </c>
      <c r="AC80" s="51">
        <v>102</v>
      </c>
      <c r="AD80" s="51">
        <v>135</v>
      </c>
      <c r="AE80" s="51">
        <v>102</v>
      </c>
      <c r="AF80" s="51">
        <v>92</v>
      </c>
      <c r="AG80" s="51">
        <v>93</v>
      </c>
      <c r="AH80" s="51">
        <v>115</v>
      </c>
      <c r="AI80" s="51">
        <v>114</v>
      </c>
      <c r="AJ80" s="51">
        <v>1</v>
      </c>
      <c r="AK80" s="51">
        <v>115</v>
      </c>
      <c r="AL80" s="51">
        <v>95</v>
      </c>
      <c r="AM80" s="51">
        <v>96</v>
      </c>
      <c r="AN80" s="51">
        <v>1336</v>
      </c>
      <c r="AO80" s="53">
        <v>1334</v>
      </c>
    </row>
    <row r="81" spans="2:41" ht="30" x14ac:dyDescent="0.25">
      <c r="B81" s="55" t="s">
        <v>1808</v>
      </c>
      <c r="C81" s="55" t="s">
        <v>212</v>
      </c>
      <c r="D81" s="55" t="s">
        <v>213</v>
      </c>
      <c r="E81" s="51">
        <v>8</v>
      </c>
      <c r="F81" s="51">
        <v>5264</v>
      </c>
      <c r="G81" s="51">
        <v>2573</v>
      </c>
      <c r="H81" s="50">
        <v>0.48879179331306999</v>
      </c>
      <c r="I81" s="51">
        <v>2691</v>
      </c>
      <c r="J81" s="50">
        <v>0.51120820668693001</v>
      </c>
      <c r="K81" s="51">
        <v>2</v>
      </c>
      <c r="L81" s="51">
        <v>59</v>
      </c>
      <c r="M81" s="51">
        <v>2573</v>
      </c>
      <c r="N81" s="51">
        <v>96</v>
      </c>
      <c r="O81" s="51">
        <v>0</v>
      </c>
      <c r="P81" s="51">
        <v>2391</v>
      </c>
      <c r="Q81" s="51">
        <v>143</v>
      </c>
      <c r="R81" s="51">
        <f>SUM(Table4[[#This Row],[AmInd]:[HawPI]],Table4[[#This Row],[Multiple]])</f>
        <v>2873</v>
      </c>
      <c r="S81" s="51">
        <v>5240</v>
      </c>
      <c r="T81" s="50">
        <v>0.99544072948328299</v>
      </c>
      <c r="U81" s="51">
        <v>24</v>
      </c>
      <c r="V81" s="50">
        <v>4.5592705167173302E-3</v>
      </c>
      <c r="W81" s="51">
        <v>0</v>
      </c>
      <c r="X81" s="51">
        <v>56</v>
      </c>
      <c r="Y81" s="44" t="s">
        <v>1869</v>
      </c>
      <c r="Z81" s="51">
        <v>375</v>
      </c>
      <c r="AA81" s="51">
        <v>416</v>
      </c>
      <c r="AB81" s="51">
        <v>413</v>
      </c>
      <c r="AC81" s="51">
        <v>410</v>
      </c>
      <c r="AD81" s="51">
        <v>415</v>
      </c>
      <c r="AE81" s="51">
        <v>409</v>
      </c>
      <c r="AF81" s="51">
        <v>414</v>
      </c>
      <c r="AG81" s="51">
        <v>384</v>
      </c>
      <c r="AH81" s="51">
        <v>421</v>
      </c>
      <c r="AI81" s="51">
        <v>451</v>
      </c>
      <c r="AJ81" s="51">
        <v>11</v>
      </c>
      <c r="AK81" s="51">
        <v>380</v>
      </c>
      <c r="AL81" s="51">
        <v>367</v>
      </c>
      <c r="AM81" s="51">
        <v>342</v>
      </c>
      <c r="AN81" s="51">
        <v>2720</v>
      </c>
      <c r="AO81" s="53">
        <v>2732</v>
      </c>
    </row>
    <row r="82" spans="2:41" x14ac:dyDescent="0.25">
      <c r="B82" s="55" t="s">
        <v>1808</v>
      </c>
      <c r="C82" s="55" t="s">
        <v>214</v>
      </c>
      <c r="D82" s="55" t="s">
        <v>215</v>
      </c>
      <c r="E82" s="51">
        <v>5</v>
      </c>
      <c r="F82" s="51">
        <v>1413</v>
      </c>
      <c r="G82" s="51">
        <v>662</v>
      </c>
      <c r="H82" s="50">
        <v>0.468506723283793</v>
      </c>
      <c r="I82" s="51">
        <v>751</v>
      </c>
      <c r="J82" s="50">
        <v>0.53149327671620705</v>
      </c>
      <c r="K82" s="51">
        <v>1</v>
      </c>
      <c r="L82" s="51">
        <v>4</v>
      </c>
      <c r="M82" s="51">
        <v>1327</v>
      </c>
      <c r="N82" s="51">
        <v>27</v>
      </c>
      <c r="O82" s="51">
        <v>1</v>
      </c>
      <c r="P82" s="51">
        <v>44</v>
      </c>
      <c r="Q82" s="51">
        <v>9</v>
      </c>
      <c r="R82" s="51">
        <f>SUM(Table4[[#This Row],[AmInd]:[HawPI]],Table4[[#This Row],[Multiple]])</f>
        <v>1369</v>
      </c>
      <c r="S82" s="51">
        <v>1412</v>
      </c>
      <c r="T82" s="50">
        <v>0.99929228591649</v>
      </c>
      <c r="U82" s="51">
        <v>1</v>
      </c>
      <c r="V82" s="50">
        <v>7.0771408351026199E-4</v>
      </c>
      <c r="W82" s="51">
        <v>0</v>
      </c>
      <c r="X82" s="51">
        <v>0</v>
      </c>
      <c r="Y82" s="44" t="s">
        <v>1869</v>
      </c>
      <c r="Z82" s="51">
        <v>81</v>
      </c>
      <c r="AA82" s="51">
        <v>75</v>
      </c>
      <c r="AB82" s="51">
        <v>87</v>
      </c>
      <c r="AC82" s="51">
        <v>101</v>
      </c>
      <c r="AD82" s="51">
        <v>91</v>
      </c>
      <c r="AE82" s="51">
        <v>88</v>
      </c>
      <c r="AF82" s="51">
        <v>107</v>
      </c>
      <c r="AG82" s="51">
        <v>117</v>
      </c>
      <c r="AH82" s="51">
        <v>138</v>
      </c>
      <c r="AI82" s="51">
        <v>135</v>
      </c>
      <c r="AJ82" s="51">
        <v>1</v>
      </c>
      <c r="AK82" s="51">
        <v>146</v>
      </c>
      <c r="AL82" s="51">
        <v>143</v>
      </c>
      <c r="AM82" s="51">
        <v>103</v>
      </c>
      <c r="AN82" s="51">
        <v>1159</v>
      </c>
      <c r="AO82" s="53">
        <v>1160</v>
      </c>
    </row>
    <row r="83" spans="2:41" ht="30" x14ac:dyDescent="0.25">
      <c r="B83" s="55" t="s">
        <v>1808</v>
      </c>
      <c r="C83" s="55" t="s">
        <v>216</v>
      </c>
      <c r="D83" s="55" t="s">
        <v>217</v>
      </c>
      <c r="E83" s="51">
        <v>6</v>
      </c>
      <c r="F83" s="51">
        <v>4530</v>
      </c>
      <c r="G83" s="51">
        <v>2191</v>
      </c>
      <c r="H83" s="50">
        <v>0.48366445916114797</v>
      </c>
      <c r="I83" s="51">
        <v>2339</v>
      </c>
      <c r="J83" s="50">
        <v>0.51633554083885203</v>
      </c>
      <c r="K83" s="51">
        <v>15</v>
      </c>
      <c r="L83" s="51">
        <v>62</v>
      </c>
      <c r="M83" s="51">
        <v>811</v>
      </c>
      <c r="N83" s="51">
        <v>167</v>
      </c>
      <c r="O83" s="51">
        <v>2</v>
      </c>
      <c r="P83" s="51">
        <v>3395</v>
      </c>
      <c r="Q83" s="51">
        <v>78</v>
      </c>
      <c r="R83" s="51">
        <f>SUM(Table4[[#This Row],[AmInd]:[HawPI]],Table4[[#This Row],[Multiple]])</f>
        <v>1135</v>
      </c>
      <c r="S83" s="51">
        <v>4422</v>
      </c>
      <c r="T83" s="50">
        <v>0.97615894039735096</v>
      </c>
      <c r="U83" s="51">
        <v>108</v>
      </c>
      <c r="V83" s="50">
        <v>2.3841059602649001E-2</v>
      </c>
      <c r="W83" s="51">
        <v>0</v>
      </c>
      <c r="X83" s="51">
        <v>29</v>
      </c>
      <c r="Y83" s="44" t="s">
        <v>1869</v>
      </c>
      <c r="Z83" s="51">
        <v>314</v>
      </c>
      <c r="AA83" s="51">
        <v>355</v>
      </c>
      <c r="AB83" s="51">
        <v>353</v>
      </c>
      <c r="AC83" s="51">
        <v>393</v>
      </c>
      <c r="AD83" s="51">
        <v>361</v>
      </c>
      <c r="AE83" s="51">
        <v>349</v>
      </c>
      <c r="AF83" s="51">
        <v>343</v>
      </c>
      <c r="AG83" s="51">
        <v>338</v>
      </c>
      <c r="AH83" s="51">
        <v>362</v>
      </c>
      <c r="AI83" s="51">
        <v>288</v>
      </c>
      <c r="AJ83" s="51">
        <v>70</v>
      </c>
      <c r="AK83" s="51">
        <v>344</v>
      </c>
      <c r="AL83" s="51">
        <v>306</v>
      </c>
      <c r="AM83" s="51">
        <v>325</v>
      </c>
      <c r="AN83" s="51">
        <v>2977</v>
      </c>
      <c r="AO83" s="53">
        <v>2977</v>
      </c>
    </row>
    <row r="84" spans="2:41" x14ac:dyDescent="0.25">
      <c r="B84" s="55" t="s">
        <v>1808</v>
      </c>
      <c r="C84" s="55" t="s">
        <v>288</v>
      </c>
      <c r="D84" s="55" t="s">
        <v>289</v>
      </c>
      <c r="E84" s="51">
        <v>14</v>
      </c>
      <c r="F84" s="51">
        <v>152</v>
      </c>
      <c r="G84" s="51">
        <v>34</v>
      </c>
      <c r="H84" s="50">
        <v>0.21621621621621601</v>
      </c>
      <c r="I84" s="51">
        <v>118</v>
      </c>
      <c r="J84" s="50">
        <v>0.78378378378378399</v>
      </c>
      <c r="K84" s="51">
        <v>0</v>
      </c>
      <c r="L84" s="51">
        <v>0</v>
      </c>
      <c r="M84" s="51">
        <v>85</v>
      </c>
      <c r="N84" s="51">
        <v>1</v>
      </c>
      <c r="O84" s="51">
        <v>0</v>
      </c>
      <c r="P84" s="51">
        <v>64</v>
      </c>
      <c r="Q84" s="51">
        <v>2</v>
      </c>
      <c r="R84" s="51">
        <f>SUM(Table4[[#This Row],[AmInd]:[HawPI]],Table4[[#This Row],[Multiple]])</f>
        <v>88</v>
      </c>
      <c r="S84" s="51">
        <v>152</v>
      </c>
      <c r="T84" s="50">
        <v>1</v>
      </c>
      <c r="U84" s="51">
        <v>0</v>
      </c>
      <c r="V84" s="50">
        <v>0</v>
      </c>
      <c r="W84" s="51">
        <v>0</v>
      </c>
      <c r="X84" s="51">
        <v>0</v>
      </c>
      <c r="Y84" s="44" t="s">
        <v>1869</v>
      </c>
      <c r="Z84" s="51">
        <v>0</v>
      </c>
      <c r="AA84" s="51">
        <v>0</v>
      </c>
      <c r="AB84" s="51">
        <v>1</v>
      </c>
      <c r="AC84" s="51">
        <v>2</v>
      </c>
      <c r="AD84" s="51">
        <v>2</v>
      </c>
      <c r="AE84" s="51">
        <v>8</v>
      </c>
      <c r="AF84" s="51">
        <v>12</v>
      </c>
      <c r="AG84" s="51">
        <v>21</v>
      </c>
      <c r="AH84" s="51">
        <v>13</v>
      </c>
      <c r="AI84" s="51">
        <v>28</v>
      </c>
      <c r="AJ84" s="51">
        <v>0</v>
      </c>
      <c r="AK84" s="51">
        <v>21</v>
      </c>
      <c r="AL84" s="51">
        <v>6</v>
      </c>
      <c r="AM84" s="51">
        <v>40</v>
      </c>
      <c r="AN84" s="51">
        <v>146</v>
      </c>
      <c r="AO84" s="53">
        <v>146</v>
      </c>
    </row>
    <row r="85" spans="2:41" ht="30" x14ac:dyDescent="0.25">
      <c r="B85" s="55" t="s">
        <v>1808</v>
      </c>
      <c r="C85" s="55" t="s">
        <v>290</v>
      </c>
      <c r="D85" s="55" t="s">
        <v>291</v>
      </c>
      <c r="E85" s="51">
        <v>1</v>
      </c>
      <c r="F85" s="51">
        <v>304</v>
      </c>
      <c r="G85" s="51">
        <v>193</v>
      </c>
      <c r="H85" s="50">
        <v>0.63486842105263197</v>
      </c>
      <c r="I85" s="51">
        <v>111</v>
      </c>
      <c r="J85" s="50">
        <v>0.36513157894736797</v>
      </c>
      <c r="K85" s="51">
        <v>5</v>
      </c>
      <c r="L85" s="51">
        <v>26</v>
      </c>
      <c r="M85" s="51">
        <v>28</v>
      </c>
      <c r="N85" s="51">
        <v>17</v>
      </c>
      <c r="O85" s="51">
        <v>15</v>
      </c>
      <c r="P85" s="51">
        <v>213</v>
      </c>
      <c r="Q85" s="51">
        <v>0</v>
      </c>
      <c r="R85" s="51">
        <f>SUM(Table4[[#This Row],[AmInd]:[HawPI]],Table4[[#This Row],[Multiple]])</f>
        <v>91</v>
      </c>
      <c r="S85" s="51">
        <v>304</v>
      </c>
      <c r="T85" s="50">
        <v>1</v>
      </c>
      <c r="U85" s="51">
        <v>0</v>
      </c>
      <c r="V85" s="50">
        <v>0</v>
      </c>
      <c r="W85" s="51">
        <v>0</v>
      </c>
      <c r="X85" s="51">
        <v>0</v>
      </c>
      <c r="Y85" s="44" t="s">
        <v>1869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86</v>
      </c>
      <c r="AL85" s="51">
        <v>114</v>
      </c>
      <c r="AM85" s="51">
        <v>104</v>
      </c>
      <c r="AN85" s="51">
        <v>64</v>
      </c>
      <c r="AO85" s="53">
        <v>64</v>
      </c>
    </row>
    <row r="86" spans="2:41" ht="30" x14ac:dyDescent="0.25">
      <c r="B86" s="55" t="s">
        <v>1808</v>
      </c>
      <c r="C86" s="55" t="s">
        <v>292</v>
      </c>
      <c r="D86" s="55" t="s">
        <v>293</v>
      </c>
      <c r="E86" s="51">
        <v>2</v>
      </c>
      <c r="F86" s="51">
        <v>195</v>
      </c>
      <c r="G86" s="51">
        <v>85</v>
      </c>
      <c r="H86" s="50">
        <v>0.43589743589743601</v>
      </c>
      <c r="I86" s="51">
        <v>110</v>
      </c>
      <c r="J86" s="50">
        <v>0.56410256410256399</v>
      </c>
      <c r="K86" s="51">
        <v>1</v>
      </c>
      <c r="L86" s="51">
        <v>1</v>
      </c>
      <c r="M86" s="51">
        <v>116</v>
      </c>
      <c r="N86" s="51">
        <v>11</v>
      </c>
      <c r="O86" s="51">
        <v>0</v>
      </c>
      <c r="P86" s="51">
        <v>62</v>
      </c>
      <c r="Q86" s="51">
        <v>4</v>
      </c>
      <c r="R86" s="51">
        <f>SUM(Table4[[#This Row],[AmInd]:[HawPI]],Table4[[#This Row],[Multiple]])</f>
        <v>133</v>
      </c>
      <c r="S86" s="51">
        <v>194</v>
      </c>
      <c r="T86" s="50">
        <v>0.994871794871795</v>
      </c>
      <c r="U86" s="51">
        <v>1</v>
      </c>
      <c r="V86" s="50">
        <v>5.1282051282051299E-3</v>
      </c>
      <c r="W86" s="51">
        <v>0</v>
      </c>
      <c r="X86" s="51">
        <v>11</v>
      </c>
      <c r="Y86" s="44" t="s">
        <v>1869</v>
      </c>
      <c r="Z86" s="51">
        <v>7</v>
      </c>
      <c r="AA86" s="51">
        <v>7</v>
      </c>
      <c r="AB86" s="51">
        <v>9</v>
      </c>
      <c r="AC86" s="51">
        <v>9</v>
      </c>
      <c r="AD86" s="51">
        <v>6</v>
      </c>
      <c r="AE86" s="51">
        <v>13</v>
      </c>
      <c r="AF86" s="51">
        <v>11</v>
      </c>
      <c r="AG86" s="51">
        <v>21</v>
      </c>
      <c r="AH86" s="51">
        <v>16</v>
      </c>
      <c r="AI86" s="51">
        <v>28</v>
      </c>
      <c r="AJ86" s="51">
        <v>4</v>
      </c>
      <c r="AK86" s="51">
        <v>17</v>
      </c>
      <c r="AL86" s="51">
        <v>14</v>
      </c>
      <c r="AM86" s="51">
        <v>22</v>
      </c>
      <c r="AN86" s="51">
        <v>186</v>
      </c>
      <c r="AO86" s="53">
        <v>186</v>
      </c>
    </row>
    <row r="87" spans="2:41" ht="15" customHeight="1" x14ac:dyDescent="0.25">
      <c r="B87" s="55" t="s">
        <v>1808</v>
      </c>
      <c r="C87" s="55" t="s">
        <v>294</v>
      </c>
      <c r="D87" s="55" t="s">
        <v>295</v>
      </c>
      <c r="E87" s="51">
        <v>1</v>
      </c>
      <c r="F87" s="51">
        <v>33</v>
      </c>
      <c r="G87" s="51">
        <v>12</v>
      </c>
      <c r="H87" s="50">
        <v>0.36363636363636398</v>
      </c>
      <c r="I87" s="51">
        <v>21</v>
      </c>
      <c r="J87" s="50">
        <v>0.63636363636363602</v>
      </c>
      <c r="K87" s="51">
        <v>1</v>
      </c>
      <c r="L87" s="51">
        <v>0</v>
      </c>
      <c r="M87" s="51">
        <v>11</v>
      </c>
      <c r="N87" s="51">
        <v>0</v>
      </c>
      <c r="O87" s="51">
        <v>0</v>
      </c>
      <c r="P87" s="51">
        <v>21</v>
      </c>
      <c r="Q87" s="51">
        <v>0</v>
      </c>
      <c r="R87" s="51">
        <f>SUM(Table4[[#This Row],[AmInd]:[HawPI]],Table4[[#This Row],[Multiple]])</f>
        <v>12</v>
      </c>
      <c r="S87" s="51">
        <v>33</v>
      </c>
      <c r="T87" s="50">
        <v>1</v>
      </c>
      <c r="U87" s="51">
        <v>0</v>
      </c>
      <c r="V87" s="50">
        <v>0</v>
      </c>
      <c r="W87" s="51">
        <v>0</v>
      </c>
      <c r="X87" s="51">
        <v>2</v>
      </c>
      <c r="Y87" s="44" t="s">
        <v>1869</v>
      </c>
      <c r="Z87" s="51">
        <v>0</v>
      </c>
      <c r="AA87" s="51">
        <v>1</v>
      </c>
      <c r="AB87" s="51">
        <v>0</v>
      </c>
      <c r="AC87" s="51">
        <v>2</v>
      </c>
      <c r="AD87" s="51">
        <v>2</v>
      </c>
      <c r="AE87" s="51">
        <v>1</v>
      </c>
      <c r="AF87" s="51">
        <v>1</v>
      </c>
      <c r="AG87" s="51">
        <v>2</v>
      </c>
      <c r="AH87" s="51">
        <v>1</v>
      </c>
      <c r="AI87" s="51">
        <v>4</v>
      </c>
      <c r="AJ87" s="51">
        <v>0</v>
      </c>
      <c r="AK87" s="51">
        <v>3</v>
      </c>
      <c r="AL87" s="51">
        <v>2</v>
      </c>
      <c r="AM87" s="51">
        <v>12</v>
      </c>
      <c r="AN87" s="51">
        <v>0</v>
      </c>
      <c r="AO87" s="53">
        <v>0</v>
      </c>
    </row>
    <row r="88" spans="2:41" ht="30" customHeight="1" x14ac:dyDescent="0.25">
      <c r="B88" s="55" t="s">
        <v>1808</v>
      </c>
      <c r="C88" s="55" t="s">
        <v>218</v>
      </c>
      <c r="D88" s="55" t="s">
        <v>219</v>
      </c>
      <c r="E88" s="51">
        <v>1</v>
      </c>
      <c r="F88" s="51">
        <v>1446</v>
      </c>
      <c r="G88" s="51">
        <v>729</v>
      </c>
      <c r="H88" s="50">
        <v>0.50414937759336098</v>
      </c>
      <c r="I88" s="51">
        <v>717</v>
      </c>
      <c r="J88" s="50">
        <v>0.49585062240663902</v>
      </c>
      <c r="K88" s="51">
        <v>2</v>
      </c>
      <c r="L88" s="51">
        <v>63</v>
      </c>
      <c r="M88" s="51">
        <v>152</v>
      </c>
      <c r="N88" s="51">
        <v>26</v>
      </c>
      <c r="O88" s="51">
        <v>0</v>
      </c>
      <c r="P88" s="51">
        <v>1199</v>
      </c>
      <c r="Q88" s="51">
        <v>4</v>
      </c>
      <c r="R88" s="51">
        <f>SUM(Table4[[#This Row],[AmInd]:[HawPI]],Table4[[#This Row],[Multiple]])</f>
        <v>247</v>
      </c>
      <c r="S88" s="51">
        <v>1446</v>
      </c>
      <c r="T88" s="50">
        <v>1</v>
      </c>
      <c r="U88" s="51">
        <v>0</v>
      </c>
      <c r="V88" s="50">
        <v>0</v>
      </c>
      <c r="W88" s="51">
        <v>0</v>
      </c>
      <c r="X88" s="51">
        <v>0</v>
      </c>
      <c r="Y88" s="44" t="s">
        <v>1869</v>
      </c>
      <c r="Z88" s="51">
        <v>104</v>
      </c>
      <c r="AA88" s="51">
        <v>104</v>
      </c>
      <c r="AB88" s="51">
        <v>103</v>
      </c>
      <c r="AC88" s="51">
        <v>103</v>
      </c>
      <c r="AD88" s="51">
        <v>104</v>
      </c>
      <c r="AE88" s="51">
        <v>112</v>
      </c>
      <c r="AF88" s="51">
        <v>117</v>
      </c>
      <c r="AG88" s="51">
        <v>116</v>
      </c>
      <c r="AH88" s="51">
        <v>122</v>
      </c>
      <c r="AI88" s="51">
        <v>110</v>
      </c>
      <c r="AJ88" s="51">
        <v>0</v>
      </c>
      <c r="AK88" s="51">
        <v>117</v>
      </c>
      <c r="AL88" s="51">
        <v>117</v>
      </c>
      <c r="AM88" s="51">
        <v>117</v>
      </c>
      <c r="AN88" s="51">
        <v>0</v>
      </c>
      <c r="AO88" s="53">
        <v>0</v>
      </c>
    </row>
    <row r="89" spans="2:41" ht="30" x14ac:dyDescent="0.25">
      <c r="B89" s="55" t="s">
        <v>1808</v>
      </c>
      <c r="C89" s="55" t="s">
        <v>220</v>
      </c>
      <c r="D89" s="55" t="s">
        <v>221</v>
      </c>
      <c r="E89" s="51">
        <v>2</v>
      </c>
      <c r="F89" s="51">
        <v>691</v>
      </c>
      <c r="G89" s="51">
        <v>343</v>
      </c>
      <c r="H89" s="50">
        <v>0.496382054992764</v>
      </c>
      <c r="I89" s="51">
        <v>348</v>
      </c>
      <c r="J89" s="50">
        <v>0.503617945007236</v>
      </c>
      <c r="K89" s="51">
        <v>9</v>
      </c>
      <c r="L89" s="51">
        <v>2</v>
      </c>
      <c r="M89" s="51">
        <v>425</v>
      </c>
      <c r="N89" s="51">
        <v>13</v>
      </c>
      <c r="O89" s="51">
        <v>0</v>
      </c>
      <c r="P89" s="51">
        <v>235</v>
      </c>
      <c r="Q89" s="51">
        <v>7</v>
      </c>
      <c r="R89" s="51">
        <f>SUM(Table4[[#This Row],[AmInd]:[HawPI]],Table4[[#This Row],[Multiple]])</f>
        <v>456</v>
      </c>
      <c r="S89" s="51">
        <v>691</v>
      </c>
      <c r="T89" s="50">
        <v>1</v>
      </c>
      <c r="U89" s="51">
        <v>0</v>
      </c>
      <c r="V89" s="50">
        <v>0</v>
      </c>
      <c r="W89" s="51">
        <v>0</v>
      </c>
      <c r="X89" s="51">
        <v>0</v>
      </c>
      <c r="Y89" s="44" t="s">
        <v>1869</v>
      </c>
      <c r="Z89" s="51">
        <v>37</v>
      </c>
      <c r="AA89" s="51">
        <v>24</v>
      </c>
      <c r="AB89" s="51">
        <v>26</v>
      </c>
      <c r="AC89" s="51">
        <v>36</v>
      </c>
      <c r="AD89" s="51">
        <v>31</v>
      </c>
      <c r="AE89" s="51">
        <v>33</v>
      </c>
      <c r="AF89" s="51">
        <v>39</v>
      </c>
      <c r="AG89" s="51">
        <v>75</v>
      </c>
      <c r="AH89" s="51">
        <v>67</v>
      </c>
      <c r="AI89" s="51">
        <v>84</v>
      </c>
      <c r="AJ89" s="51">
        <v>0</v>
      </c>
      <c r="AK89" s="51">
        <v>78</v>
      </c>
      <c r="AL89" s="51">
        <v>86</v>
      </c>
      <c r="AM89" s="51">
        <v>75</v>
      </c>
      <c r="AN89" s="51">
        <v>506</v>
      </c>
      <c r="AO89" s="53">
        <v>506</v>
      </c>
    </row>
    <row r="90" spans="2:41" ht="15" customHeight="1" x14ac:dyDescent="0.25">
      <c r="B90" s="55" t="s">
        <v>1808</v>
      </c>
      <c r="C90" s="55" t="s">
        <v>222</v>
      </c>
      <c r="D90" s="55" t="s">
        <v>223</v>
      </c>
      <c r="E90" s="51">
        <v>1</v>
      </c>
      <c r="F90" s="51">
        <v>294</v>
      </c>
      <c r="G90" s="51">
        <v>154</v>
      </c>
      <c r="H90" s="50">
        <v>0.52380952380952395</v>
      </c>
      <c r="I90" s="51">
        <v>140</v>
      </c>
      <c r="J90" s="50">
        <v>0.476190476190476</v>
      </c>
      <c r="K90" s="51">
        <v>0</v>
      </c>
      <c r="L90" s="51">
        <v>0</v>
      </c>
      <c r="M90" s="51">
        <v>294</v>
      </c>
      <c r="N90" s="51">
        <v>0</v>
      </c>
      <c r="O90" s="51">
        <v>0</v>
      </c>
      <c r="P90" s="51">
        <v>0</v>
      </c>
      <c r="Q90" s="51">
        <v>0</v>
      </c>
      <c r="R90" s="51">
        <f>SUM(Table4[[#This Row],[AmInd]:[HawPI]],Table4[[#This Row],[Multiple]])</f>
        <v>294</v>
      </c>
      <c r="S90" s="51">
        <v>294</v>
      </c>
      <c r="T90" s="50">
        <v>1</v>
      </c>
      <c r="U90" s="51">
        <v>0</v>
      </c>
      <c r="V90" s="50">
        <v>0</v>
      </c>
      <c r="W90" s="51">
        <v>0</v>
      </c>
      <c r="X90" s="51">
        <v>0</v>
      </c>
      <c r="Y90" s="44" t="s">
        <v>1869</v>
      </c>
      <c r="Z90" s="51">
        <v>59</v>
      </c>
      <c r="AA90" s="51">
        <v>53</v>
      </c>
      <c r="AB90" s="51">
        <v>59</v>
      </c>
      <c r="AC90" s="51">
        <v>34</v>
      </c>
      <c r="AD90" s="51">
        <v>41</v>
      </c>
      <c r="AE90" s="51">
        <v>26</v>
      </c>
      <c r="AF90" s="51">
        <v>22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1">
        <v>0</v>
      </c>
      <c r="AN90" s="51">
        <v>217</v>
      </c>
      <c r="AO90" s="53">
        <v>217</v>
      </c>
    </row>
    <row r="91" spans="2:41" x14ac:dyDescent="0.25">
      <c r="B91" s="55" t="s">
        <v>1808</v>
      </c>
      <c r="C91" s="55" t="s">
        <v>224</v>
      </c>
      <c r="D91" s="55" t="s">
        <v>225</v>
      </c>
      <c r="E91" s="51">
        <v>1</v>
      </c>
      <c r="F91" s="51">
        <v>347</v>
      </c>
      <c r="G91" s="51">
        <v>178</v>
      </c>
      <c r="H91" s="50">
        <v>0.51296829971181601</v>
      </c>
      <c r="I91" s="51">
        <v>169</v>
      </c>
      <c r="J91" s="50">
        <v>0.48703170028818399</v>
      </c>
      <c r="K91" s="51">
        <v>3</v>
      </c>
      <c r="L91" s="51">
        <v>7</v>
      </c>
      <c r="M91" s="51">
        <v>135</v>
      </c>
      <c r="N91" s="51">
        <v>12</v>
      </c>
      <c r="O91" s="51">
        <v>0</v>
      </c>
      <c r="P91" s="51">
        <v>167</v>
      </c>
      <c r="Q91" s="51">
        <v>23</v>
      </c>
      <c r="R91" s="51">
        <f>SUM(Table4[[#This Row],[AmInd]:[HawPI]],Table4[[#This Row],[Multiple]])</f>
        <v>180</v>
      </c>
      <c r="S91" s="51">
        <v>342</v>
      </c>
      <c r="T91" s="50">
        <v>0.98559077809798301</v>
      </c>
      <c r="U91" s="51">
        <v>5</v>
      </c>
      <c r="V91" s="50">
        <v>1.4409221902017299E-2</v>
      </c>
      <c r="W91" s="51">
        <v>0</v>
      </c>
      <c r="X91" s="51">
        <v>0</v>
      </c>
      <c r="Y91" s="44" t="s">
        <v>1869</v>
      </c>
      <c r="Z91" s="51">
        <v>38</v>
      </c>
      <c r="AA91" s="51">
        <v>44</v>
      </c>
      <c r="AB91" s="51">
        <v>47</v>
      </c>
      <c r="AC91" s="51">
        <v>29</v>
      </c>
      <c r="AD91" s="51">
        <v>34</v>
      </c>
      <c r="AE91" s="51">
        <v>42</v>
      </c>
      <c r="AF91" s="51">
        <v>46</v>
      </c>
      <c r="AG91" s="51">
        <v>34</v>
      </c>
      <c r="AH91" s="51">
        <v>33</v>
      </c>
      <c r="AI91" s="51">
        <v>0</v>
      </c>
      <c r="AJ91" s="51">
        <v>0</v>
      </c>
      <c r="AK91" s="51">
        <v>0</v>
      </c>
      <c r="AL91" s="51">
        <v>0</v>
      </c>
      <c r="AM91" s="51">
        <v>0</v>
      </c>
      <c r="AN91" s="51">
        <v>291</v>
      </c>
      <c r="AO91" s="54">
        <v>291</v>
      </c>
    </row>
    <row r="92" spans="2:41" ht="15" customHeight="1" x14ac:dyDescent="0.25">
      <c r="B92" s="55" t="s">
        <v>1808</v>
      </c>
      <c r="C92" s="55" t="s">
        <v>226</v>
      </c>
      <c r="D92" s="55" t="s">
        <v>227</v>
      </c>
      <c r="E92" s="51">
        <v>1</v>
      </c>
      <c r="F92" s="51">
        <v>1027</v>
      </c>
      <c r="G92" s="51">
        <v>535</v>
      </c>
      <c r="H92" s="50">
        <v>0.52093476144109097</v>
      </c>
      <c r="I92" s="51">
        <v>492</v>
      </c>
      <c r="J92" s="50">
        <v>0.47906523855890898</v>
      </c>
      <c r="K92" s="51">
        <v>6</v>
      </c>
      <c r="L92" s="51">
        <v>11</v>
      </c>
      <c r="M92" s="51">
        <v>468</v>
      </c>
      <c r="N92" s="51">
        <v>266</v>
      </c>
      <c r="O92" s="51">
        <v>4</v>
      </c>
      <c r="P92" s="51">
        <v>258</v>
      </c>
      <c r="Q92" s="51">
        <v>14</v>
      </c>
      <c r="R92" s="51">
        <f>SUM(Table4[[#This Row],[AmInd]:[HawPI]],Table4[[#This Row],[Multiple]])</f>
        <v>769</v>
      </c>
      <c r="S92" s="51">
        <v>996</v>
      </c>
      <c r="T92" s="50">
        <v>0.96981499513145097</v>
      </c>
      <c r="U92" s="51">
        <v>31</v>
      </c>
      <c r="V92" s="50">
        <v>3.0185004868549199E-2</v>
      </c>
      <c r="W92" s="51">
        <v>0</v>
      </c>
      <c r="X92" s="51">
        <v>0</v>
      </c>
      <c r="Y92" s="44" t="s">
        <v>1869</v>
      </c>
      <c r="Z92" s="51">
        <v>174</v>
      </c>
      <c r="AA92" s="51">
        <v>145</v>
      </c>
      <c r="AB92" s="51">
        <v>161</v>
      </c>
      <c r="AC92" s="51">
        <v>129</v>
      </c>
      <c r="AD92" s="51">
        <v>113</v>
      </c>
      <c r="AE92" s="51">
        <v>102</v>
      </c>
      <c r="AF92" s="51">
        <v>67</v>
      </c>
      <c r="AG92" s="51">
        <v>83</v>
      </c>
      <c r="AH92" s="51">
        <v>53</v>
      </c>
      <c r="AI92" s="51">
        <v>0</v>
      </c>
      <c r="AJ92" s="51">
        <v>0</v>
      </c>
      <c r="AK92" s="51">
        <v>0</v>
      </c>
      <c r="AL92" s="51">
        <v>0</v>
      </c>
      <c r="AM92" s="51">
        <v>0</v>
      </c>
      <c r="AN92" s="51">
        <v>614</v>
      </c>
      <c r="AO92" s="53">
        <v>623</v>
      </c>
    </row>
    <row r="93" spans="2:41" ht="15" customHeight="1" x14ac:dyDescent="0.25">
      <c r="B93" s="55" t="s">
        <v>1808</v>
      </c>
      <c r="C93" s="55" t="s">
        <v>228</v>
      </c>
      <c r="D93" s="55" t="s">
        <v>229</v>
      </c>
      <c r="E93" s="51">
        <v>1</v>
      </c>
      <c r="F93" s="51">
        <v>734</v>
      </c>
      <c r="G93" s="51">
        <v>397</v>
      </c>
      <c r="H93" s="50">
        <v>0.54087193460490501</v>
      </c>
      <c r="I93" s="51">
        <v>337</v>
      </c>
      <c r="J93" s="50">
        <v>0.45912806539509499</v>
      </c>
      <c r="K93" s="51">
        <v>20</v>
      </c>
      <c r="L93" s="51">
        <v>17</v>
      </c>
      <c r="M93" s="51">
        <v>186</v>
      </c>
      <c r="N93" s="51">
        <v>24</v>
      </c>
      <c r="O93" s="51">
        <v>0</v>
      </c>
      <c r="P93" s="51">
        <v>484</v>
      </c>
      <c r="Q93" s="51">
        <v>3</v>
      </c>
      <c r="R93" s="51">
        <f>SUM(Table4[[#This Row],[AmInd]:[HawPI]],Table4[[#This Row],[Multiple]])</f>
        <v>250</v>
      </c>
      <c r="S93" s="51">
        <v>734</v>
      </c>
      <c r="T93" s="50">
        <v>1</v>
      </c>
      <c r="U93" s="51">
        <v>0</v>
      </c>
      <c r="V93" s="50">
        <v>0</v>
      </c>
      <c r="W93" s="51">
        <v>0</v>
      </c>
      <c r="X93" s="51">
        <v>0</v>
      </c>
      <c r="Y93" s="44" t="s">
        <v>1869</v>
      </c>
      <c r="Z93" s="51">
        <v>55</v>
      </c>
      <c r="AA93" s="51">
        <v>61</v>
      </c>
      <c r="AB93" s="51">
        <v>57</v>
      </c>
      <c r="AC93" s="51">
        <v>58</v>
      </c>
      <c r="AD93" s="51">
        <v>53</v>
      </c>
      <c r="AE93" s="51">
        <v>58</v>
      </c>
      <c r="AF93" s="51">
        <v>53</v>
      </c>
      <c r="AG93" s="51">
        <v>47</v>
      </c>
      <c r="AH93" s="51">
        <v>48</v>
      </c>
      <c r="AI93" s="51">
        <v>64</v>
      </c>
      <c r="AJ93" s="51">
        <v>0</v>
      </c>
      <c r="AK93" s="51">
        <v>67</v>
      </c>
      <c r="AL93" s="51">
        <v>60</v>
      </c>
      <c r="AM93" s="51">
        <v>53</v>
      </c>
      <c r="AN93" s="51">
        <v>356</v>
      </c>
      <c r="AO93" s="53">
        <v>356</v>
      </c>
    </row>
    <row r="94" spans="2:41" ht="30" x14ac:dyDescent="0.25">
      <c r="B94" s="55" t="s">
        <v>1808</v>
      </c>
      <c r="C94" s="55" t="s">
        <v>296</v>
      </c>
      <c r="D94" s="55" t="s">
        <v>297</v>
      </c>
      <c r="E94" s="51">
        <v>1</v>
      </c>
      <c r="F94" s="51">
        <v>236</v>
      </c>
      <c r="G94" s="51">
        <v>161</v>
      </c>
      <c r="H94" s="50">
        <v>0.68220338983050799</v>
      </c>
      <c r="I94" s="51">
        <v>75</v>
      </c>
      <c r="J94" s="50">
        <v>0.31779661016949201</v>
      </c>
      <c r="K94" s="51">
        <v>3</v>
      </c>
      <c r="L94" s="51">
        <v>4</v>
      </c>
      <c r="M94" s="51">
        <v>67</v>
      </c>
      <c r="N94" s="51">
        <v>18</v>
      </c>
      <c r="O94" s="51">
        <v>2</v>
      </c>
      <c r="P94" s="51">
        <v>128</v>
      </c>
      <c r="Q94" s="51">
        <v>14</v>
      </c>
      <c r="R94" s="51">
        <f>SUM(Table4[[#This Row],[AmInd]:[HawPI]],Table4[[#This Row],[Multiple]])</f>
        <v>108</v>
      </c>
      <c r="S94" s="51">
        <v>236</v>
      </c>
      <c r="T94" s="50">
        <v>1</v>
      </c>
      <c r="U94" s="51">
        <v>0</v>
      </c>
      <c r="V94" s="50">
        <v>0</v>
      </c>
      <c r="W94" s="51">
        <v>0</v>
      </c>
      <c r="X94" s="51">
        <v>0</v>
      </c>
      <c r="Y94" s="44" t="s">
        <v>1869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  <c r="AG94" s="51">
        <v>0</v>
      </c>
      <c r="AH94" s="51">
        <v>0</v>
      </c>
      <c r="AI94" s="51">
        <v>67</v>
      </c>
      <c r="AJ94" s="51">
        <v>0</v>
      </c>
      <c r="AK94" s="51">
        <v>60</v>
      </c>
      <c r="AL94" s="51">
        <v>53</v>
      </c>
      <c r="AM94" s="51">
        <v>56</v>
      </c>
      <c r="AN94" s="51">
        <v>55</v>
      </c>
      <c r="AO94" s="53">
        <v>55</v>
      </c>
    </row>
    <row r="95" spans="2:41" ht="30" customHeight="1" x14ac:dyDescent="0.25">
      <c r="B95" s="55" t="s">
        <v>1808</v>
      </c>
      <c r="C95" s="55" t="s">
        <v>230</v>
      </c>
      <c r="D95" s="55" t="s">
        <v>231</v>
      </c>
      <c r="E95" s="51">
        <v>1</v>
      </c>
      <c r="F95" s="51">
        <v>847</v>
      </c>
      <c r="G95" s="51">
        <v>406</v>
      </c>
      <c r="H95" s="50">
        <v>0.47933884297520701</v>
      </c>
      <c r="I95" s="51">
        <v>441</v>
      </c>
      <c r="J95" s="50">
        <v>0.52066115702479299</v>
      </c>
      <c r="K95" s="51">
        <v>0</v>
      </c>
      <c r="L95" s="51">
        <v>3</v>
      </c>
      <c r="M95" s="51">
        <v>289</v>
      </c>
      <c r="N95" s="51">
        <v>33</v>
      </c>
      <c r="O95" s="51">
        <v>0</v>
      </c>
      <c r="P95" s="51">
        <v>510</v>
      </c>
      <c r="Q95" s="51">
        <v>12</v>
      </c>
      <c r="R95" s="51">
        <f>SUM(Table4[[#This Row],[AmInd]:[HawPI]],Table4[[#This Row],[Multiple]])</f>
        <v>337</v>
      </c>
      <c r="S95" s="51">
        <v>847</v>
      </c>
      <c r="T95" s="50">
        <v>1</v>
      </c>
      <c r="U95" s="51">
        <v>0</v>
      </c>
      <c r="V95" s="50">
        <v>0</v>
      </c>
      <c r="W95" s="51">
        <v>0</v>
      </c>
      <c r="X95" s="51">
        <v>0</v>
      </c>
      <c r="Y95" s="44" t="s">
        <v>1869</v>
      </c>
      <c r="Z95" s="51">
        <v>71</v>
      </c>
      <c r="AA95" s="51">
        <v>58</v>
      </c>
      <c r="AB95" s="51">
        <v>70</v>
      </c>
      <c r="AC95" s="51">
        <v>69</v>
      </c>
      <c r="AD95" s="51">
        <v>69</v>
      </c>
      <c r="AE95" s="51">
        <v>69</v>
      </c>
      <c r="AF95" s="51">
        <v>73</v>
      </c>
      <c r="AG95" s="51">
        <v>68</v>
      </c>
      <c r="AH95" s="51">
        <v>65</v>
      </c>
      <c r="AI95" s="51">
        <v>73</v>
      </c>
      <c r="AJ95" s="51">
        <v>0</v>
      </c>
      <c r="AK95" s="51">
        <v>63</v>
      </c>
      <c r="AL95" s="51">
        <v>60</v>
      </c>
      <c r="AM95" s="51">
        <v>39</v>
      </c>
      <c r="AN95" s="51">
        <v>605</v>
      </c>
      <c r="AO95" s="53">
        <v>605</v>
      </c>
    </row>
    <row r="96" spans="2:41" ht="30" customHeight="1" x14ac:dyDescent="0.25">
      <c r="B96" s="55" t="s">
        <v>1808</v>
      </c>
      <c r="C96" s="55" t="s">
        <v>232</v>
      </c>
      <c r="D96" s="55" t="s">
        <v>233</v>
      </c>
      <c r="E96" s="51">
        <v>1</v>
      </c>
      <c r="F96" s="51">
        <v>974</v>
      </c>
      <c r="G96" s="51">
        <v>478</v>
      </c>
      <c r="H96" s="50">
        <v>0.49075975359342899</v>
      </c>
      <c r="I96" s="51">
        <v>496</v>
      </c>
      <c r="J96" s="50">
        <v>0.50924024640657095</v>
      </c>
      <c r="K96" s="51">
        <v>12</v>
      </c>
      <c r="L96" s="51">
        <v>23</v>
      </c>
      <c r="M96" s="51">
        <v>289</v>
      </c>
      <c r="N96" s="51">
        <v>161</v>
      </c>
      <c r="O96" s="51">
        <v>2</v>
      </c>
      <c r="P96" s="51">
        <v>380</v>
      </c>
      <c r="Q96" s="51">
        <v>107</v>
      </c>
      <c r="R96" s="51">
        <f>SUM(Table4[[#This Row],[AmInd]:[HawPI]],Table4[[#This Row],[Multiple]])</f>
        <v>594</v>
      </c>
      <c r="S96" s="51">
        <v>954</v>
      </c>
      <c r="T96" s="50">
        <v>0.97946611909650905</v>
      </c>
      <c r="U96" s="51">
        <v>20</v>
      </c>
      <c r="V96" s="50">
        <v>2.05338809034908E-2</v>
      </c>
      <c r="W96" s="51">
        <v>0</v>
      </c>
      <c r="X96" s="51">
        <v>0</v>
      </c>
      <c r="Y96" s="44" t="s">
        <v>1869</v>
      </c>
      <c r="Z96" s="51">
        <v>100</v>
      </c>
      <c r="AA96" s="51">
        <v>116</v>
      </c>
      <c r="AB96" s="51">
        <v>100</v>
      </c>
      <c r="AC96" s="51">
        <v>124</v>
      </c>
      <c r="AD96" s="51">
        <v>100</v>
      </c>
      <c r="AE96" s="51">
        <v>109</v>
      </c>
      <c r="AF96" s="51">
        <v>108</v>
      </c>
      <c r="AG96" s="51">
        <v>106</v>
      </c>
      <c r="AH96" s="51">
        <v>111</v>
      </c>
      <c r="AI96" s="51">
        <v>0</v>
      </c>
      <c r="AJ96" s="51">
        <v>0</v>
      </c>
      <c r="AK96" s="51">
        <v>0</v>
      </c>
      <c r="AL96" s="51">
        <v>0</v>
      </c>
      <c r="AM96" s="51">
        <v>0</v>
      </c>
      <c r="AN96" s="51">
        <v>388</v>
      </c>
      <c r="AO96" s="53">
        <v>399</v>
      </c>
    </row>
    <row r="97" spans="2:41" ht="30" customHeight="1" x14ac:dyDescent="0.25">
      <c r="B97" s="55" t="s">
        <v>1808</v>
      </c>
      <c r="C97" s="55" t="s">
        <v>234</v>
      </c>
      <c r="D97" s="55" t="s">
        <v>1809</v>
      </c>
      <c r="E97" s="51">
        <v>1</v>
      </c>
      <c r="F97" s="51">
        <v>376</v>
      </c>
      <c r="G97" s="51">
        <v>199</v>
      </c>
      <c r="H97" s="50">
        <v>0.52925531914893598</v>
      </c>
      <c r="I97" s="51">
        <v>177</v>
      </c>
      <c r="J97" s="50">
        <v>0.47074468085106402</v>
      </c>
      <c r="K97" s="51">
        <v>0</v>
      </c>
      <c r="L97" s="51">
        <v>1</v>
      </c>
      <c r="M97" s="51">
        <v>366</v>
      </c>
      <c r="N97" s="51">
        <v>4</v>
      </c>
      <c r="O97" s="51">
        <v>0</v>
      </c>
      <c r="P97" s="51">
        <v>0</v>
      </c>
      <c r="Q97" s="51">
        <v>5</v>
      </c>
      <c r="R97" s="51">
        <f>SUM(Table4[[#This Row],[AmInd]:[HawPI]],Table4[[#This Row],[Multiple]])</f>
        <v>376</v>
      </c>
      <c r="S97" s="51">
        <v>376</v>
      </c>
      <c r="T97" s="50">
        <v>1</v>
      </c>
      <c r="U97" s="51">
        <v>0</v>
      </c>
      <c r="V97" s="50">
        <v>0</v>
      </c>
      <c r="W97" s="51">
        <v>0</v>
      </c>
      <c r="X97" s="51">
        <v>0</v>
      </c>
      <c r="Y97" s="44" t="s">
        <v>1869</v>
      </c>
      <c r="Z97" s="51">
        <v>22</v>
      </c>
      <c r="AA97" s="51">
        <v>31</v>
      </c>
      <c r="AB97" s="51">
        <v>40</v>
      </c>
      <c r="AC97" s="51">
        <v>41</v>
      </c>
      <c r="AD97" s="51">
        <v>55</v>
      </c>
      <c r="AE97" s="51">
        <v>50</v>
      </c>
      <c r="AF97" s="51">
        <v>50</v>
      </c>
      <c r="AG97" s="51">
        <v>47</v>
      </c>
      <c r="AH97" s="51">
        <v>40</v>
      </c>
      <c r="AI97" s="51">
        <v>0</v>
      </c>
      <c r="AJ97" s="51">
        <v>0</v>
      </c>
      <c r="AK97" s="51">
        <v>0</v>
      </c>
      <c r="AL97" s="51">
        <v>0</v>
      </c>
      <c r="AM97" s="51">
        <v>0</v>
      </c>
      <c r="AN97" s="51">
        <v>268</v>
      </c>
      <c r="AO97" s="53">
        <v>268</v>
      </c>
    </row>
    <row r="98" spans="2:41" ht="30" customHeight="1" x14ac:dyDescent="0.25">
      <c r="B98" s="55" t="s">
        <v>1808</v>
      </c>
      <c r="C98" s="55" t="s">
        <v>236</v>
      </c>
      <c r="D98" s="55" t="s">
        <v>237</v>
      </c>
      <c r="E98" s="51">
        <v>1</v>
      </c>
      <c r="F98" s="51">
        <v>119</v>
      </c>
      <c r="G98" s="51">
        <v>48</v>
      </c>
      <c r="H98" s="50">
        <v>0.40336134453781503</v>
      </c>
      <c r="I98" s="51">
        <v>71</v>
      </c>
      <c r="J98" s="50">
        <v>0.59663865546218497</v>
      </c>
      <c r="K98" s="51">
        <v>4</v>
      </c>
      <c r="L98" s="51">
        <v>0</v>
      </c>
      <c r="M98" s="51">
        <v>9</v>
      </c>
      <c r="N98" s="51">
        <v>2</v>
      </c>
      <c r="O98" s="51">
        <v>0</v>
      </c>
      <c r="P98" s="51">
        <v>102</v>
      </c>
      <c r="Q98" s="51">
        <v>2</v>
      </c>
      <c r="R98" s="51">
        <f>SUM(Table4[[#This Row],[AmInd]:[HawPI]],Table4[[#This Row],[Multiple]])</f>
        <v>17</v>
      </c>
      <c r="S98" s="51">
        <v>119</v>
      </c>
      <c r="T98" s="50">
        <v>1</v>
      </c>
      <c r="U98" s="51">
        <v>0</v>
      </c>
      <c r="V98" s="50">
        <v>0</v>
      </c>
      <c r="W98" s="51">
        <v>0</v>
      </c>
      <c r="X98" s="51">
        <v>0</v>
      </c>
      <c r="Y98" s="44" t="s">
        <v>1869</v>
      </c>
      <c r="Z98" s="51">
        <v>0</v>
      </c>
      <c r="AA98" s="51">
        <v>5</v>
      </c>
      <c r="AB98" s="51">
        <v>10</v>
      </c>
      <c r="AC98" s="51">
        <v>12</v>
      </c>
      <c r="AD98" s="51">
        <v>22</v>
      </c>
      <c r="AE98" s="51">
        <v>21</v>
      </c>
      <c r="AF98" s="51">
        <v>18</v>
      </c>
      <c r="AG98" s="51">
        <v>18</v>
      </c>
      <c r="AH98" s="51">
        <v>13</v>
      </c>
      <c r="AI98" s="51">
        <v>0</v>
      </c>
      <c r="AJ98" s="51">
        <v>0</v>
      </c>
      <c r="AK98" s="51">
        <v>0</v>
      </c>
      <c r="AL98" s="51">
        <v>0</v>
      </c>
      <c r="AM98" s="51">
        <v>0</v>
      </c>
      <c r="AN98" s="51">
        <v>57</v>
      </c>
      <c r="AO98" s="53">
        <v>57</v>
      </c>
    </row>
    <row r="99" spans="2:41" ht="30" x14ac:dyDescent="0.25">
      <c r="B99" s="55" t="s">
        <v>1808</v>
      </c>
      <c r="C99" s="55" t="s">
        <v>238</v>
      </c>
      <c r="D99" s="55" t="s">
        <v>239</v>
      </c>
      <c r="E99" s="51">
        <v>1</v>
      </c>
      <c r="F99" s="51">
        <v>936</v>
      </c>
      <c r="G99" s="51">
        <v>449</v>
      </c>
      <c r="H99" s="50">
        <v>0.479700854700855</v>
      </c>
      <c r="I99" s="51">
        <v>487</v>
      </c>
      <c r="J99" s="50">
        <v>0.520299145299145</v>
      </c>
      <c r="K99" s="51">
        <v>9</v>
      </c>
      <c r="L99" s="51">
        <v>8</v>
      </c>
      <c r="M99" s="51">
        <v>61</v>
      </c>
      <c r="N99" s="51">
        <v>94</v>
      </c>
      <c r="O99" s="51">
        <v>3</v>
      </c>
      <c r="P99" s="51">
        <v>736</v>
      </c>
      <c r="Q99" s="51">
        <v>25</v>
      </c>
      <c r="R99" s="51">
        <f>SUM(Table4[[#This Row],[AmInd]:[HawPI]],Table4[[#This Row],[Multiple]])</f>
        <v>200</v>
      </c>
      <c r="S99" s="51">
        <v>891</v>
      </c>
      <c r="T99" s="50">
        <v>0.95192307692307698</v>
      </c>
      <c r="U99" s="51">
        <v>45</v>
      </c>
      <c r="V99" s="50">
        <v>4.80769230769231E-2</v>
      </c>
      <c r="W99" s="51">
        <v>0</v>
      </c>
      <c r="X99" s="51">
        <v>0</v>
      </c>
      <c r="Y99" s="44" t="s">
        <v>1869</v>
      </c>
      <c r="Z99" s="51">
        <v>76</v>
      </c>
      <c r="AA99" s="51">
        <v>78</v>
      </c>
      <c r="AB99" s="51">
        <v>78</v>
      </c>
      <c r="AC99" s="51">
        <v>78</v>
      </c>
      <c r="AD99" s="51">
        <v>78</v>
      </c>
      <c r="AE99" s="51">
        <v>78</v>
      </c>
      <c r="AF99" s="51">
        <v>77</v>
      </c>
      <c r="AG99" s="51">
        <v>78</v>
      </c>
      <c r="AH99" s="51">
        <v>75</v>
      </c>
      <c r="AI99" s="51">
        <v>72</v>
      </c>
      <c r="AJ99" s="51">
        <v>1</v>
      </c>
      <c r="AK99" s="51">
        <v>60</v>
      </c>
      <c r="AL99" s="51">
        <v>62</v>
      </c>
      <c r="AM99" s="51">
        <v>45</v>
      </c>
      <c r="AN99" s="51">
        <v>441</v>
      </c>
      <c r="AO99" s="53">
        <v>447</v>
      </c>
    </row>
    <row r="100" spans="2:41" ht="30" x14ac:dyDescent="0.25">
      <c r="B100" s="55" t="s">
        <v>1808</v>
      </c>
      <c r="C100" s="55" t="s">
        <v>240</v>
      </c>
      <c r="D100" s="55" t="s">
        <v>241</v>
      </c>
      <c r="E100" s="51">
        <v>1</v>
      </c>
      <c r="F100" s="51">
        <v>497</v>
      </c>
      <c r="G100" s="51">
        <v>238</v>
      </c>
      <c r="H100" s="50">
        <v>0.47887323943662002</v>
      </c>
      <c r="I100" s="51">
        <v>259</v>
      </c>
      <c r="J100" s="50">
        <v>0.52112676056338003</v>
      </c>
      <c r="K100" s="51">
        <v>0</v>
      </c>
      <c r="L100" s="51">
        <v>1</v>
      </c>
      <c r="M100" s="51">
        <v>495</v>
      </c>
      <c r="N100" s="51">
        <v>1</v>
      </c>
      <c r="O100" s="51">
        <v>0</v>
      </c>
      <c r="P100" s="51">
        <v>0</v>
      </c>
      <c r="Q100" s="51">
        <v>0</v>
      </c>
      <c r="R100" s="51">
        <f>SUM(Table4[[#This Row],[AmInd]:[HawPI]],Table4[[#This Row],[Multiple]])</f>
        <v>497</v>
      </c>
      <c r="S100" s="51">
        <v>497</v>
      </c>
      <c r="T100" s="50">
        <v>1</v>
      </c>
      <c r="U100" s="51">
        <v>0</v>
      </c>
      <c r="V100" s="50">
        <v>0</v>
      </c>
      <c r="W100" s="51">
        <v>0</v>
      </c>
      <c r="X100" s="51">
        <v>0</v>
      </c>
      <c r="Y100" s="44" t="s">
        <v>1869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  <c r="AF100" s="51">
        <v>0</v>
      </c>
      <c r="AG100" s="51">
        <v>0</v>
      </c>
      <c r="AH100" s="51">
        <v>0</v>
      </c>
      <c r="AI100" s="51">
        <v>136</v>
      </c>
      <c r="AJ100" s="51">
        <v>0</v>
      </c>
      <c r="AK100" s="51">
        <v>137</v>
      </c>
      <c r="AL100" s="51">
        <v>130</v>
      </c>
      <c r="AM100" s="51">
        <v>94</v>
      </c>
      <c r="AN100" s="51">
        <v>412</v>
      </c>
      <c r="AO100" s="53">
        <v>412</v>
      </c>
    </row>
    <row r="101" spans="2:41" ht="15" customHeight="1" x14ac:dyDescent="0.25">
      <c r="B101" s="55" t="s">
        <v>1808</v>
      </c>
      <c r="C101" s="55" t="s">
        <v>242</v>
      </c>
      <c r="D101" s="55" t="s">
        <v>243</v>
      </c>
      <c r="E101" s="51">
        <v>1</v>
      </c>
      <c r="F101" s="51">
        <v>569</v>
      </c>
      <c r="G101" s="51">
        <v>315</v>
      </c>
      <c r="H101" s="50">
        <v>0.55360281195079097</v>
      </c>
      <c r="I101" s="51">
        <v>254</v>
      </c>
      <c r="J101" s="50">
        <v>0.44639718804920903</v>
      </c>
      <c r="K101" s="51">
        <v>0</v>
      </c>
      <c r="L101" s="51">
        <v>41</v>
      </c>
      <c r="M101" s="51">
        <v>352</v>
      </c>
      <c r="N101" s="51">
        <v>124</v>
      </c>
      <c r="O101" s="51">
        <v>0</v>
      </c>
      <c r="P101" s="51">
        <v>44</v>
      </c>
      <c r="Q101" s="51">
        <v>8</v>
      </c>
      <c r="R101" s="51">
        <f>SUM(Table4[[#This Row],[AmInd]:[HawPI]],Table4[[#This Row],[Multiple]])</f>
        <v>525</v>
      </c>
      <c r="S101" s="51">
        <v>507</v>
      </c>
      <c r="T101" s="50">
        <v>0.89103690685412995</v>
      </c>
      <c r="U101" s="51">
        <v>62</v>
      </c>
      <c r="V101" s="50">
        <v>0.10896309314586999</v>
      </c>
      <c r="W101" s="51">
        <v>0</v>
      </c>
      <c r="X101" s="51">
        <v>0</v>
      </c>
      <c r="Y101" s="44" t="s">
        <v>1869</v>
      </c>
      <c r="Z101" s="51">
        <v>0</v>
      </c>
      <c r="AA101" s="51">
        <v>0</v>
      </c>
      <c r="AB101" s="51">
        <v>0</v>
      </c>
      <c r="AC101" s="51">
        <v>0</v>
      </c>
      <c r="AD101" s="51">
        <v>0</v>
      </c>
      <c r="AE101" s="51">
        <v>0</v>
      </c>
      <c r="AF101" s="51">
        <v>0</v>
      </c>
      <c r="AG101" s="51">
        <v>0</v>
      </c>
      <c r="AH101" s="51">
        <v>0</v>
      </c>
      <c r="AI101" s="51">
        <v>132</v>
      </c>
      <c r="AJ101" s="51">
        <v>0</v>
      </c>
      <c r="AK101" s="51">
        <v>164</v>
      </c>
      <c r="AL101" s="51">
        <v>142</v>
      </c>
      <c r="AM101" s="51">
        <v>131</v>
      </c>
      <c r="AN101" s="51">
        <v>412</v>
      </c>
      <c r="AO101" s="53">
        <v>412</v>
      </c>
    </row>
    <row r="102" spans="2:41" ht="15" customHeight="1" x14ac:dyDescent="0.25">
      <c r="B102" s="55" t="s">
        <v>1808</v>
      </c>
      <c r="C102" s="55" t="s">
        <v>244</v>
      </c>
      <c r="D102" s="55" t="s">
        <v>3228</v>
      </c>
      <c r="E102" s="51">
        <v>1</v>
      </c>
      <c r="F102" s="51">
        <v>2218</v>
      </c>
      <c r="G102" s="51">
        <v>1251</v>
      </c>
      <c r="H102" s="50">
        <v>0.56402164111812403</v>
      </c>
      <c r="I102" s="51">
        <v>967</v>
      </c>
      <c r="J102" s="50">
        <v>0.43597835888187603</v>
      </c>
      <c r="K102" s="51">
        <v>16</v>
      </c>
      <c r="L102" s="51">
        <v>17</v>
      </c>
      <c r="M102" s="51">
        <v>414</v>
      </c>
      <c r="N102" s="51">
        <v>148</v>
      </c>
      <c r="O102" s="51">
        <v>1</v>
      </c>
      <c r="P102" s="51">
        <v>1521</v>
      </c>
      <c r="Q102" s="51">
        <v>101</v>
      </c>
      <c r="R102" s="51">
        <f>SUM(Table4[[#This Row],[AmInd]:[HawPI]],Table4[[#This Row],[Multiple]])</f>
        <v>697</v>
      </c>
      <c r="S102" s="51">
        <v>2218</v>
      </c>
      <c r="T102" s="50">
        <v>1</v>
      </c>
      <c r="U102" s="51">
        <v>0</v>
      </c>
      <c r="V102" s="50">
        <v>0</v>
      </c>
      <c r="W102" s="51">
        <v>0</v>
      </c>
      <c r="X102" s="51">
        <v>0</v>
      </c>
      <c r="Y102" s="44" t="s">
        <v>1869</v>
      </c>
      <c r="Z102" s="51">
        <v>45</v>
      </c>
      <c r="AA102" s="51">
        <v>76</v>
      </c>
      <c r="AB102" s="51">
        <v>66</v>
      </c>
      <c r="AC102" s="51">
        <v>84</v>
      </c>
      <c r="AD102" s="51">
        <v>108</v>
      </c>
      <c r="AE102" s="51">
        <v>123</v>
      </c>
      <c r="AF102" s="51">
        <v>199</v>
      </c>
      <c r="AG102" s="51">
        <v>212</v>
      </c>
      <c r="AH102" s="51">
        <v>233</v>
      </c>
      <c r="AI102" s="51">
        <v>277</v>
      </c>
      <c r="AJ102" s="51">
        <v>8</v>
      </c>
      <c r="AK102" s="51">
        <v>278</v>
      </c>
      <c r="AL102" s="51">
        <v>260</v>
      </c>
      <c r="AM102" s="51">
        <v>249</v>
      </c>
      <c r="AN102" s="51">
        <v>1331</v>
      </c>
      <c r="AO102" s="53">
        <v>1331</v>
      </c>
    </row>
    <row r="103" spans="2:41" ht="15" customHeight="1" x14ac:dyDescent="0.25">
      <c r="B103" s="55" t="s">
        <v>1808</v>
      </c>
      <c r="C103" s="55" t="s">
        <v>245</v>
      </c>
      <c r="D103" s="55" t="s">
        <v>246</v>
      </c>
      <c r="E103" s="51">
        <v>1</v>
      </c>
      <c r="F103" s="51">
        <v>871</v>
      </c>
      <c r="G103" s="51">
        <v>433</v>
      </c>
      <c r="H103" s="50">
        <v>0.49712973593570597</v>
      </c>
      <c r="I103" s="51">
        <v>438</v>
      </c>
      <c r="J103" s="50">
        <v>0.50287026406429403</v>
      </c>
      <c r="K103" s="51">
        <v>0</v>
      </c>
      <c r="L103" s="51">
        <v>5</v>
      </c>
      <c r="M103" s="51">
        <v>744</v>
      </c>
      <c r="N103" s="51">
        <v>39</v>
      </c>
      <c r="O103" s="51">
        <v>1</v>
      </c>
      <c r="P103" s="51">
        <v>81</v>
      </c>
      <c r="Q103" s="51">
        <v>1</v>
      </c>
      <c r="R103" s="51">
        <f>SUM(Table4[[#This Row],[AmInd]:[HawPI]],Table4[[#This Row],[Multiple]])</f>
        <v>790</v>
      </c>
      <c r="S103" s="51">
        <v>833</v>
      </c>
      <c r="T103" s="50">
        <v>0.95637198622273201</v>
      </c>
      <c r="U103" s="51">
        <v>38</v>
      </c>
      <c r="V103" s="50">
        <v>4.3628013777267501E-2</v>
      </c>
      <c r="W103" s="51">
        <v>0</v>
      </c>
      <c r="X103" s="51">
        <v>0</v>
      </c>
      <c r="Y103" s="44" t="s">
        <v>1869</v>
      </c>
      <c r="Z103" s="51">
        <v>87</v>
      </c>
      <c r="AA103" s="51">
        <v>94</v>
      </c>
      <c r="AB103" s="51">
        <v>99</v>
      </c>
      <c r="AC103" s="51">
        <v>105</v>
      </c>
      <c r="AD103" s="51">
        <v>98</v>
      </c>
      <c r="AE103" s="51">
        <v>100</v>
      </c>
      <c r="AF103" s="51">
        <v>102</v>
      </c>
      <c r="AG103" s="51">
        <v>88</v>
      </c>
      <c r="AH103" s="51">
        <v>98</v>
      </c>
      <c r="AI103" s="51">
        <v>0</v>
      </c>
      <c r="AJ103" s="51">
        <v>0</v>
      </c>
      <c r="AK103" s="51">
        <v>0</v>
      </c>
      <c r="AL103" s="51">
        <v>0</v>
      </c>
      <c r="AM103" s="51">
        <v>0</v>
      </c>
      <c r="AN103" s="51">
        <v>513</v>
      </c>
      <c r="AO103" s="53">
        <v>513</v>
      </c>
    </row>
    <row r="104" spans="2:41" ht="15" customHeight="1" x14ac:dyDescent="0.25">
      <c r="B104" s="55" t="s">
        <v>1808</v>
      </c>
      <c r="C104" s="55" t="s">
        <v>127</v>
      </c>
      <c r="D104" s="55" t="s">
        <v>247</v>
      </c>
      <c r="E104" s="51">
        <v>1</v>
      </c>
      <c r="F104" s="51">
        <v>672</v>
      </c>
      <c r="G104" s="51">
        <v>394</v>
      </c>
      <c r="H104" s="50">
        <v>0.58630952380952395</v>
      </c>
      <c r="I104" s="51">
        <v>278</v>
      </c>
      <c r="J104" s="50">
        <v>0.413690476190476</v>
      </c>
      <c r="K104" s="51">
        <v>1</v>
      </c>
      <c r="L104" s="51">
        <v>7</v>
      </c>
      <c r="M104" s="51">
        <v>115</v>
      </c>
      <c r="N104" s="51">
        <v>93</v>
      </c>
      <c r="O104" s="51">
        <v>2</v>
      </c>
      <c r="P104" s="51">
        <v>401</v>
      </c>
      <c r="Q104" s="51">
        <v>53</v>
      </c>
      <c r="R104" s="51">
        <f>SUM(Table4[[#This Row],[AmInd]:[HawPI]],Table4[[#This Row],[Multiple]])</f>
        <v>271</v>
      </c>
      <c r="S104" s="51">
        <v>631</v>
      </c>
      <c r="T104" s="50">
        <v>0.93898809523809501</v>
      </c>
      <c r="U104" s="51">
        <v>41</v>
      </c>
      <c r="V104" s="50">
        <v>6.1011904761904802E-2</v>
      </c>
      <c r="W104" s="51">
        <v>0</v>
      </c>
      <c r="X104" s="51">
        <v>8</v>
      </c>
      <c r="Y104" s="44" t="s">
        <v>1869</v>
      </c>
      <c r="Z104" s="51">
        <v>125</v>
      </c>
      <c r="AA104" s="51">
        <v>121</v>
      </c>
      <c r="AB104" s="51">
        <v>130</v>
      </c>
      <c r="AC104" s="51">
        <v>113</v>
      </c>
      <c r="AD104" s="51">
        <v>90</v>
      </c>
      <c r="AE104" s="51">
        <v>59</v>
      </c>
      <c r="AF104" s="51">
        <v>26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v>0</v>
      </c>
      <c r="AM104" s="51">
        <v>0</v>
      </c>
      <c r="AN104" s="51">
        <v>297</v>
      </c>
      <c r="AO104" s="53">
        <v>304</v>
      </c>
    </row>
    <row r="105" spans="2:41" ht="30" x14ac:dyDescent="0.25">
      <c r="B105" s="55" t="s">
        <v>1808</v>
      </c>
      <c r="C105" s="55" t="s">
        <v>248</v>
      </c>
      <c r="D105" s="55" t="s">
        <v>1810</v>
      </c>
      <c r="E105" s="51">
        <v>1</v>
      </c>
      <c r="F105" s="51">
        <v>741</v>
      </c>
      <c r="G105" s="51">
        <v>251</v>
      </c>
      <c r="H105" s="50">
        <v>0.33873144399460198</v>
      </c>
      <c r="I105" s="51">
        <v>490</v>
      </c>
      <c r="J105" s="50">
        <v>0.66126855600539802</v>
      </c>
      <c r="K105" s="51">
        <v>5</v>
      </c>
      <c r="L105" s="51">
        <v>16</v>
      </c>
      <c r="M105" s="51">
        <v>371</v>
      </c>
      <c r="N105" s="51">
        <v>103</v>
      </c>
      <c r="O105" s="51">
        <v>0</v>
      </c>
      <c r="P105" s="51">
        <v>220</v>
      </c>
      <c r="Q105" s="51">
        <v>26</v>
      </c>
      <c r="R105" s="51">
        <f>SUM(Table4[[#This Row],[AmInd]:[HawPI]],Table4[[#This Row],[Multiple]])</f>
        <v>521</v>
      </c>
      <c r="S105" s="51">
        <v>724</v>
      </c>
      <c r="T105" s="50">
        <v>0.97705802968960898</v>
      </c>
      <c r="U105" s="51">
        <v>17</v>
      </c>
      <c r="V105" s="50">
        <v>2.2941970310391399E-2</v>
      </c>
      <c r="W105" s="51">
        <v>0</v>
      </c>
      <c r="X105" s="51">
        <v>0</v>
      </c>
      <c r="Y105" s="44" t="s">
        <v>1869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0</v>
      </c>
      <c r="AG105" s="51">
        <v>0</v>
      </c>
      <c r="AH105" s="51">
        <v>0</v>
      </c>
      <c r="AI105" s="51">
        <v>218</v>
      </c>
      <c r="AJ105" s="51">
        <v>9</v>
      </c>
      <c r="AK105" s="51">
        <v>203</v>
      </c>
      <c r="AL105" s="51">
        <v>172</v>
      </c>
      <c r="AM105" s="51">
        <v>139</v>
      </c>
      <c r="AN105" s="51">
        <v>473</v>
      </c>
      <c r="AO105" s="53">
        <v>481</v>
      </c>
    </row>
    <row r="106" spans="2:41" x14ac:dyDescent="0.25">
      <c r="B106" s="56" t="s">
        <v>1808</v>
      </c>
      <c r="C106" s="56" t="s">
        <v>415</v>
      </c>
      <c r="D106" s="56" t="s">
        <v>416</v>
      </c>
      <c r="E106" s="51">
        <v>2</v>
      </c>
      <c r="F106" s="51">
        <v>237</v>
      </c>
      <c r="G106" s="51">
        <v>0</v>
      </c>
      <c r="H106" s="50">
        <v>0</v>
      </c>
      <c r="I106" s="51">
        <v>237</v>
      </c>
      <c r="J106" s="50">
        <v>1</v>
      </c>
      <c r="K106" s="51">
        <v>0</v>
      </c>
      <c r="L106" s="51">
        <v>1</v>
      </c>
      <c r="M106" s="51">
        <v>203</v>
      </c>
      <c r="N106" s="51">
        <v>1</v>
      </c>
      <c r="O106" s="51">
        <v>0</v>
      </c>
      <c r="P106" s="51">
        <v>30</v>
      </c>
      <c r="Q106" s="51">
        <v>2</v>
      </c>
      <c r="R106" s="51">
        <f>SUM(Table4[[#This Row],[AmInd]:[HawPI]],Table4[[#This Row],[Multiple]])</f>
        <v>207</v>
      </c>
      <c r="S106" s="51">
        <v>237</v>
      </c>
      <c r="T106" s="50">
        <v>1</v>
      </c>
      <c r="U106" s="51">
        <v>0</v>
      </c>
      <c r="V106" s="50">
        <v>0</v>
      </c>
      <c r="W106" s="51">
        <v>0</v>
      </c>
      <c r="X106" s="51">
        <v>0</v>
      </c>
      <c r="Y106" s="44" t="s">
        <v>1869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  <c r="AF106" s="51">
        <v>2</v>
      </c>
      <c r="AG106" s="51">
        <v>4</v>
      </c>
      <c r="AH106" s="51">
        <v>28</v>
      </c>
      <c r="AI106" s="51">
        <v>111</v>
      </c>
      <c r="AJ106" s="51">
        <v>3</v>
      </c>
      <c r="AK106" s="51">
        <v>61</v>
      </c>
      <c r="AL106" s="51">
        <v>19</v>
      </c>
      <c r="AM106" s="51">
        <v>9</v>
      </c>
      <c r="AN106" s="51">
        <v>237</v>
      </c>
      <c r="AO106" s="51">
        <v>237</v>
      </c>
    </row>
    <row r="107" spans="2:41" x14ac:dyDescent="0.25">
      <c r="B107" s="55" t="s">
        <v>1808</v>
      </c>
      <c r="C107" s="55" t="s">
        <v>298</v>
      </c>
      <c r="D107" s="55" t="s">
        <v>299</v>
      </c>
      <c r="E107" s="51">
        <v>1</v>
      </c>
      <c r="F107" s="51">
        <v>447</v>
      </c>
      <c r="G107" s="51">
        <v>193</v>
      </c>
      <c r="H107" s="50">
        <v>0.43176733780760601</v>
      </c>
      <c r="I107" s="51">
        <v>254</v>
      </c>
      <c r="J107" s="50">
        <v>0.56823266219239399</v>
      </c>
      <c r="K107" s="51">
        <v>10</v>
      </c>
      <c r="L107" s="51">
        <v>1</v>
      </c>
      <c r="M107" s="51">
        <v>422</v>
      </c>
      <c r="N107" s="51">
        <v>10</v>
      </c>
      <c r="O107" s="51">
        <v>0</v>
      </c>
      <c r="P107" s="51">
        <v>2</v>
      </c>
      <c r="Q107" s="51">
        <v>2</v>
      </c>
      <c r="R107" s="51">
        <f>SUM(Table4[[#This Row],[AmInd]:[HawPI]],Table4[[#This Row],[Multiple]])</f>
        <v>445</v>
      </c>
      <c r="S107" s="51">
        <v>438</v>
      </c>
      <c r="T107" s="50">
        <v>0.97986577181208101</v>
      </c>
      <c r="U107" s="51">
        <v>9</v>
      </c>
      <c r="V107" s="50">
        <v>2.01342281879195E-2</v>
      </c>
      <c r="W107" s="51">
        <v>0</v>
      </c>
      <c r="X107" s="51">
        <v>1</v>
      </c>
      <c r="Y107" s="44" t="s">
        <v>1869</v>
      </c>
      <c r="Z107" s="51">
        <v>43</v>
      </c>
      <c r="AA107" s="51">
        <v>45</v>
      </c>
      <c r="AB107" s="51">
        <v>45</v>
      </c>
      <c r="AC107" s="51">
        <v>50</v>
      </c>
      <c r="AD107" s="51">
        <v>48</v>
      </c>
      <c r="AE107" s="51">
        <v>61</v>
      </c>
      <c r="AF107" s="51">
        <v>50</v>
      </c>
      <c r="AG107" s="51">
        <v>49</v>
      </c>
      <c r="AH107" s="51">
        <v>55</v>
      </c>
      <c r="AI107" s="51">
        <v>0</v>
      </c>
      <c r="AJ107" s="51">
        <v>0</v>
      </c>
      <c r="AK107" s="51">
        <v>0</v>
      </c>
      <c r="AL107" s="51">
        <v>0</v>
      </c>
      <c r="AM107" s="51">
        <v>0</v>
      </c>
      <c r="AN107" s="51">
        <v>429</v>
      </c>
      <c r="AO107" s="53">
        <v>429</v>
      </c>
    </row>
    <row r="108" spans="2:41" ht="15" customHeight="1" x14ac:dyDescent="0.25">
      <c r="B108" s="55" t="s">
        <v>1808</v>
      </c>
      <c r="C108" s="55" t="s">
        <v>300</v>
      </c>
      <c r="D108" s="55" t="s">
        <v>301</v>
      </c>
      <c r="E108" s="51">
        <v>1</v>
      </c>
      <c r="F108" s="51">
        <v>384</v>
      </c>
      <c r="G108" s="51">
        <v>182</v>
      </c>
      <c r="H108" s="50">
        <v>0.47395833333333298</v>
      </c>
      <c r="I108" s="51">
        <v>202</v>
      </c>
      <c r="J108" s="50">
        <v>0.52604166666666696</v>
      </c>
      <c r="K108" s="51">
        <v>0</v>
      </c>
      <c r="L108" s="51">
        <v>1</v>
      </c>
      <c r="M108" s="51">
        <v>332</v>
      </c>
      <c r="N108" s="51">
        <v>47</v>
      </c>
      <c r="O108" s="51">
        <v>0</v>
      </c>
      <c r="P108" s="51">
        <v>3</v>
      </c>
      <c r="Q108" s="51">
        <v>1</v>
      </c>
      <c r="R108" s="51">
        <f>SUM(Table4[[#This Row],[AmInd]:[HawPI]],Table4[[#This Row],[Multiple]])</f>
        <v>381</v>
      </c>
      <c r="S108" s="51">
        <v>345</v>
      </c>
      <c r="T108" s="50">
        <v>0.8984375</v>
      </c>
      <c r="U108" s="51">
        <v>39</v>
      </c>
      <c r="V108" s="50">
        <v>0.1015625</v>
      </c>
      <c r="W108" s="51">
        <v>0</v>
      </c>
      <c r="X108" s="51">
        <v>0</v>
      </c>
      <c r="Y108" s="44" t="s">
        <v>1869</v>
      </c>
      <c r="Z108" s="51">
        <v>25</v>
      </c>
      <c r="AA108" s="51">
        <v>34</v>
      </c>
      <c r="AB108" s="51">
        <v>37</v>
      </c>
      <c r="AC108" s="51">
        <v>48</v>
      </c>
      <c r="AD108" s="51">
        <v>50</v>
      </c>
      <c r="AE108" s="51">
        <v>50</v>
      </c>
      <c r="AF108" s="51">
        <v>49</v>
      </c>
      <c r="AG108" s="51">
        <v>41</v>
      </c>
      <c r="AH108" s="51">
        <v>50</v>
      </c>
      <c r="AI108" s="51">
        <v>0</v>
      </c>
      <c r="AJ108" s="51">
        <v>0</v>
      </c>
      <c r="AK108" s="51">
        <v>0</v>
      </c>
      <c r="AL108" s="51">
        <v>0</v>
      </c>
      <c r="AM108" s="51">
        <v>0</v>
      </c>
      <c r="AN108" s="51">
        <v>359</v>
      </c>
      <c r="AO108" s="53">
        <v>359</v>
      </c>
    </row>
    <row r="109" spans="2:41" ht="15" customHeight="1" x14ac:dyDescent="0.25">
      <c r="B109" s="55" t="s">
        <v>1808</v>
      </c>
      <c r="C109" s="55" t="s">
        <v>302</v>
      </c>
      <c r="D109" s="55" t="s">
        <v>303</v>
      </c>
      <c r="E109" s="51">
        <v>1</v>
      </c>
      <c r="F109" s="51">
        <v>758</v>
      </c>
      <c r="G109" s="51">
        <v>382</v>
      </c>
      <c r="H109" s="50">
        <v>0.50395778364116095</v>
      </c>
      <c r="I109" s="51">
        <v>376</v>
      </c>
      <c r="J109" s="50">
        <v>0.49604221635883899</v>
      </c>
      <c r="K109" s="51">
        <v>0</v>
      </c>
      <c r="L109" s="51">
        <v>0</v>
      </c>
      <c r="M109" s="51">
        <v>741</v>
      </c>
      <c r="N109" s="51">
        <v>11</v>
      </c>
      <c r="O109" s="51">
        <v>0</v>
      </c>
      <c r="P109" s="51">
        <v>6</v>
      </c>
      <c r="Q109" s="51">
        <v>0</v>
      </c>
      <c r="R109" s="51">
        <f>SUM(Table4[[#This Row],[AmInd]:[HawPI]],Table4[[#This Row],[Multiple]])</f>
        <v>752</v>
      </c>
      <c r="S109" s="51">
        <v>754</v>
      </c>
      <c r="T109" s="50">
        <v>0.99472295514511899</v>
      </c>
      <c r="U109" s="51">
        <v>4</v>
      </c>
      <c r="V109" s="50">
        <v>5.2770448548812698E-3</v>
      </c>
      <c r="W109" s="51">
        <v>0</v>
      </c>
      <c r="X109" s="51">
        <v>0</v>
      </c>
      <c r="Y109" s="44" t="s">
        <v>1869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211</v>
      </c>
      <c r="AJ109" s="51">
        <v>0</v>
      </c>
      <c r="AK109" s="51">
        <v>215</v>
      </c>
      <c r="AL109" s="51">
        <v>163</v>
      </c>
      <c r="AM109" s="51">
        <v>169</v>
      </c>
      <c r="AN109" s="51">
        <v>620</v>
      </c>
      <c r="AO109" s="53">
        <v>620</v>
      </c>
    </row>
    <row r="110" spans="2:41" ht="30" x14ac:dyDescent="0.25">
      <c r="B110" s="55" t="s">
        <v>1808</v>
      </c>
      <c r="C110" s="55" t="s">
        <v>304</v>
      </c>
      <c r="D110" s="55" t="s">
        <v>305</v>
      </c>
      <c r="E110" s="51">
        <v>1</v>
      </c>
      <c r="F110" s="51">
        <v>426</v>
      </c>
      <c r="G110" s="51">
        <v>176</v>
      </c>
      <c r="H110" s="50">
        <v>0.41314553990610298</v>
      </c>
      <c r="I110" s="51">
        <v>250</v>
      </c>
      <c r="J110" s="50">
        <v>0.58685446009389697</v>
      </c>
      <c r="K110" s="51">
        <v>1</v>
      </c>
      <c r="L110" s="51">
        <v>1</v>
      </c>
      <c r="M110" s="51">
        <v>418</v>
      </c>
      <c r="N110" s="51">
        <v>5</v>
      </c>
      <c r="O110" s="51">
        <v>0</v>
      </c>
      <c r="P110" s="51">
        <v>1</v>
      </c>
      <c r="Q110" s="51">
        <v>0</v>
      </c>
      <c r="R110" s="51">
        <f>SUM(Table4[[#This Row],[AmInd]:[HawPI]],Table4[[#This Row],[Multiple]])</f>
        <v>425</v>
      </c>
      <c r="S110" s="51">
        <v>423</v>
      </c>
      <c r="T110" s="50">
        <v>0.99295774647887303</v>
      </c>
      <c r="U110" s="51">
        <v>3</v>
      </c>
      <c r="V110" s="50">
        <v>7.0422535211267599E-3</v>
      </c>
      <c r="W110" s="51">
        <v>0</v>
      </c>
      <c r="X110" s="51">
        <v>1</v>
      </c>
      <c r="Y110" s="44" t="s">
        <v>1869</v>
      </c>
      <c r="Z110" s="51">
        <v>39</v>
      </c>
      <c r="AA110" s="51">
        <v>46</v>
      </c>
      <c r="AB110" s="51">
        <v>44</v>
      </c>
      <c r="AC110" s="51">
        <v>48</v>
      </c>
      <c r="AD110" s="51">
        <v>53</v>
      </c>
      <c r="AE110" s="51">
        <v>51</v>
      </c>
      <c r="AF110" s="51">
        <v>47</v>
      </c>
      <c r="AG110" s="51">
        <v>48</v>
      </c>
      <c r="AH110" s="51">
        <v>49</v>
      </c>
      <c r="AI110" s="51">
        <v>0</v>
      </c>
      <c r="AJ110" s="51">
        <v>0</v>
      </c>
      <c r="AK110" s="51">
        <v>0</v>
      </c>
      <c r="AL110" s="51">
        <v>0</v>
      </c>
      <c r="AM110" s="51">
        <v>0</v>
      </c>
      <c r="AN110" s="51">
        <v>388</v>
      </c>
      <c r="AO110" s="53">
        <v>388</v>
      </c>
    </row>
    <row r="111" spans="2:41" ht="30" customHeight="1" x14ac:dyDescent="0.25">
      <c r="B111" s="55" t="s">
        <v>1808</v>
      </c>
      <c r="C111" s="55" t="s">
        <v>249</v>
      </c>
      <c r="D111" s="55" t="s">
        <v>250</v>
      </c>
      <c r="E111" s="51">
        <v>1</v>
      </c>
      <c r="F111" s="51">
        <v>297</v>
      </c>
      <c r="G111" s="51">
        <v>129</v>
      </c>
      <c r="H111" s="50">
        <v>0.43243243243243201</v>
      </c>
      <c r="I111" s="51">
        <v>168</v>
      </c>
      <c r="J111" s="50">
        <v>0.56756756756756799</v>
      </c>
      <c r="K111" s="51">
        <v>0</v>
      </c>
      <c r="L111" s="51">
        <v>8</v>
      </c>
      <c r="M111" s="51">
        <v>131</v>
      </c>
      <c r="N111" s="51">
        <v>48</v>
      </c>
      <c r="O111" s="51">
        <v>0</v>
      </c>
      <c r="P111" s="51">
        <v>98</v>
      </c>
      <c r="Q111" s="51">
        <v>12</v>
      </c>
      <c r="R111" s="51">
        <f>SUM(Table4[[#This Row],[AmInd]:[HawPI]],Table4[[#This Row],[Multiple]])</f>
        <v>199</v>
      </c>
      <c r="S111" s="51">
        <v>276</v>
      </c>
      <c r="T111" s="50">
        <v>0.92905405405405395</v>
      </c>
      <c r="U111" s="51">
        <v>21</v>
      </c>
      <c r="V111" s="50">
        <v>7.0945945945945901E-2</v>
      </c>
      <c r="W111" s="51">
        <v>0</v>
      </c>
      <c r="X111" s="51">
        <v>0</v>
      </c>
      <c r="Y111" s="44" t="s">
        <v>1869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6</v>
      </c>
      <c r="AI111" s="51">
        <v>104</v>
      </c>
      <c r="AJ111" s="51">
        <v>6</v>
      </c>
      <c r="AK111" s="51">
        <v>78</v>
      </c>
      <c r="AL111" s="51">
        <v>61</v>
      </c>
      <c r="AM111" s="51">
        <v>42</v>
      </c>
      <c r="AN111" s="51">
        <v>215</v>
      </c>
      <c r="AO111" s="53">
        <v>227</v>
      </c>
    </row>
    <row r="112" spans="2:41" x14ac:dyDescent="0.25">
      <c r="B112" s="55" t="s">
        <v>1808</v>
      </c>
      <c r="C112" s="55" t="s">
        <v>251</v>
      </c>
      <c r="D112" s="55" t="s">
        <v>252</v>
      </c>
      <c r="E112" s="51">
        <v>1</v>
      </c>
      <c r="F112" s="51">
        <v>539</v>
      </c>
      <c r="G112" s="51">
        <v>258</v>
      </c>
      <c r="H112" s="50">
        <v>0.47866419294990697</v>
      </c>
      <c r="I112" s="51">
        <v>281</v>
      </c>
      <c r="J112" s="50">
        <v>0.52133580705009297</v>
      </c>
      <c r="K112" s="51">
        <v>3</v>
      </c>
      <c r="L112" s="51">
        <v>0</v>
      </c>
      <c r="M112" s="51">
        <v>498</v>
      </c>
      <c r="N112" s="51">
        <v>15</v>
      </c>
      <c r="O112" s="51">
        <v>0</v>
      </c>
      <c r="P112" s="51">
        <v>23</v>
      </c>
      <c r="Q112" s="51">
        <v>0</v>
      </c>
      <c r="R112" s="51">
        <f>SUM(Table4[[#This Row],[AmInd]:[HawPI]],Table4[[#This Row],[Multiple]])</f>
        <v>516</v>
      </c>
      <c r="S112" s="51">
        <v>539</v>
      </c>
      <c r="T112" s="50">
        <v>1</v>
      </c>
      <c r="U112" s="51">
        <v>0</v>
      </c>
      <c r="V112" s="50">
        <v>0</v>
      </c>
      <c r="W112" s="51">
        <v>0</v>
      </c>
      <c r="X112" s="51">
        <v>0</v>
      </c>
      <c r="Y112" s="44" t="s">
        <v>1869</v>
      </c>
      <c r="Z112" s="51">
        <v>66</v>
      </c>
      <c r="AA112" s="51">
        <v>74</v>
      </c>
      <c r="AB112" s="51">
        <v>73</v>
      </c>
      <c r="AC112" s="51">
        <v>76</v>
      </c>
      <c r="AD112" s="51">
        <v>76</v>
      </c>
      <c r="AE112" s="51">
        <v>64</v>
      </c>
      <c r="AF112" s="51">
        <v>54</v>
      </c>
      <c r="AG112" s="51">
        <v>56</v>
      </c>
      <c r="AH112" s="51">
        <v>0</v>
      </c>
      <c r="AI112" s="51">
        <v>0</v>
      </c>
      <c r="AJ112" s="51">
        <v>0</v>
      </c>
      <c r="AK112" s="51">
        <v>0</v>
      </c>
      <c r="AL112" s="51">
        <v>0</v>
      </c>
      <c r="AM112" s="51">
        <v>0</v>
      </c>
      <c r="AN112" s="51">
        <v>438</v>
      </c>
      <c r="AO112" s="53">
        <v>438</v>
      </c>
    </row>
    <row r="113" spans="2:41" ht="15" customHeight="1" x14ac:dyDescent="0.25">
      <c r="B113" s="55" t="s">
        <v>1808</v>
      </c>
      <c r="C113" s="55" t="s">
        <v>306</v>
      </c>
      <c r="D113" s="55" t="s">
        <v>307</v>
      </c>
      <c r="E113" s="51">
        <v>1</v>
      </c>
      <c r="F113" s="51">
        <v>368</v>
      </c>
      <c r="G113" s="51">
        <v>192</v>
      </c>
      <c r="H113" s="50">
        <v>0.52173913043478304</v>
      </c>
      <c r="I113" s="51">
        <v>176</v>
      </c>
      <c r="J113" s="50">
        <v>0.47826086956521702</v>
      </c>
      <c r="K113" s="51">
        <v>0</v>
      </c>
      <c r="L113" s="51">
        <v>0</v>
      </c>
      <c r="M113" s="51">
        <v>358</v>
      </c>
      <c r="N113" s="51">
        <v>10</v>
      </c>
      <c r="O113" s="51">
        <v>0</v>
      </c>
      <c r="P113" s="51">
        <v>0</v>
      </c>
      <c r="Q113" s="51">
        <v>0</v>
      </c>
      <c r="R113" s="51">
        <f>SUM(Table4[[#This Row],[AmInd]:[HawPI]],Table4[[#This Row],[Multiple]])</f>
        <v>368</v>
      </c>
      <c r="S113" s="51">
        <v>368</v>
      </c>
      <c r="T113" s="50">
        <v>1</v>
      </c>
      <c r="U113" s="51">
        <v>0</v>
      </c>
      <c r="V113" s="50">
        <v>0</v>
      </c>
      <c r="W113" s="51">
        <v>0</v>
      </c>
      <c r="X113" s="51">
        <v>2</v>
      </c>
      <c r="Y113" s="44" t="s">
        <v>1869</v>
      </c>
      <c r="Z113" s="51">
        <v>45</v>
      </c>
      <c r="AA113" s="51">
        <v>38</v>
      </c>
      <c r="AB113" s="51">
        <v>46</v>
      </c>
      <c r="AC113" s="51">
        <v>48</v>
      </c>
      <c r="AD113" s="51">
        <v>42</v>
      </c>
      <c r="AE113" s="51">
        <v>30</v>
      </c>
      <c r="AF113" s="51">
        <v>42</v>
      </c>
      <c r="AG113" s="51">
        <v>31</v>
      </c>
      <c r="AH113" s="51">
        <v>44</v>
      </c>
      <c r="AI113" s="51">
        <v>0</v>
      </c>
      <c r="AJ113" s="51">
        <v>0</v>
      </c>
      <c r="AK113" s="51">
        <v>0</v>
      </c>
      <c r="AL113" s="51">
        <v>0</v>
      </c>
      <c r="AM113" s="51">
        <v>0</v>
      </c>
      <c r="AN113" s="51">
        <v>361</v>
      </c>
      <c r="AO113" s="53">
        <v>361</v>
      </c>
    </row>
    <row r="114" spans="2:41" x14ac:dyDescent="0.25">
      <c r="B114" s="55" t="s">
        <v>1808</v>
      </c>
      <c r="C114" s="55" t="s">
        <v>253</v>
      </c>
      <c r="D114" s="55" t="s">
        <v>254</v>
      </c>
      <c r="E114" s="51">
        <v>1</v>
      </c>
      <c r="F114" s="51">
        <v>395</v>
      </c>
      <c r="G114" s="51">
        <v>213</v>
      </c>
      <c r="H114" s="50">
        <v>0.53924050632911402</v>
      </c>
      <c r="I114" s="51">
        <v>182</v>
      </c>
      <c r="J114" s="50">
        <v>0.46075949367088598</v>
      </c>
      <c r="K114" s="51">
        <v>0</v>
      </c>
      <c r="L114" s="51">
        <v>0</v>
      </c>
      <c r="M114" s="51">
        <v>386</v>
      </c>
      <c r="N114" s="51">
        <v>2</v>
      </c>
      <c r="O114" s="51">
        <v>0</v>
      </c>
      <c r="P114" s="51">
        <v>7</v>
      </c>
      <c r="Q114" s="51">
        <v>0</v>
      </c>
      <c r="R114" s="51">
        <f>SUM(Table4[[#This Row],[AmInd]:[HawPI]],Table4[[#This Row],[Multiple]])</f>
        <v>388</v>
      </c>
      <c r="S114" s="51">
        <v>395</v>
      </c>
      <c r="T114" s="50">
        <v>1</v>
      </c>
      <c r="U114" s="51">
        <v>0</v>
      </c>
      <c r="V114" s="50">
        <v>0</v>
      </c>
      <c r="W114" s="51">
        <v>0</v>
      </c>
      <c r="X114" s="51">
        <v>0</v>
      </c>
      <c r="Y114" s="44" t="s">
        <v>1869</v>
      </c>
      <c r="Z114" s="51">
        <v>50</v>
      </c>
      <c r="AA114" s="51">
        <v>35</v>
      </c>
      <c r="AB114" s="51">
        <v>44</v>
      </c>
      <c r="AC114" s="51">
        <v>44</v>
      </c>
      <c r="AD114" s="51">
        <v>51</v>
      </c>
      <c r="AE114" s="51">
        <v>50</v>
      </c>
      <c r="AF114" s="51">
        <v>41</v>
      </c>
      <c r="AG114" s="51">
        <v>41</v>
      </c>
      <c r="AH114" s="51">
        <v>39</v>
      </c>
      <c r="AI114" s="51">
        <v>0</v>
      </c>
      <c r="AJ114" s="51">
        <v>0</v>
      </c>
      <c r="AK114" s="51">
        <v>0</v>
      </c>
      <c r="AL114" s="51">
        <v>0</v>
      </c>
      <c r="AM114" s="51">
        <v>0</v>
      </c>
      <c r="AN114" s="51">
        <v>354</v>
      </c>
      <c r="AO114" s="53">
        <v>354</v>
      </c>
    </row>
    <row r="115" spans="2:41" x14ac:dyDescent="0.25">
      <c r="B115" s="55" t="s">
        <v>1808</v>
      </c>
      <c r="C115" s="55" t="s">
        <v>255</v>
      </c>
      <c r="D115" s="55" t="s">
        <v>256</v>
      </c>
      <c r="E115" s="51">
        <v>1</v>
      </c>
      <c r="F115" s="51">
        <v>463</v>
      </c>
      <c r="G115" s="51">
        <v>220</v>
      </c>
      <c r="H115" s="50">
        <v>0.47516198704103702</v>
      </c>
      <c r="I115" s="51">
        <v>243</v>
      </c>
      <c r="J115" s="50">
        <v>0.52483801295896304</v>
      </c>
      <c r="K115" s="51">
        <v>1</v>
      </c>
      <c r="L115" s="51">
        <v>0</v>
      </c>
      <c r="M115" s="51">
        <v>441</v>
      </c>
      <c r="N115" s="51">
        <v>4</v>
      </c>
      <c r="O115" s="51">
        <v>0</v>
      </c>
      <c r="P115" s="51">
        <v>17</v>
      </c>
      <c r="Q115" s="51">
        <v>0</v>
      </c>
      <c r="R115" s="51">
        <f>SUM(Table4[[#This Row],[AmInd]:[HawPI]],Table4[[#This Row],[Multiple]])</f>
        <v>446</v>
      </c>
      <c r="S115" s="51">
        <v>462</v>
      </c>
      <c r="T115" s="50">
        <v>0.99784017278617698</v>
      </c>
      <c r="U115" s="51">
        <v>1</v>
      </c>
      <c r="V115" s="50">
        <v>2.15982721382289E-3</v>
      </c>
      <c r="W115" s="51">
        <v>0</v>
      </c>
      <c r="X115" s="51">
        <v>0</v>
      </c>
      <c r="Y115" s="44" t="s">
        <v>1869</v>
      </c>
      <c r="Z115" s="51">
        <v>35</v>
      </c>
      <c r="AA115" s="51">
        <v>70</v>
      </c>
      <c r="AB115" s="51">
        <v>86</v>
      </c>
      <c r="AC115" s="51">
        <v>68</v>
      </c>
      <c r="AD115" s="51">
        <v>54</v>
      </c>
      <c r="AE115" s="51">
        <v>61</v>
      </c>
      <c r="AF115" s="51">
        <v>52</v>
      </c>
      <c r="AG115" s="51">
        <v>37</v>
      </c>
      <c r="AH115" s="51">
        <v>0</v>
      </c>
      <c r="AI115" s="51">
        <v>0</v>
      </c>
      <c r="AJ115" s="51">
        <v>0</v>
      </c>
      <c r="AK115" s="51">
        <v>0</v>
      </c>
      <c r="AL115" s="51">
        <v>0</v>
      </c>
      <c r="AM115" s="51">
        <v>0</v>
      </c>
      <c r="AN115" s="51">
        <v>296</v>
      </c>
      <c r="AO115" s="53">
        <v>296</v>
      </c>
    </row>
    <row r="116" spans="2:41" ht="30" x14ac:dyDescent="0.25">
      <c r="B116" s="56" t="s">
        <v>1808</v>
      </c>
      <c r="C116" s="56" t="s">
        <v>417</v>
      </c>
      <c r="D116" s="56" t="s">
        <v>418</v>
      </c>
      <c r="E116" s="51">
        <v>1</v>
      </c>
      <c r="F116" s="51">
        <v>938</v>
      </c>
      <c r="G116" s="51">
        <v>493</v>
      </c>
      <c r="H116" s="50">
        <v>0.52558635394456299</v>
      </c>
      <c r="I116" s="51">
        <v>445</v>
      </c>
      <c r="J116" s="50">
        <v>0.47441364605543701</v>
      </c>
      <c r="K116" s="51">
        <v>0</v>
      </c>
      <c r="L116" s="51">
        <v>0</v>
      </c>
      <c r="M116" s="51">
        <v>934</v>
      </c>
      <c r="N116" s="51">
        <v>2</v>
      </c>
      <c r="O116" s="51">
        <v>0</v>
      </c>
      <c r="P116" s="51">
        <v>1</v>
      </c>
      <c r="Q116" s="51">
        <v>1</v>
      </c>
      <c r="R116" s="51">
        <f>SUM(Table4[[#This Row],[AmInd]:[HawPI]],Table4[[#This Row],[Multiple]])</f>
        <v>937</v>
      </c>
      <c r="S116" s="51">
        <v>938</v>
      </c>
      <c r="T116" s="50">
        <v>1</v>
      </c>
      <c r="U116" s="51">
        <v>0</v>
      </c>
      <c r="V116" s="50">
        <v>0</v>
      </c>
      <c r="W116" s="51">
        <v>0</v>
      </c>
      <c r="X116" s="51">
        <v>2</v>
      </c>
      <c r="Y116" s="44" t="s">
        <v>1869</v>
      </c>
      <c r="Z116" s="51">
        <v>72</v>
      </c>
      <c r="AA116" s="51">
        <v>68</v>
      </c>
      <c r="AB116" s="51">
        <v>61</v>
      </c>
      <c r="AC116" s="51">
        <v>60</v>
      </c>
      <c r="AD116" s="51">
        <v>57</v>
      </c>
      <c r="AE116" s="51">
        <v>51</v>
      </c>
      <c r="AF116" s="51">
        <v>57</v>
      </c>
      <c r="AG116" s="51">
        <v>44</v>
      </c>
      <c r="AH116" s="51">
        <v>63</v>
      </c>
      <c r="AI116" s="51">
        <v>181</v>
      </c>
      <c r="AJ116" s="51">
        <v>0</v>
      </c>
      <c r="AK116" s="51">
        <v>120</v>
      </c>
      <c r="AL116" s="51">
        <v>50</v>
      </c>
      <c r="AM116" s="51">
        <v>52</v>
      </c>
      <c r="AN116" s="51">
        <v>838</v>
      </c>
      <c r="AO116" s="51">
        <v>838</v>
      </c>
    </row>
    <row r="117" spans="2:41" ht="30" x14ac:dyDescent="0.25">
      <c r="B117" s="55" t="s">
        <v>1808</v>
      </c>
      <c r="C117" s="55" t="s">
        <v>308</v>
      </c>
      <c r="D117" s="55" t="s">
        <v>309</v>
      </c>
      <c r="E117" s="51">
        <v>1</v>
      </c>
      <c r="F117" s="51">
        <v>305</v>
      </c>
      <c r="G117" s="51">
        <v>147</v>
      </c>
      <c r="H117" s="50">
        <v>0.48196721311475399</v>
      </c>
      <c r="I117" s="51">
        <v>158</v>
      </c>
      <c r="J117" s="50">
        <v>0.51803278688524601</v>
      </c>
      <c r="K117" s="51">
        <v>0</v>
      </c>
      <c r="L117" s="51">
        <v>0</v>
      </c>
      <c r="M117" s="51">
        <v>291</v>
      </c>
      <c r="N117" s="51">
        <v>14</v>
      </c>
      <c r="O117" s="51">
        <v>0</v>
      </c>
      <c r="P117" s="51">
        <v>0</v>
      </c>
      <c r="Q117" s="51">
        <v>0</v>
      </c>
      <c r="R117" s="51">
        <f>SUM(Table4[[#This Row],[AmInd]:[HawPI]],Table4[[#This Row],[Multiple]])</f>
        <v>305</v>
      </c>
      <c r="S117" s="51">
        <v>305</v>
      </c>
      <c r="T117" s="50">
        <v>1</v>
      </c>
      <c r="U117" s="51">
        <v>0</v>
      </c>
      <c r="V117" s="50">
        <v>0</v>
      </c>
      <c r="W117" s="51">
        <v>0</v>
      </c>
      <c r="X117" s="51">
        <v>0</v>
      </c>
      <c r="Y117" s="44" t="s">
        <v>1869</v>
      </c>
      <c r="Z117" s="51">
        <v>39</v>
      </c>
      <c r="AA117" s="51">
        <v>34</v>
      </c>
      <c r="AB117" s="51">
        <v>39</v>
      </c>
      <c r="AC117" s="51">
        <v>45</v>
      </c>
      <c r="AD117" s="51">
        <v>29</v>
      </c>
      <c r="AE117" s="51">
        <v>35</v>
      </c>
      <c r="AF117" s="51">
        <v>33</v>
      </c>
      <c r="AG117" s="51">
        <v>28</v>
      </c>
      <c r="AH117" s="51">
        <v>23</v>
      </c>
      <c r="AI117" s="51">
        <v>0</v>
      </c>
      <c r="AJ117" s="51">
        <v>0</v>
      </c>
      <c r="AK117" s="51">
        <v>0</v>
      </c>
      <c r="AL117" s="51">
        <v>0</v>
      </c>
      <c r="AM117" s="51">
        <v>0</v>
      </c>
      <c r="AN117" s="51">
        <v>303</v>
      </c>
      <c r="AO117" s="53">
        <v>303</v>
      </c>
    </row>
    <row r="118" spans="2:41" ht="15" customHeight="1" x14ac:dyDescent="0.25">
      <c r="B118" s="55" t="s">
        <v>1808</v>
      </c>
      <c r="C118" s="55" t="s">
        <v>1811</v>
      </c>
      <c r="D118" s="55" t="s">
        <v>1812</v>
      </c>
      <c r="E118" s="51">
        <v>1</v>
      </c>
      <c r="F118" s="51">
        <v>384</v>
      </c>
      <c r="G118" s="51">
        <v>188</v>
      </c>
      <c r="H118" s="50">
        <v>0.48958333333333298</v>
      </c>
      <c r="I118" s="51">
        <v>196</v>
      </c>
      <c r="J118" s="50">
        <v>0.51041666666666696</v>
      </c>
      <c r="K118" s="51">
        <v>1</v>
      </c>
      <c r="L118" s="51">
        <v>0</v>
      </c>
      <c r="M118" s="51">
        <v>359</v>
      </c>
      <c r="N118" s="51">
        <v>1</v>
      </c>
      <c r="O118" s="51">
        <v>0</v>
      </c>
      <c r="P118" s="51">
        <v>11</v>
      </c>
      <c r="Q118" s="51">
        <v>12</v>
      </c>
      <c r="R118" s="51">
        <f>SUM(Table4[[#This Row],[AmInd]:[HawPI]],Table4[[#This Row],[Multiple]])</f>
        <v>373</v>
      </c>
      <c r="S118" s="51">
        <v>383</v>
      </c>
      <c r="T118" s="50">
        <v>0.99739583333333304</v>
      </c>
      <c r="U118" s="51">
        <v>1</v>
      </c>
      <c r="V118" s="50">
        <v>2.60416666666667E-3</v>
      </c>
      <c r="W118" s="51">
        <v>0</v>
      </c>
      <c r="X118" s="51">
        <v>0</v>
      </c>
      <c r="Y118" s="44" t="s">
        <v>1869</v>
      </c>
      <c r="Z118" s="51">
        <v>30</v>
      </c>
      <c r="AA118" s="51">
        <v>22</v>
      </c>
      <c r="AB118" s="51">
        <v>27</v>
      </c>
      <c r="AC118" s="51">
        <v>20</v>
      </c>
      <c r="AD118" s="51">
        <v>26</v>
      </c>
      <c r="AE118" s="51">
        <v>22</v>
      </c>
      <c r="AF118" s="51">
        <v>30</v>
      </c>
      <c r="AG118" s="51">
        <v>26</v>
      </c>
      <c r="AH118" s="51">
        <v>33</v>
      </c>
      <c r="AI118" s="51">
        <v>29</v>
      </c>
      <c r="AJ118" s="51">
        <v>0</v>
      </c>
      <c r="AK118" s="51">
        <v>46</v>
      </c>
      <c r="AL118" s="51">
        <v>48</v>
      </c>
      <c r="AM118" s="51">
        <v>25</v>
      </c>
      <c r="AN118" s="51">
        <v>263</v>
      </c>
      <c r="AO118" s="53">
        <v>263</v>
      </c>
    </row>
    <row r="119" spans="2:41" ht="30" customHeight="1" x14ac:dyDescent="0.25">
      <c r="B119" s="55" t="s">
        <v>1808</v>
      </c>
      <c r="C119" s="55" t="s">
        <v>1813</v>
      </c>
      <c r="D119" s="55" t="s">
        <v>1814</v>
      </c>
      <c r="E119" s="51">
        <v>1</v>
      </c>
      <c r="F119" s="51">
        <v>44</v>
      </c>
      <c r="G119" s="51">
        <v>22</v>
      </c>
      <c r="H119" s="50">
        <v>0.5</v>
      </c>
      <c r="I119" s="51">
        <v>22</v>
      </c>
      <c r="J119" s="50">
        <v>0.5</v>
      </c>
      <c r="K119" s="51">
        <v>0</v>
      </c>
      <c r="L119" s="51">
        <v>0</v>
      </c>
      <c r="M119" s="51">
        <v>37</v>
      </c>
      <c r="N119" s="51">
        <v>6</v>
      </c>
      <c r="O119" s="51">
        <v>0</v>
      </c>
      <c r="P119" s="51">
        <v>0</v>
      </c>
      <c r="Q119" s="51">
        <v>1</v>
      </c>
      <c r="R119" s="51">
        <f>SUM(Table4[[#This Row],[AmInd]:[HawPI]],Table4[[#This Row],[Multiple]])</f>
        <v>44</v>
      </c>
      <c r="S119" s="51">
        <v>38</v>
      </c>
      <c r="T119" s="50">
        <v>0.86363636363636398</v>
      </c>
      <c r="U119" s="51">
        <v>6</v>
      </c>
      <c r="V119" s="50">
        <v>0.13636363636363599</v>
      </c>
      <c r="W119" s="51">
        <v>0</v>
      </c>
      <c r="X119" s="51">
        <v>0</v>
      </c>
      <c r="Y119" s="44" t="s">
        <v>1869</v>
      </c>
      <c r="Z119" s="51">
        <v>44</v>
      </c>
      <c r="AA119" s="51">
        <v>0</v>
      </c>
      <c r="AB119" s="51">
        <v>0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1">
        <v>0</v>
      </c>
      <c r="AL119" s="51">
        <v>0</v>
      </c>
      <c r="AM119" s="51">
        <v>0</v>
      </c>
      <c r="AN119" s="51">
        <v>37</v>
      </c>
      <c r="AO119" s="53">
        <v>40</v>
      </c>
    </row>
    <row r="120" spans="2:41" ht="30" customHeight="1" x14ac:dyDescent="0.25">
      <c r="B120" s="55" t="s">
        <v>1808</v>
      </c>
      <c r="C120" s="55" t="s">
        <v>1815</v>
      </c>
      <c r="D120" s="55" t="s">
        <v>1816</v>
      </c>
      <c r="E120" s="51">
        <v>1</v>
      </c>
      <c r="F120" s="51">
        <v>92</v>
      </c>
      <c r="G120" s="51">
        <v>45</v>
      </c>
      <c r="H120" s="50">
        <v>0.48913043478260898</v>
      </c>
      <c r="I120" s="51">
        <v>47</v>
      </c>
      <c r="J120" s="50">
        <v>0.51086956521739102</v>
      </c>
      <c r="K120" s="51">
        <v>0</v>
      </c>
      <c r="L120" s="51">
        <v>0</v>
      </c>
      <c r="M120" s="51">
        <v>92</v>
      </c>
      <c r="N120" s="51">
        <v>0</v>
      </c>
      <c r="O120" s="51">
        <v>0</v>
      </c>
      <c r="P120" s="51">
        <v>0</v>
      </c>
      <c r="Q120" s="51">
        <v>0</v>
      </c>
      <c r="R120" s="51">
        <f>SUM(Table4[[#This Row],[AmInd]:[HawPI]],Table4[[#This Row],[Multiple]])</f>
        <v>92</v>
      </c>
      <c r="S120" s="51">
        <v>92</v>
      </c>
      <c r="T120" s="50">
        <v>1</v>
      </c>
      <c r="U120" s="51">
        <v>0</v>
      </c>
      <c r="V120" s="50">
        <v>0</v>
      </c>
      <c r="W120" s="51">
        <v>0</v>
      </c>
      <c r="X120" s="51">
        <v>0</v>
      </c>
      <c r="Y120" s="44" t="s">
        <v>1869</v>
      </c>
      <c r="Z120" s="51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0</v>
      </c>
      <c r="AF120" s="51">
        <v>92</v>
      </c>
      <c r="AG120" s="51">
        <v>0</v>
      </c>
      <c r="AH120" s="51">
        <v>0</v>
      </c>
      <c r="AI120" s="51">
        <v>0</v>
      </c>
      <c r="AJ120" s="51">
        <v>0</v>
      </c>
      <c r="AK120" s="51">
        <v>0</v>
      </c>
      <c r="AL120" s="51">
        <v>0</v>
      </c>
      <c r="AM120" s="51">
        <v>0</v>
      </c>
      <c r="AN120" s="51">
        <v>83</v>
      </c>
      <c r="AO120" s="53">
        <v>83</v>
      </c>
    </row>
    <row r="121" spans="2:41" ht="30" x14ac:dyDescent="0.25">
      <c r="B121" s="55" t="s">
        <v>1808</v>
      </c>
      <c r="C121" s="55" t="s">
        <v>1817</v>
      </c>
      <c r="D121" s="55" t="s">
        <v>1818</v>
      </c>
      <c r="E121" s="51">
        <v>1</v>
      </c>
      <c r="F121" s="51">
        <v>340</v>
      </c>
      <c r="G121" s="51">
        <v>0</v>
      </c>
      <c r="H121" s="50">
        <v>0</v>
      </c>
      <c r="I121" s="51">
        <v>340</v>
      </c>
      <c r="J121" s="50">
        <v>1</v>
      </c>
      <c r="K121" s="51">
        <v>0</v>
      </c>
      <c r="L121" s="51">
        <v>0</v>
      </c>
      <c r="M121" s="51">
        <v>329</v>
      </c>
      <c r="N121" s="51">
        <v>2</v>
      </c>
      <c r="O121" s="51">
        <v>0</v>
      </c>
      <c r="P121" s="51">
        <v>9</v>
      </c>
      <c r="Q121" s="51">
        <v>0</v>
      </c>
      <c r="R121" s="51">
        <f>SUM(Table4[[#This Row],[AmInd]:[HawPI]],Table4[[#This Row],[Multiple]])</f>
        <v>331</v>
      </c>
      <c r="S121" s="51">
        <v>340</v>
      </c>
      <c r="T121" s="50">
        <v>1</v>
      </c>
      <c r="U121" s="51">
        <v>0</v>
      </c>
      <c r="V121" s="50">
        <v>0</v>
      </c>
      <c r="W121" s="51">
        <v>0</v>
      </c>
      <c r="X121" s="51">
        <v>0</v>
      </c>
      <c r="Y121" s="44" t="s">
        <v>1869</v>
      </c>
      <c r="Z121" s="51">
        <v>38</v>
      </c>
      <c r="AA121" s="51">
        <v>50</v>
      </c>
      <c r="AB121" s="51">
        <v>47</v>
      </c>
      <c r="AC121" s="51">
        <v>53</v>
      </c>
      <c r="AD121" s="51">
        <v>53</v>
      </c>
      <c r="AE121" s="51">
        <v>49</v>
      </c>
      <c r="AF121" s="51">
        <v>50</v>
      </c>
      <c r="AG121" s="51">
        <v>0</v>
      </c>
      <c r="AH121" s="51">
        <v>0</v>
      </c>
      <c r="AI121" s="51">
        <v>0</v>
      </c>
      <c r="AJ121" s="51">
        <v>0</v>
      </c>
      <c r="AK121" s="51">
        <v>0</v>
      </c>
      <c r="AL121" s="51">
        <v>0</v>
      </c>
      <c r="AM121" s="51">
        <v>0</v>
      </c>
      <c r="AN121" s="51">
        <v>218</v>
      </c>
      <c r="AO121" s="53">
        <v>218</v>
      </c>
    </row>
    <row r="122" spans="2:41" ht="30" customHeight="1" x14ac:dyDescent="0.25">
      <c r="B122" s="55" t="s">
        <v>1808</v>
      </c>
      <c r="C122" s="55" t="s">
        <v>1819</v>
      </c>
      <c r="D122" s="55" t="s">
        <v>1820</v>
      </c>
      <c r="E122" s="51">
        <v>1</v>
      </c>
      <c r="F122" s="51">
        <v>97</v>
      </c>
      <c r="G122" s="51">
        <v>53</v>
      </c>
      <c r="H122" s="50">
        <v>0.54639175257731998</v>
      </c>
      <c r="I122" s="51">
        <v>44</v>
      </c>
      <c r="J122" s="50">
        <v>0.45360824742268002</v>
      </c>
      <c r="K122" s="51">
        <v>0</v>
      </c>
      <c r="L122" s="51">
        <v>0</v>
      </c>
      <c r="M122" s="51">
        <v>91</v>
      </c>
      <c r="N122" s="51">
        <v>1</v>
      </c>
      <c r="O122" s="51">
        <v>0</v>
      </c>
      <c r="P122" s="51">
        <v>5</v>
      </c>
      <c r="Q122" s="51">
        <v>0</v>
      </c>
      <c r="R122" s="51">
        <f>SUM(Table4[[#This Row],[AmInd]:[HawPI]],Table4[[#This Row],[Multiple]])</f>
        <v>92</v>
      </c>
      <c r="S122" s="51">
        <v>97</v>
      </c>
      <c r="T122" s="50">
        <v>1</v>
      </c>
      <c r="U122" s="51">
        <v>0</v>
      </c>
      <c r="V122" s="50">
        <v>0</v>
      </c>
      <c r="W122" s="51">
        <v>0</v>
      </c>
      <c r="X122" s="51">
        <v>0</v>
      </c>
      <c r="Y122" s="44" t="s">
        <v>1869</v>
      </c>
      <c r="Z122" s="51">
        <v>6</v>
      </c>
      <c r="AA122" s="51">
        <v>14</v>
      </c>
      <c r="AB122" s="51">
        <v>11</v>
      </c>
      <c r="AC122" s="51">
        <v>8</v>
      </c>
      <c r="AD122" s="51">
        <v>15</v>
      </c>
      <c r="AE122" s="51">
        <v>16</v>
      </c>
      <c r="AF122" s="51">
        <v>14</v>
      </c>
      <c r="AG122" s="51">
        <v>13</v>
      </c>
      <c r="AH122" s="51">
        <v>0</v>
      </c>
      <c r="AI122" s="51">
        <v>0</v>
      </c>
      <c r="AJ122" s="51">
        <v>0</v>
      </c>
      <c r="AK122" s="51">
        <v>0</v>
      </c>
      <c r="AL122" s="51">
        <v>0</v>
      </c>
      <c r="AM122" s="51">
        <v>0</v>
      </c>
      <c r="AN122" s="51">
        <v>60</v>
      </c>
      <c r="AO122" s="53">
        <v>60</v>
      </c>
    </row>
    <row r="123" spans="2:41" ht="30" customHeight="1" x14ac:dyDescent="0.25">
      <c r="B123" s="55" t="s">
        <v>1808</v>
      </c>
      <c r="C123" s="55" t="s">
        <v>257</v>
      </c>
      <c r="D123" s="55" t="s">
        <v>258</v>
      </c>
      <c r="E123" s="51">
        <v>1</v>
      </c>
      <c r="F123" s="51">
        <v>630</v>
      </c>
      <c r="G123" s="51">
        <v>309</v>
      </c>
      <c r="H123" s="50">
        <v>0.49047619047619001</v>
      </c>
      <c r="I123" s="51">
        <v>321</v>
      </c>
      <c r="J123" s="50">
        <v>0.50952380952380905</v>
      </c>
      <c r="K123" s="51">
        <v>0</v>
      </c>
      <c r="L123" s="51">
        <v>0</v>
      </c>
      <c r="M123" s="51">
        <v>614</v>
      </c>
      <c r="N123" s="51">
        <v>9</v>
      </c>
      <c r="O123" s="51">
        <v>0</v>
      </c>
      <c r="P123" s="51">
        <v>7</v>
      </c>
      <c r="Q123" s="51">
        <v>0</v>
      </c>
      <c r="R123" s="51">
        <f>SUM(Table4[[#This Row],[AmInd]:[HawPI]],Table4[[#This Row],[Multiple]])</f>
        <v>623</v>
      </c>
      <c r="S123" s="51">
        <v>630</v>
      </c>
      <c r="T123" s="50">
        <v>1</v>
      </c>
      <c r="U123" s="51">
        <v>0</v>
      </c>
      <c r="V123" s="50">
        <v>0</v>
      </c>
      <c r="W123" s="51">
        <v>0</v>
      </c>
      <c r="X123" s="51">
        <v>0</v>
      </c>
      <c r="Y123" s="44" t="s">
        <v>1869</v>
      </c>
      <c r="Z123" s="51">
        <v>82</v>
      </c>
      <c r="AA123" s="51">
        <v>74</v>
      </c>
      <c r="AB123" s="51">
        <v>81</v>
      </c>
      <c r="AC123" s="51">
        <v>80</v>
      </c>
      <c r="AD123" s="51">
        <v>73</v>
      </c>
      <c r="AE123" s="51">
        <v>61</v>
      </c>
      <c r="AF123" s="51">
        <v>62</v>
      </c>
      <c r="AG123" s="51">
        <v>57</v>
      </c>
      <c r="AH123" s="51">
        <v>60</v>
      </c>
      <c r="AI123" s="51">
        <v>0</v>
      </c>
      <c r="AJ123" s="51">
        <v>0</v>
      </c>
      <c r="AK123" s="51">
        <v>0</v>
      </c>
      <c r="AL123" s="51">
        <v>0</v>
      </c>
      <c r="AM123" s="51">
        <v>0</v>
      </c>
      <c r="AN123" s="51">
        <v>527</v>
      </c>
      <c r="AO123" s="53">
        <v>527</v>
      </c>
    </row>
    <row r="124" spans="2:41" ht="30" customHeight="1" x14ac:dyDescent="0.25">
      <c r="B124" s="55" t="s">
        <v>1808</v>
      </c>
      <c r="C124" s="55" t="s">
        <v>259</v>
      </c>
      <c r="D124" s="55" t="s">
        <v>260</v>
      </c>
      <c r="E124" s="51">
        <v>1</v>
      </c>
      <c r="F124" s="51">
        <v>272</v>
      </c>
      <c r="G124" s="51">
        <v>117</v>
      </c>
      <c r="H124" s="50">
        <v>0.43014705882352899</v>
      </c>
      <c r="I124" s="51">
        <v>155</v>
      </c>
      <c r="J124" s="50">
        <v>0.56985294117647101</v>
      </c>
      <c r="K124" s="51">
        <v>0</v>
      </c>
      <c r="L124" s="51">
        <v>0</v>
      </c>
      <c r="M124" s="51">
        <v>202</v>
      </c>
      <c r="N124" s="51">
        <v>6</v>
      </c>
      <c r="O124" s="51">
        <v>0</v>
      </c>
      <c r="P124" s="51">
        <v>64</v>
      </c>
      <c r="Q124" s="51">
        <v>0</v>
      </c>
      <c r="R124" s="51">
        <f>SUM(Table4[[#This Row],[AmInd]:[HawPI]],Table4[[#This Row],[Multiple]])</f>
        <v>208</v>
      </c>
      <c r="S124" s="51">
        <v>272</v>
      </c>
      <c r="T124" s="50">
        <v>1</v>
      </c>
      <c r="U124" s="51">
        <v>0</v>
      </c>
      <c r="V124" s="50">
        <v>0</v>
      </c>
      <c r="W124" s="51">
        <v>0</v>
      </c>
      <c r="X124" s="51">
        <v>0</v>
      </c>
      <c r="Y124" s="44" t="s">
        <v>1869</v>
      </c>
      <c r="Z124" s="51">
        <v>19</v>
      </c>
      <c r="AA124" s="51">
        <v>34</v>
      </c>
      <c r="AB124" s="51">
        <v>25</v>
      </c>
      <c r="AC124" s="51">
        <v>41</v>
      </c>
      <c r="AD124" s="51">
        <v>41</v>
      </c>
      <c r="AE124" s="51">
        <v>33</v>
      </c>
      <c r="AF124" s="51">
        <v>33</v>
      </c>
      <c r="AG124" s="51">
        <v>29</v>
      </c>
      <c r="AH124" s="51">
        <v>17</v>
      </c>
      <c r="AI124" s="51">
        <v>0</v>
      </c>
      <c r="AJ124" s="51">
        <v>0</v>
      </c>
      <c r="AK124" s="51">
        <v>0</v>
      </c>
      <c r="AL124" s="51">
        <v>0</v>
      </c>
      <c r="AM124" s="51">
        <v>0</v>
      </c>
      <c r="AN124" s="51">
        <v>220</v>
      </c>
      <c r="AO124" s="53">
        <v>220</v>
      </c>
    </row>
    <row r="125" spans="2:41" x14ac:dyDescent="0.25">
      <c r="B125" s="55" t="s">
        <v>1808</v>
      </c>
      <c r="C125" s="55" t="s">
        <v>261</v>
      </c>
      <c r="D125" s="55" t="s">
        <v>262</v>
      </c>
      <c r="E125" s="51">
        <v>1</v>
      </c>
      <c r="F125" s="51">
        <v>500</v>
      </c>
      <c r="G125" s="51">
        <v>245</v>
      </c>
      <c r="H125" s="50">
        <v>0.49</v>
      </c>
      <c r="I125" s="51">
        <v>255</v>
      </c>
      <c r="J125" s="50">
        <v>0.51</v>
      </c>
      <c r="K125" s="51">
        <v>2</v>
      </c>
      <c r="L125" s="51">
        <v>2</v>
      </c>
      <c r="M125" s="51">
        <v>85</v>
      </c>
      <c r="N125" s="51">
        <v>8</v>
      </c>
      <c r="O125" s="51">
        <v>0</v>
      </c>
      <c r="P125" s="51">
        <v>398</v>
      </c>
      <c r="Q125" s="51">
        <v>5</v>
      </c>
      <c r="R125" s="51">
        <f>SUM(Table4[[#This Row],[AmInd]:[HawPI]],Table4[[#This Row],[Multiple]])</f>
        <v>102</v>
      </c>
      <c r="S125" s="51">
        <v>499</v>
      </c>
      <c r="T125" s="50">
        <v>0.998</v>
      </c>
      <c r="U125" s="51">
        <v>1</v>
      </c>
      <c r="V125" s="50">
        <v>2E-3</v>
      </c>
      <c r="W125" s="51">
        <v>0</v>
      </c>
      <c r="X125" s="51">
        <v>0</v>
      </c>
      <c r="Y125" s="44" t="s">
        <v>1869</v>
      </c>
      <c r="Z125" s="51">
        <v>31</v>
      </c>
      <c r="AA125" s="51">
        <v>44</v>
      </c>
      <c r="AB125" s="51">
        <v>41</v>
      </c>
      <c r="AC125" s="51">
        <v>37</v>
      </c>
      <c r="AD125" s="51">
        <v>48</v>
      </c>
      <c r="AE125" s="51">
        <v>35</v>
      </c>
      <c r="AF125" s="51">
        <v>46</v>
      </c>
      <c r="AG125" s="51">
        <v>27</v>
      </c>
      <c r="AH125" s="51">
        <v>42</v>
      </c>
      <c r="AI125" s="51">
        <v>46</v>
      </c>
      <c r="AJ125" s="51">
        <v>0</v>
      </c>
      <c r="AK125" s="51">
        <v>33</v>
      </c>
      <c r="AL125" s="51">
        <v>39</v>
      </c>
      <c r="AM125" s="51">
        <v>31</v>
      </c>
      <c r="AN125" s="51">
        <v>224</v>
      </c>
      <c r="AO125" s="53">
        <v>224</v>
      </c>
    </row>
    <row r="126" spans="2:41" x14ac:dyDescent="0.25">
      <c r="B126" s="55" t="s">
        <v>1808</v>
      </c>
      <c r="C126" s="55" t="s">
        <v>263</v>
      </c>
      <c r="D126" s="55" t="s">
        <v>264</v>
      </c>
      <c r="E126" s="51">
        <v>1</v>
      </c>
      <c r="F126" s="51">
        <v>370</v>
      </c>
      <c r="G126" s="51">
        <v>167</v>
      </c>
      <c r="H126" s="50">
        <v>0.45135135135135102</v>
      </c>
      <c r="I126" s="51">
        <v>203</v>
      </c>
      <c r="J126" s="50">
        <v>0.54864864864864904</v>
      </c>
      <c r="K126" s="51">
        <v>0</v>
      </c>
      <c r="L126" s="51">
        <v>10</v>
      </c>
      <c r="M126" s="51">
        <v>322</v>
      </c>
      <c r="N126" s="51">
        <v>15</v>
      </c>
      <c r="O126" s="51">
        <v>0</v>
      </c>
      <c r="P126" s="51">
        <v>22</v>
      </c>
      <c r="Q126" s="51">
        <v>1</v>
      </c>
      <c r="R126" s="51">
        <f>SUM(Table4[[#This Row],[AmInd]:[HawPI]],Table4[[#This Row],[Multiple]])</f>
        <v>348</v>
      </c>
      <c r="S126" s="51">
        <v>351</v>
      </c>
      <c r="T126" s="50">
        <v>0.94864864864864895</v>
      </c>
      <c r="U126" s="51">
        <v>19</v>
      </c>
      <c r="V126" s="50">
        <v>5.1351351351351403E-2</v>
      </c>
      <c r="W126" s="51">
        <v>0</v>
      </c>
      <c r="X126" s="51">
        <v>0</v>
      </c>
      <c r="Y126" s="44" t="s">
        <v>1869</v>
      </c>
      <c r="Z126" s="51">
        <v>0</v>
      </c>
      <c r="AA126" s="51">
        <v>0</v>
      </c>
      <c r="AB126" s="51">
        <v>0</v>
      </c>
      <c r="AC126" s="51">
        <v>0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136</v>
      </c>
      <c r="AJ126" s="51">
        <v>3</v>
      </c>
      <c r="AK126" s="51">
        <v>131</v>
      </c>
      <c r="AL126" s="51">
        <v>100</v>
      </c>
      <c r="AM126" s="51">
        <v>0</v>
      </c>
      <c r="AN126" s="51">
        <v>215</v>
      </c>
      <c r="AO126" s="53">
        <v>215</v>
      </c>
    </row>
    <row r="127" spans="2:41" x14ac:dyDescent="0.25">
      <c r="B127" s="55" t="s">
        <v>1808</v>
      </c>
      <c r="C127" s="55" t="s">
        <v>310</v>
      </c>
      <c r="D127" s="55" t="s">
        <v>311</v>
      </c>
      <c r="E127" s="51">
        <v>1</v>
      </c>
      <c r="F127" s="51">
        <v>942</v>
      </c>
      <c r="G127" s="51">
        <v>460</v>
      </c>
      <c r="H127" s="50">
        <v>0.48832271762208102</v>
      </c>
      <c r="I127" s="51">
        <v>482</v>
      </c>
      <c r="J127" s="50">
        <v>0.51167728237791898</v>
      </c>
      <c r="K127" s="51">
        <v>0</v>
      </c>
      <c r="L127" s="51">
        <v>1</v>
      </c>
      <c r="M127" s="51">
        <v>896</v>
      </c>
      <c r="N127" s="51">
        <v>35</v>
      </c>
      <c r="O127" s="51">
        <v>0</v>
      </c>
      <c r="P127" s="51">
        <v>7</v>
      </c>
      <c r="Q127" s="51">
        <v>3</v>
      </c>
      <c r="R127" s="51">
        <f>SUM(Table4[[#This Row],[AmInd]:[HawPI]],Table4[[#This Row],[Multiple]])</f>
        <v>935</v>
      </c>
      <c r="S127" s="51">
        <v>917</v>
      </c>
      <c r="T127" s="50">
        <v>0.97346072186836496</v>
      </c>
      <c r="U127" s="51">
        <v>25</v>
      </c>
      <c r="V127" s="50">
        <v>2.65392781316348E-2</v>
      </c>
      <c r="W127" s="51">
        <v>0</v>
      </c>
      <c r="X127" s="51">
        <v>2</v>
      </c>
      <c r="Y127" s="44" t="s">
        <v>1869</v>
      </c>
      <c r="Z127" s="51">
        <v>87</v>
      </c>
      <c r="AA127" s="51">
        <v>89</v>
      </c>
      <c r="AB127" s="51">
        <v>106</v>
      </c>
      <c r="AC127" s="51">
        <v>106</v>
      </c>
      <c r="AD127" s="51">
        <v>111</v>
      </c>
      <c r="AE127" s="51">
        <v>113</v>
      </c>
      <c r="AF127" s="51">
        <v>108</v>
      </c>
      <c r="AG127" s="51">
        <v>105</v>
      </c>
      <c r="AH127" s="51">
        <v>115</v>
      </c>
      <c r="AI127" s="51">
        <v>0</v>
      </c>
      <c r="AJ127" s="51">
        <v>0</v>
      </c>
      <c r="AK127" s="51">
        <v>0</v>
      </c>
      <c r="AL127" s="51">
        <v>0</v>
      </c>
      <c r="AM127" s="51">
        <v>0</v>
      </c>
      <c r="AN127" s="51">
        <v>926</v>
      </c>
      <c r="AO127" s="53">
        <v>926</v>
      </c>
    </row>
    <row r="128" spans="2:41" x14ac:dyDescent="0.25">
      <c r="B128" s="55" t="s">
        <v>1808</v>
      </c>
      <c r="C128" s="55" t="s">
        <v>312</v>
      </c>
      <c r="D128" s="55" t="s">
        <v>313</v>
      </c>
      <c r="E128" s="51">
        <v>1</v>
      </c>
      <c r="F128" s="51">
        <v>510</v>
      </c>
      <c r="G128" s="51">
        <v>246</v>
      </c>
      <c r="H128" s="50">
        <v>0.48235294117647098</v>
      </c>
      <c r="I128" s="51">
        <v>264</v>
      </c>
      <c r="J128" s="50">
        <v>0.51764705882352902</v>
      </c>
      <c r="K128" s="51">
        <v>0</v>
      </c>
      <c r="L128" s="51">
        <v>1</v>
      </c>
      <c r="M128" s="51">
        <v>206</v>
      </c>
      <c r="N128" s="51">
        <v>296</v>
      </c>
      <c r="O128" s="51">
        <v>0</v>
      </c>
      <c r="P128" s="51">
        <v>4</v>
      </c>
      <c r="Q128" s="51">
        <v>3</v>
      </c>
      <c r="R128" s="51">
        <f>SUM(Table4[[#This Row],[AmInd]:[HawPI]],Table4[[#This Row],[Multiple]])</f>
        <v>506</v>
      </c>
      <c r="S128" s="51">
        <v>332</v>
      </c>
      <c r="T128" s="50">
        <v>0.65098039215686299</v>
      </c>
      <c r="U128" s="51">
        <v>178</v>
      </c>
      <c r="V128" s="50">
        <v>0.34901960784313701</v>
      </c>
      <c r="W128" s="51">
        <v>0</v>
      </c>
      <c r="X128" s="51">
        <v>0</v>
      </c>
      <c r="Y128" s="44" t="s">
        <v>1869</v>
      </c>
      <c r="Z128" s="51">
        <v>61</v>
      </c>
      <c r="AA128" s="51">
        <v>58</v>
      </c>
      <c r="AB128" s="51">
        <v>51</v>
      </c>
      <c r="AC128" s="51">
        <v>58</v>
      </c>
      <c r="AD128" s="51">
        <v>58</v>
      </c>
      <c r="AE128" s="51">
        <v>59</v>
      </c>
      <c r="AF128" s="51">
        <v>56</v>
      </c>
      <c r="AG128" s="51">
        <v>48</v>
      </c>
      <c r="AH128" s="51">
        <v>61</v>
      </c>
      <c r="AI128" s="51">
        <v>0</v>
      </c>
      <c r="AJ128" s="51">
        <v>0</v>
      </c>
      <c r="AK128" s="51">
        <v>0</v>
      </c>
      <c r="AL128" s="51">
        <v>0</v>
      </c>
      <c r="AM128" s="51">
        <v>0</v>
      </c>
      <c r="AN128" s="51">
        <v>501</v>
      </c>
      <c r="AO128" s="53">
        <v>501</v>
      </c>
    </row>
    <row r="129" spans="2:41" x14ac:dyDescent="0.25">
      <c r="B129" s="55" t="s">
        <v>1808</v>
      </c>
      <c r="C129" s="55" t="s">
        <v>314</v>
      </c>
      <c r="D129" s="55" t="s">
        <v>315</v>
      </c>
      <c r="E129" s="51">
        <v>1</v>
      </c>
      <c r="F129" s="51">
        <v>487</v>
      </c>
      <c r="G129" s="51">
        <v>228</v>
      </c>
      <c r="H129" s="50">
        <v>0.46817248459958899</v>
      </c>
      <c r="I129" s="51">
        <v>259</v>
      </c>
      <c r="J129" s="50">
        <v>0.53182751540041096</v>
      </c>
      <c r="K129" s="51">
        <v>0</v>
      </c>
      <c r="L129" s="51">
        <v>0</v>
      </c>
      <c r="M129" s="51">
        <v>468</v>
      </c>
      <c r="N129" s="51">
        <v>18</v>
      </c>
      <c r="O129" s="51">
        <v>0</v>
      </c>
      <c r="P129" s="51">
        <v>0</v>
      </c>
      <c r="Q129" s="51">
        <v>1</v>
      </c>
      <c r="R129" s="51">
        <f>SUM(Table4[[#This Row],[AmInd]:[HawPI]],Table4[[#This Row],[Multiple]])</f>
        <v>487</v>
      </c>
      <c r="S129" s="51">
        <v>474</v>
      </c>
      <c r="T129" s="50">
        <v>0.97330595482546201</v>
      </c>
      <c r="U129" s="51">
        <v>13</v>
      </c>
      <c r="V129" s="50">
        <v>2.6694045174538002E-2</v>
      </c>
      <c r="W129" s="51">
        <v>0</v>
      </c>
      <c r="X129" s="51">
        <v>4</v>
      </c>
      <c r="Y129" s="44" t="s">
        <v>1869</v>
      </c>
      <c r="Z129" s="51">
        <v>54</v>
      </c>
      <c r="AA129" s="51">
        <v>58</v>
      </c>
      <c r="AB129" s="51">
        <v>44</v>
      </c>
      <c r="AC129" s="51">
        <v>67</v>
      </c>
      <c r="AD129" s="51">
        <v>58</v>
      </c>
      <c r="AE129" s="51">
        <v>63</v>
      </c>
      <c r="AF129" s="51">
        <v>41</v>
      </c>
      <c r="AG129" s="51">
        <v>48</v>
      </c>
      <c r="AH129" s="51">
        <v>50</v>
      </c>
      <c r="AI129" s="51">
        <v>0</v>
      </c>
      <c r="AJ129" s="51">
        <v>0</v>
      </c>
      <c r="AK129" s="51">
        <v>0</v>
      </c>
      <c r="AL129" s="51">
        <v>0</v>
      </c>
      <c r="AM129" s="51">
        <v>0</v>
      </c>
      <c r="AN129" s="51">
        <v>486</v>
      </c>
      <c r="AO129" s="53">
        <v>486</v>
      </c>
    </row>
    <row r="130" spans="2:41" ht="30" x14ac:dyDescent="0.25">
      <c r="B130" s="55" t="s">
        <v>1808</v>
      </c>
      <c r="C130" s="55" t="s">
        <v>316</v>
      </c>
      <c r="D130" s="55" t="s">
        <v>317</v>
      </c>
      <c r="E130" s="51">
        <v>1</v>
      </c>
      <c r="F130" s="51">
        <v>590</v>
      </c>
      <c r="G130" s="51">
        <v>309</v>
      </c>
      <c r="H130" s="50">
        <v>0.52372881355932199</v>
      </c>
      <c r="I130" s="51">
        <v>281</v>
      </c>
      <c r="J130" s="50">
        <v>0.47627118644067801</v>
      </c>
      <c r="K130" s="51">
        <v>0</v>
      </c>
      <c r="L130" s="51">
        <v>0</v>
      </c>
      <c r="M130" s="51">
        <v>589</v>
      </c>
      <c r="N130" s="51">
        <v>0</v>
      </c>
      <c r="O130" s="51">
        <v>0</v>
      </c>
      <c r="P130" s="51">
        <v>1</v>
      </c>
      <c r="Q130" s="51">
        <v>0</v>
      </c>
      <c r="R130" s="51">
        <f>SUM(Table4[[#This Row],[AmInd]:[HawPI]],Table4[[#This Row],[Multiple]])</f>
        <v>589</v>
      </c>
      <c r="S130" s="51">
        <v>590</v>
      </c>
      <c r="T130" s="50">
        <v>1</v>
      </c>
      <c r="U130" s="51">
        <v>0</v>
      </c>
      <c r="V130" s="50">
        <v>0</v>
      </c>
      <c r="W130" s="51">
        <v>0</v>
      </c>
      <c r="X130" s="51">
        <v>0</v>
      </c>
      <c r="Y130" s="44" t="s">
        <v>1869</v>
      </c>
      <c r="Z130" s="51">
        <v>40</v>
      </c>
      <c r="AA130" s="51">
        <v>48</v>
      </c>
      <c r="AB130" s="51">
        <v>94</v>
      </c>
      <c r="AC130" s="51">
        <v>81</v>
      </c>
      <c r="AD130" s="51">
        <v>67</v>
      </c>
      <c r="AE130" s="51">
        <v>70</v>
      </c>
      <c r="AF130" s="51">
        <v>59</v>
      </c>
      <c r="AG130" s="51">
        <v>64</v>
      </c>
      <c r="AH130" s="51">
        <v>67</v>
      </c>
      <c r="AI130" s="51">
        <v>0</v>
      </c>
      <c r="AJ130" s="51">
        <v>0</v>
      </c>
      <c r="AK130" s="51">
        <v>0</v>
      </c>
      <c r="AL130" s="51">
        <v>0</v>
      </c>
      <c r="AM130" s="51">
        <v>0</v>
      </c>
      <c r="AN130" s="51">
        <v>575</v>
      </c>
      <c r="AO130" s="53">
        <v>575</v>
      </c>
    </row>
    <row r="131" spans="2:41" x14ac:dyDescent="0.25">
      <c r="B131" s="55" t="s">
        <v>1808</v>
      </c>
      <c r="C131" s="55" t="s">
        <v>265</v>
      </c>
      <c r="D131" s="55" t="s">
        <v>266</v>
      </c>
      <c r="E131" s="51">
        <v>1</v>
      </c>
      <c r="F131" s="51">
        <v>171</v>
      </c>
      <c r="G131" s="51">
        <v>88</v>
      </c>
      <c r="H131" s="50">
        <v>0.51461988304093598</v>
      </c>
      <c r="I131" s="51">
        <v>83</v>
      </c>
      <c r="J131" s="50">
        <v>0.48538011695906402</v>
      </c>
      <c r="K131" s="51">
        <v>0</v>
      </c>
      <c r="L131" s="51">
        <v>0</v>
      </c>
      <c r="M131" s="51">
        <v>86</v>
      </c>
      <c r="N131" s="51">
        <v>6</v>
      </c>
      <c r="O131" s="51">
        <v>0</v>
      </c>
      <c r="P131" s="51">
        <v>77</v>
      </c>
      <c r="Q131" s="51">
        <v>2</v>
      </c>
      <c r="R131" s="51">
        <f>SUM(Table4[[#This Row],[AmInd]:[HawPI]],Table4[[#This Row],[Multiple]])</f>
        <v>94</v>
      </c>
      <c r="S131" s="51">
        <v>171</v>
      </c>
      <c r="T131" s="50">
        <v>1</v>
      </c>
      <c r="U131" s="51">
        <v>0</v>
      </c>
      <c r="V131" s="50">
        <v>0</v>
      </c>
      <c r="W131" s="51">
        <v>0</v>
      </c>
      <c r="X131" s="51">
        <v>0</v>
      </c>
      <c r="Y131" s="44" t="s">
        <v>1869</v>
      </c>
      <c r="Z131" s="51">
        <v>18</v>
      </c>
      <c r="AA131" s="51">
        <v>12</v>
      </c>
      <c r="AB131" s="51">
        <v>13</v>
      </c>
      <c r="AC131" s="51">
        <v>11</v>
      </c>
      <c r="AD131" s="51">
        <v>11</v>
      </c>
      <c r="AE131" s="51">
        <v>16</v>
      </c>
      <c r="AF131" s="51">
        <v>14</v>
      </c>
      <c r="AG131" s="51">
        <v>13</v>
      </c>
      <c r="AH131" s="51">
        <v>18</v>
      </c>
      <c r="AI131" s="51">
        <v>9</v>
      </c>
      <c r="AJ131" s="51">
        <v>0</v>
      </c>
      <c r="AK131" s="51">
        <v>12</v>
      </c>
      <c r="AL131" s="51">
        <v>14</v>
      </c>
      <c r="AM131" s="51">
        <v>10</v>
      </c>
      <c r="AN131" s="51">
        <v>127</v>
      </c>
      <c r="AO131" s="53">
        <v>127</v>
      </c>
    </row>
    <row r="132" spans="2:41" ht="30" x14ac:dyDescent="0.25">
      <c r="B132" s="55" t="s">
        <v>1808</v>
      </c>
      <c r="C132" s="55" t="s">
        <v>318</v>
      </c>
      <c r="D132" s="55" t="s">
        <v>319</v>
      </c>
      <c r="E132" s="51">
        <v>1</v>
      </c>
      <c r="F132" s="51">
        <v>1166</v>
      </c>
      <c r="G132" s="51">
        <v>601</v>
      </c>
      <c r="H132" s="50">
        <v>0.51543739279588296</v>
      </c>
      <c r="I132" s="51">
        <v>565</v>
      </c>
      <c r="J132" s="50">
        <v>0.48456260720411698</v>
      </c>
      <c r="K132" s="51">
        <v>1</v>
      </c>
      <c r="L132" s="51">
        <v>1</v>
      </c>
      <c r="M132" s="51">
        <v>1139</v>
      </c>
      <c r="N132" s="51">
        <v>18</v>
      </c>
      <c r="O132" s="51">
        <v>4</v>
      </c>
      <c r="P132" s="51">
        <v>3</v>
      </c>
      <c r="Q132" s="51">
        <v>0</v>
      </c>
      <c r="R132" s="51">
        <f>SUM(Table4[[#This Row],[AmInd]:[HawPI]],Table4[[#This Row],[Multiple]])</f>
        <v>1163</v>
      </c>
      <c r="S132" s="51">
        <v>1144</v>
      </c>
      <c r="T132" s="50">
        <v>0.98113207547169801</v>
      </c>
      <c r="U132" s="51">
        <v>22</v>
      </c>
      <c r="V132" s="50">
        <v>1.88679245283019E-2</v>
      </c>
      <c r="W132" s="51">
        <v>0</v>
      </c>
      <c r="X132" s="51">
        <v>0</v>
      </c>
      <c r="Y132" s="44" t="s">
        <v>1869</v>
      </c>
      <c r="Z132" s="51">
        <v>0</v>
      </c>
      <c r="AA132" s="51">
        <v>0</v>
      </c>
      <c r="AB132" s="51">
        <v>0</v>
      </c>
      <c r="AC132" s="51">
        <v>0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306</v>
      </c>
      <c r="AJ132" s="51">
        <v>0</v>
      </c>
      <c r="AK132" s="51">
        <v>311</v>
      </c>
      <c r="AL132" s="51">
        <v>259</v>
      </c>
      <c r="AM132" s="51">
        <v>290</v>
      </c>
      <c r="AN132" s="51">
        <v>1077</v>
      </c>
      <c r="AO132" s="53">
        <v>1077</v>
      </c>
    </row>
    <row r="133" spans="2:41" ht="15" customHeight="1" x14ac:dyDescent="0.25">
      <c r="B133" s="55" t="s">
        <v>1808</v>
      </c>
      <c r="C133" s="55" t="s">
        <v>320</v>
      </c>
      <c r="D133" s="55" t="s">
        <v>321</v>
      </c>
      <c r="E133" s="51">
        <v>1</v>
      </c>
      <c r="F133" s="51">
        <v>476</v>
      </c>
      <c r="G133" s="51">
        <v>231</v>
      </c>
      <c r="H133" s="50">
        <v>0.48529411764705899</v>
      </c>
      <c r="I133" s="51">
        <v>245</v>
      </c>
      <c r="J133" s="50">
        <v>0.51470588235294101</v>
      </c>
      <c r="K133" s="51">
        <v>0</v>
      </c>
      <c r="L133" s="51">
        <v>0</v>
      </c>
      <c r="M133" s="51">
        <v>448</v>
      </c>
      <c r="N133" s="51">
        <v>24</v>
      </c>
      <c r="O133" s="51">
        <v>0</v>
      </c>
      <c r="P133" s="51">
        <v>2</v>
      </c>
      <c r="Q133" s="51">
        <v>2</v>
      </c>
      <c r="R133" s="51">
        <f>SUM(Table4[[#This Row],[AmInd]:[HawPI]],Table4[[#This Row],[Multiple]])</f>
        <v>474</v>
      </c>
      <c r="S133" s="51">
        <v>452</v>
      </c>
      <c r="T133" s="50">
        <v>0.94957983193277296</v>
      </c>
      <c r="U133" s="51">
        <v>24</v>
      </c>
      <c r="V133" s="50">
        <v>5.0420168067226899E-2</v>
      </c>
      <c r="W133" s="51">
        <v>0</v>
      </c>
      <c r="X133" s="51">
        <v>3</v>
      </c>
      <c r="Y133" s="44" t="s">
        <v>1869</v>
      </c>
      <c r="Z133" s="51">
        <v>36</v>
      </c>
      <c r="AA133" s="51">
        <v>56</v>
      </c>
      <c r="AB133" s="51">
        <v>54</v>
      </c>
      <c r="AC133" s="51">
        <v>54</v>
      </c>
      <c r="AD133" s="51">
        <v>46</v>
      </c>
      <c r="AE133" s="51">
        <v>53</v>
      </c>
      <c r="AF133" s="51">
        <v>64</v>
      </c>
      <c r="AG133" s="51">
        <v>45</v>
      </c>
      <c r="AH133" s="51">
        <v>65</v>
      </c>
      <c r="AI133" s="51">
        <v>0</v>
      </c>
      <c r="AJ133" s="51">
        <v>0</v>
      </c>
      <c r="AK133" s="51">
        <v>0</v>
      </c>
      <c r="AL133" s="51">
        <v>0</v>
      </c>
      <c r="AM133" s="51">
        <v>0</v>
      </c>
      <c r="AN133" s="51">
        <v>470</v>
      </c>
      <c r="AO133" s="53">
        <v>470</v>
      </c>
    </row>
    <row r="134" spans="2:41" ht="15" customHeight="1" x14ac:dyDescent="0.25">
      <c r="B134" s="55" t="s">
        <v>1808</v>
      </c>
      <c r="C134" s="55" t="s">
        <v>322</v>
      </c>
      <c r="D134" s="55" t="s">
        <v>323</v>
      </c>
      <c r="E134" s="51">
        <v>1</v>
      </c>
      <c r="F134" s="51">
        <v>439</v>
      </c>
      <c r="G134" s="51">
        <v>210</v>
      </c>
      <c r="H134" s="50">
        <v>0.47835990888382701</v>
      </c>
      <c r="I134" s="51">
        <v>229</v>
      </c>
      <c r="J134" s="50">
        <v>0.52164009111617304</v>
      </c>
      <c r="K134" s="51">
        <v>1</v>
      </c>
      <c r="L134" s="51">
        <v>0</v>
      </c>
      <c r="M134" s="51">
        <v>427</v>
      </c>
      <c r="N134" s="51">
        <v>8</v>
      </c>
      <c r="O134" s="51">
        <v>2</v>
      </c>
      <c r="P134" s="51">
        <v>0</v>
      </c>
      <c r="Q134" s="51">
        <v>1</v>
      </c>
      <c r="R134" s="51">
        <f>SUM(Table4[[#This Row],[AmInd]:[HawPI]],Table4[[#This Row],[Multiple]])</f>
        <v>439</v>
      </c>
      <c r="S134" s="51">
        <v>429</v>
      </c>
      <c r="T134" s="50">
        <v>0.97722095671981801</v>
      </c>
      <c r="U134" s="51">
        <v>10</v>
      </c>
      <c r="V134" s="50">
        <v>2.2779043280182199E-2</v>
      </c>
      <c r="W134" s="51">
        <v>0</v>
      </c>
      <c r="X134" s="51">
        <v>2</v>
      </c>
      <c r="Y134" s="44" t="s">
        <v>1869</v>
      </c>
      <c r="Z134" s="51">
        <v>34</v>
      </c>
      <c r="AA134" s="51">
        <v>34</v>
      </c>
      <c r="AB134" s="51">
        <v>55</v>
      </c>
      <c r="AC134" s="51">
        <v>60</v>
      </c>
      <c r="AD134" s="51">
        <v>51</v>
      </c>
      <c r="AE134" s="51">
        <v>43</v>
      </c>
      <c r="AF134" s="51">
        <v>58</v>
      </c>
      <c r="AG134" s="51">
        <v>45</v>
      </c>
      <c r="AH134" s="51">
        <v>57</v>
      </c>
      <c r="AI134" s="51">
        <v>0</v>
      </c>
      <c r="AJ134" s="51">
        <v>0</v>
      </c>
      <c r="AK134" s="51">
        <v>0</v>
      </c>
      <c r="AL134" s="51">
        <v>0</v>
      </c>
      <c r="AM134" s="51">
        <v>0</v>
      </c>
      <c r="AN134" s="51">
        <v>420</v>
      </c>
      <c r="AO134" s="53">
        <v>420</v>
      </c>
    </row>
    <row r="135" spans="2:41" ht="30" x14ac:dyDescent="0.25">
      <c r="B135" s="55" t="s">
        <v>1808</v>
      </c>
      <c r="C135" s="55" t="s">
        <v>324</v>
      </c>
      <c r="D135" s="55" t="s">
        <v>325</v>
      </c>
      <c r="E135" s="51">
        <v>1</v>
      </c>
      <c r="F135" s="51">
        <v>741</v>
      </c>
      <c r="G135" s="51">
        <v>344</v>
      </c>
      <c r="H135" s="50">
        <v>0.46423751686909598</v>
      </c>
      <c r="I135" s="51">
        <v>397</v>
      </c>
      <c r="J135" s="50">
        <v>0.53576248313090402</v>
      </c>
      <c r="K135" s="51">
        <v>1</v>
      </c>
      <c r="L135" s="51">
        <v>20</v>
      </c>
      <c r="M135" s="51">
        <v>638</v>
      </c>
      <c r="N135" s="51">
        <v>67</v>
      </c>
      <c r="O135" s="51">
        <v>0</v>
      </c>
      <c r="P135" s="51">
        <v>9</v>
      </c>
      <c r="Q135" s="51">
        <v>6</v>
      </c>
      <c r="R135" s="51">
        <f>SUM(Table4[[#This Row],[AmInd]:[HawPI]],Table4[[#This Row],[Multiple]])</f>
        <v>732</v>
      </c>
      <c r="S135" s="51">
        <v>655</v>
      </c>
      <c r="T135" s="50">
        <v>0.88394062078272595</v>
      </c>
      <c r="U135" s="51">
        <v>86</v>
      </c>
      <c r="V135" s="50">
        <v>0.11605937921727399</v>
      </c>
      <c r="W135" s="51">
        <v>0</v>
      </c>
      <c r="X135" s="51">
        <v>0</v>
      </c>
      <c r="Y135" s="44" t="s">
        <v>1869</v>
      </c>
      <c r="Z135" s="51">
        <v>80</v>
      </c>
      <c r="AA135" s="51">
        <v>81</v>
      </c>
      <c r="AB135" s="51">
        <v>81</v>
      </c>
      <c r="AC135" s="51">
        <v>97</v>
      </c>
      <c r="AD135" s="51">
        <v>78</v>
      </c>
      <c r="AE135" s="51">
        <v>80</v>
      </c>
      <c r="AF135" s="51">
        <v>84</v>
      </c>
      <c r="AG135" s="51">
        <v>78</v>
      </c>
      <c r="AH135" s="51">
        <v>82</v>
      </c>
      <c r="AI135" s="51">
        <v>0</v>
      </c>
      <c r="AJ135" s="51">
        <v>0</v>
      </c>
      <c r="AK135" s="51">
        <v>0</v>
      </c>
      <c r="AL135" s="51">
        <v>0</v>
      </c>
      <c r="AM135" s="51">
        <v>0</v>
      </c>
      <c r="AN135" s="51">
        <v>669</v>
      </c>
      <c r="AO135" s="53">
        <v>669</v>
      </c>
    </row>
    <row r="136" spans="2:41" ht="30" customHeight="1" x14ac:dyDescent="0.25">
      <c r="B136" s="55" t="s">
        <v>1808</v>
      </c>
      <c r="C136" s="55" t="s">
        <v>326</v>
      </c>
      <c r="D136" s="55" t="s">
        <v>327</v>
      </c>
      <c r="E136" s="51">
        <v>1</v>
      </c>
      <c r="F136" s="51">
        <v>693</v>
      </c>
      <c r="G136" s="51">
        <v>348</v>
      </c>
      <c r="H136" s="50">
        <v>0.50216450216450204</v>
      </c>
      <c r="I136" s="51">
        <v>345</v>
      </c>
      <c r="J136" s="50">
        <v>0.49783549783549802</v>
      </c>
      <c r="K136" s="51">
        <v>2</v>
      </c>
      <c r="L136" s="51">
        <v>0</v>
      </c>
      <c r="M136" s="51">
        <v>665</v>
      </c>
      <c r="N136" s="51">
        <v>3</v>
      </c>
      <c r="O136" s="51">
        <v>9</v>
      </c>
      <c r="P136" s="51">
        <v>12</v>
      </c>
      <c r="Q136" s="51">
        <v>2</v>
      </c>
      <c r="R136" s="51">
        <f>SUM(Table4[[#This Row],[AmInd]:[HawPI]],Table4[[#This Row],[Multiple]])</f>
        <v>681</v>
      </c>
      <c r="S136" s="51">
        <v>688</v>
      </c>
      <c r="T136" s="50">
        <v>0.99278499278499299</v>
      </c>
      <c r="U136" s="51">
        <v>5</v>
      </c>
      <c r="V136" s="50">
        <v>7.2150072150072202E-3</v>
      </c>
      <c r="W136" s="51">
        <v>0</v>
      </c>
      <c r="X136" s="51">
        <v>1</v>
      </c>
      <c r="Y136" s="44" t="s">
        <v>1869</v>
      </c>
      <c r="Z136" s="51">
        <v>79</v>
      </c>
      <c r="AA136" s="51">
        <v>77</v>
      </c>
      <c r="AB136" s="51">
        <v>76</v>
      </c>
      <c r="AC136" s="51">
        <v>76</v>
      </c>
      <c r="AD136" s="51">
        <v>80</v>
      </c>
      <c r="AE136" s="51">
        <v>74</v>
      </c>
      <c r="AF136" s="51">
        <v>81</v>
      </c>
      <c r="AG136" s="51">
        <v>75</v>
      </c>
      <c r="AH136" s="51">
        <v>74</v>
      </c>
      <c r="AI136" s="51">
        <v>0</v>
      </c>
      <c r="AJ136" s="51">
        <v>0</v>
      </c>
      <c r="AK136" s="51">
        <v>0</v>
      </c>
      <c r="AL136" s="51">
        <v>0</v>
      </c>
      <c r="AM136" s="51">
        <v>0</v>
      </c>
      <c r="AN136" s="51">
        <v>659</v>
      </c>
      <c r="AO136" s="53">
        <v>659</v>
      </c>
    </row>
    <row r="137" spans="2:41" ht="30" customHeight="1" x14ac:dyDescent="0.25">
      <c r="B137" s="55" t="s">
        <v>1808</v>
      </c>
      <c r="C137" s="55" t="s">
        <v>328</v>
      </c>
      <c r="D137" s="55" t="s">
        <v>329</v>
      </c>
      <c r="E137" s="51">
        <v>1</v>
      </c>
      <c r="F137" s="51">
        <v>185</v>
      </c>
      <c r="G137" s="51">
        <v>90</v>
      </c>
      <c r="H137" s="50">
        <v>0.48648648648648701</v>
      </c>
      <c r="I137" s="51">
        <v>95</v>
      </c>
      <c r="J137" s="50">
        <v>0.51351351351351304</v>
      </c>
      <c r="K137" s="51">
        <v>0</v>
      </c>
      <c r="L137" s="51">
        <v>2</v>
      </c>
      <c r="M137" s="51">
        <v>158</v>
      </c>
      <c r="N137" s="51">
        <v>12</v>
      </c>
      <c r="O137" s="51">
        <v>5</v>
      </c>
      <c r="P137" s="51">
        <v>8</v>
      </c>
      <c r="Q137" s="51">
        <v>0</v>
      </c>
      <c r="R137" s="51">
        <f>SUM(Table4[[#This Row],[AmInd]:[HawPI]],Table4[[#This Row],[Multiple]])</f>
        <v>177</v>
      </c>
      <c r="S137" s="51">
        <v>166</v>
      </c>
      <c r="T137" s="50">
        <v>0.89729729729729701</v>
      </c>
      <c r="U137" s="51">
        <v>19</v>
      </c>
      <c r="V137" s="50">
        <v>0.102702702702703</v>
      </c>
      <c r="W137" s="51">
        <v>0</v>
      </c>
      <c r="X137" s="51">
        <v>0</v>
      </c>
      <c r="Y137" s="44" t="s">
        <v>1869</v>
      </c>
      <c r="Z137" s="51">
        <v>0</v>
      </c>
      <c r="AA137" s="51">
        <v>0</v>
      </c>
      <c r="AB137" s="51">
        <v>0</v>
      </c>
      <c r="AC137" s="51">
        <v>0</v>
      </c>
      <c r="AD137" s="51">
        <v>0</v>
      </c>
      <c r="AE137" s="51">
        <v>0</v>
      </c>
      <c r="AF137" s="51">
        <v>0</v>
      </c>
      <c r="AG137" s="51">
        <v>0</v>
      </c>
      <c r="AH137" s="51">
        <v>0</v>
      </c>
      <c r="AI137" s="51">
        <v>51</v>
      </c>
      <c r="AJ137" s="51">
        <v>0</v>
      </c>
      <c r="AK137" s="51">
        <v>46</v>
      </c>
      <c r="AL137" s="51">
        <v>39</v>
      </c>
      <c r="AM137" s="51">
        <v>49</v>
      </c>
      <c r="AN137" s="51">
        <v>171</v>
      </c>
      <c r="AO137" s="53">
        <v>171</v>
      </c>
    </row>
    <row r="138" spans="2:41" ht="30" x14ac:dyDescent="0.25">
      <c r="B138" s="55" t="s">
        <v>1808</v>
      </c>
      <c r="C138" s="55" t="s">
        <v>267</v>
      </c>
      <c r="D138" s="55" t="s">
        <v>268</v>
      </c>
      <c r="E138" s="51">
        <v>1</v>
      </c>
      <c r="F138" s="51">
        <v>637</v>
      </c>
      <c r="G138" s="51">
        <v>291</v>
      </c>
      <c r="H138" s="50">
        <v>0.45682888540031402</v>
      </c>
      <c r="I138" s="51">
        <v>346</v>
      </c>
      <c r="J138" s="50">
        <v>0.54317111459968603</v>
      </c>
      <c r="K138" s="51">
        <v>3</v>
      </c>
      <c r="L138" s="51">
        <v>3</v>
      </c>
      <c r="M138" s="51">
        <v>283</v>
      </c>
      <c r="N138" s="51">
        <v>16</v>
      </c>
      <c r="O138" s="51">
        <v>0</v>
      </c>
      <c r="P138" s="51">
        <v>310</v>
      </c>
      <c r="Q138" s="51">
        <v>22</v>
      </c>
      <c r="R138" s="51">
        <f>SUM(Table4[[#This Row],[AmInd]:[HawPI]],Table4[[#This Row],[Multiple]])</f>
        <v>327</v>
      </c>
      <c r="S138" s="51">
        <v>636</v>
      </c>
      <c r="T138" s="50">
        <v>0.99843014128728402</v>
      </c>
      <c r="U138" s="51">
        <v>1</v>
      </c>
      <c r="V138" s="50">
        <v>1.56985871271586E-3</v>
      </c>
      <c r="W138" s="51">
        <v>0</v>
      </c>
      <c r="X138" s="51">
        <v>0</v>
      </c>
      <c r="Y138" s="44" t="s">
        <v>1869</v>
      </c>
      <c r="Z138" s="51">
        <v>64</v>
      </c>
      <c r="AA138" s="51">
        <v>62</v>
      </c>
      <c r="AB138" s="51">
        <v>73</v>
      </c>
      <c r="AC138" s="51">
        <v>59</v>
      </c>
      <c r="AD138" s="51">
        <v>69</v>
      </c>
      <c r="AE138" s="51">
        <v>72</v>
      </c>
      <c r="AF138" s="51">
        <v>58</v>
      </c>
      <c r="AG138" s="51">
        <v>60</v>
      </c>
      <c r="AH138" s="51">
        <v>17</v>
      </c>
      <c r="AI138" s="51">
        <v>26</v>
      </c>
      <c r="AJ138" s="51">
        <v>0</v>
      </c>
      <c r="AK138" s="51">
        <v>31</v>
      </c>
      <c r="AL138" s="51">
        <v>16</v>
      </c>
      <c r="AM138" s="51">
        <v>30</v>
      </c>
      <c r="AN138" s="51">
        <v>580</v>
      </c>
      <c r="AO138" s="53">
        <v>580</v>
      </c>
    </row>
    <row r="139" spans="2:41" ht="30" customHeight="1" x14ac:dyDescent="0.25">
      <c r="B139" s="55" t="s">
        <v>1808</v>
      </c>
      <c r="C139" s="55" t="s">
        <v>269</v>
      </c>
      <c r="D139" s="55" t="s">
        <v>270</v>
      </c>
      <c r="E139" s="51">
        <v>1</v>
      </c>
      <c r="F139" s="51">
        <v>885</v>
      </c>
      <c r="G139" s="51">
        <v>463</v>
      </c>
      <c r="H139" s="50">
        <v>0.52316384180790998</v>
      </c>
      <c r="I139" s="51">
        <v>422</v>
      </c>
      <c r="J139" s="50">
        <v>0.47683615819209002</v>
      </c>
      <c r="K139" s="51">
        <v>4</v>
      </c>
      <c r="L139" s="51">
        <v>9</v>
      </c>
      <c r="M139" s="51">
        <v>86</v>
      </c>
      <c r="N139" s="51">
        <v>35</v>
      </c>
      <c r="O139" s="51">
        <v>0</v>
      </c>
      <c r="P139" s="51">
        <v>750</v>
      </c>
      <c r="Q139" s="51">
        <v>1</v>
      </c>
      <c r="R139" s="51">
        <f>SUM(Table4[[#This Row],[AmInd]:[HawPI]],Table4[[#This Row],[Multiple]])</f>
        <v>135</v>
      </c>
      <c r="S139" s="51">
        <v>884</v>
      </c>
      <c r="T139" s="50">
        <v>0.99887005649717497</v>
      </c>
      <c r="U139" s="51">
        <v>1</v>
      </c>
      <c r="V139" s="50">
        <v>1.1299435028248601E-3</v>
      </c>
      <c r="W139" s="51">
        <v>0</v>
      </c>
      <c r="X139" s="51">
        <v>0</v>
      </c>
      <c r="Y139" s="44" t="s">
        <v>1869</v>
      </c>
      <c r="Z139" s="51">
        <v>100</v>
      </c>
      <c r="AA139" s="51">
        <v>100</v>
      </c>
      <c r="AB139" s="51">
        <v>98</v>
      </c>
      <c r="AC139" s="51">
        <v>100</v>
      </c>
      <c r="AD139" s="51">
        <v>100</v>
      </c>
      <c r="AE139" s="51">
        <v>99</v>
      </c>
      <c r="AF139" s="51">
        <v>100</v>
      </c>
      <c r="AG139" s="51">
        <v>96</v>
      </c>
      <c r="AH139" s="51">
        <v>92</v>
      </c>
      <c r="AI139" s="51">
        <v>0</v>
      </c>
      <c r="AJ139" s="51">
        <v>0</v>
      </c>
      <c r="AK139" s="51">
        <v>0</v>
      </c>
      <c r="AL139" s="51">
        <v>0</v>
      </c>
      <c r="AM139" s="51">
        <v>0</v>
      </c>
      <c r="AN139" s="51">
        <v>400</v>
      </c>
      <c r="AO139" s="53">
        <v>401</v>
      </c>
    </row>
    <row r="140" spans="2:41" ht="30" customHeight="1" x14ac:dyDescent="0.25">
      <c r="B140" s="55" t="s">
        <v>1808</v>
      </c>
      <c r="C140" s="55" t="s">
        <v>330</v>
      </c>
      <c r="D140" s="55" t="s">
        <v>331</v>
      </c>
      <c r="E140" s="51">
        <v>1</v>
      </c>
      <c r="F140" s="51">
        <v>494</v>
      </c>
      <c r="G140" s="51">
        <v>256</v>
      </c>
      <c r="H140" s="50">
        <v>0.51821862348178105</v>
      </c>
      <c r="I140" s="51">
        <v>238</v>
      </c>
      <c r="J140" s="50">
        <v>0.48178137651821901</v>
      </c>
      <c r="K140" s="51">
        <v>0</v>
      </c>
      <c r="L140" s="51">
        <v>2</v>
      </c>
      <c r="M140" s="51">
        <v>446</v>
      </c>
      <c r="N140" s="51">
        <v>38</v>
      </c>
      <c r="O140" s="51">
        <v>0</v>
      </c>
      <c r="P140" s="51">
        <v>4</v>
      </c>
      <c r="Q140" s="51">
        <v>4</v>
      </c>
      <c r="R140" s="51">
        <f>SUM(Table4[[#This Row],[AmInd]:[HawPI]],Table4[[#This Row],[Multiple]])</f>
        <v>490</v>
      </c>
      <c r="S140" s="51">
        <v>472</v>
      </c>
      <c r="T140" s="50">
        <v>0.95546558704453399</v>
      </c>
      <c r="U140" s="51">
        <v>22</v>
      </c>
      <c r="V140" s="50">
        <v>4.4534412955465598E-2</v>
      </c>
      <c r="W140" s="51">
        <v>0</v>
      </c>
      <c r="X140" s="51">
        <v>0</v>
      </c>
      <c r="Y140" s="44" t="s">
        <v>1869</v>
      </c>
      <c r="Z140" s="51">
        <v>0</v>
      </c>
      <c r="AA140" s="51">
        <v>0</v>
      </c>
      <c r="AB140" s="51">
        <v>0</v>
      </c>
      <c r="AC140" s="51">
        <v>0</v>
      </c>
      <c r="AD140" s="51">
        <v>0</v>
      </c>
      <c r="AE140" s="51">
        <v>0</v>
      </c>
      <c r="AF140" s="51">
        <v>0</v>
      </c>
      <c r="AG140" s="51">
        <v>0</v>
      </c>
      <c r="AH140" s="51">
        <v>23</v>
      </c>
      <c r="AI140" s="51">
        <v>151</v>
      </c>
      <c r="AJ140" s="51">
        <v>0</v>
      </c>
      <c r="AK140" s="51">
        <v>132</v>
      </c>
      <c r="AL140" s="51">
        <v>113</v>
      </c>
      <c r="AM140" s="51">
        <v>75</v>
      </c>
      <c r="AN140" s="51">
        <v>476</v>
      </c>
      <c r="AO140" s="53">
        <v>476</v>
      </c>
    </row>
    <row r="141" spans="2:41" x14ac:dyDescent="0.25">
      <c r="B141" s="55" t="s">
        <v>1808</v>
      </c>
      <c r="C141" s="55" t="s">
        <v>271</v>
      </c>
      <c r="D141" s="55" t="s">
        <v>272</v>
      </c>
      <c r="E141" s="51">
        <v>1</v>
      </c>
      <c r="F141" s="51">
        <v>303</v>
      </c>
      <c r="G141" s="51">
        <v>113</v>
      </c>
      <c r="H141" s="50">
        <v>0.37293729372937301</v>
      </c>
      <c r="I141" s="51">
        <v>190</v>
      </c>
      <c r="J141" s="50">
        <v>0.62706270627062699</v>
      </c>
      <c r="K141" s="51">
        <v>0</v>
      </c>
      <c r="L141" s="51">
        <v>0</v>
      </c>
      <c r="M141" s="51">
        <v>181</v>
      </c>
      <c r="N141" s="51">
        <v>9</v>
      </c>
      <c r="O141" s="51">
        <v>0</v>
      </c>
      <c r="P141" s="51">
        <v>111</v>
      </c>
      <c r="Q141" s="51">
        <v>2</v>
      </c>
      <c r="R141" s="51">
        <f>SUM(Table4[[#This Row],[AmInd]:[HawPI]],Table4[[#This Row],[Multiple]])</f>
        <v>192</v>
      </c>
      <c r="S141" s="51">
        <v>303</v>
      </c>
      <c r="T141" s="50">
        <v>1</v>
      </c>
      <c r="U141" s="51">
        <v>0</v>
      </c>
      <c r="V141" s="50">
        <v>0</v>
      </c>
      <c r="W141" s="51">
        <v>0</v>
      </c>
      <c r="X141" s="51">
        <v>0</v>
      </c>
      <c r="Y141" s="44" t="s">
        <v>1869</v>
      </c>
      <c r="Z141" s="51">
        <v>0</v>
      </c>
      <c r="AA141" s="51">
        <v>30</v>
      </c>
      <c r="AB141" s="51">
        <v>41</v>
      </c>
      <c r="AC141" s="51">
        <v>68</v>
      </c>
      <c r="AD141" s="51">
        <v>92</v>
      </c>
      <c r="AE141" s="51">
        <v>72</v>
      </c>
      <c r="AF141" s="51">
        <v>0</v>
      </c>
      <c r="AG141" s="51">
        <v>0</v>
      </c>
      <c r="AH141" s="51">
        <v>0</v>
      </c>
      <c r="AI141" s="51">
        <v>0</v>
      </c>
      <c r="AJ141" s="51">
        <v>0</v>
      </c>
      <c r="AK141" s="51">
        <v>0</v>
      </c>
      <c r="AL141" s="51">
        <v>0</v>
      </c>
      <c r="AM141" s="51">
        <v>0</v>
      </c>
      <c r="AN141" s="51">
        <v>235</v>
      </c>
      <c r="AO141" s="53">
        <v>235</v>
      </c>
    </row>
    <row r="142" spans="2:41" x14ac:dyDescent="0.25">
      <c r="B142" s="55" t="s">
        <v>1808</v>
      </c>
      <c r="C142" s="55" t="s">
        <v>273</v>
      </c>
      <c r="D142" s="55" t="s">
        <v>274</v>
      </c>
      <c r="E142" s="51">
        <v>1</v>
      </c>
      <c r="F142" s="51">
        <v>777</v>
      </c>
      <c r="G142" s="51">
        <v>370</v>
      </c>
      <c r="H142" s="50">
        <v>0.476190476190476</v>
      </c>
      <c r="I142" s="51">
        <v>407</v>
      </c>
      <c r="J142" s="50">
        <v>0.52380952380952395</v>
      </c>
      <c r="K142" s="51">
        <v>3</v>
      </c>
      <c r="L142" s="51">
        <v>9</v>
      </c>
      <c r="M142" s="51">
        <v>461</v>
      </c>
      <c r="N142" s="51">
        <v>11</v>
      </c>
      <c r="O142" s="51">
        <v>0</v>
      </c>
      <c r="P142" s="51">
        <v>293</v>
      </c>
      <c r="Q142" s="51">
        <v>0</v>
      </c>
      <c r="R142" s="51">
        <f>SUM(Table4[[#This Row],[AmInd]:[HawPI]],Table4[[#This Row],[Multiple]])</f>
        <v>484</v>
      </c>
      <c r="S142" s="51">
        <v>777</v>
      </c>
      <c r="T142" s="50">
        <v>1</v>
      </c>
      <c r="U142" s="51">
        <v>0</v>
      </c>
      <c r="V142" s="50">
        <v>0</v>
      </c>
      <c r="W142" s="51">
        <v>0</v>
      </c>
      <c r="X142" s="51">
        <v>0</v>
      </c>
      <c r="Y142" s="44" t="s">
        <v>1869</v>
      </c>
      <c r="Z142" s="51">
        <v>82</v>
      </c>
      <c r="AA142" s="51">
        <v>95</v>
      </c>
      <c r="AB142" s="51">
        <v>94</v>
      </c>
      <c r="AC142" s="51">
        <v>96</v>
      </c>
      <c r="AD142" s="51">
        <v>88</v>
      </c>
      <c r="AE142" s="51">
        <v>89</v>
      </c>
      <c r="AF142" s="51">
        <v>85</v>
      </c>
      <c r="AG142" s="51">
        <v>87</v>
      </c>
      <c r="AH142" s="51">
        <v>61</v>
      </c>
      <c r="AI142" s="51">
        <v>0</v>
      </c>
      <c r="AJ142" s="51">
        <v>0</v>
      </c>
      <c r="AK142" s="51">
        <v>0</v>
      </c>
      <c r="AL142" s="51">
        <v>0</v>
      </c>
      <c r="AM142" s="51">
        <v>0</v>
      </c>
      <c r="AN142" s="51">
        <v>605</v>
      </c>
      <c r="AO142" s="53">
        <v>605</v>
      </c>
    </row>
    <row r="143" spans="2:41" ht="30" customHeight="1" x14ac:dyDescent="0.25">
      <c r="B143" s="55" t="s">
        <v>1808</v>
      </c>
      <c r="C143" s="55" t="s">
        <v>332</v>
      </c>
      <c r="D143" s="55" t="s">
        <v>333</v>
      </c>
      <c r="E143" s="51">
        <v>1</v>
      </c>
      <c r="F143" s="51">
        <v>837</v>
      </c>
      <c r="G143" s="51">
        <v>396</v>
      </c>
      <c r="H143" s="50">
        <v>0.473118279569893</v>
      </c>
      <c r="I143" s="51">
        <v>441</v>
      </c>
      <c r="J143" s="50">
        <v>0.52688172043010795</v>
      </c>
      <c r="K143" s="51">
        <v>6</v>
      </c>
      <c r="L143" s="51">
        <v>4</v>
      </c>
      <c r="M143" s="51">
        <v>789</v>
      </c>
      <c r="N143" s="51">
        <v>20</v>
      </c>
      <c r="O143" s="51">
        <v>0</v>
      </c>
      <c r="P143" s="51">
        <v>13</v>
      </c>
      <c r="Q143" s="51">
        <v>5</v>
      </c>
      <c r="R143" s="51">
        <f>SUM(Table4[[#This Row],[AmInd]:[HawPI]],Table4[[#This Row],[Multiple]])</f>
        <v>824</v>
      </c>
      <c r="S143" s="51">
        <v>830</v>
      </c>
      <c r="T143" s="50">
        <v>0.99163679808841099</v>
      </c>
      <c r="U143" s="51">
        <v>7</v>
      </c>
      <c r="V143" s="50">
        <v>8.3632019115890098E-3</v>
      </c>
      <c r="W143" s="51">
        <v>0</v>
      </c>
      <c r="X143" s="51">
        <v>0</v>
      </c>
      <c r="Y143" s="44" t="s">
        <v>1869</v>
      </c>
      <c r="Z143" s="51">
        <v>59</v>
      </c>
      <c r="AA143" s="51">
        <v>84</v>
      </c>
      <c r="AB143" s="51">
        <v>103</v>
      </c>
      <c r="AC143" s="51">
        <v>108</v>
      </c>
      <c r="AD143" s="51">
        <v>109</v>
      </c>
      <c r="AE143" s="51">
        <v>84</v>
      </c>
      <c r="AF143" s="51">
        <v>102</v>
      </c>
      <c r="AG143" s="51">
        <v>89</v>
      </c>
      <c r="AH143" s="51">
        <v>99</v>
      </c>
      <c r="AI143" s="51">
        <v>0</v>
      </c>
      <c r="AJ143" s="51">
        <v>0</v>
      </c>
      <c r="AK143" s="51">
        <v>0</v>
      </c>
      <c r="AL143" s="51">
        <v>0</v>
      </c>
      <c r="AM143" s="51">
        <v>0</v>
      </c>
      <c r="AN143" s="51">
        <v>789</v>
      </c>
      <c r="AO143" s="53">
        <v>789</v>
      </c>
    </row>
    <row r="144" spans="2:41" x14ac:dyDescent="0.25">
      <c r="B144" s="55" t="s">
        <v>1808</v>
      </c>
      <c r="C144" s="55" t="s">
        <v>334</v>
      </c>
      <c r="D144" s="55" t="s">
        <v>335</v>
      </c>
      <c r="E144" s="51">
        <v>1</v>
      </c>
      <c r="F144" s="51">
        <v>887</v>
      </c>
      <c r="G144" s="51">
        <v>441</v>
      </c>
      <c r="H144" s="50">
        <v>0.49718151071025901</v>
      </c>
      <c r="I144" s="51">
        <v>446</v>
      </c>
      <c r="J144" s="50">
        <v>0.50281848928974104</v>
      </c>
      <c r="K144" s="51">
        <v>1</v>
      </c>
      <c r="L144" s="51">
        <v>1</v>
      </c>
      <c r="M144" s="51">
        <v>846</v>
      </c>
      <c r="N144" s="51">
        <v>24</v>
      </c>
      <c r="O144" s="51">
        <v>1</v>
      </c>
      <c r="P144" s="51">
        <v>13</v>
      </c>
      <c r="Q144" s="51">
        <v>1</v>
      </c>
      <c r="R144" s="51">
        <f>SUM(Table4[[#This Row],[AmInd]:[HawPI]],Table4[[#This Row],[Multiple]])</f>
        <v>874</v>
      </c>
      <c r="S144" s="51">
        <v>865</v>
      </c>
      <c r="T144" s="50">
        <v>0.97519729425028201</v>
      </c>
      <c r="U144" s="51">
        <v>22</v>
      </c>
      <c r="V144" s="50">
        <v>2.4802705749718199E-2</v>
      </c>
      <c r="W144" s="51">
        <v>0</v>
      </c>
      <c r="X144" s="51">
        <v>0</v>
      </c>
      <c r="Y144" s="44" t="s">
        <v>1869</v>
      </c>
      <c r="Z144" s="51">
        <v>85</v>
      </c>
      <c r="AA144" s="51">
        <v>92</v>
      </c>
      <c r="AB144" s="51">
        <v>100</v>
      </c>
      <c r="AC144" s="51">
        <v>111</v>
      </c>
      <c r="AD144" s="51">
        <v>102</v>
      </c>
      <c r="AE144" s="51">
        <v>111</v>
      </c>
      <c r="AF144" s="51">
        <v>82</v>
      </c>
      <c r="AG144" s="51">
        <v>95</v>
      </c>
      <c r="AH144" s="51">
        <v>109</v>
      </c>
      <c r="AI144" s="51">
        <v>0</v>
      </c>
      <c r="AJ144" s="51">
        <v>0</v>
      </c>
      <c r="AK144" s="51">
        <v>0</v>
      </c>
      <c r="AL144" s="51">
        <v>0</v>
      </c>
      <c r="AM144" s="51">
        <v>0</v>
      </c>
      <c r="AN144" s="51">
        <v>831</v>
      </c>
      <c r="AO144" s="53">
        <v>831</v>
      </c>
    </row>
    <row r="145" spans="2:41" ht="15" customHeight="1" x14ac:dyDescent="0.25">
      <c r="B145" s="55" t="s">
        <v>1808</v>
      </c>
      <c r="C145" s="55" t="s">
        <v>336</v>
      </c>
      <c r="D145" s="55" t="s">
        <v>337</v>
      </c>
      <c r="E145" s="51">
        <v>1</v>
      </c>
      <c r="F145" s="51">
        <v>416</v>
      </c>
      <c r="G145" s="51">
        <v>206</v>
      </c>
      <c r="H145" s="50">
        <v>0.49519230769230799</v>
      </c>
      <c r="I145" s="51">
        <v>210</v>
      </c>
      <c r="J145" s="50">
        <v>0.50480769230769196</v>
      </c>
      <c r="K145" s="51">
        <v>1</v>
      </c>
      <c r="L145" s="51">
        <v>0</v>
      </c>
      <c r="M145" s="51">
        <v>407</v>
      </c>
      <c r="N145" s="51">
        <v>6</v>
      </c>
      <c r="O145" s="51">
        <v>0</v>
      </c>
      <c r="P145" s="51">
        <v>1</v>
      </c>
      <c r="Q145" s="51">
        <v>1</v>
      </c>
      <c r="R145" s="51">
        <f>SUM(Table4[[#This Row],[AmInd]:[HawPI]],Table4[[#This Row],[Multiple]])</f>
        <v>415</v>
      </c>
      <c r="S145" s="51">
        <v>413</v>
      </c>
      <c r="T145" s="50">
        <v>0.99278846153846201</v>
      </c>
      <c r="U145" s="51">
        <v>3</v>
      </c>
      <c r="V145" s="50">
        <v>7.2115384615384602E-3</v>
      </c>
      <c r="W145" s="51">
        <v>0</v>
      </c>
      <c r="X145" s="51">
        <v>0</v>
      </c>
      <c r="Y145" s="44" t="s">
        <v>1869</v>
      </c>
      <c r="Z145" s="51">
        <v>0</v>
      </c>
      <c r="AA145" s="51">
        <v>0</v>
      </c>
      <c r="AB145" s="51">
        <v>0</v>
      </c>
      <c r="AC145" s="51">
        <v>0</v>
      </c>
      <c r="AD145" s="51">
        <v>0</v>
      </c>
      <c r="AE145" s="51">
        <v>106</v>
      </c>
      <c r="AF145" s="51">
        <v>102</v>
      </c>
      <c r="AG145" s="51">
        <v>110</v>
      </c>
      <c r="AH145" s="51">
        <v>98</v>
      </c>
      <c r="AI145" s="51">
        <v>0</v>
      </c>
      <c r="AJ145" s="51">
        <v>0</v>
      </c>
      <c r="AK145" s="51">
        <v>0</v>
      </c>
      <c r="AL145" s="51">
        <v>0</v>
      </c>
      <c r="AM145" s="51">
        <v>0</v>
      </c>
      <c r="AN145" s="51">
        <v>405</v>
      </c>
      <c r="AO145" s="53">
        <v>405</v>
      </c>
    </row>
    <row r="146" spans="2:41" ht="15" customHeight="1" x14ac:dyDescent="0.25">
      <c r="B146" s="55" t="s">
        <v>1808</v>
      </c>
      <c r="C146" s="55" t="s">
        <v>338</v>
      </c>
      <c r="D146" s="55" t="s">
        <v>339</v>
      </c>
      <c r="E146" s="51">
        <v>1</v>
      </c>
      <c r="F146" s="51">
        <v>497</v>
      </c>
      <c r="G146" s="51">
        <v>255</v>
      </c>
      <c r="H146" s="50">
        <v>0.51307847082494995</v>
      </c>
      <c r="I146" s="51">
        <v>242</v>
      </c>
      <c r="J146" s="50">
        <v>0.48692152917504999</v>
      </c>
      <c r="K146" s="51">
        <v>1</v>
      </c>
      <c r="L146" s="51">
        <v>5</v>
      </c>
      <c r="M146" s="51">
        <v>474</v>
      </c>
      <c r="N146" s="51">
        <v>15</v>
      </c>
      <c r="O146" s="51">
        <v>0</v>
      </c>
      <c r="P146" s="51">
        <v>2</v>
      </c>
      <c r="Q146" s="51">
        <v>0</v>
      </c>
      <c r="R146" s="51">
        <f>SUM(Table4[[#This Row],[AmInd]:[HawPI]],Table4[[#This Row],[Multiple]])</f>
        <v>495</v>
      </c>
      <c r="S146" s="51">
        <v>481</v>
      </c>
      <c r="T146" s="50">
        <v>0.96780684104627801</v>
      </c>
      <c r="U146" s="51">
        <v>16</v>
      </c>
      <c r="V146" s="50">
        <v>3.2193158953722302E-2</v>
      </c>
      <c r="W146" s="51">
        <v>0</v>
      </c>
      <c r="X146" s="51">
        <v>0</v>
      </c>
      <c r="Y146" s="44" t="s">
        <v>1869</v>
      </c>
      <c r="Z146" s="51">
        <v>0</v>
      </c>
      <c r="AA146" s="51">
        <v>0</v>
      </c>
      <c r="AB146" s="51">
        <v>0</v>
      </c>
      <c r="AC146" s="51">
        <v>0</v>
      </c>
      <c r="AD146" s="51">
        <v>0</v>
      </c>
      <c r="AE146" s="51">
        <v>0</v>
      </c>
      <c r="AF146" s="51">
        <v>0</v>
      </c>
      <c r="AG146" s="51">
        <v>0</v>
      </c>
      <c r="AH146" s="51">
        <v>0</v>
      </c>
      <c r="AI146" s="51">
        <v>136</v>
      </c>
      <c r="AJ146" s="51">
        <v>1</v>
      </c>
      <c r="AK146" s="51">
        <v>119</v>
      </c>
      <c r="AL146" s="51">
        <v>128</v>
      </c>
      <c r="AM146" s="51">
        <v>113</v>
      </c>
      <c r="AN146" s="51">
        <v>466</v>
      </c>
      <c r="AO146" s="53">
        <v>466</v>
      </c>
    </row>
    <row r="147" spans="2:41" ht="30" customHeight="1" x14ac:dyDescent="0.25">
      <c r="B147" s="55" t="s">
        <v>1808</v>
      </c>
      <c r="C147" s="55" t="s">
        <v>340</v>
      </c>
      <c r="D147" s="55" t="s">
        <v>341</v>
      </c>
      <c r="E147" s="51">
        <v>1</v>
      </c>
      <c r="F147" s="51">
        <v>845</v>
      </c>
      <c r="G147" s="51">
        <v>392</v>
      </c>
      <c r="H147" s="50">
        <v>0.46390532544378699</v>
      </c>
      <c r="I147" s="51">
        <v>453</v>
      </c>
      <c r="J147" s="50">
        <v>0.53609467455621296</v>
      </c>
      <c r="K147" s="51">
        <v>1</v>
      </c>
      <c r="L147" s="51">
        <v>0</v>
      </c>
      <c r="M147" s="51">
        <v>817</v>
      </c>
      <c r="N147" s="51">
        <v>16</v>
      </c>
      <c r="O147" s="51">
        <v>0</v>
      </c>
      <c r="P147" s="51">
        <v>7</v>
      </c>
      <c r="Q147" s="51">
        <v>4</v>
      </c>
      <c r="R147" s="51">
        <f>SUM(Table4[[#This Row],[AmInd]:[HawPI]],Table4[[#This Row],[Multiple]])</f>
        <v>838</v>
      </c>
      <c r="S147" s="51">
        <v>823</v>
      </c>
      <c r="T147" s="50">
        <v>0.97396449704141996</v>
      </c>
      <c r="U147" s="51">
        <v>22</v>
      </c>
      <c r="V147" s="50">
        <v>2.6035502958579902E-2</v>
      </c>
      <c r="W147" s="51">
        <v>0</v>
      </c>
      <c r="X147" s="51">
        <v>0</v>
      </c>
      <c r="Y147" s="44" t="s">
        <v>1869</v>
      </c>
      <c r="Z147" s="51">
        <v>71</v>
      </c>
      <c r="AA147" s="51">
        <v>90</v>
      </c>
      <c r="AB147" s="51">
        <v>104</v>
      </c>
      <c r="AC147" s="51">
        <v>107</v>
      </c>
      <c r="AD147" s="51">
        <v>107</v>
      </c>
      <c r="AE147" s="51">
        <v>104</v>
      </c>
      <c r="AF147" s="51">
        <v>73</v>
      </c>
      <c r="AG147" s="51">
        <v>92</v>
      </c>
      <c r="AH147" s="51">
        <v>97</v>
      </c>
      <c r="AI147" s="51">
        <v>0</v>
      </c>
      <c r="AJ147" s="51">
        <v>0</v>
      </c>
      <c r="AK147" s="51">
        <v>0</v>
      </c>
      <c r="AL147" s="51">
        <v>0</v>
      </c>
      <c r="AM147" s="51">
        <v>0</v>
      </c>
      <c r="AN147" s="51">
        <v>804</v>
      </c>
      <c r="AO147" s="53">
        <v>804</v>
      </c>
    </row>
    <row r="148" spans="2:41" ht="15" customHeight="1" x14ac:dyDescent="0.25">
      <c r="B148" s="55" t="s">
        <v>1808</v>
      </c>
      <c r="C148" s="55" t="s">
        <v>342</v>
      </c>
      <c r="D148" s="55" t="s">
        <v>343</v>
      </c>
      <c r="E148" s="51">
        <v>1</v>
      </c>
      <c r="F148" s="51">
        <v>242</v>
      </c>
      <c r="G148" s="51">
        <v>121</v>
      </c>
      <c r="H148" s="50">
        <v>0.5</v>
      </c>
      <c r="I148" s="51">
        <v>121</v>
      </c>
      <c r="J148" s="50">
        <v>0.5</v>
      </c>
      <c r="K148" s="51">
        <v>0</v>
      </c>
      <c r="L148" s="51">
        <v>0</v>
      </c>
      <c r="M148" s="51">
        <v>222</v>
      </c>
      <c r="N148" s="51">
        <v>13</v>
      </c>
      <c r="O148" s="51">
        <v>0</v>
      </c>
      <c r="P148" s="51">
        <v>4</v>
      </c>
      <c r="Q148" s="51">
        <v>3</v>
      </c>
      <c r="R148" s="51">
        <f>SUM(Table4[[#This Row],[AmInd]:[HawPI]],Table4[[#This Row],[Multiple]])</f>
        <v>238</v>
      </c>
      <c r="S148" s="51">
        <v>228</v>
      </c>
      <c r="T148" s="50">
        <v>0.94214876033057804</v>
      </c>
      <c r="U148" s="51">
        <v>14</v>
      </c>
      <c r="V148" s="50">
        <v>5.7851239669421503E-2</v>
      </c>
      <c r="W148" s="51">
        <v>0</v>
      </c>
      <c r="X148" s="51">
        <v>0</v>
      </c>
      <c r="Y148" s="44" t="s">
        <v>1869</v>
      </c>
      <c r="Z148" s="51">
        <v>64</v>
      </c>
      <c r="AA148" s="51">
        <v>74</v>
      </c>
      <c r="AB148" s="51">
        <v>104</v>
      </c>
      <c r="AC148" s="51">
        <v>0</v>
      </c>
      <c r="AD148" s="51">
        <v>0</v>
      </c>
      <c r="AE148" s="51">
        <v>0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0</v>
      </c>
      <c r="AL148" s="51">
        <v>0</v>
      </c>
      <c r="AM148" s="51">
        <v>0</v>
      </c>
      <c r="AN148" s="51">
        <v>213</v>
      </c>
      <c r="AO148" s="53">
        <v>213</v>
      </c>
    </row>
    <row r="149" spans="2:41" ht="30" x14ac:dyDescent="0.25">
      <c r="B149" s="55" t="s">
        <v>1808</v>
      </c>
      <c r="C149" s="55" t="s">
        <v>1821</v>
      </c>
      <c r="D149" s="55" t="s">
        <v>1822</v>
      </c>
      <c r="E149" s="51">
        <v>1</v>
      </c>
      <c r="F149" s="51">
        <v>113</v>
      </c>
      <c r="G149" s="51">
        <v>56</v>
      </c>
      <c r="H149" s="50">
        <v>0.49557522123893799</v>
      </c>
      <c r="I149" s="51">
        <v>57</v>
      </c>
      <c r="J149" s="50">
        <v>0.50442477876106195</v>
      </c>
      <c r="K149" s="51">
        <v>2</v>
      </c>
      <c r="L149" s="51">
        <v>0</v>
      </c>
      <c r="M149" s="51">
        <v>105</v>
      </c>
      <c r="N149" s="51">
        <v>6</v>
      </c>
      <c r="O149" s="51">
        <v>0</v>
      </c>
      <c r="P149" s="51">
        <v>0</v>
      </c>
      <c r="Q149" s="51">
        <v>0</v>
      </c>
      <c r="R149" s="51">
        <f>SUM(Table4[[#This Row],[AmInd]:[HawPI]],Table4[[#This Row],[Multiple]])</f>
        <v>113</v>
      </c>
      <c r="S149" s="51">
        <v>108</v>
      </c>
      <c r="T149" s="50">
        <v>0.95575221238938102</v>
      </c>
      <c r="U149" s="51">
        <v>5</v>
      </c>
      <c r="V149" s="50">
        <v>4.4247787610619503E-2</v>
      </c>
      <c r="W149" s="51">
        <v>0</v>
      </c>
      <c r="X149" s="51">
        <v>0</v>
      </c>
      <c r="Y149" s="44" t="s">
        <v>1869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  <c r="AF149" s="51">
        <v>0</v>
      </c>
      <c r="AG149" s="51">
        <v>0</v>
      </c>
      <c r="AH149" s="51">
        <v>0</v>
      </c>
      <c r="AI149" s="51">
        <v>111</v>
      </c>
      <c r="AJ149" s="51">
        <v>2</v>
      </c>
      <c r="AK149" s="51">
        <v>0</v>
      </c>
      <c r="AL149" s="51">
        <v>0</v>
      </c>
      <c r="AM149" s="51">
        <v>0</v>
      </c>
      <c r="AN149" s="51">
        <v>109</v>
      </c>
      <c r="AO149" s="53">
        <v>109</v>
      </c>
    </row>
    <row r="150" spans="2:41" x14ac:dyDescent="0.25">
      <c r="B150" s="55" t="s">
        <v>1808</v>
      </c>
      <c r="C150" s="55" t="s">
        <v>275</v>
      </c>
      <c r="D150" s="55" t="s">
        <v>276</v>
      </c>
      <c r="E150" s="51">
        <v>1</v>
      </c>
      <c r="F150" s="51">
        <v>313</v>
      </c>
      <c r="G150" s="51">
        <v>162</v>
      </c>
      <c r="H150" s="50">
        <v>0.51757188498402595</v>
      </c>
      <c r="I150" s="51">
        <v>151</v>
      </c>
      <c r="J150" s="50">
        <v>0.48242811501597399</v>
      </c>
      <c r="K150" s="51">
        <v>2</v>
      </c>
      <c r="L150" s="51">
        <v>0</v>
      </c>
      <c r="M150" s="51">
        <v>300</v>
      </c>
      <c r="N150" s="51">
        <v>4</v>
      </c>
      <c r="O150" s="51">
        <v>0</v>
      </c>
      <c r="P150" s="51">
        <v>7</v>
      </c>
      <c r="Q150" s="51">
        <v>0</v>
      </c>
      <c r="R150" s="51">
        <f>SUM(Table4[[#This Row],[AmInd]:[HawPI]],Table4[[#This Row],[Multiple]])</f>
        <v>306</v>
      </c>
      <c r="S150" s="51">
        <v>313</v>
      </c>
      <c r="T150" s="50">
        <v>1</v>
      </c>
      <c r="U150" s="51">
        <v>0</v>
      </c>
      <c r="V150" s="50">
        <v>0</v>
      </c>
      <c r="W150" s="51">
        <v>0</v>
      </c>
      <c r="X150" s="51">
        <v>1</v>
      </c>
      <c r="Y150" s="44" t="s">
        <v>1869</v>
      </c>
      <c r="Z150" s="51">
        <v>47</v>
      </c>
      <c r="AA150" s="51">
        <v>61</v>
      </c>
      <c r="AB150" s="51">
        <v>63</v>
      </c>
      <c r="AC150" s="51">
        <v>50</v>
      </c>
      <c r="AD150" s="51">
        <v>47</v>
      </c>
      <c r="AE150" s="51">
        <v>44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0</v>
      </c>
      <c r="AL150" s="51">
        <v>0</v>
      </c>
      <c r="AM150" s="51">
        <v>0</v>
      </c>
      <c r="AN150" s="51">
        <v>259</v>
      </c>
      <c r="AO150" s="53">
        <v>259</v>
      </c>
    </row>
    <row r="151" spans="2:41" ht="30" x14ac:dyDescent="0.25">
      <c r="B151" s="55" t="s">
        <v>1808</v>
      </c>
      <c r="C151" s="55" t="s">
        <v>344</v>
      </c>
      <c r="D151" s="55" t="s">
        <v>345</v>
      </c>
      <c r="E151" s="51">
        <v>1</v>
      </c>
      <c r="F151" s="51">
        <v>149</v>
      </c>
      <c r="G151" s="51">
        <v>73</v>
      </c>
      <c r="H151" s="50">
        <v>0.48993288590604001</v>
      </c>
      <c r="I151" s="51">
        <v>76</v>
      </c>
      <c r="J151" s="50">
        <v>0.51006711409395999</v>
      </c>
      <c r="K151" s="51">
        <v>0</v>
      </c>
      <c r="L151" s="51">
        <v>0</v>
      </c>
      <c r="M151" s="51">
        <v>149</v>
      </c>
      <c r="N151" s="51">
        <v>0</v>
      </c>
      <c r="O151" s="51">
        <v>0</v>
      </c>
      <c r="P151" s="51">
        <v>0</v>
      </c>
      <c r="Q151" s="51">
        <v>0</v>
      </c>
      <c r="R151" s="51">
        <f>SUM(Table4[[#This Row],[AmInd]:[HawPI]],Table4[[#This Row],[Multiple]])</f>
        <v>149</v>
      </c>
      <c r="S151" s="51">
        <v>149</v>
      </c>
      <c r="T151" s="50">
        <v>1</v>
      </c>
      <c r="U151" s="51">
        <v>0</v>
      </c>
      <c r="V151" s="50">
        <v>0</v>
      </c>
      <c r="W151" s="51">
        <v>0</v>
      </c>
      <c r="X151" s="51">
        <v>0</v>
      </c>
      <c r="Y151" s="44" t="s">
        <v>1869</v>
      </c>
      <c r="Z151" s="51">
        <v>21</v>
      </c>
      <c r="AA151" s="51">
        <v>15</v>
      </c>
      <c r="AB151" s="51">
        <v>18</v>
      </c>
      <c r="AC151" s="51">
        <v>16</v>
      </c>
      <c r="AD151" s="51">
        <v>13</v>
      </c>
      <c r="AE151" s="51">
        <v>17</v>
      </c>
      <c r="AF151" s="51">
        <v>10</v>
      </c>
      <c r="AG151" s="51">
        <v>14</v>
      </c>
      <c r="AH151" s="51">
        <v>25</v>
      </c>
      <c r="AI151" s="51">
        <v>0</v>
      </c>
      <c r="AJ151" s="51">
        <v>0</v>
      </c>
      <c r="AK151" s="51">
        <v>0</v>
      </c>
      <c r="AL151" s="51">
        <v>0</v>
      </c>
      <c r="AM151" s="51">
        <v>0</v>
      </c>
      <c r="AN151" s="51">
        <v>149</v>
      </c>
      <c r="AO151" s="53">
        <v>149</v>
      </c>
    </row>
    <row r="152" spans="2:41" ht="30" customHeight="1" x14ac:dyDescent="0.25">
      <c r="B152" s="55" t="s">
        <v>1808</v>
      </c>
      <c r="C152" s="55" t="s">
        <v>346</v>
      </c>
      <c r="D152" s="55" t="s">
        <v>347</v>
      </c>
      <c r="E152" s="51">
        <v>1</v>
      </c>
      <c r="F152" s="51">
        <v>493</v>
      </c>
      <c r="G152" s="51">
        <v>226</v>
      </c>
      <c r="H152" s="50">
        <v>0.45841784989857998</v>
      </c>
      <c r="I152" s="51">
        <v>267</v>
      </c>
      <c r="J152" s="50">
        <v>0.54158215010141997</v>
      </c>
      <c r="K152" s="51">
        <v>0</v>
      </c>
      <c r="L152" s="51">
        <v>0</v>
      </c>
      <c r="M152" s="51">
        <v>459</v>
      </c>
      <c r="N152" s="51">
        <v>19</v>
      </c>
      <c r="O152" s="51">
        <v>0</v>
      </c>
      <c r="P152" s="51">
        <v>14</v>
      </c>
      <c r="Q152" s="51">
        <v>1</v>
      </c>
      <c r="R152" s="51">
        <f>SUM(Table4[[#This Row],[AmInd]:[HawPI]],Table4[[#This Row],[Multiple]])</f>
        <v>479</v>
      </c>
      <c r="S152" s="51">
        <v>488</v>
      </c>
      <c r="T152" s="50">
        <v>0.98985801217038505</v>
      </c>
      <c r="U152" s="51">
        <v>5</v>
      </c>
      <c r="V152" s="50">
        <v>1.0141987829614601E-2</v>
      </c>
      <c r="W152" s="51">
        <v>0</v>
      </c>
      <c r="X152" s="51">
        <v>0</v>
      </c>
      <c r="Y152" s="44" t="s">
        <v>1869</v>
      </c>
      <c r="Z152" s="51">
        <v>36</v>
      </c>
      <c r="AA152" s="51">
        <v>51</v>
      </c>
      <c r="AB152" s="51">
        <v>60</v>
      </c>
      <c r="AC152" s="51">
        <v>59</v>
      </c>
      <c r="AD152" s="51">
        <v>60</v>
      </c>
      <c r="AE152" s="51">
        <v>60</v>
      </c>
      <c r="AF152" s="51">
        <v>61</v>
      </c>
      <c r="AG152" s="51">
        <v>54</v>
      </c>
      <c r="AH152" s="51">
        <v>52</v>
      </c>
      <c r="AI152" s="51">
        <v>0</v>
      </c>
      <c r="AJ152" s="51">
        <v>0</v>
      </c>
      <c r="AK152" s="51">
        <v>0</v>
      </c>
      <c r="AL152" s="51">
        <v>0</v>
      </c>
      <c r="AM152" s="51">
        <v>0</v>
      </c>
      <c r="AN152" s="51">
        <v>468</v>
      </c>
      <c r="AO152" s="53">
        <v>468</v>
      </c>
    </row>
    <row r="153" spans="2:41" x14ac:dyDescent="0.25">
      <c r="B153" s="55" t="s">
        <v>1808</v>
      </c>
      <c r="C153" s="55" t="s">
        <v>348</v>
      </c>
      <c r="D153" s="55" t="s">
        <v>349</v>
      </c>
      <c r="E153" s="51">
        <v>1</v>
      </c>
      <c r="F153" s="51">
        <v>747</v>
      </c>
      <c r="G153" s="51">
        <v>359</v>
      </c>
      <c r="H153" s="50">
        <v>0.48058902275769699</v>
      </c>
      <c r="I153" s="51">
        <v>388</v>
      </c>
      <c r="J153" s="50">
        <v>0.51941097724230301</v>
      </c>
      <c r="K153" s="51">
        <v>2</v>
      </c>
      <c r="L153" s="51">
        <v>1</v>
      </c>
      <c r="M153" s="51">
        <v>719</v>
      </c>
      <c r="N153" s="51">
        <v>20</v>
      </c>
      <c r="O153" s="51">
        <v>0</v>
      </c>
      <c r="P153" s="51">
        <v>5</v>
      </c>
      <c r="Q153" s="51">
        <v>0</v>
      </c>
      <c r="R153" s="51">
        <f>SUM(Table4[[#This Row],[AmInd]:[HawPI]],Table4[[#This Row],[Multiple]])</f>
        <v>742</v>
      </c>
      <c r="S153" s="51">
        <v>735</v>
      </c>
      <c r="T153" s="50">
        <v>0.98393574297188802</v>
      </c>
      <c r="U153" s="51">
        <v>12</v>
      </c>
      <c r="V153" s="50">
        <v>1.60642570281124E-2</v>
      </c>
      <c r="W153" s="51">
        <v>0</v>
      </c>
      <c r="X153" s="51">
        <v>0</v>
      </c>
      <c r="Y153" s="44" t="s">
        <v>1869</v>
      </c>
      <c r="Z153" s="51">
        <v>77</v>
      </c>
      <c r="AA153" s="51">
        <v>82</v>
      </c>
      <c r="AB153" s="51">
        <v>88</v>
      </c>
      <c r="AC153" s="51">
        <v>90</v>
      </c>
      <c r="AD153" s="51">
        <v>60</v>
      </c>
      <c r="AE153" s="51">
        <v>86</v>
      </c>
      <c r="AF153" s="51">
        <v>87</v>
      </c>
      <c r="AG153" s="51">
        <v>90</v>
      </c>
      <c r="AH153" s="51">
        <v>87</v>
      </c>
      <c r="AI153" s="51">
        <v>0</v>
      </c>
      <c r="AJ153" s="51">
        <v>0</v>
      </c>
      <c r="AK153" s="51">
        <v>0</v>
      </c>
      <c r="AL153" s="51">
        <v>0</v>
      </c>
      <c r="AM153" s="51">
        <v>0</v>
      </c>
      <c r="AN153" s="51">
        <v>716</v>
      </c>
      <c r="AO153" s="53">
        <v>716</v>
      </c>
    </row>
    <row r="154" spans="2:41" ht="30" x14ac:dyDescent="0.25">
      <c r="B154" s="55" t="s">
        <v>1808</v>
      </c>
      <c r="C154" s="55" t="s">
        <v>350</v>
      </c>
      <c r="D154" s="55" t="s">
        <v>351</v>
      </c>
      <c r="E154" s="51">
        <v>1</v>
      </c>
      <c r="F154" s="51">
        <v>201</v>
      </c>
      <c r="G154" s="51">
        <v>93</v>
      </c>
      <c r="H154" s="50">
        <v>0.462686567164179</v>
      </c>
      <c r="I154" s="51">
        <v>108</v>
      </c>
      <c r="J154" s="50">
        <v>0.537313432835821</v>
      </c>
      <c r="K154" s="51">
        <v>1</v>
      </c>
      <c r="L154" s="51">
        <v>0</v>
      </c>
      <c r="M154" s="51">
        <v>184</v>
      </c>
      <c r="N154" s="51">
        <v>15</v>
      </c>
      <c r="O154" s="51">
        <v>0</v>
      </c>
      <c r="P154" s="51">
        <v>1</v>
      </c>
      <c r="Q154" s="51">
        <v>0</v>
      </c>
      <c r="R154" s="51">
        <f>SUM(Table4[[#This Row],[AmInd]:[HawPI]],Table4[[#This Row],[Multiple]])</f>
        <v>200</v>
      </c>
      <c r="S154" s="51">
        <v>188</v>
      </c>
      <c r="T154" s="50">
        <v>0.93532338308457696</v>
      </c>
      <c r="U154" s="51">
        <v>13</v>
      </c>
      <c r="V154" s="50">
        <v>6.4676616915422896E-2</v>
      </c>
      <c r="W154" s="51">
        <v>0</v>
      </c>
      <c r="X154" s="51">
        <v>0</v>
      </c>
      <c r="Y154" s="44" t="s">
        <v>1869</v>
      </c>
      <c r="Z154" s="51">
        <v>0</v>
      </c>
      <c r="AA154" s="51">
        <v>0</v>
      </c>
      <c r="AB154" s="51">
        <v>0</v>
      </c>
      <c r="AC154" s="51">
        <v>0</v>
      </c>
      <c r="AD154" s="51">
        <v>0</v>
      </c>
      <c r="AE154" s="51">
        <v>0</v>
      </c>
      <c r="AF154" s="51">
        <v>0</v>
      </c>
      <c r="AG154" s="51">
        <v>0</v>
      </c>
      <c r="AH154" s="51">
        <v>0</v>
      </c>
      <c r="AI154" s="51">
        <v>17</v>
      </c>
      <c r="AJ154" s="51">
        <v>0</v>
      </c>
      <c r="AK154" s="51">
        <v>63</v>
      </c>
      <c r="AL154" s="51">
        <v>49</v>
      </c>
      <c r="AM154" s="51">
        <v>72</v>
      </c>
      <c r="AN154" s="51">
        <v>187</v>
      </c>
      <c r="AO154" s="53">
        <v>187</v>
      </c>
    </row>
    <row r="155" spans="2:41" ht="15" customHeight="1" x14ac:dyDescent="0.25">
      <c r="B155" s="55" t="s">
        <v>1808</v>
      </c>
      <c r="C155" s="55" t="s">
        <v>352</v>
      </c>
      <c r="D155" s="55" t="s">
        <v>1762</v>
      </c>
      <c r="E155" s="51">
        <v>1</v>
      </c>
      <c r="F155" s="51">
        <v>697</v>
      </c>
      <c r="G155" s="51">
        <v>341</v>
      </c>
      <c r="H155" s="50">
        <v>0.48923959827833602</v>
      </c>
      <c r="I155" s="51">
        <v>356</v>
      </c>
      <c r="J155" s="50">
        <v>0.51076040172166404</v>
      </c>
      <c r="K155" s="51">
        <v>0</v>
      </c>
      <c r="L155" s="51">
        <v>0</v>
      </c>
      <c r="M155" s="51">
        <v>615</v>
      </c>
      <c r="N155" s="51">
        <v>75</v>
      </c>
      <c r="O155" s="51">
        <v>0</v>
      </c>
      <c r="P155" s="51">
        <v>6</v>
      </c>
      <c r="Q155" s="51">
        <v>1</v>
      </c>
      <c r="R155" s="51">
        <f>SUM(Table4[[#This Row],[AmInd]:[HawPI]],Table4[[#This Row],[Multiple]])</f>
        <v>691</v>
      </c>
      <c r="S155" s="51">
        <v>643</v>
      </c>
      <c r="T155" s="50">
        <v>0.92252510760401696</v>
      </c>
      <c r="U155" s="51">
        <v>54</v>
      </c>
      <c r="V155" s="50">
        <v>7.7474892395982806E-2</v>
      </c>
      <c r="W155" s="51">
        <v>0</v>
      </c>
      <c r="X155" s="51">
        <v>5</v>
      </c>
      <c r="Y155" s="44" t="s">
        <v>1869</v>
      </c>
      <c r="Z155" s="51">
        <v>76</v>
      </c>
      <c r="AA155" s="51">
        <v>86</v>
      </c>
      <c r="AB155" s="51">
        <v>87</v>
      </c>
      <c r="AC155" s="51">
        <v>87</v>
      </c>
      <c r="AD155" s="51">
        <v>60</v>
      </c>
      <c r="AE155" s="51">
        <v>78</v>
      </c>
      <c r="AF155" s="51">
        <v>81</v>
      </c>
      <c r="AG155" s="51">
        <v>78</v>
      </c>
      <c r="AH155" s="51">
        <v>59</v>
      </c>
      <c r="AI155" s="51">
        <v>0</v>
      </c>
      <c r="AJ155" s="51">
        <v>0</v>
      </c>
      <c r="AK155" s="51">
        <v>0</v>
      </c>
      <c r="AL155" s="51">
        <v>0</v>
      </c>
      <c r="AM155" s="51">
        <v>0</v>
      </c>
      <c r="AN155" s="51">
        <v>660</v>
      </c>
      <c r="AO155" s="53">
        <v>660</v>
      </c>
    </row>
    <row r="156" spans="2:41" ht="30" x14ac:dyDescent="0.25">
      <c r="B156" s="55" t="s">
        <v>1808</v>
      </c>
      <c r="C156" s="55" t="s">
        <v>353</v>
      </c>
      <c r="D156" s="55" t="s">
        <v>354</v>
      </c>
      <c r="E156" s="51">
        <v>1</v>
      </c>
      <c r="F156" s="51">
        <v>760</v>
      </c>
      <c r="G156" s="51">
        <v>350</v>
      </c>
      <c r="H156" s="50">
        <v>0.46052631578947401</v>
      </c>
      <c r="I156" s="51">
        <v>410</v>
      </c>
      <c r="J156" s="50">
        <v>0.53947368421052599</v>
      </c>
      <c r="K156" s="51">
        <v>3</v>
      </c>
      <c r="L156" s="51">
        <v>0</v>
      </c>
      <c r="M156" s="51">
        <v>737</v>
      </c>
      <c r="N156" s="51">
        <v>17</v>
      </c>
      <c r="O156" s="51">
        <v>0</v>
      </c>
      <c r="P156" s="51">
        <v>1</v>
      </c>
      <c r="Q156" s="51">
        <v>2</v>
      </c>
      <c r="R156" s="51">
        <f>SUM(Table4[[#This Row],[AmInd]:[HawPI]],Table4[[#This Row],[Multiple]])</f>
        <v>759</v>
      </c>
      <c r="S156" s="51">
        <v>749</v>
      </c>
      <c r="T156" s="50">
        <v>0.98552631578947403</v>
      </c>
      <c r="U156" s="51">
        <v>11</v>
      </c>
      <c r="V156" s="50">
        <v>1.44736842105263E-2</v>
      </c>
      <c r="W156" s="51">
        <v>0</v>
      </c>
      <c r="X156" s="51">
        <v>2</v>
      </c>
      <c r="Y156" s="44" t="s">
        <v>1869</v>
      </c>
      <c r="Z156" s="51">
        <v>82</v>
      </c>
      <c r="AA156" s="51">
        <v>76</v>
      </c>
      <c r="AB156" s="51">
        <v>87</v>
      </c>
      <c r="AC156" s="51">
        <v>85</v>
      </c>
      <c r="AD156" s="51">
        <v>84</v>
      </c>
      <c r="AE156" s="51">
        <v>86</v>
      </c>
      <c r="AF156" s="51">
        <v>84</v>
      </c>
      <c r="AG156" s="51">
        <v>88</v>
      </c>
      <c r="AH156" s="51">
        <v>86</v>
      </c>
      <c r="AI156" s="51">
        <v>0</v>
      </c>
      <c r="AJ156" s="51">
        <v>0</v>
      </c>
      <c r="AK156" s="51">
        <v>0</v>
      </c>
      <c r="AL156" s="51">
        <v>0</v>
      </c>
      <c r="AM156" s="51">
        <v>0</v>
      </c>
      <c r="AN156" s="51">
        <v>738</v>
      </c>
      <c r="AO156" s="53">
        <v>738</v>
      </c>
    </row>
    <row r="157" spans="2:41" x14ac:dyDescent="0.25">
      <c r="B157" s="55" t="s">
        <v>1808</v>
      </c>
      <c r="C157" s="55" t="s">
        <v>277</v>
      </c>
      <c r="D157" s="55" t="s">
        <v>278</v>
      </c>
      <c r="E157" s="51">
        <v>1</v>
      </c>
      <c r="F157" s="51">
        <v>160</v>
      </c>
      <c r="G157" s="51">
        <v>76</v>
      </c>
      <c r="H157" s="50">
        <v>0.47499999999999998</v>
      </c>
      <c r="I157" s="51">
        <v>84</v>
      </c>
      <c r="J157" s="50">
        <v>0.52500000000000002</v>
      </c>
      <c r="K157" s="51">
        <v>2</v>
      </c>
      <c r="L157" s="51">
        <v>0</v>
      </c>
      <c r="M157" s="51">
        <v>154</v>
      </c>
      <c r="N157" s="51">
        <v>0</v>
      </c>
      <c r="O157" s="51">
        <v>0</v>
      </c>
      <c r="P157" s="51">
        <v>4</v>
      </c>
      <c r="Q157" s="51">
        <v>0</v>
      </c>
      <c r="R157" s="51">
        <f>SUM(Table4[[#This Row],[AmInd]:[HawPI]],Table4[[#This Row],[Multiple]])</f>
        <v>156</v>
      </c>
      <c r="S157" s="51">
        <v>160</v>
      </c>
      <c r="T157" s="50">
        <v>1</v>
      </c>
      <c r="U157" s="51">
        <v>0</v>
      </c>
      <c r="V157" s="50">
        <v>0</v>
      </c>
      <c r="W157" s="51">
        <v>0</v>
      </c>
      <c r="X157" s="51">
        <v>0</v>
      </c>
      <c r="Y157" s="44" t="s">
        <v>1869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0</v>
      </c>
      <c r="AI157" s="51">
        <v>54</v>
      </c>
      <c r="AJ157" s="51">
        <v>0</v>
      </c>
      <c r="AK157" s="51">
        <v>29</v>
      </c>
      <c r="AL157" s="51">
        <v>50</v>
      </c>
      <c r="AM157" s="51">
        <v>27</v>
      </c>
      <c r="AN157" s="51">
        <v>122</v>
      </c>
      <c r="AO157" s="53">
        <v>122</v>
      </c>
    </row>
    <row r="158" spans="2:41" ht="30" customHeight="1" x14ac:dyDescent="0.25">
      <c r="B158" s="55" t="s">
        <v>1808</v>
      </c>
      <c r="C158" s="55" t="s">
        <v>355</v>
      </c>
      <c r="D158" s="55" t="s">
        <v>356</v>
      </c>
      <c r="E158" s="51">
        <v>1</v>
      </c>
      <c r="F158" s="51">
        <v>410</v>
      </c>
      <c r="G158" s="51">
        <v>189</v>
      </c>
      <c r="H158" s="50">
        <v>0.46097560975609803</v>
      </c>
      <c r="I158" s="51">
        <v>221</v>
      </c>
      <c r="J158" s="50">
        <v>0.53902439024390203</v>
      </c>
      <c r="K158" s="51">
        <v>0</v>
      </c>
      <c r="L158" s="51">
        <v>0</v>
      </c>
      <c r="M158" s="51">
        <v>407</v>
      </c>
      <c r="N158" s="51">
        <v>2</v>
      </c>
      <c r="O158" s="51">
        <v>0</v>
      </c>
      <c r="P158" s="51">
        <v>1</v>
      </c>
      <c r="Q158" s="51">
        <v>0</v>
      </c>
      <c r="R158" s="51">
        <f>SUM(Table4[[#This Row],[AmInd]:[HawPI]],Table4[[#This Row],[Multiple]])</f>
        <v>409</v>
      </c>
      <c r="S158" s="51">
        <v>410</v>
      </c>
      <c r="T158" s="50">
        <v>1</v>
      </c>
      <c r="U158" s="51">
        <v>0</v>
      </c>
      <c r="V158" s="50">
        <v>0</v>
      </c>
      <c r="W158" s="51">
        <v>0</v>
      </c>
      <c r="X158" s="51">
        <v>0</v>
      </c>
      <c r="Y158" s="44" t="s">
        <v>1869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  <c r="AF158" s="51">
        <v>0</v>
      </c>
      <c r="AG158" s="51">
        <v>0</v>
      </c>
      <c r="AH158" s="51">
        <v>0</v>
      </c>
      <c r="AI158" s="51">
        <v>82</v>
      </c>
      <c r="AJ158" s="51">
        <v>17</v>
      </c>
      <c r="AK158" s="51">
        <v>114</v>
      </c>
      <c r="AL158" s="51">
        <v>120</v>
      </c>
      <c r="AM158" s="51">
        <v>77</v>
      </c>
      <c r="AN158" s="51">
        <v>291</v>
      </c>
      <c r="AO158" s="53">
        <v>291</v>
      </c>
    </row>
    <row r="159" spans="2:41" ht="30" x14ac:dyDescent="0.25">
      <c r="B159" s="55" t="s">
        <v>1808</v>
      </c>
      <c r="C159" s="55" t="s">
        <v>357</v>
      </c>
      <c r="D159" s="55" t="s">
        <v>358</v>
      </c>
      <c r="E159" s="51">
        <v>1</v>
      </c>
      <c r="F159" s="51">
        <v>675</v>
      </c>
      <c r="G159" s="51">
        <v>295</v>
      </c>
      <c r="H159" s="50">
        <v>0.437037037037037</v>
      </c>
      <c r="I159" s="51">
        <v>380</v>
      </c>
      <c r="J159" s="50">
        <v>0.562962962962963</v>
      </c>
      <c r="K159" s="51">
        <v>0</v>
      </c>
      <c r="L159" s="51">
        <v>7</v>
      </c>
      <c r="M159" s="51">
        <v>349</v>
      </c>
      <c r="N159" s="51">
        <v>72</v>
      </c>
      <c r="O159" s="51">
        <v>0</v>
      </c>
      <c r="P159" s="51">
        <v>219</v>
      </c>
      <c r="Q159" s="51">
        <v>28</v>
      </c>
      <c r="R159" s="51">
        <f>SUM(Table4[[#This Row],[AmInd]:[HawPI]],Table4[[#This Row],[Multiple]])</f>
        <v>456</v>
      </c>
      <c r="S159" s="51">
        <v>634</v>
      </c>
      <c r="T159" s="50">
        <v>0.93925925925925902</v>
      </c>
      <c r="U159" s="51">
        <v>41</v>
      </c>
      <c r="V159" s="50">
        <v>6.0740740740740699E-2</v>
      </c>
      <c r="W159" s="51">
        <v>0</v>
      </c>
      <c r="X159" s="51">
        <v>13</v>
      </c>
      <c r="Y159" s="44" t="s">
        <v>1869</v>
      </c>
      <c r="Z159" s="51">
        <v>82</v>
      </c>
      <c r="AA159" s="51">
        <v>79</v>
      </c>
      <c r="AB159" s="51">
        <v>77</v>
      </c>
      <c r="AC159" s="51">
        <v>80</v>
      </c>
      <c r="AD159" s="51">
        <v>81</v>
      </c>
      <c r="AE159" s="51">
        <v>80</v>
      </c>
      <c r="AF159" s="51">
        <v>75</v>
      </c>
      <c r="AG159" s="51">
        <v>59</v>
      </c>
      <c r="AH159" s="51">
        <v>49</v>
      </c>
      <c r="AI159" s="51">
        <v>0</v>
      </c>
      <c r="AJ159" s="51">
        <v>0</v>
      </c>
      <c r="AK159" s="51">
        <v>0</v>
      </c>
      <c r="AL159" s="51">
        <v>0</v>
      </c>
      <c r="AM159" s="51">
        <v>0</v>
      </c>
      <c r="AN159" s="51">
        <v>396</v>
      </c>
      <c r="AO159" s="53">
        <v>400</v>
      </c>
    </row>
    <row r="160" spans="2:41" ht="15" customHeight="1" x14ac:dyDescent="0.25">
      <c r="B160" s="55" t="s">
        <v>1808</v>
      </c>
      <c r="C160" s="55" t="s">
        <v>359</v>
      </c>
      <c r="D160" s="55" t="s">
        <v>360</v>
      </c>
      <c r="E160" s="51">
        <v>1</v>
      </c>
      <c r="F160" s="51">
        <v>316</v>
      </c>
      <c r="G160" s="51">
        <v>158</v>
      </c>
      <c r="H160" s="50">
        <v>0.5</v>
      </c>
      <c r="I160" s="51">
        <v>158</v>
      </c>
      <c r="J160" s="50">
        <v>0.5</v>
      </c>
      <c r="K160" s="51">
        <v>0</v>
      </c>
      <c r="L160" s="51">
        <v>0</v>
      </c>
      <c r="M160" s="51">
        <v>289</v>
      </c>
      <c r="N160" s="51">
        <v>24</v>
      </c>
      <c r="O160" s="51">
        <v>0</v>
      </c>
      <c r="P160" s="51">
        <v>2</v>
      </c>
      <c r="Q160" s="51">
        <v>1</v>
      </c>
      <c r="R160" s="51">
        <f>SUM(Table4[[#This Row],[AmInd]:[HawPI]],Table4[[#This Row],[Multiple]])</f>
        <v>314</v>
      </c>
      <c r="S160" s="51">
        <v>293</v>
      </c>
      <c r="T160" s="50">
        <v>0.927215189873418</v>
      </c>
      <c r="U160" s="51">
        <v>23</v>
      </c>
      <c r="V160" s="50">
        <v>7.2784810126582306E-2</v>
      </c>
      <c r="W160" s="51">
        <v>0</v>
      </c>
      <c r="X160" s="51">
        <v>0</v>
      </c>
      <c r="Y160" s="44" t="s">
        <v>1869</v>
      </c>
      <c r="Z160" s="51">
        <v>22</v>
      </c>
      <c r="AA160" s="51">
        <v>43</v>
      </c>
      <c r="AB160" s="51">
        <v>34</v>
      </c>
      <c r="AC160" s="51">
        <v>47</v>
      </c>
      <c r="AD160" s="51">
        <v>45</v>
      </c>
      <c r="AE160" s="51">
        <v>40</v>
      </c>
      <c r="AF160" s="51">
        <v>38</v>
      </c>
      <c r="AG160" s="51">
        <v>20</v>
      </c>
      <c r="AH160" s="51">
        <v>27</v>
      </c>
      <c r="AI160" s="51">
        <v>0</v>
      </c>
      <c r="AJ160" s="51">
        <v>0</v>
      </c>
      <c r="AK160" s="51">
        <v>0</v>
      </c>
      <c r="AL160" s="51">
        <v>0</v>
      </c>
      <c r="AM160" s="51">
        <v>0</v>
      </c>
      <c r="AN160" s="51">
        <v>316</v>
      </c>
      <c r="AO160" s="53">
        <v>316</v>
      </c>
    </row>
    <row r="161" spans="2:41" ht="30" customHeight="1" x14ac:dyDescent="0.25">
      <c r="B161" s="55" t="s">
        <v>1808</v>
      </c>
      <c r="C161" s="55" t="s">
        <v>361</v>
      </c>
      <c r="D161" s="55" t="s">
        <v>362</v>
      </c>
      <c r="E161" s="51">
        <v>1</v>
      </c>
      <c r="F161" s="51">
        <v>562</v>
      </c>
      <c r="G161" s="51">
        <v>268</v>
      </c>
      <c r="H161" s="50">
        <v>0.47686832740213497</v>
      </c>
      <c r="I161" s="51">
        <v>294</v>
      </c>
      <c r="J161" s="50">
        <v>0.52313167259786497</v>
      </c>
      <c r="K161" s="51">
        <v>1</v>
      </c>
      <c r="L161" s="51">
        <v>3</v>
      </c>
      <c r="M161" s="51">
        <v>529</v>
      </c>
      <c r="N161" s="51">
        <v>26</v>
      </c>
      <c r="O161" s="51">
        <v>0</v>
      </c>
      <c r="P161" s="51">
        <v>1</v>
      </c>
      <c r="Q161" s="51">
        <v>2</v>
      </c>
      <c r="R161" s="51">
        <f>SUM(Table4[[#This Row],[AmInd]:[HawPI]],Table4[[#This Row],[Multiple]])</f>
        <v>561</v>
      </c>
      <c r="S161" s="51">
        <v>556</v>
      </c>
      <c r="T161" s="50">
        <v>0.98932384341637003</v>
      </c>
      <c r="U161" s="51">
        <v>6</v>
      </c>
      <c r="V161" s="50">
        <v>1.06761565836299E-2</v>
      </c>
      <c r="W161" s="51">
        <v>0</v>
      </c>
      <c r="X161" s="51">
        <v>2</v>
      </c>
      <c r="Y161" s="44" t="s">
        <v>1869</v>
      </c>
      <c r="Z161" s="51">
        <v>67</v>
      </c>
      <c r="AA161" s="51">
        <v>72</v>
      </c>
      <c r="AB161" s="51">
        <v>71</v>
      </c>
      <c r="AC161" s="51">
        <v>72</v>
      </c>
      <c r="AD161" s="51">
        <v>72</v>
      </c>
      <c r="AE161" s="51">
        <v>57</v>
      </c>
      <c r="AF161" s="51">
        <v>56</v>
      </c>
      <c r="AG161" s="51">
        <v>48</v>
      </c>
      <c r="AH161" s="51">
        <v>45</v>
      </c>
      <c r="AI161" s="51">
        <v>0</v>
      </c>
      <c r="AJ161" s="51">
        <v>0</v>
      </c>
      <c r="AK161" s="51">
        <v>0</v>
      </c>
      <c r="AL161" s="51">
        <v>0</v>
      </c>
      <c r="AM161" s="51">
        <v>0</v>
      </c>
      <c r="AN161" s="51">
        <v>552</v>
      </c>
      <c r="AO161" s="53">
        <v>552</v>
      </c>
    </row>
    <row r="162" spans="2:41" ht="30" x14ac:dyDescent="0.25">
      <c r="B162" s="55" t="s">
        <v>1808</v>
      </c>
      <c r="C162" s="55" t="s">
        <v>363</v>
      </c>
      <c r="D162" s="55" t="s">
        <v>364</v>
      </c>
      <c r="E162" s="51">
        <v>1</v>
      </c>
      <c r="F162" s="51">
        <v>553</v>
      </c>
      <c r="G162" s="51">
        <v>284</v>
      </c>
      <c r="H162" s="50">
        <v>0.51356238698010803</v>
      </c>
      <c r="I162" s="51">
        <v>269</v>
      </c>
      <c r="J162" s="50">
        <v>0.48643761301989202</v>
      </c>
      <c r="K162" s="51">
        <v>0</v>
      </c>
      <c r="L162" s="51">
        <v>1</v>
      </c>
      <c r="M162" s="51">
        <v>494</v>
      </c>
      <c r="N162" s="51">
        <v>46</v>
      </c>
      <c r="O162" s="51">
        <v>0</v>
      </c>
      <c r="P162" s="51">
        <v>8</v>
      </c>
      <c r="Q162" s="51">
        <v>4</v>
      </c>
      <c r="R162" s="51">
        <f>SUM(Table4[[#This Row],[AmInd]:[HawPI]],Table4[[#This Row],[Multiple]])</f>
        <v>545</v>
      </c>
      <c r="S162" s="51">
        <v>514</v>
      </c>
      <c r="T162" s="50">
        <v>0.92947558770343597</v>
      </c>
      <c r="U162" s="51">
        <v>39</v>
      </c>
      <c r="V162" s="50">
        <v>7.0524412296564198E-2</v>
      </c>
      <c r="W162" s="51">
        <v>0</v>
      </c>
      <c r="X162" s="51">
        <v>0</v>
      </c>
      <c r="Y162" s="44" t="s">
        <v>1869</v>
      </c>
      <c r="Z162" s="51">
        <v>60</v>
      </c>
      <c r="AA162" s="51">
        <v>58</v>
      </c>
      <c r="AB162" s="51">
        <v>64</v>
      </c>
      <c r="AC162" s="51">
        <v>65</v>
      </c>
      <c r="AD162" s="51">
        <v>62</v>
      </c>
      <c r="AE162" s="51">
        <v>60</v>
      </c>
      <c r="AF162" s="51">
        <v>64</v>
      </c>
      <c r="AG162" s="51">
        <v>59</v>
      </c>
      <c r="AH162" s="51">
        <v>61</v>
      </c>
      <c r="AI162" s="51">
        <v>0</v>
      </c>
      <c r="AJ162" s="51">
        <v>0</v>
      </c>
      <c r="AK162" s="51">
        <v>0</v>
      </c>
      <c r="AL162" s="51">
        <v>0</v>
      </c>
      <c r="AM162" s="51">
        <v>0</v>
      </c>
      <c r="AN162" s="51">
        <v>536</v>
      </c>
      <c r="AO162" s="53">
        <v>536</v>
      </c>
    </row>
    <row r="163" spans="2:41" ht="30" x14ac:dyDescent="0.25">
      <c r="B163" s="55" t="s">
        <v>1808</v>
      </c>
      <c r="C163" s="55" t="s">
        <v>279</v>
      </c>
      <c r="D163" s="55" t="s">
        <v>280</v>
      </c>
      <c r="E163" s="51">
        <v>1</v>
      </c>
      <c r="F163" s="51">
        <v>1823</v>
      </c>
      <c r="G163" s="51">
        <v>883</v>
      </c>
      <c r="H163" s="50">
        <v>0.484366428963247</v>
      </c>
      <c r="I163" s="51">
        <v>940</v>
      </c>
      <c r="J163" s="50">
        <v>0.515633571036753</v>
      </c>
      <c r="K163" s="51">
        <v>29</v>
      </c>
      <c r="L163" s="51">
        <v>13</v>
      </c>
      <c r="M163" s="51">
        <v>419</v>
      </c>
      <c r="N163" s="51">
        <v>43</v>
      </c>
      <c r="O163" s="51">
        <v>2</v>
      </c>
      <c r="P163" s="51">
        <v>1297</v>
      </c>
      <c r="Q163" s="51">
        <v>20</v>
      </c>
      <c r="R163" s="51">
        <f>SUM(Table4[[#This Row],[AmInd]:[HawPI]],Table4[[#This Row],[Multiple]])</f>
        <v>526</v>
      </c>
      <c r="S163" s="51">
        <v>1822</v>
      </c>
      <c r="T163" s="50">
        <v>0.99945145364783305</v>
      </c>
      <c r="U163" s="51">
        <v>1</v>
      </c>
      <c r="V163" s="50">
        <v>5.4854635216675801E-4</v>
      </c>
      <c r="W163" s="51">
        <v>0</v>
      </c>
      <c r="X163" s="51">
        <v>0</v>
      </c>
      <c r="Y163" s="44" t="s">
        <v>1869</v>
      </c>
      <c r="Z163" s="51">
        <v>83</v>
      </c>
      <c r="AA163" s="51">
        <v>88</v>
      </c>
      <c r="AB163" s="51">
        <v>92</v>
      </c>
      <c r="AC163" s="51">
        <v>146</v>
      </c>
      <c r="AD163" s="51">
        <v>136</v>
      </c>
      <c r="AE163" s="51">
        <v>155</v>
      </c>
      <c r="AF163" s="51">
        <v>157</v>
      </c>
      <c r="AG163" s="51">
        <v>212</v>
      </c>
      <c r="AH163" s="51">
        <v>217</v>
      </c>
      <c r="AI163" s="51">
        <v>184</v>
      </c>
      <c r="AJ163" s="51">
        <v>5</v>
      </c>
      <c r="AK163" s="51">
        <v>208</v>
      </c>
      <c r="AL163" s="51">
        <v>78</v>
      </c>
      <c r="AM163" s="51">
        <v>62</v>
      </c>
      <c r="AN163" s="51">
        <v>1430</v>
      </c>
      <c r="AO163" s="53">
        <v>1430</v>
      </c>
    </row>
    <row r="164" spans="2:41" x14ac:dyDescent="0.25">
      <c r="B164" s="55" t="s">
        <v>1808</v>
      </c>
      <c r="C164" s="55" t="s">
        <v>365</v>
      </c>
      <c r="D164" s="55" t="s">
        <v>366</v>
      </c>
      <c r="E164" s="51">
        <v>1</v>
      </c>
      <c r="F164" s="51">
        <v>164</v>
      </c>
      <c r="G164" s="51">
        <v>82</v>
      </c>
      <c r="H164" s="50">
        <v>0.496932515337423</v>
      </c>
      <c r="I164" s="51">
        <v>82</v>
      </c>
      <c r="J164" s="50">
        <v>0.503067484662577</v>
      </c>
      <c r="K164" s="51">
        <v>0</v>
      </c>
      <c r="L164" s="51">
        <v>0</v>
      </c>
      <c r="M164" s="51">
        <v>150</v>
      </c>
      <c r="N164" s="51">
        <v>13</v>
      </c>
      <c r="O164" s="51">
        <v>0</v>
      </c>
      <c r="P164" s="51">
        <v>1</v>
      </c>
      <c r="Q164" s="51">
        <v>0</v>
      </c>
      <c r="R164" s="51">
        <f>SUM(Table4[[#This Row],[AmInd]:[HawPI]],Table4[[#This Row],[Multiple]])</f>
        <v>163</v>
      </c>
      <c r="S164" s="51">
        <v>156</v>
      </c>
      <c r="T164" s="50">
        <v>0.95092024539877296</v>
      </c>
      <c r="U164" s="51">
        <v>8</v>
      </c>
      <c r="V164" s="50">
        <v>4.9079754601227002E-2</v>
      </c>
      <c r="W164" s="51">
        <v>0</v>
      </c>
      <c r="X164" s="51">
        <v>0</v>
      </c>
      <c r="Y164" s="44" t="s">
        <v>1869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  <c r="AF164" s="51">
        <v>0</v>
      </c>
      <c r="AG164" s="51">
        <v>0</v>
      </c>
      <c r="AH164" s="51">
        <v>0</v>
      </c>
      <c r="AI164" s="51">
        <v>45</v>
      </c>
      <c r="AJ164" s="51">
        <v>0</v>
      </c>
      <c r="AK164" s="51">
        <v>33</v>
      </c>
      <c r="AL164" s="51">
        <v>40</v>
      </c>
      <c r="AM164" s="51">
        <v>46</v>
      </c>
      <c r="AN164" s="51">
        <v>150</v>
      </c>
      <c r="AO164" s="53">
        <v>150</v>
      </c>
    </row>
    <row r="165" spans="2:41" ht="30" x14ac:dyDescent="0.25">
      <c r="B165" s="55" t="s">
        <v>1808</v>
      </c>
      <c r="C165" s="55" t="s">
        <v>367</v>
      </c>
      <c r="D165" s="55" t="s">
        <v>368</v>
      </c>
      <c r="E165" s="51">
        <v>1</v>
      </c>
      <c r="F165" s="51">
        <v>86</v>
      </c>
      <c r="G165" s="51">
        <v>26</v>
      </c>
      <c r="H165" s="50">
        <v>0.30232558139534899</v>
      </c>
      <c r="I165" s="51">
        <v>60</v>
      </c>
      <c r="J165" s="50">
        <v>0.69767441860465096</v>
      </c>
      <c r="K165" s="51">
        <v>0</v>
      </c>
      <c r="L165" s="51">
        <v>0</v>
      </c>
      <c r="M165" s="51">
        <v>84</v>
      </c>
      <c r="N165" s="51">
        <v>1</v>
      </c>
      <c r="O165" s="51">
        <v>0</v>
      </c>
      <c r="P165" s="51">
        <v>1</v>
      </c>
      <c r="Q165" s="51">
        <v>0</v>
      </c>
      <c r="R165" s="51">
        <f>SUM(Table4[[#This Row],[AmInd]:[HawPI]],Table4[[#This Row],[Multiple]])</f>
        <v>85</v>
      </c>
      <c r="S165" s="51">
        <v>86</v>
      </c>
      <c r="T165" s="50">
        <v>1</v>
      </c>
      <c r="U165" s="51">
        <v>0</v>
      </c>
      <c r="V165" s="50">
        <v>0</v>
      </c>
      <c r="W165" s="51">
        <v>0</v>
      </c>
      <c r="X165" s="51">
        <v>0</v>
      </c>
      <c r="Y165" s="44" t="s">
        <v>1869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  <c r="AF165" s="51">
        <v>0</v>
      </c>
      <c r="AG165" s="51">
        <v>4</v>
      </c>
      <c r="AH165" s="51">
        <v>11</v>
      </c>
      <c r="AI165" s="51">
        <v>23</v>
      </c>
      <c r="AJ165" s="51">
        <v>0</v>
      </c>
      <c r="AK165" s="51">
        <v>30</v>
      </c>
      <c r="AL165" s="51">
        <v>13</v>
      </c>
      <c r="AM165" s="51">
        <v>5</v>
      </c>
      <c r="AN165" s="51">
        <v>54</v>
      </c>
      <c r="AO165" s="53">
        <v>54</v>
      </c>
    </row>
    <row r="166" spans="2:41" ht="30" x14ac:dyDescent="0.25">
      <c r="B166" s="55" t="s">
        <v>1808</v>
      </c>
      <c r="C166" s="55" t="s">
        <v>281</v>
      </c>
      <c r="D166" s="55" t="s">
        <v>282</v>
      </c>
      <c r="E166" s="51">
        <v>1</v>
      </c>
      <c r="F166" s="51">
        <v>613</v>
      </c>
      <c r="G166" s="51">
        <v>316</v>
      </c>
      <c r="H166" s="50">
        <v>0.51549755301794498</v>
      </c>
      <c r="I166" s="51">
        <v>297</v>
      </c>
      <c r="J166" s="50">
        <v>0.48450244698205502</v>
      </c>
      <c r="K166" s="51">
        <v>0</v>
      </c>
      <c r="L166" s="51">
        <v>7</v>
      </c>
      <c r="M166" s="51">
        <v>546</v>
      </c>
      <c r="N166" s="51">
        <v>21</v>
      </c>
      <c r="O166" s="51">
        <v>0</v>
      </c>
      <c r="P166" s="51">
        <v>39</v>
      </c>
      <c r="Q166" s="51">
        <v>0</v>
      </c>
      <c r="R166" s="51">
        <f>SUM(Table4[[#This Row],[AmInd]:[HawPI]],Table4[[#This Row],[Multiple]])</f>
        <v>574</v>
      </c>
      <c r="S166" s="51">
        <v>588</v>
      </c>
      <c r="T166" s="50">
        <v>0.95921696574225102</v>
      </c>
      <c r="U166" s="51">
        <v>25</v>
      </c>
      <c r="V166" s="50">
        <v>4.0783034257748797E-2</v>
      </c>
      <c r="W166" s="51">
        <v>0</v>
      </c>
      <c r="X166" s="51">
        <v>0</v>
      </c>
      <c r="Y166" s="44" t="s">
        <v>1869</v>
      </c>
      <c r="Z166" s="51">
        <v>41</v>
      </c>
      <c r="AA166" s="51">
        <v>61</v>
      </c>
      <c r="AB166" s="51">
        <v>53</v>
      </c>
      <c r="AC166" s="51">
        <v>78</v>
      </c>
      <c r="AD166" s="51">
        <v>77</v>
      </c>
      <c r="AE166" s="51">
        <v>83</v>
      </c>
      <c r="AF166" s="51">
        <v>69</v>
      </c>
      <c r="AG166" s="51">
        <v>75</v>
      </c>
      <c r="AH166" s="51">
        <v>76</v>
      </c>
      <c r="AI166" s="51">
        <v>0</v>
      </c>
      <c r="AJ166" s="51">
        <v>0</v>
      </c>
      <c r="AK166" s="51">
        <v>0</v>
      </c>
      <c r="AL166" s="51">
        <v>0</v>
      </c>
      <c r="AM166" s="51">
        <v>0</v>
      </c>
      <c r="AN166" s="51">
        <v>361</v>
      </c>
      <c r="AO166" s="53">
        <v>361</v>
      </c>
    </row>
    <row r="167" spans="2:41" x14ac:dyDescent="0.25">
      <c r="B167" s="55" t="s">
        <v>1808</v>
      </c>
      <c r="C167" s="55" t="s">
        <v>283</v>
      </c>
      <c r="D167" s="55" t="s">
        <v>284</v>
      </c>
      <c r="E167" s="51">
        <v>1</v>
      </c>
      <c r="F167" s="51">
        <v>282</v>
      </c>
      <c r="G167" s="51">
        <v>154</v>
      </c>
      <c r="H167" s="50">
        <v>0.54609929078014197</v>
      </c>
      <c r="I167" s="51">
        <v>128</v>
      </c>
      <c r="J167" s="50">
        <v>0.45390070921985798</v>
      </c>
      <c r="K167" s="51">
        <v>0</v>
      </c>
      <c r="L167" s="51">
        <v>0</v>
      </c>
      <c r="M167" s="51">
        <v>280</v>
      </c>
      <c r="N167" s="51">
        <v>0</v>
      </c>
      <c r="O167" s="51">
        <v>0</v>
      </c>
      <c r="P167" s="51">
        <v>2</v>
      </c>
      <c r="Q167" s="51">
        <v>0</v>
      </c>
      <c r="R167" s="51">
        <f>SUM(Table4[[#This Row],[AmInd]:[HawPI]],Table4[[#This Row],[Multiple]])</f>
        <v>280</v>
      </c>
      <c r="S167" s="51">
        <v>282</v>
      </c>
      <c r="T167" s="50">
        <v>1</v>
      </c>
      <c r="U167" s="51">
        <v>0</v>
      </c>
      <c r="V167" s="50">
        <v>0</v>
      </c>
      <c r="W167" s="51">
        <v>0</v>
      </c>
      <c r="X167" s="51">
        <v>0</v>
      </c>
      <c r="Y167" s="44" t="s">
        <v>1869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23</v>
      </c>
      <c r="AF167" s="51">
        <v>36</v>
      </c>
      <c r="AG167" s="51">
        <v>51</v>
      </c>
      <c r="AH167" s="51">
        <v>60</v>
      </c>
      <c r="AI167" s="51">
        <v>49</v>
      </c>
      <c r="AJ167" s="51">
        <v>0</v>
      </c>
      <c r="AK167" s="51">
        <v>37</v>
      </c>
      <c r="AL167" s="51">
        <v>26</v>
      </c>
      <c r="AM167" s="51">
        <v>0</v>
      </c>
      <c r="AN167" s="51">
        <v>224</v>
      </c>
      <c r="AO167" s="53">
        <v>224</v>
      </c>
    </row>
    <row r="168" spans="2:41" ht="15" customHeight="1" x14ac:dyDescent="0.25">
      <c r="B168" s="55" t="s">
        <v>1808</v>
      </c>
      <c r="C168" s="55" t="s">
        <v>369</v>
      </c>
      <c r="D168" s="55" t="s">
        <v>370</v>
      </c>
      <c r="E168" s="51">
        <v>1</v>
      </c>
      <c r="F168" s="51">
        <v>533</v>
      </c>
      <c r="G168" s="51">
        <v>250</v>
      </c>
      <c r="H168" s="50">
        <v>0.46904315196998098</v>
      </c>
      <c r="I168" s="51">
        <v>283</v>
      </c>
      <c r="J168" s="50">
        <v>0.53095684803001897</v>
      </c>
      <c r="K168" s="51">
        <v>0</v>
      </c>
      <c r="L168" s="51">
        <v>0</v>
      </c>
      <c r="M168" s="51">
        <v>473</v>
      </c>
      <c r="N168" s="51">
        <v>52</v>
      </c>
      <c r="O168" s="51">
        <v>1</v>
      </c>
      <c r="P168" s="51">
        <v>7</v>
      </c>
      <c r="Q168" s="51">
        <v>0</v>
      </c>
      <c r="R168" s="51">
        <f>SUM(Table4[[#This Row],[AmInd]:[HawPI]],Table4[[#This Row],[Multiple]])</f>
        <v>526</v>
      </c>
      <c r="S168" s="51">
        <v>479</v>
      </c>
      <c r="T168" s="50">
        <v>0.89868667917448397</v>
      </c>
      <c r="U168" s="51">
        <v>54</v>
      </c>
      <c r="V168" s="50">
        <v>0.101313320825516</v>
      </c>
      <c r="W168" s="51">
        <v>0</v>
      </c>
      <c r="X168" s="51">
        <v>0</v>
      </c>
      <c r="Y168" s="44" t="s">
        <v>1869</v>
      </c>
      <c r="Z168" s="51">
        <v>59</v>
      </c>
      <c r="AA168" s="51">
        <v>58</v>
      </c>
      <c r="AB168" s="51">
        <v>60</v>
      </c>
      <c r="AC168" s="51">
        <v>58</v>
      </c>
      <c r="AD168" s="51">
        <v>60</v>
      </c>
      <c r="AE168" s="51">
        <v>61</v>
      </c>
      <c r="AF168" s="51">
        <v>60</v>
      </c>
      <c r="AG168" s="51">
        <v>62</v>
      </c>
      <c r="AH168" s="51">
        <v>55</v>
      </c>
      <c r="AI168" s="51">
        <v>0</v>
      </c>
      <c r="AJ168" s="51">
        <v>0</v>
      </c>
      <c r="AK168" s="51">
        <v>0</v>
      </c>
      <c r="AL168" s="51">
        <v>0</v>
      </c>
      <c r="AM168" s="51">
        <v>0</v>
      </c>
      <c r="AN168" s="51">
        <v>524</v>
      </c>
      <c r="AO168" s="53">
        <v>524</v>
      </c>
    </row>
    <row r="169" spans="2:41" ht="30" x14ac:dyDescent="0.25">
      <c r="B169" s="55" t="s">
        <v>1808</v>
      </c>
      <c r="C169" s="55" t="s">
        <v>371</v>
      </c>
      <c r="D169" s="55" t="s">
        <v>372</v>
      </c>
      <c r="E169" s="51">
        <v>1</v>
      </c>
      <c r="F169" s="51">
        <v>429</v>
      </c>
      <c r="G169" s="51">
        <v>186</v>
      </c>
      <c r="H169" s="50">
        <v>0.43356643356643398</v>
      </c>
      <c r="I169" s="51">
        <v>243</v>
      </c>
      <c r="J169" s="50">
        <v>0.56643356643356602</v>
      </c>
      <c r="K169" s="51">
        <v>0</v>
      </c>
      <c r="L169" s="51">
        <v>0</v>
      </c>
      <c r="M169" s="51">
        <v>429</v>
      </c>
      <c r="N169" s="51">
        <v>0</v>
      </c>
      <c r="O169" s="51">
        <v>0</v>
      </c>
      <c r="P169" s="51">
        <v>0</v>
      </c>
      <c r="Q169" s="51">
        <v>0</v>
      </c>
      <c r="R169" s="51">
        <f>SUM(Table4[[#This Row],[AmInd]:[HawPI]],Table4[[#This Row],[Multiple]])</f>
        <v>429</v>
      </c>
      <c r="S169" s="51">
        <v>429</v>
      </c>
      <c r="T169" s="50">
        <v>1</v>
      </c>
      <c r="U169" s="51">
        <v>0</v>
      </c>
      <c r="V169" s="50">
        <v>0</v>
      </c>
      <c r="W169" s="51">
        <v>0</v>
      </c>
      <c r="X169" s="51">
        <v>0</v>
      </c>
      <c r="Y169" s="44" t="s">
        <v>1869</v>
      </c>
      <c r="Z169" s="51">
        <v>63</v>
      </c>
      <c r="AA169" s="51">
        <v>81</v>
      </c>
      <c r="AB169" s="51">
        <v>79</v>
      </c>
      <c r="AC169" s="51">
        <v>59</v>
      </c>
      <c r="AD169" s="51">
        <v>58</v>
      </c>
      <c r="AE169" s="51">
        <v>34</v>
      </c>
      <c r="AF169" s="51">
        <v>28</v>
      </c>
      <c r="AG169" s="51">
        <v>27</v>
      </c>
      <c r="AH169" s="51">
        <v>0</v>
      </c>
      <c r="AI169" s="51">
        <v>0</v>
      </c>
      <c r="AJ169" s="51">
        <v>0</v>
      </c>
      <c r="AK169" s="51">
        <v>0</v>
      </c>
      <c r="AL169" s="51">
        <v>0</v>
      </c>
      <c r="AM169" s="51">
        <v>0</v>
      </c>
      <c r="AN169" s="51">
        <v>429</v>
      </c>
      <c r="AO169" s="53">
        <v>429</v>
      </c>
    </row>
    <row r="170" spans="2:41" ht="30" customHeight="1" x14ac:dyDescent="0.25">
      <c r="B170" s="55" t="s">
        <v>1808</v>
      </c>
      <c r="C170" s="55" t="s">
        <v>373</v>
      </c>
      <c r="D170" s="55" t="s">
        <v>374</v>
      </c>
      <c r="E170" s="51">
        <v>1</v>
      </c>
      <c r="F170" s="51">
        <v>339</v>
      </c>
      <c r="G170" s="51">
        <v>173</v>
      </c>
      <c r="H170" s="50">
        <v>0.51032448377581097</v>
      </c>
      <c r="I170" s="51">
        <v>166</v>
      </c>
      <c r="J170" s="50">
        <v>0.48967551622418898</v>
      </c>
      <c r="K170" s="51">
        <v>0</v>
      </c>
      <c r="L170" s="51">
        <v>0</v>
      </c>
      <c r="M170" s="51">
        <v>332</v>
      </c>
      <c r="N170" s="51">
        <v>7</v>
      </c>
      <c r="O170" s="51">
        <v>0</v>
      </c>
      <c r="P170" s="51">
        <v>0</v>
      </c>
      <c r="Q170" s="51">
        <v>0</v>
      </c>
      <c r="R170" s="51">
        <f>SUM(Table4[[#This Row],[AmInd]:[HawPI]],Table4[[#This Row],[Multiple]])</f>
        <v>339</v>
      </c>
      <c r="S170" s="51">
        <v>334</v>
      </c>
      <c r="T170" s="50">
        <v>0.98525073746312697</v>
      </c>
      <c r="U170" s="51">
        <v>5</v>
      </c>
      <c r="V170" s="50">
        <v>1.47492625368732E-2</v>
      </c>
      <c r="W170" s="51">
        <v>0</v>
      </c>
      <c r="X170" s="51">
        <v>0</v>
      </c>
      <c r="Y170" s="44" t="s">
        <v>1869</v>
      </c>
      <c r="Z170" s="51">
        <v>54</v>
      </c>
      <c r="AA170" s="51">
        <v>66</v>
      </c>
      <c r="AB170" s="51">
        <v>66</v>
      </c>
      <c r="AC170" s="51">
        <v>36</v>
      </c>
      <c r="AD170" s="51">
        <v>40</v>
      </c>
      <c r="AE170" s="51">
        <v>36</v>
      </c>
      <c r="AF170" s="51">
        <v>23</v>
      </c>
      <c r="AG170" s="51">
        <v>18</v>
      </c>
      <c r="AH170" s="51">
        <v>0</v>
      </c>
      <c r="AI170" s="51">
        <v>0</v>
      </c>
      <c r="AJ170" s="51">
        <v>0</v>
      </c>
      <c r="AK170" s="51">
        <v>0</v>
      </c>
      <c r="AL170" s="51">
        <v>0</v>
      </c>
      <c r="AM170" s="51">
        <v>0</v>
      </c>
      <c r="AN170" s="51">
        <v>339</v>
      </c>
      <c r="AO170" s="53">
        <v>339</v>
      </c>
    </row>
    <row r="171" spans="2:41" ht="15" customHeight="1" x14ac:dyDescent="0.25">
      <c r="B171" s="55" t="s">
        <v>1808</v>
      </c>
      <c r="C171" s="55" t="s">
        <v>375</v>
      </c>
      <c r="D171" s="55" t="s">
        <v>376</v>
      </c>
      <c r="E171" s="51">
        <v>1</v>
      </c>
      <c r="F171" s="51">
        <v>248</v>
      </c>
      <c r="G171" s="51">
        <v>106</v>
      </c>
      <c r="H171" s="50">
        <v>0.42741935483871002</v>
      </c>
      <c r="I171" s="51">
        <v>142</v>
      </c>
      <c r="J171" s="50">
        <v>0.57258064516129004</v>
      </c>
      <c r="K171" s="51">
        <v>0</v>
      </c>
      <c r="L171" s="51">
        <v>0</v>
      </c>
      <c r="M171" s="51">
        <v>237</v>
      </c>
      <c r="N171" s="51">
        <v>10</v>
      </c>
      <c r="O171" s="51">
        <v>0</v>
      </c>
      <c r="P171" s="51">
        <v>1</v>
      </c>
      <c r="Q171" s="51">
        <v>0</v>
      </c>
      <c r="R171" s="51">
        <f>SUM(Table4[[#This Row],[AmInd]:[HawPI]],Table4[[#This Row],[Multiple]])</f>
        <v>247</v>
      </c>
      <c r="S171" s="51">
        <v>248</v>
      </c>
      <c r="T171" s="50">
        <v>1</v>
      </c>
      <c r="U171" s="51">
        <v>0</v>
      </c>
      <c r="V171" s="50">
        <v>0</v>
      </c>
      <c r="W171" s="51">
        <v>0</v>
      </c>
      <c r="X171" s="51">
        <v>0</v>
      </c>
      <c r="Y171" s="44" t="s">
        <v>1869</v>
      </c>
      <c r="Z171" s="51">
        <v>66</v>
      </c>
      <c r="AA171" s="51">
        <v>68</v>
      </c>
      <c r="AB171" s="51">
        <v>114</v>
      </c>
      <c r="AC171" s="51">
        <v>0</v>
      </c>
      <c r="AD171" s="51">
        <v>0</v>
      </c>
      <c r="AE171" s="51">
        <v>0</v>
      </c>
      <c r="AF171" s="51">
        <v>0</v>
      </c>
      <c r="AG171" s="51">
        <v>0</v>
      </c>
      <c r="AH171" s="51">
        <v>0</v>
      </c>
      <c r="AI171" s="51">
        <v>0</v>
      </c>
      <c r="AJ171" s="51">
        <v>0</v>
      </c>
      <c r="AK171" s="51">
        <v>0</v>
      </c>
      <c r="AL171" s="51">
        <v>0</v>
      </c>
      <c r="AM171" s="51">
        <v>0</v>
      </c>
      <c r="AN171" s="51">
        <v>241</v>
      </c>
      <c r="AO171" s="53">
        <v>241</v>
      </c>
    </row>
    <row r="172" spans="2:41" ht="30" x14ac:dyDescent="0.25">
      <c r="B172" s="55" t="s">
        <v>1808</v>
      </c>
      <c r="C172" s="55" t="s">
        <v>285</v>
      </c>
      <c r="D172" s="55" t="s">
        <v>286</v>
      </c>
      <c r="E172" s="51">
        <v>1</v>
      </c>
      <c r="F172" s="51">
        <v>250</v>
      </c>
      <c r="G172" s="51">
        <v>133</v>
      </c>
      <c r="H172" s="50">
        <v>0.53200000000000003</v>
      </c>
      <c r="I172" s="51">
        <v>117</v>
      </c>
      <c r="J172" s="50">
        <v>0.46800000000000003</v>
      </c>
      <c r="K172" s="51">
        <v>3</v>
      </c>
      <c r="L172" s="51">
        <v>1</v>
      </c>
      <c r="M172" s="51">
        <v>119</v>
      </c>
      <c r="N172" s="51">
        <v>15</v>
      </c>
      <c r="O172" s="51">
        <v>0</v>
      </c>
      <c r="P172" s="51">
        <v>108</v>
      </c>
      <c r="Q172" s="51">
        <v>4</v>
      </c>
      <c r="R172" s="51">
        <f>SUM(Table4[[#This Row],[AmInd]:[HawPI]],Table4[[#This Row],[Multiple]])</f>
        <v>142</v>
      </c>
      <c r="S172" s="51">
        <v>249</v>
      </c>
      <c r="T172" s="50">
        <v>0.996</v>
      </c>
      <c r="U172" s="51">
        <v>1</v>
      </c>
      <c r="V172" s="50">
        <v>4.0000000000000001E-3</v>
      </c>
      <c r="W172" s="51">
        <v>0</v>
      </c>
      <c r="X172" s="51">
        <v>0</v>
      </c>
      <c r="Y172" s="44" t="s">
        <v>1869</v>
      </c>
      <c r="Z172" s="51">
        <v>43</v>
      </c>
      <c r="AA172" s="51">
        <v>49</v>
      </c>
      <c r="AB172" s="51">
        <v>26</v>
      </c>
      <c r="AC172" s="51">
        <v>51</v>
      </c>
      <c r="AD172" s="51">
        <v>28</v>
      </c>
      <c r="AE172" s="51">
        <v>29</v>
      </c>
      <c r="AF172" s="51">
        <v>24</v>
      </c>
      <c r="AG172" s="51">
        <v>0</v>
      </c>
      <c r="AH172" s="51">
        <v>0</v>
      </c>
      <c r="AI172" s="51">
        <v>0</v>
      </c>
      <c r="AJ172" s="51">
        <v>0</v>
      </c>
      <c r="AK172" s="51">
        <v>0</v>
      </c>
      <c r="AL172" s="51">
        <v>0</v>
      </c>
      <c r="AM172" s="51">
        <v>0</v>
      </c>
      <c r="AN172" s="51">
        <v>147</v>
      </c>
      <c r="AO172" s="53">
        <v>147</v>
      </c>
    </row>
    <row r="173" spans="2:41" ht="30" customHeight="1" x14ac:dyDescent="0.25">
      <c r="B173" s="55" t="s">
        <v>1808</v>
      </c>
      <c r="C173" s="55" t="s">
        <v>287</v>
      </c>
      <c r="D173" s="55" t="s">
        <v>1758</v>
      </c>
      <c r="E173" s="51">
        <v>1</v>
      </c>
      <c r="F173" s="51">
        <v>246</v>
      </c>
      <c r="G173" s="51">
        <v>99</v>
      </c>
      <c r="H173" s="50">
        <v>0.40243902439024398</v>
      </c>
      <c r="I173" s="51">
        <v>147</v>
      </c>
      <c r="J173" s="50">
        <v>0.59756097560975596</v>
      </c>
      <c r="K173" s="51">
        <v>0</v>
      </c>
      <c r="L173" s="51">
        <v>0</v>
      </c>
      <c r="M173" s="51">
        <v>237</v>
      </c>
      <c r="N173" s="51">
        <v>6</v>
      </c>
      <c r="O173" s="51">
        <v>0</v>
      </c>
      <c r="P173" s="51">
        <v>3</v>
      </c>
      <c r="Q173" s="51">
        <v>0</v>
      </c>
      <c r="R173" s="51">
        <f>SUM(Table4[[#This Row],[AmInd]:[HawPI]],Table4[[#This Row],[Multiple]])</f>
        <v>243</v>
      </c>
      <c r="S173" s="51">
        <v>246</v>
      </c>
      <c r="T173" s="50">
        <v>1</v>
      </c>
      <c r="U173" s="51">
        <v>0</v>
      </c>
      <c r="V173" s="50">
        <v>0</v>
      </c>
      <c r="W173" s="51">
        <v>0</v>
      </c>
      <c r="X173" s="51">
        <v>0</v>
      </c>
      <c r="Y173" s="44" t="s">
        <v>1869</v>
      </c>
      <c r="Z173" s="51">
        <v>42</v>
      </c>
      <c r="AA173" s="51">
        <v>72</v>
      </c>
      <c r="AB173" s="51">
        <v>43</v>
      </c>
      <c r="AC173" s="51">
        <v>47</v>
      </c>
      <c r="AD173" s="51">
        <v>42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0</v>
      </c>
      <c r="AK173" s="51">
        <v>0</v>
      </c>
      <c r="AL173" s="51">
        <v>0</v>
      </c>
      <c r="AM173" s="51">
        <v>0</v>
      </c>
      <c r="AN173" s="51">
        <v>205</v>
      </c>
      <c r="AO173" s="53">
        <v>205</v>
      </c>
    </row>
    <row r="174" spans="2:41" ht="15" customHeight="1" x14ac:dyDescent="0.25">
      <c r="B174" s="55" t="s">
        <v>1808</v>
      </c>
      <c r="C174" s="55" t="s">
        <v>377</v>
      </c>
      <c r="D174" s="55" t="s">
        <v>378</v>
      </c>
      <c r="E174" s="51">
        <v>1</v>
      </c>
      <c r="F174" s="51">
        <v>264</v>
      </c>
      <c r="G174" s="51">
        <v>137</v>
      </c>
      <c r="H174" s="50">
        <v>0.51893939393939403</v>
      </c>
      <c r="I174" s="51">
        <v>127</v>
      </c>
      <c r="J174" s="50">
        <v>0.48106060606060602</v>
      </c>
      <c r="K174" s="51">
        <v>0</v>
      </c>
      <c r="L174" s="51">
        <v>0</v>
      </c>
      <c r="M174" s="51">
        <v>257</v>
      </c>
      <c r="N174" s="51">
        <v>3</v>
      </c>
      <c r="O174" s="51">
        <v>0</v>
      </c>
      <c r="P174" s="51">
        <v>3</v>
      </c>
      <c r="Q174" s="51">
        <v>1</v>
      </c>
      <c r="R174" s="51">
        <f>SUM(Table4[[#This Row],[AmInd]:[HawPI]],Table4[[#This Row],[Multiple]])</f>
        <v>261</v>
      </c>
      <c r="S174" s="51">
        <v>262</v>
      </c>
      <c r="T174" s="50">
        <v>0.99242424242424199</v>
      </c>
      <c r="U174" s="51">
        <v>2</v>
      </c>
      <c r="V174" s="50">
        <v>7.5757575757575803E-3</v>
      </c>
      <c r="W174" s="51">
        <v>0</v>
      </c>
      <c r="X174" s="51">
        <v>0</v>
      </c>
      <c r="Y174" s="44" t="s">
        <v>1869</v>
      </c>
      <c r="Z174" s="51">
        <v>46</v>
      </c>
      <c r="AA174" s="51">
        <v>55</v>
      </c>
      <c r="AB174" s="51">
        <v>0</v>
      </c>
      <c r="AC174" s="51">
        <v>0</v>
      </c>
      <c r="AD174" s="51">
        <v>0</v>
      </c>
      <c r="AE174" s="51">
        <v>30</v>
      </c>
      <c r="AF174" s="51">
        <v>57</v>
      </c>
      <c r="AG174" s="51">
        <v>76</v>
      </c>
      <c r="AH174" s="51">
        <v>0</v>
      </c>
      <c r="AI174" s="51">
        <v>0</v>
      </c>
      <c r="AJ174" s="51">
        <v>0</v>
      </c>
      <c r="AK174" s="51">
        <v>0</v>
      </c>
      <c r="AL174" s="51">
        <v>0</v>
      </c>
      <c r="AM174" s="51">
        <v>0</v>
      </c>
      <c r="AN174" s="51">
        <v>260</v>
      </c>
      <c r="AO174" s="53">
        <v>260</v>
      </c>
    </row>
    <row r="175" spans="2:41" ht="30" x14ac:dyDescent="0.25">
      <c r="B175" s="55" t="s">
        <v>1808</v>
      </c>
      <c r="C175" s="55" t="s">
        <v>379</v>
      </c>
      <c r="D175" s="55" t="s">
        <v>1823</v>
      </c>
      <c r="E175" s="51">
        <v>1</v>
      </c>
      <c r="F175" s="51">
        <v>141</v>
      </c>
      <c r="G175" s="51">
        <v>79</v>
      </c>
      <c r="H175" s="50">
        <v>0.560283687943262</v>
      </c>
      <c r="I175" s="51">
        <v>62</v>
      </c>
      <c r="J175" s="50">
        <v>0.439716312056738</v>
      </c>
      <c r="K175" s="51">
        <v>0</v>
      </c>
      <c r="L175" s="51">
        <v>0</v>
      </c>
      <c r="M175" s="51">
        <v>138</v>
      </c>
      <c r="N175" s="51">
        <v>1</v>
      </c>
      <c r="O175" s="51">
        <v>0</v>
      </c>
      <c r="P175" s="51">
        <v>1</v>
      </c>
      <c r="Q175" s="51">
        <v>1</v>
      </c>
      <c r="R175" s="51">
        <f>SUM(Table4[[#This Row],[AmInd]:[HawPI]],Table4[[#This Row],[Multiple]])</f>
        <v>140</v>
      </c>
      <c r="S175" s="51">
        <v>141</v>
      </c>
      <c r="T175" s="50">
        <v>1</v>
      </c>
      <c r="U175" s="51">
        <v>0</v>
      </c>
      <c r="V175" s="50">
        <v>0</v>
      </c>
      <c r="W175" s="51">
        <v>0</v>
      </c>
      <c r="X175" s="51">
        <v>0</v>
      </c>
      <c r="Y175" s="44" t="s">
        <v>1869</v>
      </c>
      <c r="Z175" s="51">
        <v>60</v>
      </c>
      <c r="AA175" s="51">
        <v>81</v>
      </c>
      <c r="AB175" s="51">
        <v>0</v>
      </c>
      <c r="AC175" s="51">
        <v>0</v>
      </c>
      <c r="AD175" s="51">
        <v>0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0</v>
      </c>
      <c r="AK175" s="51">
        <v>0</v>
      </c>
      <c r="AL175" s="51">
        <v>0</v>
      </c>
      <c r="AM175" s="51">
        <v>0</v>
      </c>
      <c r="AN175" s="51">
        <v>139</v>
      </c>
      <c r="AO175" s="53">
        <v>139</v>
      </c>
    </row>
    <row r="176" spans="2:41" ht="30" customHeight="1" x14ac:dyDescent="0.25">
      <c r="B176" s="55" t="s">
        <v>1808</v>
      </c>
      <c r="C176" s="55" t="s">
        <v>380</v>
      </c>
      <c r="D176" s="55" t="s">
        <v>381</v>
      </c>
      <c r="E176" s="51">
        <v>1</v>
      </c>
      <c r="F176" s="51">
        <v>173</v>
      </c>
      <c r="G176" s="51">
        <v>91</v>
      </c>
      <c r="H176" s="50">
        <v>0.52601156069364197</v>
      </c>
      <c r="I176" s="51">
        <v>82</v>
      </c>
      <c r="J176" s="50">
        <v>0.47398843930635798</v>
      </c>
      <c r="K176" s="51">
        <v>0</v>
      </c>
      <c r="L176" s="51">
        <v>0</v>
      </c>
      <c r="M176" s="51">
        <v>165</v>
      </c>
      <c r="N176" s="51">
        <v>7</v>
      </c>
      <c r="O176" s="51">
        <v>0</v>
      </c>
      <c r="P176" s="51">
        <v>1</v>
      </c>
      <c r="Q176" s="51">
        <v>0</v>
      </c>
      <c r="R176" s="51">
        <f>SUM(Table4[[#This Row],[AmInd]:[HawPI]],Table4[[#This Row],[Multiple]])</f>
        <v>172</v>
      </c>
      <c r="S176" s="51">
        <v>172</v>
      </c>
      <c r="T176" s="50">
        <v>0.99421965317919103</v>
      </c>
      <c r="U176" s="51">
        <v>1</v>
      </c>
      <c r="V176" s="50">
        <v>5.78034682080925E-3</v>
      </c>
      <c r="W176" s="51">
        <v>0</v>
      </c>
      <c r="X176" s="51">
        <v>0</v>
      </c>
      <c r="Y176" s="44" t="s">
        <v>1869</v>
      </c>
      <c r="Z176" s="51">
        <v>0</v>
      </c>
      <c r="AA176" s="51">
        <v>0</v>
      </c>
      <c r="AB176" s="51">
        <v>0</v>
      </c>
      <c r="AC176" s="51">
        <v>0</v>
      </c>
      <c r="AD176" s="51">
        <v>0</v>
      </c>
      <c r="AE176" s="51">
        <v>25</v>
      </c>
      <c r="AF176" s="51">
        <v>73</v>
      </c>
      <c r="AG176" s="51">
        <v>75</v>
      </c>
      <c r="AH176" s="51">
        <v>0</v>
      </c>
      <c r="AI176" s="51">
        <v>0</v>
      </c>
      <c r="AJ176" s="51">
        <v>0</v>
      </c>
      <c r="AK176" s="51">
        <v>0</v>
      </c>
      <c r="AL176" s="51">
        <v>0</v>
      </c>
      <c r="AM176" s="51">
        <v>0</v>
      </c>
      <c r="AN176" s="51">
        <v>164</v>
      </c>
      <c r="AO176" s="53">
        <v>164</v>
      </c>
    </row>
    <row r="177" spans="2:41" ht="15" customHeight="1" x14ac:dyDescent="0.25">
      <c r="B177" s="55" t="s">
        <v>1808</v>
      </c>
      <c r="C177" s="55" t="s">
        <v>382</v>
      </c>
      <c r="D177" s="55" t="s">
        <v>383</v>
      </c>
      <c r="E177" s="51">
        <v>1</v>
      </c>
      <c r="F177" s="51">
        <v>538</v>
      </c>
      <c r="G177" s="51">
        <v>238</v>
      </c>
      <c r="H177" s="50">
        <v>0.44237918215613398</v>
      </c>
      <c r="I177" s="51">
        <v>300</v>
      </c>
      <c r="J177" s="50">
        <v>0.55762081784386597</v>
      </c>
      <c r="K177" s="51">
        <v>4</v>
      </c>
      <c r="L177" s="51">
        <v>1</v>
      </c>
      <c r="M177" s="51">
        <v>460</v>
      </c>
      <c r="N177" s="51">
        <v>49</v>
      </c>
      <c r="O177" s="51">
        <v>1</v>
      </c>
      <c r="P177" s="51">
        <v>16</v>
      </c>
      <c r="Q177" s="51">
        <v>7</v>
      </c>
      <c r="R177" s="51">
        <f>SUM(Table4[[#This Row],[AmInd]:[HawPI]],Table4[[#This Row],[Multiple]])</f>
        <v>522</v>
      </c>
      <c r="S177" s="51">
        <v>502</v>
      </c>
      <c r="T177" s="50">
        <v>0.93308550185873596</v>
      </c>
      <c r="U177" s="51">
        <v>36</v>
      </c>
      <c r="V177" s="50">
        <v>6.6914498141263906E-2</v>
      </c>
      <c r="W177" s="51">
        <v>0</v>
      </c>
      <c r="X177" s="51">
        <v>0</v>
      </c>
      <c r="Y177" s="44" t="s">
        <v>1869</v>
      </c>
      <c r="Z177" s="51">
        <v>0</v>
      </c>
      <c r="AA177" s="51">
        <v>0</v>
      </c>
      <c r="AB177" s="51">
        <v>0</v>
      </c>
      <c r="AC177" s="51">
        <v>0</v>
      </c>
      <c r="AD177" s="51">
        <v>0</v>
      </c>
      <c r="AE177" s="51">
        <v>0</v>
      </c>
      <c r="AF177" s="51">
        <v>158</v>
      </c>
      <c r="AG177" s="51">
        <v>198</v>
      </c>
      <c r="AH177" s="51">
        <v>182</v>
      </c>
      <c r="AI177" s="51">
        <v>0</v>
      </c>
      <c r="AJ177" s="51">
        <v>0</v>
      </c>
      <c r="AK177" s="51">
        <v>0</v>
      </c>
      <c r="AL177" s="51">
        <v>0</v>
      </c>
      <c r="AM177" s="51">
        <v>0</v>
      </c>
      <c r="AN177" s="51">
        <v>506</v>
      </c>
      <c r="AO177" s="53">
        <v>506</v>
      </c>
    </row>
    <row r="178" spans="2:41" ht="15" customHeight="1" x14ac:dyDescent="0.25">
      <c r="B178" s="55" t="s">
        <v>1808</v>
      </c>
      <c r="C178" s="55" t="s">
        <v>384</v>
      </c>
      <c r="D178" s="55" t="s">
        <v>385</v>
      </c>
      <c r="E178" s="51">
        <v>1</v>
      </c>
      <c r="F178" s="51">
        <v>384</v>
      </c>
      <c r="G178" s="51">
        <v>170</v>
      </c>
      <c r="H178" s="50">
        <v>0.44270833333333298</v>
      </c>
      <c r="I178" s="51">
        <v>214</v>
      </c>
      <c r="J178" s="50">
        <v>0.55729166666666696</v>
      </c>
      <c r="K178" s="51">
        <v>0</v>
      </c>
      <c r="L178" s="51">
        <v>0</v>
      </c>
      <c r="M178" s="51">
        <v>378</v>
      </c>
      <c r="N178" s="51">
        <v>4</v>
      </c>
      <c r="O178" s="51">
        <v>0</v>
      </c>
      <c r="P178" s="51">
        <v>2</v>
      </c>
      <c r="Q178" s="51">
        <v>0</v>
      </c>
      <c r="R178" s="51">
        <f>SUM(Table4[[#This Row],[AmInd]:[HawPI]],Table4[[#This Row],[Multiple]])</f>
        <v>382</v>
      </c>
      <c r="S178" s="51">
        <v>382</v>
      </c>
      <c r="T178" s="50">
        <v>0.99479166666666696</v>
      </c>
      <c r="U178" s="51">
        <v>2</v>
      </c>
      <c r="V178" s="50">
        <v>5.2083333333333296E-3</v>
      </c>
      <c r="W178" s="51">
        <v>0</v>
      </c>
      <c r="X178" s="51">
        <v>3</v>
      </c>
      <c r="Y178" s="44" t="s">
        <v>1869</v>
      </c>
      <c r="Z178" s="51">
        <v>55</v>
      </c>
      <c r="AA178" s="51">
        <v>46</v>
      </c>
      <c r="AB178" s="51">
        <v>54</v>
      </c>
      <c r="AC178" s="51">
        <v>47</v>
      </c>
      <c r="AD178" s="51">
        <v>56</v>
      </c>
      <c r="AE178" s="51">
        <v>42</v>
      </c>
      <c r="AF178" s="51">
        <v>45</v>
      </c>
      <c r="AG178" s="51">
        <v>36</v>
      </c>
      <c r="AH178" s="51">
        <v>0</v>
      </c>
      <c r="AI178" s="51">
        <v>0</v>
      </c>
      <c r="AJ178" s="51">
        <v>0</v>
      </c>
      <c r="AK178" s="51">
        <v>0</v>
      </c>
      <c r="AL178" s="51">
        <v>0</v>
      </c>
      <c r="AM178" s="51">
        <v>0</v>
      </c>
      <c r="AN178" s="51">
        <v>374</v>
      </c>
      <c r="AO178" s="53">
        <v>374</v>
      </c>
    </row>
    <row r="179" spans="2:41" x14ac:dyDescent="0.25">
      <c r="B179" s="55" t="s">
        <v>1808</v>
      </c>
      <c r="C179" s="55" t="s">
        <v>386</v>
      </c>
      <c r="D179" s="55" t="s">
        <v>1824</v>
      </c>
      <c r="E179" s="51">
        <v>1</v>
      </c>
      <c r="F179" s="51">
        <v>418</v>
      </c>
      <c r="G179" s="51">
        <v>192</v>
      </c>
      <c r="H179" s="50">
        <v>0.45933014354066998</v>
      </c>
      <c r="I179" s="51">
        <v>226</v>
      </c>
      <c r="J179" s="50">
        <v>0.54066985645932997</v>
      </c>
      <c r="K179" s="51">
        <v>4</v>
      </c>
      <c r="L179" s="51">
        <v>0</v>
      </c>
      <c r="M179" s="51">
        <v>328</v>
      </c>
      <c r="N179" s="51">
        <v>75</v>
      </c>
      <c r="O179" s="51">
        <v>0</v>
      </c>
      <c r="P179" s="51">
        <v>11</v>
      </c>
      <c r="Q179" s="51">
        <v>0</v>
      </c>
      <c r="R179" s="51">
        <f>SUM(Table4[[#This Row],[AmInd]:[HawPI]],Table4[[#This Row],[Multiple]])</f>
        <v>407</v>
      </c>
      <c r="S179" s="51">
        <v>351</v>
      </c>
      <c r="T179" s="50">
        <v>0.83971291866028697</v>
      </c>
      <c r="U179" s="51">
        <v>67</v>
      </c>
      <c r="V179" s="50">
        <v>0.16028708133971301</v>
      </c>
      <c r="W179" s="51">
        <v>0</v>
      </c>
      <c r="X179" s="51">
        <v>0</v>
      </c>
      <c r="Y179" s="44" t="s">
        <v>1869</v>
      </c>
      <c r="Z179" s="51">
        <v>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0</v>
      </c>
      <c r="AG179" s="51">
        <v>0</v>
      </c>
      <c r="AH179" s="51">
        <v>0</v>
      </c>
      <c r="AI179" s="51">
        <v>140</v>
      </c>
      <c r="AJ179" s="51">
        <v>3</v>
      </c>
      <c r="AK179" s="51">
        <v>110</v>
      </c>
      <c r="AL179" s="51">
        <v>91</v>
      </c>
      <c r="AM179" s="51">
        <v>74</v>
      </c>
      <c r="AN179" s="51">
        <v>404</v>
      </c>
      <c r="AO179" s="53">
        <v>404</v>
      </c>
    </row>
    <row r="180" spans="2:41" ht="30" customHeight="1" x14ac:dyDescent="0.25">
      <c r="B180" s="55" t="s">
        <v>1808</v>
      </c>
      <c r="C180" s="55" t="s">
        <v>387</v>
      </c>
      <c r="D180" s="55" t="s">
        <v>388</v>
      </c>
      <c r="E180" s="51">
        <v>1</v>
      </c>
      <c r="F180" s="51">
        <v>507</v>
      </c>
      <c r="G180" s="51">
        <v>253</v>
      </c>
      <c r="H180" s="50">
        <v>0.499013806706114</v>
      </c>
      <c r="I180" s="51">
        <v>254</v>
      </c>
      <c r="J180" s="50">
        <v>0.50098619329388605</v>
      </c>
      <c r="K180" s="51">
        <v>0</v>
      </c>
      <c r="L180" s="51">
        <v>0</v>
      </c>
      <c r="M180" s="51">
        <v>484</v>
      </c>
      <c r="N180" s="51">
        <v>21</v>
      </c>
      <c r="O180" s="51">
        <v>0</v>
      </c>
      <c r="P180" s="51">
        <v>2</v>
      </c>
      <c r="Q180" s="51">
        <v>0</v>
      </c>
      <c r="R180" s="51">
        <f>SUM(Table4[[#This Row],[AmInd]:[HawPI]],Table4[[#This Row],[Multiple]])</f>
        <v>505</v>
      </c>
      <c r="S180" s="51">
        <v>491</v>
      </c>
      <c r="T180" s="50">
        <v>0.96844181459566103</v>
      </c>
      <c r="U180" s="51">
        <v>16</v>
      </c>
      <c r="V180" s="50">
        <v>3.1558185404339301E-2</v>
      </c>
      <c r="W180" s="51">
        <v>0</v>
      </c>
      <c r="X180" s="51">
        <v>4</v>
      </c>
      <c r="Y180" s="44" t="s">
        <v>1869</v>
      </c>
      <c r="Z180" s="51">
        <v>55</v>
      </c>
      <c r="AA180" s="51">
        <v>54</v>
      </c>
      <c r="AB180" s="51">
        <v>75</v>
      </c>
      <c r="AC180" s="51">
        <v>57</v>
      </c>
      <c r="AD180" s="51">
        <v>56</v>
      </c>
      <c r="AE180" s="51">
        <v>46</v>
      </c>
      <c r="AF180" s="51">
        <v>54</v>
      </c>
      <c r="AG180" s="51">
        <v>50</v>
      </c>
      <c r="AH180" s="51">
        <v>56</v>
      </c>
      <c r="AI180" s="51">
        <v>0</v>
      </c>
      <c r="AJ180" s="51">
        <v>0</v>
      </c>
      <c r="AK180" s="51">
        <v>0</v>
      </c>
      <c r="AL180" s="51">
        <v>0</v>
      </c>
      <c r="AM180" s="51">
        <v>0</v>
      </c>
      <c r="AN180" s="51">
        <v>483</v>
      </c>
      <c r="AO180" s="53">
        <v>483</v>
      </c>
    </row>
    <row r="181" spans="2:41" ht="30" customHeight="1" x14ac:dyDescent="0.25">
      <c r="B181" s="55" t="s">
        <v>1808</v>
      </c>
      <c r="C181" s="55" t="s">
        <v>389</v>
      </c>
      <c r="D181" s="55" t="s">
        <v>390</v>
      </c>
      <c r="E181" s="51">
        <v>1</v>
      </c>
      <c r="F181" s="51">
        <v>552</v>
      </c>
      <c r="G181" s="51">
        <v>272</v>
      </c>
      <c r="H181" s="50">
        <v>0.49275362318840599</v>
      </c>
      <c r="I181" s="51">
        <v>280</v>
      </c>
      <c r="J181" s="50">
        <v>0.50724637681159401</v>
      </c>
      <c r="K181" s="51">
        <v>1</v>
      </c>
      <c r="L181" s="51">
        <v>0</v>
      </c>
      <c r="M181" s="51">
        <v>543</v>
      </c>
      <c r="N181" s="51">
        <v>6</v>
      </c>
      <c r="O181" s="51">
        <v>0</v>
      </c>
      <c r="P181" s="51">
        <v>1</v>
      </c>
      <c r="Q181" s="51">
        <v>1</v>
      </c>
      <c r="R181" s="51">
        <f>SUM(Table4[[#This Row],[AmInd]:[HawPI]],Table4[[#This Row],[Multiple]])</f>
        <v>551</v>
      </c>
      <c r="S181" s="51">
        <v>546</v>
      </c>
      <c r="T181" s="50">
        <v>0.98913043478260898</v>
      </c>
      <c r="U181" s="51">
        <v>6</v>
      </c>
      <c r="V181" s="50">
        <v>1.0869565217391301E-2</v>
      </c>
      <c r="W181" s="51">
        <v>0</v>
      </c>
      <c r="X181" s="51">
        <v>0</v>
      </c>
      <c r="Y181" s="44" t="s">
        <v>1869</v>
      </c>
      <c r="Z181" s="51">
        <v>40</v>
      </c>
      <c r="AA181" s="51">
        <v>61</v>
      </c>
      <c r="AB181" s="51">
        <v>72</v>
      </c>
      <c r="AC181" s="51">
        <v>68</v>
      </c>
      <c r="AD181" s="51">
        <v>67</v>
      </c>
      <c r="AE181" s="51">
        <v>63</v>
      </c>
      <c r="AF181" s="51">
        <v>64</v>
      </c>
      <c r="AG181" s="51">
        <v>55</v>
      </c>
      <c r="AH181" s="51">
        <v>62</v>
      </c>
      <c r="AI181" s="51">
        <v>0</v>
      </c>
      <c r="AJ181" s="51">
        <v>0</v>
      </c>
      <c r="AK181" s="51">
        <v>0</v>
      </c>
      <c r="AL181" s="51">
        <v>0</v>
      </c>
      <c r="AM181" s="51">
        <v>0</v>
      </c>
      <c r="AN181" s="51">
        <v>525</v>
      </c>
      <c r="AO181" s="53">
        <v>525</v>
      </c>
    </row>
    <row r="182" spans="2:41" ht="45" customHeight="1" x14ac:dyDescent="0.25">
      <c r="B182" s="55" t="s">
        <v>1808</v>
      </c>
      <c r="C182" s="55" t="s">
        <v>391</v>
      </c>
      <c r="D182" s="55" t="s">
        <v>392</v>
      </c>
      <c r="E182" s="51">
        <v>1</v>
      </c>
      <c r="F182" s="51">
        <v>558</v>
      </c>
      <c r="G182" s="51">
        <v>251</v>
      </c>
      <c r="H182" s="50">
        <v>0.44982078853046598</v>
      </c>
      <c r="I182" s="51">
        <v>307</v>
      </c>
      <c r="J182" s="50">
        <v>0.55017921146953397</v>
      </c>
      <c r="K182" s="51">
        <v>1</v>
      </c>
      <c r="L182" s="51">
        <v>42</v>
      </c>
      <c r="M182" s="51">
        <v>486</v>
      </c>
      <c r="N182" s="51">
        <v>8</v>
      </c>
      <c r="O182" s="51">
        <v>2</v>
      </c>
      <c r="P182" s="51">
        <v>13</v>
      </c>
      <c r="Q182" s="51">
        <v>6</v>
      </c>
      <c r="R182" s="51">
        <f>SUM(Table4[[#This Row],[AmInd]:[HawPI]],Table4[[#This Row],[Multiple]])</f>
        <v>545</v>
      </c>
      <c r="S182" s="51">
        <v>493</v>
      </c>
      <c r="T182" s="50">
        <v>0.88351254480286701</v>
      </c>
      <c r="U182" s="51">
        <v>65</v>
      </c>
      <c r="V182" s="50">
        <v>0.11648745519713299</v>
      </c>
      <c r="W182" s="51">
        <v>0</v>
      </c>
      <c r="X182" s="51">
        <v>0</v>
      </c>
      <c r="Y182" s="44" t="s">
        <v>1869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0</v>
      </c>
      <c r="AF182" s="51">
        <v>0</v>
      </c>
      <c r="AG182" s="51">
        <v>0</v>
      </c>
      <c r="AH182" s="51">
        <v>0</v>
      </c>
      <c r="AI182" s="51">
        <v>191</v>
      </c>
      <c r="AJ182" s="51">
        <v>1</v>
      </c>
      <c r="AK182" s="51">
        <v>132</v>
      </c>
      <c r="AL182" s="51">
        <v>119</v>
      </c>
      <c r="AM182" s="51">
        <v>115</v>
      </c>
      <c r="AN182" s="51">
        <v>518</v>
      </c>
      <c r="AO182" s="53">
        <v>518</v>
      </c>
    </row>
    <row r="183" spans="2:41" ht="30" x14ac:dyDescent="0.25">
      <c r="B183" s="55" t="s">
        <v>1808</v>
      </c>
      <c r="C183" s="55" t="s">
        <v>393</v>
      </c>
      <c r="D183" s="55" t="s">
        <v>394</v>
      </c>
      <c r="E183" s="51">
        <v>1</v>
      </c>
      <c r="F183" s="51">
        <v>754</v>
      </c>
      <c r="G183" s="51">
        <v>331</v>
      </c>
      <c r="H183" s="50">
        <v>0.43899204244031798</v>
      </c>
      <c r="I183" s="51">
        <v>423</v>
      </c>
      <c r="J183" s="50">
        <v>0.56100795755968202</v>
      </c>
      <c r="K183" s="51">
        <v>1</v>
      </c>
      <c r="L183" s="51">
        <v>16</v>
      </c>
      <c r="M183" s="51">
        <v>664</v>
      </c>
      <c r="N183" s="51">
        <v>56</v>
      </c>
      <c r="O183" s="51">
        <v>0</v>
      </c>
      <c r="P183" s="51">
        <v>15</v>
      </c>
      <c r="Q183" s="51">
        <v>2</v>
      </c>
      <c r="R183" s="51">
        <f>SUM(Table4[[#This Row],[AmInd]:[HawPI]],Table4[[#This Row],[Multiple]])</f>
        <v>739</v>
      </c>
      <c r="S183" s="51">
        <v>678</v>
      </c>
      <c r="T183" s="50">
        <v>0.89920424403182997</v>
      </c>
      <c r="U183" s="51">
        <v>76</v>
      </c>
      <c r="V183" s="50">
        <v>0.10079575596817</v>
      </c>
      <c r="W183" s="51">
        <v>0</v>
      </c>
      <c r="X183" s="51">
        <v>0</v>
      </c>
      <c r="Y183" s="44" t="s">
        <v>1869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0</v>
      </c>
      <c r="AF183" s="51">
        <v>0</v>
      </c>
      <c r="AG183" s="51">
        <v>0</v>
      </c>
      <c r="AH183" s="51">
        <v>0</v>
      </c>
      <c r="AI183" s="51">
        <v>162</v>
      </c>
      <c r="AJ183" s="51">
        <v>0</v>
      </c>
      <c r="AK183" s="51">
        <v>243</v>
      </c>
      <c r="AL183" s="51">
        <v>189</v>
      </c>
      <c r="AM183" s="51">
        <v>160</v>
      </c>
      <c r="AN183" s="51">
        <v>687</v>
      </c>
      <c r="AO183" s="53">
        <v>687</v>
      </c>
    </row>
    <row r="184" spans="2:41" ht="30" customHeight="1" x14ac:dyDescent="0.25">
      <c r="B184" s="55" t="s">
        <v>1808</v>
      </c>
      <c r="C184" s="55" t="s">
        <v>1825</v>
      </c>
      <c r="D184" s="55" t="s">
        <v>1826</v>
      </c>
      <c r="E184" s="51">
        <v>1</v>
      </c>
      <c r="F184" s="51">
        <v>157</v>
      </c>
      <c r="G184" s="51">
        <v>80</v>
      </c>
      <c r="H184" s="50">
        <v>0.50955414012738898</v>
      </c>
      <c r="I184" s="51">
        <v>77</v>
      </c>
      <c r="J184" s="50">
        <v>0.49044585987261102</v>
      </c>
      <c r="K184" s="51">
        <v>0</v>
      </c>
      <c r="L184" s="51">
        <v>0</v>
      </c>
      <c r="M184" s="51">
        <v>149</v>
      </c>
      <c r="N184" s="51">
        <v>1</v>
      </c>
      <c r="O184" s="51">
        <v>0</v>
      </c>
      <c r="P184" s="51">
        <v>6</v>
      </c>
      <c r="Q184" s="51">
        <v>1</v>
      </c>
      <c r="R184" s="51">
        <f>SUM(Table4[[#This Row],[AmInd]:[HawPI]],Table4[[#This Row],[Multiple]])</f>
        <v>151</v>
      </c>
      <c r="S184" s="51">
        <v>152</v>
      </c>
      <c r="T184" s="50">
        <v>0.968152866242038</v>
      </c>
      <c r="U184" s="51">
        <v>5</v>
      </c>
      <c r="V184" s="50">
        <v>3.1847133757961797E-2</v>
      </c>
      <c r="W184" s="51">
        <v>0</v>
      </c>
      <c r="X184" s="51">
        <v>0</v>
      </c>
      <c r="Y184" s="44" t="s">
        <v>1869</v>
      </c>
      <c r="Z184" s="51">
        <v>0</v>
      </c>
      <c r="AA184" s="51">
        <v>0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0</v>
      </c>
      <c r="AH184" s="51">
        <v>0</v>
      </c>
      <c r="AI184" s="51">
        <v>157</v>
      </c>
      <c r="AJ184" s="51">
        <v>0</v>
      </c>
      <c r="AK184" s="51">
        <v>0</v>
      </c>
      <c r="AL184" s="51">
        <v>0</v>
      </c>
      <c r="AM184" s="51">
        <v>0</v>
      </c>
      <c r="AN184" s="51">
        <v>0</v>
      </c>
      <c r="AO184" s="53">
        <v>125</v>
      </c>
    </row>
    <row r="185" spans="2:41" x14ac:dyDescent="0.25">
      <c r="B185" s="55" t="s">
        <v>1808</v>
      </c>
      <c r="C185" s="55" t="s">
        <v>395</v>
      </c>
      <c r="D185" s="55" t="s">
        <v>396</v>
      </c>
      <c r="E185" s="51">
        <v>1</v>
      </c>
      <c r="F185" s="51">
        <v>497</v>
      </c>
      <c r="G185" s="51">
        <v>249</v>
      </c>
      <c r="H185" s="50">
        <v>0.501006036217304</v>
      </c>
      <c r="I185" s="51">
        <v>248</v>
      </c>
      <c r="J185" s="50">
        <v>0.498993963782696</v>
      </c>
      <c r="K185" s="51">
        <v>0</v>
      </c>
      <c r="L185" s="51">
        <v>1</v>
      </c>
      <c r="M185" s="51">
        <v>482</v>
      </c>
      <c r="N185" s="51">
        <v>9</v>
      </c>
      <c r="O185" s="51">
        <v>0</v>
      </c>
      <c r="P185" s="51">
        <v>3</v>
      </c>
      <c r="Q185" s="51">
        <v>2</v>
      </c>
      <c r="R185" s="51">
        <f>SUM(Table4[[#This Row],[AmInd]:[HawPI]],Table4[[#This Row],[Multiple]])</f>
        <v>494</v>
      </c>
      <c r="S185" s="51">
        <v>492</v>
      </c>
      <c r="T185" s="50">
        <v>0.98993963782696204</v>
      </c>
      <c r="U185" s="51">
        <v>5</v>
      </c>
      <c r="V185" s="50">
        <v>1.00603621730382E-2</v>
      </c>
      <c r="W185" s="51">
        <v>0</v>
      </c>
      <c r="X185" s="51">
        <v>0</v>
      </c>
      <c r="Y185" s="44" t="s">
        <v>1869</v>
      </c>
      <c r="Z185" s="51">
        <v>97</v>
      </c>
      <c r="AA185" s="51">
        <v>76</v>
      </c>
      <c r="AB185" s="51">
        <v>104</v>
      </c>
      <c r="AC185" s="51">
        <v>116</v>
      </c>
      <c r="AD185" s="51">
        <v>104</v>
      </c>
      <c r="AE185" s="51">
        <v>0</v>
      </c>
      <c r="AF185" s="51">
        <v>0</v>
      </c>
      <c r="AG185" s="51">
        <v>0</v>
      </c>
      <c r="AH185" s="51">
        <v>0</v>
      </c>
      <c r="AI185" s="51">
        <v>0</v>
      </c>
      <c r="AJ185" s="51">
        <v>0</v>
      </c>
      <c r="AK185" s="51">
        <v>0</v>
      </c>
      <c r="AL185" s="51">
        <v>0</v>
      </c>
      <c r="AM185" s="51">
        <v>0</v>
      </c>
      <c r="AN185" s="51">
        <v>488</v>
      </c>
      <c r="AO185" s="53">
        <v>488</v>
      </c>
    </row>
    <row r="186" spans="2:41" x14ac:dyDescent="0.25">
      <c r="B186" s="55" t="s">
        <v>1808</v>
      </c>
      <c r="C186" s="55" t="s">
        <v>397</v>
      </c>
      <c r="D186" s="55" t="s">
        <v>398</v>
      </c>
      <c r="E186" s="51">
        <v>1</v>
      </c>
      <c r="F186" s="51">
        <v>471</v>
      </c>
      <c r="G186" s="51">
        <v>230</v>
      </c>
      <c r="H186" s="50">
        <v>0.48832271762208102</v>
      </c>
      <c r="I186" s="51">
        <v>241</v>
      </c>
      <c r="J186" s="50">
        <v>0.51167728237791898</v>
      </c>
      <c r="K186" s="51">
        <v>0</v>
      </c>
      <c r="L186" s="51">
        <v>1</v>
      </c>
      <c r="M186" s="51">
        <v>395</v>
      </c>
      <c r="N186" s="51">
        <v>69</v>
      </c>
      <c r="O186" s="51">
        <v>0</v>
      </c>
      <c r="P186" s="51">
        <v>5</v>
      </c>
      <c r="Q186" s="51">
        <v>1</v>
      </c>
      <c r="R186" s="51">
        <f>SUM(Table4[[#This Row],[AmInd]:[HawPI]],Table4[[#This Row],[Multiple]])</f>
        <v>466</v>
      </c>
      <c r="S186" s="51">
        <v>400</v>
      </c>
      <c r="T186" s="50">
        <v>0.84925690021231404</v>
      </c>
      <c r="U186" s="51">
        <v>71</v>
      </c>
      <c r="V186" s="50">
        <v>0.15074309978768599</v>
      </c>
      <c r="W186" s="51">
        <v>0</v>
      </c>
      <c r="X186" s="51">
        <v>0</v>
      </c>
      <c r="Y186" s="44" t="s">
        <v>1869</v>
      </c>
      <c r="Z186" s="51">
        <v>31</v>
      </c>
      <c r="AA186" s="51">
        <v>43</v>
      </c>
      <c r="AB186" s="51">
        <v>40</v>
      </c>
      <c r="AC186" s="51">
        <v>66</v>
      </c>
      <c r="AD186" s="51">
        <v>66</v>
      </c>
      <c r="AE186" s="51">
        <v>62</v>
      </c>
      <c r="AF186" s="51">
        <v>57</v>
      </c>
      <c r="AG186" s="51">
        <v>62</v>
      </c>
      <c r="AH186" s="51">
        <v>44</v>
      </c>
      <c r="AI186" s="51">
        <v>0</v>
      </c>
      <c r="AJ186" s="51">
        <v>0</v>
      </c>
      <c r="AK186" s="51">
        <v>0</v>
      </c>
      <c r="AL186" s="51">
        <v>0</v>
      </c>
      <c r="AM186" s="51">
        <v>0</v>
      </c>
      <c r="AN186" s="51">
        <v>447</v>
      </c>
      <c r="AO186" s="53">
        <v>447</v>
      </c>
    </row>
    <row r="187" spans="2:41" x14ac:dyDescent="0.25">
      <c r="B187" s="55" t="s">
        <v>1808</v>
      </c>
      <c r="C187" s="55" t="s">
        <v>399</v>
      </c>
      <c r="D187" s="55" t="s">
        <v>400</v>
      </c>
      <c r="E187" s="51">
        <v>1</v>
      </c>
      <c r="F187" s="51">
        <v>497</v>
      </c>
      <c r="G187" s="51">
        <v>227</v>
      </c>
      <c r="H187" s="50">
        <v>0.456740442655936</v>
      </c>
      <c r="I187" s="51">
        <v>270</v>
      </c>
      <c r="J187" s="50">
        <v>0.54325955734406395</v>
      </c>
      <c r="K187" s="51">
        <v>0</v>
      </c>
      <c r="L187" s="51">
        <v>0</v>
      </c>
      <c r="M187" s="51">
        <v>486</v>
      </c>
      <c r="N187" s="51">
        <v>9</v>
      </c>
      <c r="O187" s="51">
        <v>0</v>
      </c>
      <c r="P187" s="51">
        <v>1</v>
      </c>
      <c r="Q187" s="51">
        <v>1</v>
      </c>
      <c r="R187" s="51">
        <f>SUM(Table4[[#This Row],[AmInd]:[HawPI]],Table4[[#This Row],[Multiple]])</f>
        <v>496</v>
      </c>
      <c r="S187" s="51">
        <v>492</v>
      </c>
      <c r="T187" s="50">
        <v>0.98993963782696204</v>
      </c>
      <c r="U187" s="51">
        <v>5</v>
      </c>
      <c r="V187" s="50">
        <v>1.00603621730382E-2</v>
      </c>
      <c r="W187" s="51">
        <v>0</v>
      </c>
      <c r="X187" s="51">
        <v>0</v>
      </c>
      <c r="Y187" s="44" t="s">
        <v>1869</v>
      </c>
      <c r="Z187" s="51">
        <v>37</v>
      </c>
      <c r="AA187" s="51">
        <v>48</v>
      </c>
      <c r="AB187" s="51">
        <v>51</v>
      </c>
      <c r="AC187" s="51">
        <v>53</v>
      </c>
      <c r="AD187" s="51">
        <v>64</v>
      </c>
      <c r="AE187" s="51">
        <v>66</v>
      </c>
      <c r="AF187" s="51">
        <v>64</v>
      </c>
      <c r="AG187" s="51">
        <v>51</v>
      </c>
      <c r="AH187" s="51">
        <v>63</v>
      </c>
      <c r="AI187" s="51">
        <v>0</v>
      </c>
      <c r="AJ187" s="51">
        <v>0</v>
      </c>
      <c r="AK187" s="51">
        <v>0</v>
      </c>
      <c r="AL187" s="51">
        <v>0</v>
      </c>
      <c r="AM187" s="51">
        <v>0</v>
      </c>
      <c r="AN187" s="51">
        <v>484</v>
      </c>
      <c r="AO187" s="53">
        <v>484</v>
      </c>
    </row>
    <row r="188" spans="2:41" ht="15" customHeight="1" x14ac:dyDescent="0.25">
      <c r="B188" s="55" t="s">
        <v>1808</v>
      </c>
      <c r="C188" s="55" t="s">
        <v>401</v>
      </c>
      <c r="D188" s="55" t="s">
        <v>402</v>
      </c>
      <c r="E188" s="51">
        <v>1</v>
      </c>
      <c r="F188" s="51">
        <v>481</v>
      </c>
      <c r="G188" s="51">
        <v>217</v>
      </c>
      <c r="H188" s="50">
        <v>0.451143451143451</v>
      </c>
      <c r="I188" s="51">
        <v>264</v>
      </c>
      <c r="J188" s="50">
        <v>0.548856548856549</v>
      </c>
      <c r="K188" s="51">
        <v>0</v>
      </c>
      <c r="L188" s="51">
        <v>0</v>
      </c>
      <c r="M188" s="51">
        <v>467</v>
      </c>
      <c r="N188" s="51">
        <v>11</v>
      </c>
      <c r="O188" s="51">
        <v>0</v>
      </c>
      <c r="P188" s="51">
        <v>3</v>
      </c>
      <c r="Q188" s="51">
        <v>0</v>
      </c>
      <c r="R188" s="51">
        <f>SUM(Table4[[#This Row],[AmInd]:[HawPI]],Table4[[#This Row],[Multiple]])</f>
        <v>478</v>
      </c>
      <c r="S188" s="51">
        <v>477</v>
      </c>
      <c r="T188" s="50">
        <v>0.99168399168399202</v>
      </c>
      <c r="U188" s="51">
        <v>4</v>
      </c>
      <c r="V188" s="50">
        <v>8.3160083160083199E-3</v>
      </c>
      <c r="W188" s="51">
        <v>0</v>
      </c>
      <c r="X188" s="51">
        <v>0</v>
      </c>
      <c r="Y188" s="44" t="s">
        <v>1869</v>
      </c>
      <c r="Z188" s="51">
        <v>42</v>
      </c>
      <c r="AA188" s="51">
        <v>47</v>
      </c>
      <c r="AB188" s="51">
        <v>52</v>
      </c>
      <c r="AC188" s="51">
        <v>52</v>
      </c>
      <c r="AD188" s="51">
        <v>56</v>
      </c>
      <c r="AE188" s="51">
        <v>62</v>
      </c>
      <c r="AF188" s="51">
        <v>59</v>
      </c>
      <c r="AG188" s="51">
        <v>56</v>
      </c>
      <c r="AH188" s="51">
        <v>55</v>
      </c>
      <c r="AI188" s="51">
        <v>0</v>
      </c>
      <c r="AJ188" s="51">
        <v>0</v>
      </c>
      <c r="AK188" s="51">
        <v>0</v>
      </c>
      <c r="AL188" s="51">
        <v>0</v>
      </c>
      <c r="AM188" s="51">
        <v>0</v>
      </c>
      <c r="AN188" s="51">
        <v>467</v>
      </c>
      <c r="AO188" s="53">
        <v>467</v>
      </c>
    </row>
    <row r="189" spans="2:41" ht="30" x14ac:dyDescent="0.25">
      <c r="B189" s="55" t="s">
        <v>1808</v>
      </c>
      <c r="C189" s="55" t="s">
        <v>403</v>
      </c>
      <c r="D189" s="55" t="s">
        <v>404</v>
      </c>
      <c r="E189" s="51">
        <v>1</v>
      </c>
      <c r="F189" s="51">
        <v>669</v>
      </c>
      <c r="G189" s="51">
        <v>365</v>
      </c>
      <c r="H189" s="50">
        <v>0.54559043348281</v>
      </c>
      <c r="I189" s="51">
        <v>304</v>
      </c>
      <c r="J189" s="50">
        <v>0.45440956651719</v>
      </c>
      <c r="K189" s="51">
        <v>0</v>
      </c>
      <c r="L189" s="51">
        <v>0</v>
      </c>
      <c r="M189" s="51">
        <v>664</v>
      </c>
      <c r="N189" s="51">
        <v>3</v>
      </c>
      <c r="O189" s="51">
        <v>0</v>
      </c>
      <c r="P189" s="51">
        <v>2</v>
      </c>
      <c r="Q189" s="51">
        <v>0</v>
      </c>
      <c r="R189" s="51">
        <f>SUM(Table4[[#This Row],[AmInd]:[HawPI]],Table4[[#This Row],[Multiple]])</f>
        <v>667</v>
      </c>
      <c r="S189" s="51">
        <v>669</v>
      </c>
      <c r="T189" s="50">
        <v>1</v>
      </c>
      <c r="U189" s="51">
        <v>0</v>
      </c>
      <c r="V189" s="50">
        <v>0</v>
      </c>
      <c r="W189" s="51">
        <v>0</v>
      </c>
      <c r="X189" s="51">
        <v>0</v>
      </c>
      <c r="Y189" s="44" t="s">
        <v>1869</v>
      </c>
      <c r="Z189" s="51">
        <v>116</v>
      </c>
      <c r="AA189" s="51">
        <v>131</v>
      </c>
      <c r="AB189" s="51">
        <v>101</v>
      </c>
      <c r="AC189" s="51">
        <v>47</v>
      </c>
      <c r="AD189" s="51">
        <v>0</v>
      </c>
      <c r="AE189" s="51">
        <v>0</v>
      </c>
      <c r="AF189" s="51">
        <v>78</v>
      </c>
      <c r="AG189" s="51">
        <v>88</v>
      </c>
      <c r="AH189" s="51">
        <v>108</v>
      </c>
      <c r="AI189" s="51">
        <v>0</v>
      </c>
      <c r="AJ189" s="51">
        <v>0</v>
      </c>
      <c r="AK189" s="51">
        <v>0</v>
      </c>
      <c r="AL189" s="51">
        <v>0</v>
      </c>
      <c r="AM189" s="51">
        <v>0</v>
      </c>
      <c r="AN189" s="51">
        <v>636</v>
      </c>
      <c r="AO189" s="53">
        <v>636</v>
      </c>
    </row>
    <row r="190" spans="2:41" ht="45" x14ac:dyDescent="0.25">
      <c r="B190" s="55" t="s">
        <v>1808</v>
      </c>
      <c r="C190" s="55" t="s">
        <v>405</v>
      </c>
      <c r="D190" s="55" t="s">
        <v>406</v>
      </c>
      <c r="E190" s="51">
        <v>1</v>
      </c>
      <c r="F190" s="51">
        <v>658</v>
      </c>
      <c r="G190" s="51">
        <v>325</v>
      </c>
      <c r="H190" s="50">
        <v>0.49392097264437701</v>
      </c>
      <c r="I190" s="51">
        <v>333</v>
      </c>
      <c r="J190" s="50">
        <v>0.50607902735562305</v>
      </c>
      <c r="K190" s="51">
        <v>2</v>
      </c>
      <c r="L190" s="51">
        <v>0</v>
      </c>
      <c r="M190" s="51">
        <v>545</v>
      </c>
      <c r="N190" s="51">
        <v>93</v>
      </c>
      <c r="O190" s="51">
        <v>0</v>
      </c>
      <c r="P190" s="51">
        <v>13</v>
      </c>
      <c r="Q190" s="51">
        <v>5</v>
      </c>
      <c r="R190" s="51">
        <f>SUM(Table4[[#This Row],[AmInd]:[HawPI]],Table4[[#This Row],[Multiple]])</f>
        <v>645</v>
      </c>
      <c r="S190" s="51">
        <v>581</v>
      </c>
      <c r="T190" s="50">
        <v>0.88297872340425498</v>
      </c>
      <c r="U190" s="51">
        <v>77</v>
      </c>
      <c r="V190" s="50">
        <v>0.117021276595745</v>
      </c>
      <c r="W190" s="51">
        <v>0</v>
      </c>
      <c r="X190" s="51">
        <v>38</v>
      </c>
      <c r="Y190" s="44" t="s">
        <v>1869</v>
      </c>
      <c r="Z190" s="51">
        <v>62</v>
      </c>
      <c r="AA190" s="51">
        <v>57</v>
      </c>
      <c r="AB190" s="51">
        <v>62</v>
      </c>
      <c r="AC190" s="51">
        <v>65</v>
      </c>
      <c r="AD190" s="51">
        <v>64</v>
      </c>
      <c r="AE190" s="51">
        <v>62</v>
      </c>
      <c r="AF190" s="51">
        <v>83</v>
      </c>
      <c r="AG190" s="51">
        <v>81</v>
      </c>
      <c r="AH190" s="51">
        <v>84</v>
      </c>
      <c r="AI190" s="51">
        <v>0</v>
      </c>
      <c r="AJ190" s="51">
        <v>0</v>
      </c>
      <c r="AK190" s="51">
        <v>0</v>
      </c>
      <c r="AL190" s="51">
        <v>0</v>
      </c>
      <c r="AM190" s="51">
        <v>0</v>
      </c>
      <c r="AN190" s="51">
        <v>642</v>
      </c>
      <c r="AO190" s="53">
        <v>642</v>
      </c>
    </row>
    <row r="191" spans="2:41" ht="30" x14ac:dyDescent="0.25">
      <c r="B191" s="55" t="s">
        <v>1808</v>
      </c>
      <c r="C191" s="55" t="s">
        <v>407</v>
      </c>
      <c r="D191" s="55" t="s">
        <v>408</v>
      </c>
      <c r="E191" s="51">
        <v>1</v>
      </c>
      <c r="F191" s="51">
        <v>690</v>
      </c>
      <c r="G191" s="51">
        <v>325</v>
      </c>
      <c r="H191" s="50">
        <v>0.471014492753623</v>
      </c>
      <c r="I191" s="51">
        <v>365</v>
      </c>
      <c r="J191" s="50">
        <v>0.52898550724637705</v>
      </c>
      <c r="K191" s="51">
        <v>0</v>
      </c>
      <c r="L191" s="51">
        <v>3</v>
      </c>
      <c r="M191" s="51">
        <v>657</v>
      </c>
      <c r="N191" s="51">
        <v>20</v>
      </c>
      <c r="O191" s="51">
        <v>0</v>
      </c>
      <c r="P191" s="51">
        <v>5</v>
      </c>
      <c r="Q191" s="51">
        <v>5</v>
      </c>
      <c r="R191" s="51">
        <f>SUM(Table4[[#This Row],[AmInd]:[HawPI]],Table4[[#This Row],[Multiple]])</f>
        <v>685</v>
      </c>
      <c r="S191" s="51">
        <v>674</v>
      </c>
      <c r="T191" s="50">
        <v>0.97681159420289898</v>
      </c>
      <c r="U191" s="51">
        <v>16</v>
      </c>
      <c r="V191" s="50">
        <v>2.3188405797101502E-2</v>
      </c>
      <c r="W191" s="51">
        <v>0</v>
      </c>
      <c r="X191" s="51">
        <v>4</v>
      </c>
      <c r="Y191" s="44" t="s">
        <v>1869</v>
      </c>
      <c r="Z191" s="51">
        <v>56</v>
      </c>
      <c r="AA191" s="51">
        <v>59</v>
      </c>
      <c r="AB191" s="51">
        <v>81</v>
      </c>
      <c r="AC191" s="51">
        <v>86</v>
      </c>
      <c r="AD191" s="51">
        <v>90</v>
      </c>
      <c r="AE191" s="51">
        <v>80</v>
      </c>
      <c r="AF191" s="51">
        <v>86</v>
      </c>
      <c r="AG191" s="51">
        <v>75</v>
      </c>
      <c r="AH191" s="51">
        <v>73</v>
      </c>
      <c r="AI191" s="51">
        <v>0</v>
      </c>
      <c r="AJ191" s="51">
        <v>0</v>
      </c>
      <c r="AK191" s="51">
        <v>0</v>
      </c>
      <c r="AL191" s="51">
        <v>0</v>
      </c>
      <c r="AM191" s="51">
        <v>0</v>
      </c>
      <c r="AN191" s="51">
        <v>674</v>
      </c>
      <c r="AO191" s="53">
        <v>674</v>
      </c>
    </row>
    <row r="192" spans="2:41" ht="30" x14ac:dyDescent="0.25">
      <c r="B192" s="56" t="s">
        <v>1808</v>
      </c>
      <c r="C192" s="56" t="s">
        <v>409</v>
      </c>
      <c r="D192" s="56" t="s">
        <v>410</v>
      </c>
      <c r="E192" s="51">
        <v>1</v>
      </c>
      <c r="F192" s="51">
        <v>790</v>
      </c>
      <c r="G192" s="51">
        <v>383</v>
      </c>
      <c r="H192" s="50">
        <v>0.48481012658227801</v>
      </c>
      <c r="I192" s="51">
        <v>407</v>
      </c>
      <c r="J192" s="50">
        <v>0.51518987341772104</v>
      </c>
      <c r="K192" s="51">
        <v>0</v>
      </c>
      <c r="L192" s="51">
        <v>2</v>
      </c>
      <c r="M192" s="51">
        <v>760</v>
      </c>
      <c r="N192" s="51">
        <v>25</v>
      </c>
      <c r="O192" s="51">
        <v>0</v>
      </c>
      <c r="P192" s="51">
        <v>2</v>
      </c>
      <c r="Q192" s="51">
        <v>1</v>
      </c>
      <c r="R192" s="51">
        <f>SUM(Table4[[#This Row],[AmInd]:[HawPI]],Table4[[#This Row],[Multiple]])</f>
        <v>788</v>
      </c>
      <c r="S192" s="51">
        <v>764</v>
      </c>
      <c r="T192" s="50">
        <v>0.96708860759493698</v>
      </c>
      <c r="U192" s="51">
        <v>26</v>
      </c>
      <c r="V192" s="50">
        <v>3.29113924050633E-2</v>
      </c>
      <c r="W192" s="51">
        <v>0</v>
      </c>
      <c r="X192" s="51">
        <v>8</v>
      </c>
      <c r="Y192" s="44" t="s">
        <v>1869</v>
      </c>
      <c r="Z192" s="51">
        <v>86</v>
      </c>
      <c r="AA192" s="51">
        <v>95</v>
      </c>
      <c r="AB192" s="51">
        <v>91</v>
      </c>
      <c r="AC192" s="51">
        <v>96</v>
      </c>
      <c r="AD192" s="51">
        <v>100</v>
      </c>
      <c r="AE192" s="51">
        <v>92</v>
      </c>
      <c r="AF192" s="51">
        <v>65</v>
      </c>
      <c r="AG192" s="51">
        <v>93</v>
      </c>
      <c r="AH192" s="51">
        <v>64</v>
      </c>
      <c r="AI192" s="51">
        <v>0</v>
      </c>
      <c r="AJ192" s="51">
        <v>0</v>
      </c>
      <c r="AK192" s="51">
        <v>0</v>
      </c>
      <c r="AL192" s="51">
        <v>0</v>
      </c>
      <c r="AM192" s="51">
        <v>0</v>
      </c>
      <c r="AN192" s="51">
        <v>775</v>
      </c>
      <c r="AO192" s="51">
        <v>775</v>
      </c>
    </row>
    <row r="193" spans="2:41" ht="30" x14ac:dyDescent="0.25">
      <c r="B193" s="56" t="s">
        <v>1808</v>
      </c>
      <c r="C193" s="56" t="s">
        <v>411</v>
      </c>
      <c r="D193" s="56" t="s">
        <v>3229</v>
      </c>
      <c r="E193" s="51">
        <v>1</v>
      </c>
      <c r="F193" s="51">
        <v>251</v>
      </c>
      <c r="G193" s="51">
        <v>128</v>
      </c>
      <c r="H193" s="50">
        <v>0.50996015936255001</v>
      </c>
      <c r="I193" s="51">
        <v>123</v>
      </c>
      <c r="J193" s="50">
        <v>0.49003984063744999</v>
      </c>
      <c r="K193" s="51">
        <v>1</v>
      </c>
      <c r="L193" s="51">
        <v>0</v>
      </c>
      <c r="M193" s="51">
        <v>230</v>
      </c>
      <c r="N193" s="51">
        <v>18</v>
      </c>
      <c r="O193" s="51">
        <v>0</v>
      </c>
      <c r="P193" s="51">
        <v>2</v>
      </c>
      <c r="Q193" s="51">
        <v>0</v>
      </c>
      <c r="R193" s="51">
        <f>SUM(Table4[[#This Row],[AmInd]:[HawPI]],Table4[[#This Row],[Multiple]])</f>
        <v>249</v>
      </c>
      <c r="S193" s="51">
        <v>225</v>
      </c>
      <c r="T193" s="50">
        <v>0.89641434262948205</v>
      </c>
      <c r="U193" s="51">
        <v>26</v>
      </c>
      <c r="V193" s="50">
        <v>0.103585657370518</v>
      </c>
      <c r="W193" s="51">
        <v>0</v>
      </c>
      <c r="X193" s="51">
        <v>0</v>
      </c>
      <c r="Y193" s="44" t="s">
        <v>1869</v>
      </c>
      <c r="Z193" s="51">
        <v>0</v>
      </c>
      <c r="AA193" s="51">
        <v>0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0</v>
      </c>
      <c r="AH193" s="51">
        <v>0</v>
      </c>
      <c r="AI193" s="51">
        <v>42</v>
      </c>
      <c r="AJ193" s="51">
        <v>0</v>
      </c>
      <c r="AK193" s="51">
        <v>72</v>
      </c>
      <c r="AL193" s="51">
        <v>64</v>
      </c>
      <c r="AM193" s="51">
        <v>73</v>
      </c>
      <c r="AN193" s="51">
        <v>199</v>
      </c>
      <c r="AO193" s="51">
        <v>199</v>
      </c>
    </row>
    <row r="194" spans="2:41" ht="30" x14ac:dyDescent="0.25">
      <c r="B194" s="56" t="s">
        <v>1808</v>
      </c>
      <c r="C194" s="56" t="s">
        <v>412</v>
      </c>
      <c r="D194" s="56" t="s">
        <v>1764</v>
      </c>
      <c r="E194" s="51">
        <v>1</v>
      </c>
      <c r="F194" s="51">
        <v>804</v>
      </c>
      <c r="G194" s="51">
        <v>376</v>
      </c>
      <c r="H194" s="50">
        <v>0.46766169154228898</v>
      </c>
      <c r="I194" s="51">
        <v>428</v>
      </c>
      <c r="J194" s="50">
        <v>0.53233830845771102</v>
      </c>
      <c r="K194" s="51">
        <v>1</v>
      </c>
      <c r="L194" s="51">
        <v>8</v>
      </c>
      <c r="M194" s="51">
        <v>767</v>
      </c>
      <c r="N194" s="51">
        <v>26</v>
      </c>
      <c r="O194" s="51">
        <v>0</v>
      </c>
      <c r="P194" s="51">
        <v>1</v>
      </c>
      <c r="Q194" s="51">
        <v>1</v>
      </c>
      <c r="R194" s="51">
        <f>SUM(Table4[[#This Row],[AmInd]:[HawPI]],Table4[[#This Row],[Multiple]])</f>
        <v>803</v>
      </c>
      <c r="S194" s="51">
        <v>787</v>
      </c>
      <c r="T194" s="50">
        <v>0.97885572139303501</v>
      </c>
      <c r="U194" s="51">
        <v>17</v>
      </c>
      <c r="V194" s="50">
        <v>2.1144278606965199E-2</v>
      </c>
      <c r="W194" s="51">
        <v>0</v>
      </c>
      <c r="X194" s="51">
        <v>2</v>
      </c>
      <c r="Y194" s="44" t="s">
        <v>1869</v>
      </c>
      <c r="Z194" s="51">
        <v>84</v>
      </c>
      <c r="AA194" s="51">
        <v>88</v>
      </c>
      <c r="AB194" s="51">
        <v>90</v>
      </c>
      <c r="AC194" s="51">
        <v>92</v>
      </c>
      <c r="AD194" s="51">
        <v>92</v>
      </c>
      <c r="AE194" s="51">
        <v>87</v>
      </c>
      <c r="AF194" s="51">
        <v>89</v>
      </c>
      <c r="AG194" s="51">
        <v>86</v>
      </c>
      <c r="AH194" s="51">
        <v>94</v>
      </c>
      <c r="AI194" s="51">
        <v>0</v>
      </c>
      <c r="AJ194" s="51">
        <v>0</v>
      </c>
      <c r="AK194" s="51">
        <v>0</v>
      </c>
      <c r="AL194" s="51">
        <v>0</v>
      </c>
      <c r="AM194" s="51">
        <v>0</v>
      </c>
      <c r="AN194" s="51">
        <v>771</v>
      </c>
      <c r="AO194" s="51">
        <v>771</v>
      </c>
    </row>
    <row r="195" spans="2:41" ht="30" x14ac:dyDescent="0.25">
      <c r="B195" s="56" t="s">
        <v>1808</v>
      </c>
      <c r="C195" s="56" t="s">
        <v>413</v>
      </c>
      <c r="D195" s="56" t="s">
        <v>414</v>
      </c>
      <c r="E195" s="51">
        <v>1</v>
      </c>
      <c r="F195" s="51">
        <v>645</v>
      </c>
      <c r="G195" s="51">
        <v>285</v>
      </c>
      <c r="H195" s="50">
        <v>0.44186046511627902</v>
      </c>
      <c r="I195" s="51">
        <v>360</v>
      </c>
      <c r="J195" s="50">
        <v>0.55813953488372103</v>
      </c>
      <c r="K195" s="51">
        <v>0</v>
      </c>
      <c r="L195" s="51">
        <v>1</v>
      </c>
      <c r="M195" s="51">
        <v>578</v>
      </c>
      <c r="N195" s="51">
        <v>35</v>
      </c>
      <c r="O195" s="51">
        <v>2</v>
      </c>
      <c r="P195" s="51">
        <v>26</v>
      </c>
      <c r="Q195" s="51">
        <v>3</v>
      </c>
      <c r="R195" s="51">
        <f>SUM(Table4[[#This Row],[AmInd]:[HawPI]],Table4[[#This Row],[Multiple]])</f>
        <v>619</v>
      </c>
      <c r="S195" s="51">
        <v>635</v>
      </c>
      <c r="T195" s="50">
        <v>0.98449612403100795</v>
      </c>
      <c r="U195" s="51">
        <v>10</v>
      </c>
      <c r="V195" s="50">
        <v>1.5503875968992199E-2</v>
      </c>
      <c r="W195" s="51">
        <v>0</v>
      </c>
      <c r="X195" s="51">
        <v>197</v>
      </c>
      <c r="Y195" s="44" t="s">
        <v>1869</v>
      </c>
      <c r="Z195" s="51">
        <v>55</v>
      </c>
      <c r="AA195" s="51">
        <v>38</v>
      </c>
      <c r="AB195" s="51">
        <v>43</v>
      </c>
      <c r="AC195" s="51">
        <v>60</v>
      </c>
      <c r="AD195" s="51">
        <v>60</v>
      </c>
      <c r="AE195" s="51">
        <v>52</v>
      </c>
      <c r="AF195" s="51">
        <v>49</v>
      </c>
      <c r="AG195" s="51">
        <v>39</v>
      </c>
      <c r="AH195" s="51">
        <v>52</v>
      </c>
      <c r="AI195" s="51">
        <v>0</v>
      </c>
      <c r="AJ195" s="51">
        <v>0</v>
      </c>
      <c r="AK195" s="51">
        <v>0</v>
      </c>
      <c r="AL195" s="51">
        <v>0</v>
      </c>
      <c r="AM195" s="51">
        <v>0</v>
      </c>
      <c r="AN195" s="51">
        <v>538</v>
      </c>
      <c r="AO195" s="51">
        <v>538</v>
      </c>
    </row>
    <row r="196" spans="2:41" x14ac:dyDescent="0.25">
      <c r="D196" s="48" t="s">
        <v>78</v>
      </c>
      <c r="E196" s="25">
        <f>SUM(E15:E195)</f>
        <v>1425</v>
      </c>
      <c r="F196" s="16">
        <f>SUM(Table4[Total Students])</f>
        <v>692554</v>
      </c>
      <c r="G196" s="16">
        <f>SUM(Table4[Female])</f>
        <v>336602</v>
      </c>
      <c r="H196" s="3">
        <f>G196/F196</f>
        <v>0.48602997022614841</v>
      </c>
      <c r="I196" s="16">
        <f>SUM(Table4[Male])</f>
        <v>355952</v>
      </c>
      <c r="J196" s="3">
        <f>I196/F196</f>
        <v>0.51397002977385153</v>
      </c>
      <c r="K196" s="16">
        <f>SUM(Table4[AmInd])</f>
        <v>4581</v>
      </c>
      <c r="L196" s="16">
        <f>SUM(Table4[Asian])</f>
        <v>10919</v>
      </c>
      <c r="M196" s="16">
        <f>SUM(Table4[Black])</f>
        <v>302669</v>
      </c>
      <c r="N196" s="16">
        <f>SUM(Table4[Hispanic])</f>
        <v>44756</v>
      </c>
      <c r="O196" s="16">
        <f>SUM(Table4[HawPI])</f>
        <v>630</v>
      </c>
      <c r="P196" s="16">
        <f>SUM(Table4[White])</f>
        <v>313441</v>
      </c>
      <c r="Q196" s="16">
        <f>SUM(Table4[Multiple])</f>
        <v>15558</v>
      </c>
      <c r="R196" s="16">
        <f>SUM(Table4[Minority])</f>
        <v>379113</v>
      </c>
      <c r="S196" s="16">
        <f>SUM(Table4[Fully-EP])</f>
        <v>669316</v>
      </c>
      <c r="T196" s="3">
        <f>S196/F196</f>
        <v>0.96644593778968857</v>
      </c>
      <c r="U196" s="16">
        <f>SUM(Table4[LEP])</f>
        <v>23238</v>
      </c>
      <c r="V196" s="3">
        <f>U196/F196</f>
        <v>3.3554062210311396E-2</v>
      </c>
      <c r="W196" s="16">
        <f>SUM(Table4[Infants SpEd])</f>
        <v>320</v>
      </c>
      <c r="X196" s="16">
        <f>SUM(Table4[PreSchool SpEd])</f>
        <v>7926</v>
      </c>
      <c r="Y196" s="45" t="s">
        <v>1869</v>
      </c>
      <c r="Z196" s="16">
        <f>SUM(Table4[Kindergarten])</f>
        <v>53316</v>
      </c>
      <c r="AA196" s="16">
        <f>SUM(Table4[Grade1])</f>
        <v>55112</v>
      </c>
      <c r="AB196" s="16">
        <f>SUM(Table4[Grade2])</f>
        <v>56086</v>
      </c>
      <c r="AC196" s="16">
        <f>SUM(Table4[Grade3])</f>
        <v>56565</v>
      </c>
      <c r="AD196" s="16">
        <f>SUM(Table4[Grade4])</f>
        <v>56200</v>
      </c>
      <c r="AE196" s="16">
        <f>SUM(Table4[Grade5])</f>
        <v>53605</v>
      </c>
      <c r="AF196" s="16">
        <f>SUM(Table4[Grade6])</f>
        <v>52953</v>
      </c>
      <c r="AG196" s="16">
        <f>SUM(Table4[Grade7])</f>
        <v>52737</v>
      </c>
      <c r="AH196" s="16">
        <f>SUM(Table4[Grade8])</f>
        <v>51618</v>
      </c>
      <c r="AI196" s="16">
        <f>SUM(Table4[Grade9])</f>
        <v>54444</v>
      </c>
      <c r="AJ196" s="16">
        <f>SUM(Table4[GradeT9])</f>
        <v>2668</v>
      </c>
      <c r="AK196" s="16">
        <f>SUM(Table4[Grade10])</f>
        <v>50736</v>
      </c>
      <c r="AL196" s="16">
        <f>SUM(Table4[Grade11])</f>
        <v>46749</v>
      </c>
      <c r="AM196" s="16">
        <f>SUM(Table4[Grade12])</f>
        <v>41519</v>
      </c>
      <c r="AN196" s="47"/>
      <c r="AO196" s="16">
        <f>SUM(Table4[At Risk])</f>
        <v>475873</v>
      </c>
    </row>
    <row r="197" spans="2:41" x14ac:dyDescent="0.25">
      <c r="H197" s="37"/>
    </row>
    <row r="198" spans="2:41" x14ac:dyDescent="0.25">
      <c r="B198" s="69" t="s">
        <v>3245</v>
      </c>
    </row>
  </sheetData>
  <mergeCells count="22">
    <mergeCell ref="W11:AM11"/>
    <mergeCell ref="Q12:Q13"/>
    <mergeCell ref="R12:R13"/>
    <mergeCell ref="S12:T12"/>
    <mergeCell ref="U12:V12"/>
    <mergeCell ref="S11:V11"/>
    <mergeCell ref="AO11:AO12"/>
    <mergeCell ref="AN11:AN12"/>
    <mergeCell ref="B11:B13"/>
    <mergeCell ref="C11:C13"/>
    <mergeCell ref="D11:D13"/>
    <mergeCell ref="E11:E13"/>
    <mergeCell ref="G11:J11"/>
    <mergeCell ref="G12:H12"/>
    <mergeCell ref="I12:J12"/>
    <mergeCell ref="K12:K13"/>
    <mergeCell ref="L12:L13"/>
    <mergeCell ref="M12:M13"/>
    <mergeCell ref="N12:N13"/>
    <mergeCell ref="K11:R11"/>
    <mergeCell ref="O12:O13"/>
    <mergeCell ref="P12:P13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1442"/>
  <sheetViews>
    <sheetView showGridLines="0" workbookViewId="0">
      <selection activeCell="AP1441" sqref="AP1441"/>
    </sheetView>
  </sheetViews>
  <sheetFormatPr defaultRowHeight="15" x14ac:dyDescent="0.25"/>
  <cols>
    <col min="1" max="1" width="1.85546875" customWidth="1"/>
    <col min="4" max="4" width="23.28515625" customWidth="1"/>
    <col min="6" max="6" width="34.140625" customWidth="1"/>
    <col min="7" max="7" width="14.5703125" customWidth="1"/>
    <col min="9" max="9" width="10.140625" style="19" customWidth="1"/>
    <col min="11" max="11" width="12.5703125" style="19" bestFit="1" customWidth="1"/>
    <col min="15" max="15" width="9.7109375" customWidth="1"/>
    <col min="18" max="18" width="9.42578125" customWidth="1"/>
    <col min="19" max="19" width="9.5703125" customWidth="1"/>
    <col min="21" max="21" width="10.42578125" style="19" customWidth="1"/>
    <col min="23" max="23" width="9.140625" style="19"/>
    <col min="24" max="24" width="12.85546875" customWidth="1"/>
    <col min="25" max="25" width="15.42578125" customWidth="1"/>
    <col min="27" max="27" width="13.42578125" customWidth="1"/>
    <col min="37" max="37" width="9.7109375" customWidth="1"/>
    <col min="38" max="40" width="9.5703125" customWidth="1"/>
    <col min="41" max="42" width="9.5703125" style="49" customWidth="1"/>
    <col min="44" max="44" width="9.140625" style="49" customWidth="1"/>
    <col min="45" max="45" width="16" customWidth="1"/>
    <col min="46" max="46" width="12.7109375" customWidth="1"/>
  </cols>
  <sheetData>
    <row r="1" spans="2:47" s="4" customFormat="1" ht="58.5" customHeight="1" x14ac:dyDescent="0.25">
      <c r="H1" s="19"/>
      <c r="I1" s="19"/>
      <c r="J1" s="19"/>
      <c r="K1" s="19"/>
      <c r="T1" s="19"/>
      <c r="U1" s="19"/>
      <c r="V1" s="19"/>
      <c r="W1" s="19"/>
      <c r="AO1" s="49"/>
      <c r="AP1" s="49"/>
      <c r="AR1" s="49"/>
    </row>
    <row r="2" spans="2:47" s="4" customFormat="1" ht="18" x14ac:dyDescent="0.25">
      <c r="B2" s="35" t="s">
        <v>3240</v>
      </c>
      <c r="C2" s="17"/>
      <c r="D2" s="13"/>
      <c r="E2" s="13"/>
      <c r="F2" s="13"/>
      <c r="G2" s="13"/>
      <c r="H2" s="27"/>
      <c r="I2" s="27"/>
      <c r="J2" s="27"/>
      <c r="K2" s="27"/>
      <c r="L2" s="26"/>
      <c r="M2" s="26"/>
      <c r="N2" s="26"/>
      <c r="O2" s="26"/>
      <c r="P2" s="26"/>
      <c r="Q2" s="26"/>
      <c r="T2" s="19"/>
      <c r="U2" s="19"/>
      <c r="V2" s="19"/>
      <c r="W2" s="19"/>
      <c r="AO2" s="49"/>
      <c r="AP2" s="49"/>
      <c r="AR2" s="49"/>
    </row>
    <row r="3" spans="2:47" s="4" customFormat="1" x14ac:dyDescent="0.25">
      <c r="B3" s="11" t="s">
        <v>0</v>
      </c>
      <c r="C3" s="18"/>
      <c r="D3" s="10"/>
      <c r="E3" s="10"/>
      <c r="F3" s="10"/>
      <c r="G3" s="10"/>
      <c r="H3" s="27"/>
      <c r="I3" s="27"/>
      <c r="J3" s="27"/>
      <c r="K3" s="27"/>
      <c r="L3" s="26"/>
      <c r="M3" s="26"/>
      <c r="N3" s="26"/>
      <c r="O3" s="26"/>
      <c r="P3" s="26"/>
      <c r="Q3" s="26"/>
      <c r="T3" s="19"/>
      <c r="U3" s="19"/>
      <c r="V3" s="19"/>
      <c r="W3" s="19"/>
      <c r="AO3" s="49"/>
      <c r="AP3" s="49"/>
      <c r="AR3" s="49"/>
    </row>
    <row r="4" spans="2:47" s="4" customFormat="1" x14ac:dyDescent="0.25">
      <c r="B4" s="12" t="s">
        <v>1</v>
      </c>
      <c r="C4" s="18"/>
      <c r="D4" s="10"/>
      <c r="E4" s="10"/>
      <c r="F4" s="10"/>
      <c r="G4" s="10"/>
      <c r="H4" s="19"/>
      <c r="I4" s="19"/>
      <c r="J4" s="19"/>
      <c r="K4" s="19"/>
      <c r="T4" s="19"/>
      <c r="U4" s="19"/>
      <c r="V4" s="19"/>
      <c r="W4" s="19"/>
      <c r="AO4" s="49"/>
      <c r="AP4" s="49"/>
      <c r="AR4" s="49"/>
    </row>
    <row r="5" spans="2:47" s="4" customFormat="1" x14ac:dyDescent="0.25">
      <c r="B5" s="12" t="s">
        <v>2</v>
      </c>
      <c r="C5" s="18"/>
      <c r="D5" s="10"/>
      <c r="E5" s="10"/>
      <c r="F5" s="10"/>
      <c r="G5" s="10"/>
      <c r="H5" s="19"/>
      <c r="I5" s="19"/>
      <c r="J5" s="19"/>
      <c r="K5" s="19"/>
      <c r="T5" s="19"/>
      <c r="U5" s="19"/>
      <c r="V5" s="19"/>
      <c r="W5" s="19"/>
      <c r="AO5" s="49"/>
      <c r="AP5" s="49"/>
      <c r="AR5" s="49"/>
    </row>
    <row r="6" spans="2:47" s="4" customFormat="1" x14ac:dyDescent="0.25">
      <c r="B6" s="12" t="s">
        <v>3</v>
      </c>
      <c r="C6" s="18"/>
      <c r="D6" s="10"/>
      <c r="E6" s="10"/>
      <c r="F6" s="10"/>
      <c r="G6" s="10"/>
      <c r="H6" s="19"/>
      <c r="I6" s="19"/>
      <c r="J6" s="19"/>
      <c r="K6" s="19"/>
      <c r="T6" s="19"/>
      <c r="U6" s="19"/>
      <c r="V6" s="19"/>
      <c r="W6" s="19"/>
      <c r="AO6" s="49"/>
      <c r="AP6" s="49"/>
      <c r="AR6" s="49"/>
    </row>
    <row r="7" spans="2:47" s="4" customFormat="1" x14ac:dyDescent="0.25">
      <c r="B7" s="12" t="s">
        <v>4</v>
      </c>
      <c r="C7" s="18"/>
      <c r="D7" s="10"/>
      <c r="E7" s="10"/>
      <c r="F7" s="10"/>
      <c r="G7" s="10"/>
      <c r="H7" s="19"/>
      <c r="I7" s="19"/>
      <c r="J7" s="19"/>
      <c r="K7" s="19"/>
      <c r="T7" s="19"/>
      <c r="U7" s="19"/>
      <c r="V7" s="19"/>
      <c r="W7" s="19"/>
      <c r="AO7" s="49"/>
      <c r="AP7" s="49"/>
      <c r="AR7" s="49"/>
    </row>
    <row r="8" spans="2:47" s="4" customFormat="1" x14ac:dyDescent="0.25">
      <c r="B8" s="12" t="s">
        <v>5</v>
      </c>
      <c r="C8" s="18"/>
      <c r="D8" s="10"/>
      <c r="E8" s="10"/>
      <c r="F8" s="10"/>
      <c r="G8" s="10"/>
      <c r="H8" s="19"/>
      <c r="I8" s="19"/>
      <c r="J8" s="19"/>
      <c r="K8" s="19"/>
      <c r="T8" s="19"/>
      <c r="U8" s="19"/>
      <c r="V8" s="19"/>
      <c r="W8" s="19"/>
      <c r="AO8" s="49"/>
      <c r="AP8" s="49"/>
      <c r="AR8" s="49"/>
    </row>
    <row r="9" spans="2:47" s="4" customFormat="1" x14ac:dyDescent="0.25">
      <c r="B9" s="12" t="s">
        <v>6</v>
      </c>
      <c r="C9" s="18"/>
      <c r="D9" s="10"/>
      <c r="E9" s="10"/>
      <c r="F9" s="10"/>
      <c r="G9" s="10"/>
      <c r="H9" s="19"/>
      <c r="I9" s="19"/>
      <c r="J9" s="19"/>
      <c r="K9" s="19"/>
      <c r="T9" s="19"/>
      <c r="U9" s="19"/>
      <c r="V9" s="19"/>
      <c r="W9" s="19"/>
      <c r="AO9" s="49"/>
      <c r="AP9" s="49"/>
      <c r="AR9" s="49"/>
    </row>
    <row r="10" spans="2:47" s="4" customFormat="1" ht="15.75" thickBot="1" x14ac:dyDescent="0.3">
      <c r="I10" s="19"/>
      <c r="K10" s="19"/>
      <c r="U10" s="19"/>
      <c r="W10" s="19"/>
      <c r="X10" s="19"/>
      <c r="AO10" s="49"/>
      <c r="AP10" s="49"/>
      <c r="AR10" s="49"/>
    </row>
    <row r="11" spans="2:47" s="4" customFormat="1" ht="15.75" thickBot="1" x14ac:dyDescent="0.3">
      <c r="B11" s="293" t="s">
        <v>7</v>
      </c>
      <c r="C11" s="286" t="s">
        <v>8</v>
      </c>
      <c r="D11" s="290" t="s">
        <v>9</v>
      </c>
      <c r="E11" s="293" t="s">
        <v>420</v>
      </c>
      <c r="F11" s="290" t="s">
        <v>421</v>
      </c>
      <c r="G11" s="291" t="s">
        <v>10</v>
      </c>
      <c r="H11" s="287" t="s">
        <v>11</v>
      </c>
      <c r="I11" s="287"/>
      <c r="J11" s="287"/>
      <c r="K11" s="287"/>
      <c r="L11" s="287" t="s">
        <v>12</v>
      </c>
      <c r="M11" s="287"/>
      <c r="N11" s="287"/>
      <c r="O11" s="287"/>
      <c r="P11" s="287"/>
      <c r="Q11" s="287"/>
      <c r="R11" s="287"/>
      <c r="S11" s="287"/>
      <c r="T11" s="287" t="s">
        <v>13</v>
      </c>
      <c r="U11" s="287"/>
      <c r="V11" s="287"/>
      <c r="W11" s="287"/>
      <c r="X11" s="290" t="s">
        <v>14</v>
      </c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6" t="s">
        <v>3242</v>
      </c>
      <c r="AP11" s="297"/>
      <c r="AQ11" s="296" t="s">
        <v>419</v>
      </c>
      <c r="AR11" s="297"/>
      <c r="AS11" s="300" t="s">
        <v>15</v>
      </c>
      <c r="AT11" s="301" t="s">
        <v>48</v>
      </c>
      <c r="AU11" s="301" t="s">
        <v>3249</v>
      </c>
    </row>
    <row r="12" spans="2:47" s="4" customFormat="1" ht="26.25" thickBot="1" x14ac:dyDescent="0.3">
      <c r="B12" s="294"/>
      <c r="C12" s="286"/>
      <c r="D12" s="290"/>
      <c r="E12" s="294"/>
      <c r="F12" s="290"/>
      <c r="G12" s="292"/>
      <c r="H12" s="287" t="s">
        <v>17</v>
      </c>
      <c r="I12" s="287"/>
      <c r="J12" s="287" t="s">
        <v>18</v>
      </c>
      <c r="K12" s="287"/>
      <c r="L12" s="300" t="s">
        <v>19</v>
      </c>
      <c r="M12" s="300" t="s">
        <v>20</v>
      </c>
      <c r="N12" s="300" t="s">
        <v>21</v>
      </c>
      <c r="O12" s="300" t="s">
        <v>22</v>
      </c>
      <c r="P12" s="300" t="s">
        <v>23</v>
      </c>
      <c r="Q12" s="300" t="s">
        <v>24</v>
      </c>
      <c r="R12" s="300" t="s">
        <v>25</v>
      </c>
      <c r="S12" s="300" t="s">
        <v>26</v>
      </c>
      <c r="T12" s="287" t="s">
        <v>27</v>
      </c>
      <c r="U12" s="287"/>
      <c r="V12" s="287" t="s">
        <v>28</v>
      </c>
      <c r="W12" s="287"/>
      <c r="X12" s="41" t="s">
        <v>29</v>
      </c>
      <c r="Y12" s="5" t="s">
        <v>30</v>
      </c>
      <c r="Z12" s="32" t="s">
        <v>31</v>
      </c>
      <c r="AA12" s="33" t="s">
        <v>32</v>
      </c>
      <c r="AB12" s="33" t="s">
        <v>33</v>
      </c>
      <c r="AC12" s="33" t="s">
        <v>34</v>
      </c>
      <c r="AD12" s="33" t="s">
        <v>35</v>
      </c>
      <c r="AE12" s="33" t="s">
        <v>36</v>
      </c>
      <c r="AF12" s="33" t="s">
        <v>37</v>
      </c>
      <c r="AG12" s="33" t="s">
        <v>38</v>
      </c>
      <c r="AH12" s="33" t="s">
        <v>39</v>
      </c>
      <c r="AI12" s="33" t="s">
        <v>40</v>
      </c>
      <c r="AJ12" s="33" t="s">
        <v>41</v>
      </c>
      <c r="AK12" s="33" t="s">
        <v>422</v>
      </c>
      <c r="AL12" s="33" t="s">
        <v>43</v>
      </c>
      <c r="AM12" s="33" t="s">
        <v>44</v>
      </c>
      <c r="AN12" s="33" t="s">
        <v>45</v>
      </c>
      <c r="AO12" s="298"/>
      <c r="AP12" s="299"/>
      <c r="AQ12" s="298"/>
      <c r="AR12" s="299"/>
      <c r="AS12" s="300"/>
      <c r="AT12" s="301"/>
      <c r="AU12" s="301"/>
    </row>
    <row r="13" spans="2:47" s="4" customFormat="1" x14ac:dyDescent="0.25">
      <c r="B13" s="294"/>
      <c r="C13" s="295"/>
      <c r="D13" s="283"/>
      <c r="E13" s="294"/>
      <c r="F13" s="283"/>
      <c r="G13" s="292"/>
      <c r="H13" s="38" t="s">
        <v>46</v>
      </c>
      <c r="I13" s="39" t="s">
        <v>47</v>
      </c>
      <c r="J13" s="38" t="s">
        <v>46</v>
      </c>
      <c r="K13" s="39" t="s">
        <v>47</v>
      </c>
      <c r="L13" s="291"/>
      <c r="M13" s="291"/>
      <c r="N13" s="291"/>
      <c r="O13" s="291"/>
      <c r="P13" s="291"/>
      <c r="Q13" s="291"/>
      <c r="R13" s="291"/>
      <c r="S13" s="291"/>
      <c r="T13" s="38" t="s">
        <v>46</v>
      </c>
      <c r="U13" s="39" t="s">
        <v>47</v>
      </c>
      <c r="V13" s="38" t="s">
        <v>46</v>
      </c>
      <c r="W13" s="39" t="s">
        <v>47</v>
      </c>
      <c r="X13" s="42" t="s">
        <v>46</v>
      </c>
      <c r="Y13" s="34" t="s">
        <v>46</v>
      </c>
      <c r="Z13" s="34" t="s">
        <v>46</v>
      </c>
      <c r="AA13" s="34" t="s">
        <v>46</v>
      </c>
      <c r="AB13" s="34" t="s">
        <v>46</v>
      </c>
      <c r="AC13" s="34" t="s">
        <v>46</v>
      </c>
      <c r="AD13" s="34" t="s">
        <v>46</v>
      </c>
      <c r="AE13" s="34" t="s">
        <v>46</v>
      </c>
      <c r="AF13" s="34" t="s">
        <v>46</v>
      </c>
      <c r="AG13" s="34" t="s">
        <v>46</v>
      </c>
      <c r="AH13" s="34" t="s">
        <v>46</v>
      </c>
      <c r="AI13" s="34" t="s">
        <v>46</v>
      </c>
      <c r="AJ13" s="34" t="s">
        <v>46</v>
      </c>
      <c r="AK13" s="34" t="s">
        <v>46</v>
      </c>
      <c r="AL13" s="34" t="s">
        <v>46</v>
      </c>
      <c r="AM13" s="34" t="s">
        <v>46</v>
      </c>
      <c r="AN13" s="34" t="s">
        <v>46</v>
      </c>
      <c r="AO13" s="38" t="s">
        <v>46</v>
      </c>
      <c r="AP13" s="38" t="s">
        <v>47</v>
      </c>
      <c r="AQ13" s="38" t="s">
        <v>46</v>
      </c>
      <c r="AR13" s="38" t="s">
        <v>47</v>
      </c>
      <c r="AS13" s="34" t="s">
        <v>46</v>
      </c>
      <c r="AT13" s="40" t="s">
        <v>46</v>
      </c>
      <c r="AU13" s="61" t="s">
        <v>3250</v>
      </c>
    </row>
    <row r="14" spans="2:47" s="4" customFormat="1" ht="15.75" thickBot="1" x14ac:dyDescent="0.3">
      <c r="B14" s="20" t="s">
        <v>49</v>
      </c>
      <c r="C14" s="21" t="s">
        <v>8</v>
      </c>
      <c r="D14" s="20" t="s">
        <v>50</v>
      </c>
      <c r="E14" s="20" t="s">
        <v>424</v>
      </c>
      <c r="F14" s="20" t="s">
        <v>423</v>
      </c>
      <c r="G14" s="22" t="s">
        <v>51</v>
      </c>
      <c r="H14" s="22" t="s">
        <v>17</v>
      </c>
      <c r="I14" s="23" t="s">
        <v>53</v>
      </c>
      <c r="J14" s="22" t="s">
        <v>18</v>
      </c>
      <c r="K14" s="23" t="s">
        <v>54</v>
      </c>
      <c r="L14" s="22" t="s">
        <v>55</v>
      </c>
      <c r="M14" s="22" t="s">
        <v>20</v>
      </c>
      <c r="N14" s="22" t="s">
        <v>21</v>
      </c>
      <c r="O14" s="22" t="s">
        <v>22</v>
      </c>
      <c r="P14" s="22" t="s">
        <v>56</v>
      </c>
      <c r="Q14" s="22" t="s">
        <v>24</v>
      </c>
      <c r="R14" s="22" t="s">
        <v>57</v>
      </c>
      <c r="S14" s="22" t="s">
        <v>26</v>
      </c>
      <c r="T14" s="22" t="s">
        <v>58</v>
      </c>
      <c r="U14" s="23" t="s">
        <v>59</v>
      </c>
      <c r="V14" s="22" t="s">
        <v>60</v>
      </c>
      <c r="W14" s="23" t="s">
        <v>61</v>
      </c>
      <c r="X14" s="43" t="s">
        <v>62</v>
      </c>
      <c r="Y14" s="20" t="s">
        <v>63</v>
      </c>
      <c r="Z14" s="22" t="s">
        <v>64</v>
      </c>
      <c r="AA14" s="22" t="s">
        <v>32</v>
      </c>
      <c r="AB14" s="22" t="s">
        <v>65</v>
      </c>
      <c r="AC14" s="22" t="s">
        <v>66</v>
      </c>
      <c r="AD14" s="22" t="s">
        <v>67</v>
      </c>
      <c r="AE14" s="22" t="s">
        <v>68</v>
      </c>
      <c r="AF14" s="22" t="s">
        <v>69</v>
      </c>
      <c r="AG14" s="22" t="s">
        <v>70</v>
      </c>
      <c r="AH14" s="22" t="s">
        <v>71</v>
      </c>
      <c r="AI14" s="22" t="s">
        <v>72</v>
      </c>
      <c r="AJ14" s="22" t="s">
        <v>73</v>
      </c>
      <c r="AK14" s="22" t="s">
        <v>74</v>
      </c>
      <c r="AL14" s="22" t="s">
        <v>75</v>
      </c>
      <c r="AM14" s="22" t="s">
        <v>76</v>
      </c>
      <c r="AN14" s="22" t="s">
        <v>77</v>
      </c>
      <c r="AO14" s="52" t="s">
        <v>3243</v>
      </c>
      <c r="AP14" s="52" t="s">
        <v>3244</v>
      </c>
      <c r="AQ14" s="22" t="s">
        <v>419</v>
      </c>
      <c r="AR14" s="52" t="s">
        <v>3241</v>
      </c>
      <c r="AS14" s="22" t="s">
        <v>15</v>
      </c>
      <c r="AT14" s="21" t="s">
        <v>48</v>
      </c>
      <c r="AU14" s="71" t="s">
        <v>3248</v>
      </c>
    </row>
    <row r="15" spans="2:47" x14ac:dyDescent="0.25">
      <c r="B15" s="28" t="s">
        <v>1808</v>
      </c>
      <c r="C15" s="28" t="s">
        <v>79</v>
      </c>
      <c r="D15" s="28" t="s">
        <v>80</v>
      </c>
      <c r="E15" s="28" t="s">
        <v>2980</v>
      </c>
      <c r="F15" s="28" t="s">
        <v>441</v>
      </c>
      <c r="G15" s="29">
        <v>363</v>
      </c>
      <c r="H15" s="29">
        <v>155</v>
      </c>
      <c r="I15" s="31">
        <v>0.42699724517906301</v>
      </c>
      <c r="J15" s="29">
        <v>208</v>
      </c>
      <c r="K15" s="31">
        <v>0.57300275482093699</v>
      </c>
      <c r="L15" s="29">
        <v>0</v>
      </c>
      <c r="M15" s="29">
        <v>0</v>
      </c>
      <c r="N15" s="29">
        <v>167</v>
      </c>
      <c r="O15" s="29">
        <v>10</v>
      </c>
      <c r="P15" s="29">
        <v>0</v>
      </c>
      <c r="Q15" s="29">
        <v>170</v>
      </c>
      <c r="R15" s="29">
        <v>16</v>
      </c>
      <c r="S15" s="29">
        <f>SUM(Table6[[#This Row],[AmInd]:[HawPI]],Table6[[#This Row],[Multiple]])</f>
        <v>193</v>
      </c>
      <c r="T15" s="29">
        <v>362</v>
      </c>
      <c r="U15" s="31">
        <v>0.99724517906336096</v>
      </c>
      <c r="V15" s="29">
        <v>1</v>
      </c>
      <c r="W15" s="31">
        <v>2.7548209366391198E-3</v>
      </c>
      <c r="X15" s="29">
        <v>0</v>
      </c>
      <c r="Y15" s="29">
        <v>0</v>
      </c>
      <c r="Z15" s="29" t="s">
        <v>1869</v>
      </c>
      <c r="AA15" s="29">
        <v>0</v>
      </c>
      <c r="AB15" s="29">
        <v>0</v>
      </c>
      <c r="AC15" s="29">
        <v>0</v>
      </c>
      <c r="AD15" s="28">
        <v>0</v>
      </c>
      <c r="AE15" s="29">
        <v>0</v>
      </c>
      <c r="AF15" s="29">
        <v>0</v>
      </c>
      <c r="AG15" s="29">
        <v>115</v>
      </c>
      <c r="AH15" s="29">
        <v>132</v>
      </c>
      <c r="AI15" s="29">
        <v>116</v>
      </c>
      <c r="AJ15" s="29">
        <v>0</v>
      </c>
      <c r="AK15" s="29">
        <v>0</v>
      </c>
      <c r="AL15" s="29">
        <v>0</v>
      </c>
      <c r="AM15" s="29">
        <v>0</v>
      </c>
      <c r="AN15" s="29">
        <v>0</v>
      </c>
      <c r="AO15" s="29">
        <v>286</v>
      </c>
      <c r="AP15" s="72">
        <f>Table6[[#This Row],[FRL]]/Table6[[#This Row],[Total Students]]</f>
        <v>0.78787878787878785</v>
      </c>
      <c r="AQ15" s="29">
        <v>286</v>
      </c>
      <c r="AR15" s="57">
        <f>Table6[[#This Row],[At Risk]]/Table6[[#This Row],[Total Students]]</f>
        <v>0.78787878787878785</v>
      </c>
      <c r="AS15" s="29" t="s">
        <v>1767</v>
      </c>
      <c r="AT15" s="29" t="s">
        <v>2981</v>
      </c>
      <c r="AU15" s="70" t="s">
        <v>3246</v>
      </c>
    </row>
    <row r="16" spans="2:47" x14ac:dyDescent="0.25">
      <c r="B16" s="28" t="s">
        <v>1808</v>
      </c>
      <c r="C16" s="28" t="s">
        <v>79</v>
      </c>
      <c r="D16" s="28" t="s">
        <v>80</v>
      </c>
      <c r="E16" s="28" t="s">
        <v>2982</v>
      </c>
      <c r="F16" s="28" t="s">
        <v>442</v>
      </c>
      <c r="G16" s="29">
        <v>271</v>
      </c>
      <c r="H16" s="29">
        <v>144</v>
      </c>
      <c r="I16" s="31">
        <v>0.53136531365313699</v>
      </c>
      <c r="J16" s="29">
        <v>127</v>
      </c>
      <c r="K16" s="31">
        <v>0.46863468634686301</v>
      </c>
      <c r="L16" s="29">
        <v>0</v>
      </c>
      <c r="M16" s="29">
        <v>0</v>
      </c>
      <c r="N16" s="29">
        <v>19</v>
      </c>
      <c r="O16" s="29">
        <v>7</v>
      </c>
      <c r="P16" s="29">
        <v>0</v>
      </c>
      <c r="Q16" s="29">
        <v>235</v>
      </c>
      <c r="R16" s="29">
        <v>10</v>
      </c>
      <c r="S16" s="29">
        <f>SUM(Table6[[#This Row],[AmInd]:[HawPI]],Table6[[#This Row],[Multiple]])</f>
        <v>36</v>
      </c>
      <c r="T16" s="29">
        <v>267</v>
      </c>
      <c r="U16" s="31">
        <v>0.98523985239852396</v>
      </c>
      <c r="V16" s="29">
        <v>4</v>
      </c>
      <c r="W16" s="31">
        <v>1.4760147601476E-2</v>
      </c>
      <c r="X16" s="29">
        <v>0</v>
      </c>
      <c r="Y16" s="29">
        <v>2</v>
      </c>
      <c r="Z16" s="29" t="s">
        <v>1869</v>
      </c>
      <c r="AA16" s="29">
        <v>30</v>
      </c>
      <c r="AB16" s="29">
        <v>38</v>
      </c>
      <c r="AC16" s="29">
        <v>35</v>
      </c>
      <c r="AD16" s="28">
        <v>25</v>
      </c>
      <c r="AE16" s="29">
        <v>29</v>
      </c>
      <c r="AF16" s="29">
        <v>27</v>
      </c>
      <c r="AG16" s="29">
        <v>29</v>
      </c>
      <c r="AH16" s="29">
        <v>34</v>
      </c>
      <c r="AI16" s="29">
        <v>22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155</v>
      </c>
      <c r="AP16" s="72">
        <f>Table6[[#This Row],[FRL]]/Table6[[#This Row],[Total Students]]</f>
        <v>0.5719557195571956</v>
      </c>
      <c r="AQ16" s="29">
        <v>155</v>
      </c>
      <c r="AR16" s="57">
        <f>Table6[[#This Row],[At Risk]]/Table6[[#This Row],[Total Students]]</f>
        <v>0.5719557195571956</v>
      </c>
      <c r="AS16" s="29" t="s">
        <v>1767</v>
      </c>
      <c r="AT16" s="29" t="s">
        <v>2981</v>
      </c>
      <c r="AU16" s="70" t="s">
        <v>3246</v>
      </c>
    </row>
    <row r="17" spans="2:47" x14ac:dyDescent="0.25">
      <c r="B17" s="28" t="s">
        <v>1808</v>
      </c>
      <c r="C17" s="28" t="s">
        <v>79</v>
      </c>
      <c r="D17" s="28" t="s">
        <v>80</v>
      </c>
      <c r="E17" s="28" t="s">
        <v>2983</v>
      </c>
      <c r="F17" s="28" t="s">
        <v>443</v>
      </c>
      <c r="G17" s="29">
        <v>139</v>
      </c>
      <c r="H17" s="29">
        <v>62</v>
      </c>
      <c r="I17" s="31">
        <v>0.44604316546762601</v>
      </c>
      <c r="J17" s="29">
        <v>77</v>
      </c>
      <c r="K17" s="31">
        <v>0.55395683453237399</v>
      </c>
      <c r="L17" s="29">
        <v>1</v>
      </c>
      <c r="M17" s="29">
        <v>0</v>
      </c>
      <c r="N17" s="29">
        <v>53</v>
      </c>
      <c r="O17" s="29">
        <v>4</v>
      </c>
      <c r="P17" s="29">
        <v>0</v>
      </c>
      <c r="Q17" s="29">
        <v>72</v>
      </c>
      <c r="R17" s="29">
        <v>9</v>
      </c>
      <c r="S17" s="29">
        <f>SUM(Table6[[#This Row],[AmInd]:[HawPI]],Table6[[#This Row],[Multiple]])</f>
        <v>67</v>
      </c>
      <c r="T17" s="29">
        <v>138</v>
      </c>
      <c r="U17" s="31">
        <v>0.99280575539568405</v>
      </c>
      <c r="V17" s="29">
        <v>1</v>
      </c>
      <c r="W17" s="31">
        <v>7.1942446043165497E-3</v>
      </c>
      <c r="X17" s="29">
        <v>0</v>
      </c>
      <c r="Y17" s="29">
        <v>8</v>
      </c>
      <c r="Z17" s="29" t="s">
        <v>1869</v>
      </c>
      <c r="AA17" s="29">
        <v>131</v>
      </c>
      <c r="AB17" s="29">
        <v>0</v>
      </c>
      <c r="AC17" s="29">
        <v>0</v>
      </c>
      <c r="AD17" s="28">
        <v>0</v>
      </c>
      <c r="AE17" s="29">
        <v>0</v>
      </c>
      <c r="AF17" s="29">
        <v>0</v>
      </c>
      <c r="AG17" s="29">
        <v>0</v>
      </c>
      <c r="AH17" s="29">
        <v>0</v>
      </c>
      <c r="AI17" s="29">
        <v>0</v>
      </c>
      <c r="AJ17" s="29">
        <v>0</v>
      </c>
      <c r="AK17" s="29">
        <v>0</v>
      </c>
      <c r="AL17" s="29">
        <v>0</v>
      </c>
      <c r="AM17" s="29">
        <v>0</v>
      </c>
      <c r="AN17" s="29">
        <v>0</v>
      </c>
      <c r="AO17" s="29">
        <v>113</v>
      </c>
      <c r="AP17" s="72">
        <f>Table6[[#This Row],[FRL]]/Table6[[#This Row],[Total Students]]</f>
        <v>0.81294964028776984</v>
      </c>
      <c r="AQ17" s="29">
        <v>113</v>
      </c>
      <c r="AR17" s="57">
        <f>Table6[[#This Row],[At Risk]]/Table6[[#This Row],[Total Students]]</f>
        <v>0.81294964028776984</v>
      </c>
      <c r="AS17" s="29" t="s">
        <v>1767</v>
      </c>
      <c r="AT17" s="29" t="s">
        <v>2981</v>
      </c>
      <c r="AU17" s="70" t="s">
        <v>3246</v>
      </c>
    </row>
    <row r="18" spans="2:47" x14ac:dyDescent="0.25">
      <c r="B18" s="28" t="s">
        <v>1808</v>
      </c>
      <c r="C18" s="28" t="s">
        <v>79</v>
      </c>
      <c r="D18" s="28" t="s">
        <v>80</v>
      </c>
      <c r="E18" s="28" t="s">
        <v>2984</v>
      </c>
      <c r="F18" s="28" t="s">
        <v>444</v>
      </c>
      <c r="G18" s="29">
        <v>581</v>
      </c>
      <c r="H18" s="29">
        <v>283</v>
      </c>
      <c r="I18" s="31">
        <v>0.48709122203098099</v>
      </c>
      <c r="J18" s="29">
        <v>298</v>
      </c>
      <c r="K18" s="31">
        <v>0.51290877796901901</v>
      </c>
      <c r="L18" s="29">
        <v>2</v>
      </c>
      <c r="M18" s="29">
        <v>0</v>
      </c>
      <c r="N18" s="29">
        <v>255</v>
      </c>
      <c r="O18" s="29">
        <v>39</v>
      </c>
      <c r="P18" s="29">
        <v>0</v>
      </c>
      <c r="Q18" s="29">
        <v>242</v>
      </c>
      <c r="R18" s="29">
        <v>43</v>
      </c>
      <c r="S18" s="29">
        <f>SUM(Table6[[#This Row],[AmInd]:[HawPI]],Table6[[#This Row],[Multiple]])</f>
        <v>339</v>
      </c>
      <c r="T18" s="29">
        <v>576</v>
      </c>
      <c r="U18" s="31">
        <v>0.99139414802065395</v>
      </c>
      <c r="V18" s="29">
        <v>5</v>
      </c>
      <c r="W18" s="31">
        <v>8.6058519793459493E-3</v>
      </c>
      <c r="X18" s="29">
        <v>0</v>
      </c>
      <c r="Y18" s="29">
        <v>1</v>
      </c>
      <c r="Z18" s="29" t="s">
        <v>1869</v>
      </c>
      <c r="AA18" s="29">
        <v>93</v>
      </c>
      <c r="AB18" s="29">
        <v>102</v>
      </c>
      <c r="AC18" s="29">
        <v>98</v>
      </c>
      <c r="AD18" s="28">
        <v>98</v>
      </c>
      <c r="AE18" s="29">
        <v>90</v>
      </c>
      <c r="AF18" s="29">
        <v>99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522</v>
      </c>
      <c r="AP18" s="72">
        <f>Table6[[#This Row],[FRL]]/Table6[[#This Row],[Total Students]]</f>
        <v>0.89845094664371772</v>
      </c>
      <c r="AQ18" s="29">
        <v>522</v>
      </c>
      <c r="AR18" s="57">
        <f>Table6[[#This Row],[At Risk]]/Table6[[#This Row],[Total Students]]</f>
        <v>0.89845094664371772</v>
      </c>
      <c r="AS18" s="29" t="s">
        <v>1767</v>
      </c>
      <c r="AT18" s="29" t="s">
        <v>2981</v>
      </c>
      <c r="AU18" s="70" t="s">
        <v>3246</v>
      </c>
    </row>
    <row r="19" spans="2:47" x14ac:dyDescent="0.25">
      <c r="B19" s="28" t="s">
        <v>1808</v>
      </c>
      <c r="C19" s="28" t="s">
        <v>79</v>
      </c>
      <c r="D19" s="28" t="s">
        <v>80</v>
      </c>
      <c r="E19" s="28" t="s">
        <v>2985</v>
      </c>
      <c r="F19" s="28" t="s">
        <v>445</v>
      </c>
      <c r="G19" s="29">
        <v>520</v>
      </c>
      <c r="H19" s="29">
        <v>250</v>
      </c>
      <c r="I19" s="31">
        <v>0.480769230769231</v>
      </c>
      <c r="J19" s="29">
        <v>270</v>
      </c>
      <c r="K19" s="31">
        <v>0.51923076923076905</v>
      </c>
      <c r="L19" s="29">
        <v>2</v>
      </c>
      <c r="M19" s="29">
        <v>1</v>
      </c>
      <c r="N19" s="29">
        <v>145</v>
      </c>
      <c r="O19" s="29">
        <v>22</v>
      </c>
      <c r="P19" s="29">
        <v>0</v>
      </c>
      <c r="Q19" s="29">
        <v>339</v>
      </c>
      <c r="R19" s="29">
        <v>11</v>
      </c>
      <c r="S19" s="29">
        <f>SUM(Table6[[#This Row],[AmInd]:[HawPI]],Table6[[#This Row],[Multiple]])</f>
        <v>181</v>
      </c>
      <c r="T19" s="29">
        <v>514</v>
      </c>
      <c r="U19" s="31">
        <v>0.98846153846153895</v>
      </c>
      <c r="V19" s="29">
        <v>6</v>
      </c>
      <c r="W19" s="31">
        <v>1.1538461538461499E-2</v>
      </c>
      <c r="X19" s="29">
        <v>0</v>
      </c>
      <c r="Y19" s="29">
        <v>0</v>
      </c>
      <c r="Z19" s="29" t="s">
        <v>1869</v>
      </c>
      <c r="AA19" s="29">
        <v>0</v>
      </c>
      <c r="AB19" s="29">
        <v>0</v>
      </c>
      <c r="AC19" s="29">
        <v>0</v>
      </c>
      <c r="AD19" s="28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184</v>
      </c>
      <c r="AK19" s="29">
        <v>5</v>
      </c>
      <c r="AL19" s="29">
        <v>115</v>
      </c>
      <c r="AM19" s="29">
        <v>111</v>
      </c>
      <c r="AN19" s="29">
        <v>105</v>
      </c>
      <c r="AO19" s="29">
        <v>316</v>
      </c>
      <c r="AP19" s="72">
        <f>Table6[[#This Row],[FRL]]/Table6[[#This Row],[Total Students]]</f>
        <v>0.60769230769230764</v>
      </c>
      <c r="AQ19" s="29">
        <v>316</v>
      </c>
      <c r="AR19" s="57">
        <f>Table6[[#This Row],[At Risk]]/Table6[[#This Row],[Total Students]]</f>
        <v>0.60769230769230764</v>
      </c>
      <c r="AS19" s="29" t="s">
        <v>1767</v>
      </c>
      <c r="AT19" s="29" t="s">
        <v>2981</v>
      </c>
      <c r="AU19" s="70" t="s">
        <v>3246</v>
      </c>
    </row>
    <row r="20" spans="2:47" x14ac:dyDescent="0.25">
      <c r="B20" s="28" t="s">
        <v>1808</v>
      </c>
      <c r="C20" s="28" t="s">
        <v>79</v>
      </c>
      <c r="D20" s="28" t="s">
        <v>80</v>
      </c>
      <c r="E20" s="28" t="s">
        <v>2986</v>
      </c>
      <c r="F20" s="28" t="s">
        <v>446</v>
      </c>
      <c r="G20" s="29">
        <v>261</v>
      </c>
      <c r="H20" s="29">
        <v>121</v>
      </c>
      <c r="I20" s="31">
        <v>0.46360153256705</v>
      </c>
      <c r="J20" s="29">
        <v>140</v>
      </c>
      <c r="K20" s="31">
        <v>0.53639846743295005</v>
      </c>
      <c r="L20" s="29">
        <v>0</v>
      </c>
      <c r="M20" s="29">
        <v>0</v>
      </c>
      <c r="N20" s="29">
        <v>119</v>
      </c>
      <c r="O20" s="29">
        <v>10</v>
      </c>
      <c r="P20" s="29">
        <v>0</v>
      </c>
      <c r="Q20" s="29">
        <v>118</v>
      </c>
      <c r="R20" s="29">
        <v>14</v>
      </c>
      <c r="S20" s="29">
        <f>SUM(Table6[[#This Row],[AmInd]:[HawPI]],Table6[[#This Row],[Multiple]])</f>
        <v>143</v>
      </c>
      <c r="T20" s="29">
        <v>260</v>
      </c>
      <c r="U20" s="31">
        <v>0.99616858237547901</v>
      </c>
      <c r="V20" s="29">
        <v>1</v>
      </c>
      <c r="W20" s="31">
        <v>3.83141762452107E-3</v>
      </c>
      <c r="X20" s="29">
        <v>0</v>
      </c>
      <c r="Y20" s="29">
        <v>0</v>
      </c>
      <c r="Z20" s="29" t="s">
        <v>1869</v>
      </c>
      <c r="AA20" s="29">
        <v>0</v>
      </c>
      <c r="AB20" s="29">
        <v>0</v>
      </c>
      <c r="AC20" s="29">
        <v>0</v>
      </c>
      <c r="AD20" s="28">
        <v>0</v>
      </c>
      <c r="AE20" s="29">
        <v>0</v>
      </c>
      <c r="AF20" s="29">
        <v>0</v>
      </c>
      <c r="AG20" s="29">
        <v>95</v>
      </c>
      <c r="AH20" s="29">
        <v>78</v>
      </c>
      <c r="AI20" s="29">
        <v>88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216</v>
      </c>
      <c r="AP20" s="72">
        <f>Table6[[#This Row],[FRL]]/Table6[[#This Row],[Total Students]]</f>
        <v>0.82758620689655171</v>
      </c>
      <c r="AQ20" s="29">
        <v>216</v>
      </c>
      <c r="AR20" s="57">
        <f>Table6[[#This Row],[At Risk]]/Table6[[#This Row],[Total Students]]</f>
        <v>0.82758620689655171</v>
      </c>
      <c r="AS20" s="29" t="s">
        <v>1767</v>
      </c>
      <c r="AT20" s="29" t="s">
        <v>2981</v>
      </c>
      <c r="AU20" s="70" t="s">
        <v>3246</v>
      </c>
    </row>
    <row r="21" spans="2:47" x14ac:dyDescent="0.25">
      <c r="B21" s="28" t="s">
        <v>1808</v>
      </c>
      <c r="C21" s="28" t="s">
        <v>79</v>
      </c>
      <c r="D21" s="28" t="s">
        <v>80</v>
      </c>
      <c r="E21" s="28" t="s">
        <v>2987</v>
      </c>
      <c r="F21" s="28" t="s">
        <v>447</v>
      </c>
      <c r="G21" s="29">
        <v>642</v>
      </c>
      <c r="H21" s="29">
        <v>341</v>
      </c>
      <c r="I21" s="31">
        <v>0.531152647975078</v>
      </c>
      <c r="J21" s="29">
        <v>301</v>
      </c>
      <c r="K21" s="31">
        <v>0.468847352024922</v>
      </c>
      <c r="L21" s="29">
        <v>1</v>
      </c>
      <c r="M21" s="29">
        <v>1</v>
      </c>
      <c r="N21" s="29">
        <v>270</v>
      </c>
      <c r="O21" s="29">
        <v>16</v>
      </c>
      <c r="P21" s="29">
        <v>0</v>
      </c>
      <c r="Q21" s="29">
        <v>342</v>
      </c>
      <c r="R21" s="29">
        <v>12</v>
      </c>
      <c r="S21" s="29">
        <f>SUM(Table6[[#This Row],[AmInd]:[HawPI]],Table6[[#This Row],[Multiple]])</f>
        <v>300</v>
      </c>
      <c r="T21" s="29">
        <v>635</v>
      </c>
      <c r="U21" s="31">
        <v>0.98909657320872302</v>
      </c>
      <c r="V21" s="29">
        <v>7</v>
      </c>
      <c r="W21" s="31">
        <v>1.09034267912773E-2</v>
      </c>
      <c r="X21" s="29">
        <v>0</v>
      </c>
      <c r="Y21" s="29">
        <v>0</v>
      </c>
      <c r="Z21" s="29" t="s">
        <v>1869</v>
      </c>
      <c r="AA21" s="29">
        <v>0</v>
      </c>
      <c r="AB21" s="29">
        <v>0</v>
      </c>
      <c r="AC21" s="29">
        <v>0</v>
      </c>
      <c r="AD21" s="28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180</v>
      </c>
      <c r="AK21" s="29">
        <v>24</v>
      </c>
      <c r="AL21" s="29">
        <v>155</v>
      </c>
      <c r="AM21" s="29">
        <v>156</v>
      </c>
      <c r="AN21" s="29">
        <v>127</v>
      </c>
      <c r="AO21" s="29">
        <v>432</v>
      </c>
      <c r="AP21" s="72">
        <f>Table6[[#This Row],[FRL]]/Table6[[#This Row],[Total Students]]</f>
        <v>0.67289719626168221</v>
      </c>
      <c r="AQ21" s="29">
        <v>432</v>
      </c>
      <c r="AR21" s="57">
        <f>Table6[[#This Row],[At Risk]]/Table6[[#This Row],[Total Students]]</f>
        <v>0.67289719626168221</v>
      </c>
      <c r="AS21" s="29" t="s">
        <v>1767</v>
      </c>
      <c r="AT21" s="29" t="s">
        <v>2981</v>
      </c>
      <c r="AU21" s="70" t="s">
        <v>3246</v>
      </c>
    </row>
    <row r="22" spans="2:47" x14ac:dyDescent="0.25">
      <c r="B22" s="28" t="s">
        <v>1808</v>
      </c>
      <c r="C22" s="28" t="s">
        <v>79</v>
      </c>
      <c r="D22" s="28" t="s">
        <v>80</v>
      </c>
      <c r="E22" s="28" t="s">
        <v>2988</v>
      </c>
      <c r="F22" s="28" t="s">
        <v>448</v>
      </c>
      <c r="G22" s="29">
        <v>481</v>
      </c>
      <c r="H22" s="29">
        <v>212</v>
      </c>
      <c r="I22" s="31">
        <v>0.44074844074844099</v>
      </c>
      <c r="J22" s="29">
        <v>269</v>
      </c>
      <c r="K22" s="31">
        <v>0.55925155925155901</v>
      </c>
      <c r="L22" s="29">
        <v>0</v>
      </c>
      <c r="M22" s="29">
        <v>2</v>
      </c>
      <c r="N22" s="29">
        <v>217</v>
      </c>
      <c r="O22" s="29">
        <v>13</v>
      </c>
      <c r="P22" s="29">
        <v>0</v>
      </c>
      <c r="Q22" s="29">
        <v>212</v>
      </c>
      <c r="R22" s="29">
        <v>37</v>
      </c>
      <c r="S22" s="29">
        <f>SUM(Table6[[#This Row],[AmInd]:[HawPI]],Table6[[#This Row],[Multiple]])</f>
        <v>269</v>
      </c>
      <c r="T22" s="29">
        <v>477</v>
      </c>
      <c r="U22" s="31">
        <v>0.99168399168399202</v>
      </c>
      <c r="V22" s="29">
        <v>4</v>
      </c>
      <c r="W22" s="31">
        <v>8.3160083160083199E-3</v>
      </c>
      <c r="X22" s="29">
        <v>0</v>
      </c>
      <c r="Y22" s="29">
        <v>0</v>
      </c>
      <c r="Z22" s="29" t="s">
        <v>1869</v>
      </c>
      <c r="AA22" s="29">
        <v>0</v>
      </c>
      <c r="AB22" s="29">
        <v>0</v>
      </c>
      <c r="AC22" s="29">
        <v>0</v>
      </c>
      <c r="AD22" s="28">
        <v>0</v>
      </c>
      <c r="AE22" s="29">
        <v>0</v>
      </c>
      <c r="AF22" s="29">
        <v>0</v>
      </c>
      <c r="AG22" s="29">
        <v>172</v>
      </c>
      <c r="AH22" s="29">
        <v>166</v>
      </c>
      <c r="AI22" s="29">
        <v>143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414</v>
      </c>
      <c r="AP22" s="72">
        <f>Table6[[#This Row],[FRL]]/Table6[[#This Row],[Total Students]]</f>
        <v>0.86070686070686075</v>
      </c>
      <c r="AQ22" s="29">
        <v>414</v>
      </c>
      <c r="AR22" s="57">
        <f>Table6[[#This Row],[At Risk]]/Table6[[#This Row],[Total Students]]</f>
        <v>0.86070686070686075</v>
      </c>
      <c r="AS22" s="29" t="s">
        <v>1767</v>
      </c>
      <c r="AT22" s="29" t="s">
        <v>2981</v>
      </c>
      <c r="AU22" s="70" t="s">
        <v>3246</v>
      </c>
    </row>
    <row r="23" spans="2:47" x14ac:dyDescent="0.25">
      <c r="B23" s="28" t="s">
        <v>1808</v>
      </c>
      <c r="C23" s="28" t="s">
        <v>79</v>
      </c>
      <c r="D23" s="28" t="s">
        <v>80</v>
      </c>
      <c r="E23" s="28" t="s">
        <v>2989</v>
      </c>
      <c r="F23" s="28" t="s">
        <v>449</v>
      </c>
      <c r="G23" s="29">
        <v>197</v>
      </c>
      <c r="H23" s="29">
        <v>97</v>
      </c>
      <c r="I23" s="31">
        <v>0.49238578680202999</v>
      </c>
      <c r="J23" s="29">
        <v>100</v>
      </c>
      <c r="K23" s="31">
        <v>0.50761421319796995</v>
      </c>
      <c r="L23" s="29">
        <v>0</v>
      </c>
      <c r="M23" s="29">
        <v>0</v>
      </c>
      <c r="N23" s="29">
        <v>82</v>
      </c>
      <c r="O23" s="29">
        <v>9</v>
      </c>
      <c r="P23" s="29">
        <v>0</v>
      </c>
      <c r="Q23" s="29">
        <v>92</v>
      </c>
      <c r="R23" s="29">
        <v>14</v>
      </c>
      <c r="S23" s="29">
        <f>SUM(Table6[[#This Row],[AmInd]:[HawPI]],Table6[[#This Row],[Multiple]])</f>
        <v>105</v>
      </c>
      <c r="T23" s="29">
        <v>192</v>
      </c>
      <c r="U23" s="31">
        <v>0.974619289340102</v>
      </c>
      <c r="V23" s="29">
        <v>5</v>
      </c>
      <c r="W23" s="31">
        <v>2.5380710659898501E-2</v>
      </c>
      <c r="X23" s="29">
        <v>0</v>
      </c>
      <c r="Y23" s="29">
        <v>9</v>
      </c>
      <c r="Z23" s="29" t="s">
        <v>1869</v>
      </c>
      <c r="AA23" s="29">
        <v>188</v>
      </c>
      <c r="AB23" s="29">
        <v>0</v>
      </c>
      <c r="AC23" s="29">
        <v>0</v>
      </c>
      <c r="AD23" s="28">
        <v>0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0</v>
      </c>
      <c r="AO23" s="29">
        <v>174</v>
      </c>
      <c r="AP23" s="72">
        <f>Table6[[#This Row],[FRL]]/Table6[[#This Row],[Total Students]]</f>
        <v>0.88324873096446699</v>
      </c>
      <c r="AQ23" s="29">
        <v>174</v>
      </c>
      <c r="AR23" s="57">
        <f>Table6[[#This Row],[At Risk]]/Table6[[#This Row],[Total Students]]</f>
        <v>0.88324873096446699</v>
      </c>
      <c r="AS23" s="29" t="s">
        <v>1767</v>
      </c>
      <c r="AT23" s="29" t="s">
        <v>2981</v>
      </c>
      <c r="AU23" s="70" t="s">
        <v>3246</v>
      </c>
    </row>
    <row r="24" spans="2:47" x14ac:dyDescent="0.25">
      <c r="B24" s="28" t="s">
        <v>1808</v>
      </c>
      <c r="C24" s="28" t="s">
        <v>79</v>
      </c>
      <c r="D24" s="28" t="s">
        <v>80</v>
      </c>
      <c r="E24" s="28" t="s">
        <v>2990</v>
      </c>
      <c r="F24" s="28" t="s">
        <v>450</v>
      </c>
      <c r="G24" s="29">
        <v>330</v>
      </c>
      <c r="H24" s="29">
        <v>156</v>
      </c>
      <c r="I24" s="31">
        <v>0.472727272727273</v>
      </c>
      <c r="J24" s="29">
        <v>174</v>
      </c>
      <c r="K24" s="31">
        <v>0.527272727272727</v>
      </c>
      <c r="L24" s="29">
        <v>0</v>
      </c>
      <c r="M24" s="29">
        <v>1</v>
      </c>
      <c r="N24" s="29">
        <v>161</v>
      </c>
      <c r="O24" s="29">
        <v>15</v>
      </c>
      <c r="P24" s="29">
        <v>0</v>
      </c>
      <c r="Q24" s="29">
        <v>139</v>
      </c>
      <c r="R24" s="29">
        <v>14</v>
      </c>
      <c r="S24" s="29">
        <f>SUM(Table6[[#This Row],[AmInd]:[HawPI]],Table6[[#This Row],[Multiple]])</f>
        <v>191</v>
      </c>
      <c r="T24" s="29">
        <v>320</v>
      </c>
      <c r="U24" s="31">
        <v>0.96969696969696995</v>
      </c>
      <c r="V24" s="29">
        <v>10</v>
      </c>
      <c r="W24" s="31">
        <v>3.03030303030303E-2</v>
      </c>
      <c r="X24" s="29">
        <v>0</v>
      </c>
      <c r="Y24" s="29">
        <v>0</v>
      </c>
      <c r="Z24" s="29" t="s">
        <v>1869</v>
      </c>
      <c r="AA24" s="29">
        <v>0</v>
      </c>
      <c r="AB24" s="29">
        <v>84</v>
      </c>
      <c r="AC24" s="29">
        <v>58</v>
      </c>
      <c r="AD24" s="28">
        <v>76</v>
      </c>
      <c r="AE24" s="29">
        <v>66</v>
      </c>
      <c r="AF24" s="29">
        <v>46</v>
      </c>
      <c r="AG24" s="29">
        <v>0</v>
      </c>
      <c r="AH24" s="29">
        <v>0</v>
      </c>
      <c r="AI24" s="29">
        <v>0</v>
      </c>
      <c r="AJ24" s="29">
        <v>0</v>
      </c>
      <c r="AK24" s="29">
        <v>0</v>
      </c>
      <c r="AL24" s="29">
        <v>0</v>
      </c>
      <c r="AM24" s="29">
        <v>0</v>
      </c>
      <c r="AN24" s="29">
        <v>0</v>
      </c>
      <c r="AO24" s="29">
        <v>289</v>
      </c>
      <c r="AP24" s="72">
        <f>Table6[[#This Row],[FRL]]/Table6[[#This Row],[Total Students]]</f>
        <v>0.87575757575757573</v>
      </c>
      <c r="AQ24" s="29">
        <v>289</v>
      </c>
      <c r="AR24" s="57">
        <f>Table6[[#This Row],[At Risk]]/Table6[[#This Row],[Total Students]]</f>
        <v>0.87575757575757573</v>
      </c>
      <c r="AS24" s="29" t="s">
        <v>1767</v>
      </c>
      <c r="AT24" s="29" t="s">
        <v>2981</v>
      </c>
      <c r="AU24" s="70" t="s">
        <v>3246</v>
      </c>
    </row>
    <row r="25" spans="2:47" x14ac:dyDescent="0.25">
      <c r="B25" s="28" t="s">
        <v>1808</v>
      </c>
      <c r="C25" s="28" t="s">
        <v>79</v>
      </c>
      <c r="D25" s="28" t="s">
        <v>80</v>
      </c>
      <c r="E25" s="28" t="s">
        <v>2991</v>
      </c>
      <c r="F25" s="28" t="s">
        <v>451</v>
      </c>
      <c r="G25" s="29">
        <v>227</v>
      </c>
      <c r="H25" s="29">
        <v>98</v>
      </c>
      <c r="I25" s="31">
        <v>0.431718061674009</v>
      </c>
      <c r="J25" s="29">
        <v>129</v>
      </c>
      <c r="K25" s="31">
        <v>0.56828193832599105</v>
      </c>
      <c r="L25" s="29">
        <v>0</v>
      </c>
      <c r="M25" s="29">
        <v>0</v>
      </c>
      <c r="N25" s="29">
        <v>5</v>
      </c>
      <c r="O25" s="29">
        <v>1</v>
      </c>
      <c r="P25" s="29">
        <v>0</v>
      </c>
      <c r="Q25" s="29">
        <v>218</v>
      </c>
      <c r="R25" s="29">
        <v>3</v>
      </c>
      <c r="S25" s="29">
        <f>SUM(Table6[[#This Row],[AmInd]:[HawPI]],Table6[[#This Row],[Multiple]])</f>
        <v>9</v>
      </c>
      <c r="T25" s="29">
        <v>226</v>
      </c>
      <c r="U25" s="31">
        <v>0.99559471365638796</v>
      </c>
      <c r="V25" s="29">
        <v>1</v>
      </c>
      <c r="W25" s="31">
        <v>4.4052863436123404E-3</v>
      </c>
      <c r="X25" s="29">
        <v>0</v>
      </c>
      <c r="Y25" s="29">
        <v>0</v>
      </c>
      <c r="Z25" s="29" t="s">
        <v>1869</v>
      </c>
      <c r="AA25" s="29">
        <v>19</v>
      </c>
      <c r="AB25" s="29">
        <v>24</v>
      </c>
      <c r="AC25" s="29">
        <v>24</v>
      </c>
      <c r="AD25" s="28">
        <v>28</v>
      </c>
      <c r="AE25" s="29">
        <v>25</v>
      </c>
      <c r="AF25" s="29">
        <v>27</v>
      </c>
      <c r="AG25" s="29">
        <v>23</v>
      </c>
      <c r="AH25" s="29">
        <v>24</v>
      </c>
      <c r="AI25" s="29">
        <v>33</v>
      </c>
      <c r="AJ25" s="29">
        <v>0</v>
      </c>
      <c r="AK25" s="29">
        <v>0</v>
      </c>
      <c r="AL25" s="29">
        <v>0</v>
      </c>
      <c r="AM25" s="29">
        <v>0</v>
      </c>
      <c r="AN25" s="29">
        <v>0</v>
      </c>
      <c r="AO25" s="29">
        <v>141</v>
      </c>
      <c r="AP25" s="72">
        <f>Table6[[#This Row],[FRL]]/Table6[[#This Row],[Total Students]]</f>
        <v>0.62114537444933926</v>
      </c>
      <c r="AQ25" s="29">
        <v>141</v>
      </c>
      <c r="AR25" s="57">
        <f>Table6[[#This Row],[At Risk]]/Table6[[#This Row],[Total Students]]</f>
        <v>0.62114537444933926</v>
      </c>
      <c r="AS25" s="29" t="s">
        <v>1767</v>
      </c>
      <c r="AT25" s="29" t="s">
        <v>2981</v>
      </c>
      <c r="AU25" s="70" t="s">
        <v>3247</v>
      </c>
    </row>
    <row r="26" spans="2:47" x14ac:dyDescent="0.25">
      <c r="B26" s="28" t="s">
        <v>1808</v>
      </c>
      <c r="C26" s="28" t="s">
        <v>79</v>
      </c>
      <c r="D26" s="28" t="s">
        <v>80</v>
      </c>
      <c r="E26" s="28" t="s">
        <v>2992</v>
      </c>
      <c r="F26" s="28" t="s">
        <v>452</v>
      </c>
      <c r="G26" s="29">
        <v>244</v>
      </c>
      <c r="H26" s="29">
        <v>124</v>
      </c>
      <c r="I26" s="31">
        <v>0.50819672131147497</v>
      </c>
      <c r="J26" s="29">
        <v>120</v>
      </c>
      <c r="K26" s="31">
        <v>0.49180327868852503</v>
      </c>
      <c r="L26" s="29">
        <v>0</v>
      </c>
      <c r="M26" s="29">
        <v>0</v>
      </c>
      <c r="N26" s="29">
        <v>6</v>
      </c>
      <c r="O26" s="29">
        <v>2</v>
      </c>
      <c r="P26" s="29">
        <v>0</v>
      </c>
      <c r="Q26" s="29">
        <v>231</v>
      </c>
      <c r="R26" s="29">
        <v>5</v>
      </c>
      <c r="S26" s="29">
        <f>SUM(Table6[[#This Row],[AmInd]:[HawPI]],Table6[[#This Row],[Multiple]])</f>
        <v>13</v>
      </c>
      <c r="T26" s="29">
        <v>244</v>
      </c>
      <c r="U26" s="31">
        <v>1</v>
      </c>
      <c r="V26" s="29">
        <v>0</v>
      </c>
      <c r="W26" s="31">
        <v>0</v>
      </c>
      <c r="X26" s="29">
        <v>0</v>
      </c>
      <c r="Y26" s="29">
        <v>1</v>
      </c>
      <c r="Z26" s="29" t="s">
        <v>1869</v>
      </c>
      <c r="AA26" s="29">
        <v>36</v>
      </c>
      <c r="AB26" s="29">
        <v>28</v>
      </c>
      <c r="AC26" s="29">
        <v>22</v>
      </c>
      <c r="AD26" s="28">
        <v>34</v>
      </c>
      <c r="AE26" s="29">
        <v>31</v>
      </c>
      <c r="AF26" s="29">
        <v>29</v>
      </c>
      <c r="AG26" s="29">
        <v>32</v>
      </c>
      <c r="AH26" s="29">
        <v>31</v>
      </c>
      <c r="AI26" s="29">
        <v>0</v>
      </c>
      <c r="AJ26" s="29">
        <v>0</v>
      </c>
      <c r="AK26" s="29">
        <v>0</v>
      </c>
      <c r="AL26" s="29">
        <v>0</v>
      </c>
      <c r="AM26" s="29">
        <v>0</v>
      </c>
      <c r="AN26" s="29">
        <v>0</v>
      </c>
      <c r="AO26" s="29">
        <v>164</v>
      </c>
      <c r="AP26" s="72">
        <f>Table6[[#This Row],[FRL]]/Table6[[#This Row],[Total Students]]</f>
        <v>0.67213114754098358</v>
      </c>
      <c r="AQ26" s="29">
        <v>164</v>
      </c>
      <c r="AR26" s="57">
        <f>Table6[[#This Row],[At Risk]]/Table6[[#This Row],[Total Students]]</f>
        <v>0.67213114754098358</v>
      </c>
      <c r="AS26" s="29" t="s">
        <v>1767</v>
      </c>
      <c r="AT26" s="29" t="s">
        <v>2981</v>
      </c>
      <c r="AU26" s="70" t="s">
        <v>3246</v>
      </c>
    </row>
    <row r="27" spans="2:47" x14ac:dyDescent="0.25">
      <c r="B27" s="28" t="s">
        <v>1808</v>
      </c>
      <c r="C27" s="28" t="s">
        <v>79</v>
      </c>
      <c r="D27" s="28" t="s">
        <v>80</v>
      </c>
      <c r="E27" s="28" t="s">
        <v>2993</v>
      </c>
      <c r="F27" s="28" t="s">
        <v>453</v>
      </c>
      <c r="G27" s="29">
        <v>221</v>
      </c>
      <c r="H27" s="29">
        <v>101</v>
      </c>
      <c r="I27" s="31">
        <v>0.45701357466063303</v>
      </c>
      <c r="J27" s="29">
        <v>120</v>
      </c>
      <c r="K27" s="31">
        <v>0.54298642533936603</v>
      </c>
      <c r="L27" s="29">
        <v>3</v>
      </c>
      <c r="M27" s="29">
        <v>0</v>
      </c>
      <c r="N27" s="29">
        <v>0</v>
      </c>
      <c r="O27" s="29">
        <v>8</v>
      </c>
      <c r="P27" s="29">
        <v>0</v>
      </c>
      <c r="Q27" s="29">
        <v>203</v>
      </c>
      <c r="R27" s="29">
        <v>7</v>
      </c>
      <c r="S27" s="29">
        <f>SUM(Table6[[#This Row],[AmInd]:[HawPI]],Table6[[#This Row],[Multiple]])</f>
        <v>18</v>
      </c>
      <c r="T27" s="29">
        <v>221</v>
      </c>
      <c r="U27" s="31">
        <v>1</v>
      </c>
      <c r="V27" s="29">
        <v>0</v>
      </c>
      <c r="W27" s="31">
        <v>0</v>
      </c>
      <c r="X27" s="29">
        <v>0</v>
      </c>
      <c r="Y27" s="29">
        <v>1</v>
      </c>
      <c r="Z27" s="29" t="s">
        <v>1869</v>
      </c>
      <c r="AA27" s="29">
        <v>24</v>
      </c>
      <c r="AB27" s="29">
        <v>17</v>
      </c>
      <c r="AC27" s="29">
        <v>23</v>
      </c>
      <c r="AD27" s="28">
        <v>25</v>
      </c>
      <c r="AE27" s="29">
        <v>26</v>
      </c>
      <c r="AF27" s="29">
        <v>31</v>
      </c>
      <c r="AG27" s="29">
        <v>21</v>
      </c>
      <c r="AH27" s="29">
        <v>25</v>
      </c>
      <c r="AI27" s="29">
        <v>28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149</v>
      </c>
      <c r="AP27" s="72">
        <f>Table6[[#This Row],[FRL]]/Table6[[#This Row],[Total Students]]</f>
        <v>0.67420814479638014</v>
      </c>
      <c r="AQ27" s="29">
        <v>149</v>
      </c>
      <c r="AR27" s="57">
        <f>Table6[[#This Row],[At Risk]]/Table6[[#This Row],[Total Students]]</f>
        <v>0.67420814479638014</v>
      </c>
      <c r="AS27" s="29" t="s">
        <v>1767</v>
      </c>
      <c r="AT27" s="29" t="s">
        <v>2981</v>
      </c>
      <c r="AU27" s="70" t="s">
        <v>3246</v>
      </c>
    </row>
    <row r="28" spans="2:47" x14ac:dyDescent="0.25">
      <c r="B28" s="28" t="s">
        <v>1808</v>
      </c>
      <c r="C28" s="28" t="s">
        <v>79</v>
      </c>
      <c r="D28" s="28" t="s">
        <v>80</v>
      </c>
      <c r="E28" s="28" t="s">
        <v>2994</v>
      </c>
      <c r="F28" s="28" t="s">
        <v>454</v>
      </c>
      <c r="G28" s="29">
        <v>544</v>
      </c>
      <c r="H28" s="29">
        <v>268</v>
      </c>
      <c r="I28" s="31">
        <v>0.49264705882352899</v>
      </c>
      <c r="J28" s="29">
        <v>276</v>
      </c>
      <c r="K28" s="31">
        <v>0.50735294117647101</v>
      </c>
      <c r="L28" s="29">
        <v>0</v>
      </c>
      <c r="M28" s="29">
        <v>0</v>
      </c>
      <c r="N28" s="29">
        <v>14</v>
      </c>
      <c r="O28" s="29">
        <v>9</v>
      </c>
      <c r="P28" s="29">
        <v>0</v>
      </c>
      <c r="Q28" s="29">
        <v>502</v>
      </c>
      <c r="R28" s="29">
        <v>19</v>
      </c>
      <c r="S28" s="29">
        <f>SUM(Table6[[#This Row],[AmInd]:[HawPI]],Table6[[#This Row],[Multiple]])</f>
        <v>42</v>
      </c>
      <c r="T28" s="29">
        <v>541</v>
      </c>
      <c r="U28" s="31">
        <v>0.99448529411764697</v>
      </c>
      <c r="V28" s="29">
        <v>3</v>
      </c>
      <c r="W28" s="31">
        <v>5.5147058823529398E-3</v>
      </c>
      <c r="X28" s="29">
        <v>0</v>
      </c>
      <c r="Y28" s="29">
        <v>9</v>
      </c>
      <c r="Z28" s="29" t="s">
        <v>1869</v>
      </c>
      <c r="AA28" s="29">
        <v>81</v>
      </c>
      <c r="AB28" s="29">
        <v>94</v>
      </c>
      <c r="AC28" s="29">
        <v>95</v>
      </c>
      <c r="AD28" s="28">
        <v>87</v>
      </c>
      <c r="AE28" s="29">
        <v>92</v>
      </c>
      <c r="AF28" s="29">
        <v>86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297</v>
      </c>
      <c r="AP28" s="72">
        <f>Table6[[#This Row],[FRL]]/Table6[[#This Row],[Total Students]]</f>
        <v>0.54595588235294112</v>
      </c>
      <c r="AQ28" s="29">
        <v>297</v>
      </c>
      <c r="AR28" s="57">
        <f>Table6[[#This Row],[At Risk]]/Table6[[#This Row],[Total Students]]</f>
        <v>0.54595588235294112</v>
      </c>
      <c r="AS28" s="29" t="s">
        <v>1767</v>
      </c>
      <c r="AT28" s="29" t="s">
        <v>2981</v>
      </c>
      <c r="AU28" s="70" t="s">
        <v>3246</v>
      </c>
    </row>
    <row r="29" spans="2:47" x14ac:dyDescent="0.25">
      <c r="B29" s="28" t="s">
        <v>1808</v>
      </c>
      <c r="C29" s="28" t="s">
        <v>79</v>
      </c>
      <c r="D29" s="28" t="s">
        <v>80</v>
      </c>
      <c r="E29" s="28" t="s">
        <v>2995</v>
      </c>
      <c r="F29" s="28" t="s">
        <v>455</v>
      </c>
      <c r="G29" s="29">
        <v>311</v>
      </c>
      <c r="H29" s="29">
        <v>154</v>
      </c>
      <c r="I29" s="31">
        <v>0.49517684887459801</v>
      </c>
      <c r="J29" s="29">
        <v>157</v>
      </c>
      <c r="K29" s="31">
        <v>0.50482315112540199</v>
      </c>
      <c r="L29" s="29">
        <v>1</v>
      </c>
      <c r="M29" s="29">
        <v>0</v>
      </c>
      <c r="N29" s="29">
        <v>5</v>
      </c>
      <c r="O29" s="29">
        <v>10</v>
      </c>
      <c r="P29" s="29">
        <v>0</v>
      </c>
      <c r="Q29" s="29">
        <v>279</v>
      </c>
      <c r="R29" s="29">
        <v>16</v>
      </c>
      <c r="S29" s="29">
        <f>SUM(Table6[[#This Row],[AmInd]:[HawPI]],Table6[[#This Row],[Multiple]])</f>
        <v>32</v>
      </c>
      <c r="T29" s="29">
        <v>307</v>
      </c>
      <c r="U29" s="31">
        <v>0.98713826366559498</v>
      </c>
      <c r="V29" s="29">
        <v>4</v>
      </c>
      <c r="W29" s="31">
        <v>1.2861736334405099E-2</v>
      </c>
      <c r="X29" s="29">
        <v>0</v>
      </c>
      <c r="Y29" s="29">
        <v>0</v>
      </c>
      <c r="Z29" s="29" t="s">
        <v>1869</v>
      </c>
      <c r="AA29" s="29">
        <v>0</v>
      </c>
      <c r="AB29" s="29">
        <v>0</v>
      </c>
      <c r="AC29" s="29">
        <v>0</v>
      </c>
      <c r="AD29" s="28">
        <v>0</v>
      </c>
      <c r="AE29" s="29">
        <v>0</v>
      </c>
      <c r="AF29" s="29">
        <v>0</v>
      </c>
      <c r="AG29" s="29">
        <v>99</v>
      </c>
      <c r="AH29" s="29">
        <v>118</v>
      </c>
      <c r="AI29" s="29">
        <v>94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177</v>
      </c>
      <c r="AP29" s="72">
        <f>Table6[[#This Row],[FRL]]/Table6[[#This Row],[Total Students]]</f>
        <v>0.56913183279742763</v>
      </c>
      <c r="AQ29" s="29">
        <v>177</v>
      </c>
      <c r="AR29" s="57">
        <f>Table6[[#This Row],[At Risk]]/Table6[[#This Row],[Total Students]]</f>
        <v>0.56913183279742763</v>
      </c>
      <c r="AS29" s="29" t="s">
        <v>1767</v>
      </c>
      <c r="AT29" s="29" t="s">
        <v>2981</v>
      </c>
      <c r="AU29" s="70" t="s">
        <v>3247</v>
      </c>
    </row>
    <row r="30" spans="2:47" x14ac:dyDescent="0.25">
      <c r="B30" s="28" t="s">
        <v>1808</v>
      </c>
      <c r="C30" s="28" t="s">
        <v>79</v>
      </c>
      <c r="D30" s="28" t="s">
        <v>80</v>
      </c>
      <c r="E30" s="28" t="s">
        <v>2996</v>
      </c>
      <c r="F30" s="28" t="s">
        <v>456</v>
      </c>
      <c r="G30" s="29">
        <v>139</v>
      </c>
      <c r="H30" s="29">
        <v>64</v>
      </c>
      <c r="I30" s="31">
        <v>0.46043165467625902</v>
      </c>
      <c r="J30" s="29">
        <v>75</v>
      </c>
      <c r="K30" s="31">
        <v>0.53956834532374098</v>
      </c>
      <c r="L30" s="29">
        <v>0</v>
      </c>
      <c r="M30" s="29">
        <v>0</v>
      </c>
      <c r="N30" s="29">
        <v>16</v>
      </c>
      <c r="O30" s="29">
        <v>0</v>
      </c>
      <c r="P30" s="29">
        <v>0</v>
      </c>
      <c r="Q30" s="29">
        <v>121</v>
      </c>
      <c r="R30" s="29">
        <v>2</v>
      </c>
      <c r="S30" s="29">
        <f>SUM(Table6[[#This Row],[AmInd]:[HawPI]],Table6[[#This Row],[Multiple]])</f>
        <v>18</v>
      </c>
      <c r="T30" s="29">
        <v>139</v>
      </c>
      <c r="U30" s="31">
        <v>1</v>
      </c>
      <c r="V30" s="29">
        <v>0</v>
      </c>
      <c r="W30" s="31">
        <v>0</v>
      </c>
      <c r="X30" s="29">
        <v>0</v>
      </c>
      <c r="Y30" s="29">
        <v>2</v>
      </c>
      <c r="Z30" s="29" t="s">
        <v>1869</v>
      </c>
      <c r="AA30" s="29">
        <v>13</v>
      </c>
      <c r="AB30" s="29">
        <v>21</v>
      </c>
      <c r="AC30" s="29">
        <v>13</v>
      </c>
      <c r="AD30" s="28">
        <v>25</v>
      </c>
      <c r="AE30" s="29">
        <v>20</v>
      </c>
      <c r="AF30" s="29">
        <v>11</v>
      </c>
      <c r="AG30" s="29">
        <v>15</v>
      </c>
      <c r="AH30" s="29">
        <v>19</v>
      </c>
      <c r="AI30" s="29">
        <v>0</v>
      </c>
      <c r="AJ30" s="29">
        <v>0</v>
      </c>
      <c r="AK30" s="29">
        <v>0</v>
      </c>
      <c r="AL30" s="29">
        <v>0</v>
      </c>
      <c r="AM30" s="29">
        <v>0</v>
      </c>
      <c r="AN30" s="29">
        <v>0</v>
      </c>
      <c r="AO30" s="29">
        <v>92</v>
      </c>
      <c r="AP30" s="72">
        <f>Table6[[#This Row],[FRL]]/Table6[[#This Row],[Total Students]]</f>
        <v>0.66187050359712229</v>
      </c>
      <c r="AQ30" s="29">
        <v>92</v>
      </c>
      <c r="AR30" s="57">
        <f>Table6[[#This Row],[At Risk]]/Table6[[#This Row],[Total Students]]</f>
        <v>0.66187050359712229</v>
      </c>
      <c r="AS30" s="29" t="s">
        <v>1767</v>
      </c>
      <c r="AT30" s="29" t="s">
        <v>2981</v>
      </c>
      <c r="AU30" s="70" t="s">
        <v>3246</v>
      </c>
    </row>
    <row r="31" spans="2:47" x14ac:dyDescent="0.25">
      <c r="B31" s="28" t="s">
        <v>1808</v>
      </c>
      <c r="C31" s="28" t="s">
        <v>79</v>
      </c>
      <c r="D31" s="28" t="s">
        <v>80</v>
      </c>
      <c r="E31" s="28" t="s">
        <v>2997</v>
      </c>
      <c r="F31" s="28" t="s">
        <v>457</v>
      </c>
      <c r="G31" s="29">
        <v>271</v>
      </c>
      <c r="H31" s="29">
        <v>136</v>
      </c>
      <c r="I31" s="31">
        <v>0.50184501845018403</v>
      </c>
      <c r="J31" s="29">
        <v>135</v>
      </c>
      <c r="K31" s="31">
        <v>0.49815498154981602</v>
      </c>
      <c r="L31" s="29">
        <v>0</v>
      </c>
      <c r="M31" s="29">
        <v>0</v>
      </c>
      <c r="N31" s="29">
        <v>14</v>
      </c>
      <c r="O31" s="29">
        <v>2</v>
      </c>
      <c r="P31" s="29">
        <v>0</v>
      </c>
      <c r="Q31" s="29">
        <v>250</v>
      </c>
      <c r="R31" s="29">
        <v>5</v>
      </c>
      <c r="S31" s="29">
        <f>SUM(Table6[[#This Row],[AmInd]:[HawPI]],Table6[[#This Row],[Multiple]])</f>
        <v>21</v>
      </c>
      <c r="T31" s="29">
        <v>271</v>
      </c>
      <c r="U31" s="31">
        <v>1</v>
      </c>
      <c r="V31" s="29">
        <v>0</v>
      </c>
      <c r="W31" s="31">
        <v>0</v>
      </c>
      <c r="X31" s="29">
        <v>0</v>
      </c>
      <c r="Y31" s="29">
        <v>0</v>
      </c>
      <c r="Z31" s="29" t="s">
        <v>1869</v>
      </c>
      <c r="AA31" s="29">
        <v>0</v>
      </c>
      <c r="AB31" s="29">
        <v>0</v>
      </c>
      <c r="AC31" s="29">
        <v>0</v>
      </c>
      <c r="AD31" s="28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53</v>
      </c>
      <c r="AJ31" s="29">
        <v>60</v>
      </c>
      <c r="AK31" s="29">
        <v>2</v>
      </c>
      <c r="AL31" s="29">
        <v>57</v>
      </c>
      <c r="AM31" s="29">
        <v>56</v>
      </c>
      <c r="AN31" s="29">
        <v>43</v>
      </c>
      <c r="AO31" s="29">
        <v>161</v>
      </c>
      <c r="AP31" s="72">
        <f>Table6[[#This Row],[FRL]]/Table6[[#This Row],[Total Students]]</f>
        <v>0.59409594095940954</v>
      </c>
      <c r="AQ31" s="29">
        <v>161</v>
      </c>
      <c r="AR31" s="57">
        <f>Table6[[#This Row],[At Risk]]/Table6[[#This Row],[Total Students]]</f>
        <v>0.59409594095940954</v>
      </c>
      <c r="AS31" s="29" t="s">
        <v>1767</v>
      </c>
      <c r="AT31" s="29" t="s">
        <v>2981</v>
      </c>
      <c r="AU31" s="70" t="s">
        <v>3246</v>
      </c>
    </row>
    <row r="32" spans="2:47" x14ac:dyDescent="0.25">
      <c r="B32" s="28" t="s">
        <v>1808</v>
      </c>
      <c r="C32" s="28" t="s">
        <v>79</v>
      </c>
      <c r="D32" s="28" t="s">
        <v>80</v>
      </c>
      <c r="E32" s="28" t="s">
        <v>2998</v>
      </c>
      <c r="F32" s="28" t="s">
        <v>458</v>
      </c>
      <c r="G32" s="29">
        <v>552</v>
      </c>
      <c r="H32" s="29">
        <v>281</v>
      </c>
      <c r="I32" s="31">
        <v>0.50905797101449302</v>
      </c>
      <c r="J32" s="29">
        <v>271</v>
      </c>
      <c r="K32" s="31">
        <v>0.49094202898550698</v>
      </c>
      <c r="L32" s="29">
        <v>0</v>
      </c>
      <c r="M32" s="29">
        <v>1</v>
      </c>
      <c r="N32" s="29">
        <v>53</v>
      </c>
      <c r="O32" s="29">
        <v>18</v>
      </c>
      <c r="P32" s="29">
        <v>0</v>
      </c>
      <c r="Q32" s="29">
        <v>453</v>
      </c>
      <c r="R32" s="29">
        <v>27</v>
      </c>
      <c r="S32" s="29">
        <f>SUM(Table6[[#This Row],[AmInd]:[HawPI]],Table6[[#This Row],[Multiple]])</f>
        <v>99</v>
      </c>
      <c r="T32" s="29">
        <v>547</v>
      </c>
      <c r="U32" s="31">
        <v>0.99094202898550698</v>
      </c>
      <c r="V32" s="29">
        <v>5</v>
      </c>
      <c r="W32" s="31">
        <v>9.0579710144927505E-3</v>
      </c>
      <c r="X32" s="29">
        <v>0</v>
      </c>
      <c r="Y32" s="29">
        <v>2</v>
      </c>
      <c r="Z32" s="29" t="s">
        <v>1869</v>
      </c>
      <c r="AA32" s="29">
        <v>59</v>
      </c>
      <c r="AB32" s="29">
        <v>64</v>
      </c>
      <c r="AC32" s="29">
        <v>65</v>
      </c>
      <c r="AD32" s="28">
        <v>59</v>
      </c>
      <c r="AE32" s="29">
        <v>70</v>
      </c>
      <c r="AF32" s="29">
        <v>64</v>
      </c>
      <c r="AG32" s="29">
        <v>65</v>
      </c>
      <c r="AH32" s="29">
        <v>57</v>
      </c>
      <c r="AI32" s="29">
        <v>47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318</v>
      </c>
      <c r="AP32" s="72">
        <f>Table6[[#This Row],[FRL]]/Table6[[#This Row],[Total Students]]</f>
        <v>0.57608695652173914</v>
      </c>
      <c r="AQ32" s="29">
        <v>318</v>
      </c>
      <c r="AR32" s="57">
        <f>Table6[[#This Row],[At Risk]]/Table6[[#This Row],[Total Students]]</f>
        <v>0.57608695652173914</v>
      </c>
      <c r="AS32" s="29" t="s">
        <v>1767</v>
      </c>
      <c r="AT32" s="29" t="s">
        <v>2981</v>
      </c>
      <c r="AU32" s="70" t="s">
        <v>3246</v>
      </c>
    </row>
    <row r="33" spans="2:47" x14ac:dyDescent="0.25">
      <c r="B33" s="28" t="s">
        <v>1808</v>
      </c>
      <c r="C33" s="28" t="s">
        <v>79</v>
      </c>
      <c r="D33" s="28" t="s">
        <v>80</v>
      </c>
      <c r="E33" s="28" t="s">
        <v>2999</v>
      </c>
      <c r="F33" s="28" t="s">
        <v>459</v>
      </c>
      <c r="G33" s="29">
        <v>186</v>
      </c>
      <c r="H33" s="29">
        <v>90</v>
      </c>
      <c r="I33" s="31">
        <v>0.483870967741936</v>
      </c>
      <c r="J33" s="29">
        <v>96</v>
      </c>
      <c r="K33" s="31">
        <v>0.51612903225806495</v>
      </c>
      <c r="L33" s="29">
        <v>0</v>
      </c>
      <c r="M33" s="29">
        <v>0</v>
      </c>
      <c r="N33" s="29">
        <v>3</v>
      </c>
      <c r="O33" s="29">
        <v>1</v>
      </c>
      <c r="P33" s="29">
        <v>0</v>
      </c>
      <c r="Q33" s="29">
        <v>178</v>
      </c>
      <c r="R33" s="29">
        <v>4</v>
      </c>
      <c r="S33" s="29">
        <f>SUM(Table6[[#This Row],[AmInd]:[HawPI]],Table6[[#This Row],[Multiple]])</f>
        <v>8</v>
      </c>
      <c r="T33" s="29">
        <v>186</v>
      </c>
      <c r="U33" s="31">
        <v>1</v>
      </c>
      <c r="V33" s="29">
        <v>0</v>
      </c>
      <c r="W33" s="31">
        <v>0</v>
      </c>
      <c r="X33" s="29">
        <v>0</v>
      </c>
      <c r="Y33" s="29">
        <v>3</v>
      </c>
      <c r="Z33" s="29" t="s">
        <v>1869</v>
      </c>
      <c r="AA33" s="29">
        <v>20</v>
      </c>
      <c r="AB33" s="29">
        <v>19</v>
      </c>
      <c r="AC33" s="29">
        <v>15</v>
      </c>
      <c r="AD33" s="28">
        <v>25</v>
      </c>
      <c r="AE33" s="29">
        <v>20</v>
      </c>
      <c r="AF33" s="29">
        <v>26</v>
      </c>
      <c r="AG33" s="29">
        <v>30</v>
      </c>
      <c r="AH33" s="29">
        <v>28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108</v>
      </c>
      <c r="AP33" s="72">
        <f>Table6[[#This Row],[FRL]]/Table6[[#This Row],[Total Students]]</f>
        <v>0.58064516129032262</v>
      </c>
      <c r="AQ33" s="29">
        <v>108</v>
      </c>
      <c r="AR33" s="57">
        <f>Table6[[#This Row],[At Risk]]/Table6[[#This Row],[Total Students]]</f>
        <v>0.58064516129032262</v>
      </c>
      <c r="AS33" s="29" t="s">
        <v>1767</v>
      </c>
      <c r="AT33" s="29" t="s">
        <v>2981</v>
      </c>
      <c r="AU33" s="70" t="s">
        <v>3246</v>
      </c>
    </row>
    <row r="34" spans="2:47" x14ac:dyDescent="0.25">
      <c r="B34" s="28" t="s">
        <v>1808</v>
      </c>
      <c r="C34" s="28" t="s">
        <v>79</v>
      </c>
      <c r="D34" s="28" t="s">
        <v>80</v>
      </c>
      <c r="E34" s="28" t="s">
        <v>3000</v>
      </c>
      <c r="F34" s="28" t="s">
        <v>460</v>
      </c>
      <c r="G34" s="29">
        <v>383</v>
      </c>
      <c r="H34" s="29">
        <v>199</v>
      </c>
      <c r="I34" s="31">
        <v>0.519582245430809</v>
      </c>
      <c r="J34" s="29">
        <v>184</v>
      </c>
      <c r="K34" s="31">
        <v>0.480417754569191</v>
      </c>
      <c r="L34" s="29">
        <v>2</v>
      </c>
      <c r="M34" s="29">
        <v>1</v>
      </c>
      <c r="N34" s="29">
        <v>175</v>
      </c>
      <c r="O34" s="29">
        <v>7</v>
      </c>
      <c r="P34" s="29">
        <v>0</v>
      </c>
      <c r="Q34" s="29">
        <v>168</v>
      </c>
      <c r="R34" s="29">
        <v>30</v>
      </c>
      <c r="S34" s="29">
        <f>SUM(Table6[[#This Row],[AmInd]:[HawPI]],Table6[[#This Row],[Multiple]])</f>
        <v>215</v>
      </c>
      <c r="T34" s="29">
        <v>379</v>
      </c>
      <c r="U34" s="31">
        <v>0.98955613577023505</v>
      </c>
      <c r="V34" s="29">
        <v>4</v>
      </c>
      <c r="W34" s="31">
        <v>1.0443864229764999E-2</v>
      </c>
      <c r="X34" s="29">
        <v>0</v>
      </c>
      <c r="Y34" s="29">
        <v>0</v>
      </c>
      <c r="Z34" s="29" t="s">
        <v>1869</v>
      </c>
      <c r="AA34" s="29">
        <v>0</v>
      </c>
      <c r="AB34" s="29">
        <v>145</v>
      </c>
      <c r="AC34" s="29">
        <v>120</v>
      </c>
      <c r="AD34" s="28">
        <v>118</v>
      </c>
      <c r="AE34" s="29">
        <v>0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310</v>
      </c>
      <c r="AP34" s="72">
        <f>Table6[[#This Row],[FRL]]/Table6[[#This Row],[Total Students]]</f>
        <v>0.80939947780678856</v>
      </c>
      <c r="AQ34" s="29">
        <v>310</v>
      </c>
      <c r="AR34" s="57">
        <f>Table6[[#This Row],[At Risk]]/Table6[[#This Row],[Total Students]]</f>
        <v>0.80939947780678856</v>
      </c>
      <c r="AS34" s="29" t="s">
        <v>1767</v>
      </c>
      <c r="AT34" s="29" t="s">
        <v>2981</v>
      </c>
      <c r="AU34" s="70" t="s">
        <v>3246</v>
      </c>
    </row>
    <row r="35" spans="2:47" x14ac:dyDescent="0.25">
      <c r="B35" s="28" t="s">
        <v>1808</v>
      </c>
      <c r="C35" s="28" t="s">
        <v>79</v>
      </c>
      <c r="D35" s="28" t="s">
        <v>80</v>
      </c>
      <c r="E35" s="28" t="s">
        <v>3001</v>
      </c>
      <c r="F35" s="28" t="s">
        <v>461</v>
      </c>
      <c r="G35" s="29">
        <v>687</v>
      </c>
      <c r="H35" s="29">
        <v>361</v>
      </c>
      <c r="I35" s="31">
        <v>0.52547307132459997</v>
      </c>
      <c r="J35" s="29">
        <v>326</v>
      </c>
      <c r="K35" s="31">
        <v>0.47452692867539997</v>
      </c>
      <c r="L35" s="29">
        <v>1</v>
      </c>
      <c r="M35" s="29">
        <v>0</v>
      </c>
      <c r="N35" s="29">
        <v>208</v>
      </c>
      <c r="O35" s="29">
        <v>10</v>
      </c>
      <c r="P35" s="29">
        <v>0</v>
      </c>
      <c r="Q35" s="29">
        <v>458</v>
      </c>
      <c r="R35" s="29">
        <v>10</v>
      </c>
      <c r="S35" s="29">
        <f>SUM(Table6[[#This Row],[AmInd]:[HawPI]],Table6[[#This Row],[Multiple]])</f>
        <v>229</v>
      </c>
      <c r="T35" s="29">
        <v>684</v>
      </c>
      <c r="U35" s="31">
        <v>0.99563318777292598</v>
      </c>
      <c r="V35" s="29">
        <v>3</v>
      </c>
      <c r="W35" s="31">
        <v>4.3668122270742399E-3</v>
      </c>
      <c r="X35" s="29">
        <v>0</v>
      </c>
      <c r="Y35" s="29">
        <v>0</v>
      </c>
      <c r="Z35" s="29" t="s">
        <v>1869</v>
      </c>
      <c r="AA35" s="29">
        <v>0</v>
      </c>
      <c r="AB35" s="29">
        <v>0</v>
      </c>
      <c r="AC35" s="29">
        <v>0</v>
      </c>
      <c r="AD35" s="28">
        <v>0</v>
      </c>
      <c r="AE35" s="29">
        <v>0</v>
      </c>
      <c r="AF35" s="29">
        <v>0</v>
      </c>
      <c r="AG35" s="29">
        <v>0</v>
      </c>
      <c r="AH35" s="29">
        <v>0</v>
      </c>
      <c r="AI35" s="29">
        <v>0</v>
      </c>
      <c r="AJ35" s="29">
        <v>216</v>
      </c>
      <c r="AK35" s="29">
        <v>11</v>
      </c>
      <c r="AL35" s="29">
        <v>164</v>
      </c>
      <c r="AM35" s="29">
        <v>150</v>
      </c>
      <c r="AN35" s="29">
        <v>146</v>
      </c>
      <c r="AO35" s="29">
        <v>394</v>
      </c>
      <c r="AP35" s="72">
        <f>Table6[[#This Row],[FRL]]/Table6[[#This Row],[Total Students]]</f>
        <v>0.57350800582241634</v>
      </c>
      <c r="AQ35" s="29">
        <v>394</v>
      </c>
      <c r="AR35" s="57">
        <f>Table6[[#This Row],[At Risk]]/Table6[[#This Row],[Total Students]]</f>
        <v>0.57350800582241634</v>
      </c>
      <c r="AS35" s="29" t="s">
        <v>1767</v>
      </c>
      <c r="AT35" s="29" t="s">
        <v>2981</v>
      </c>
      <c r="AU35" s="70" t="s">
        <v>3246</v>
      </c>
    </row>
    <row r="36" spans="2:47" x14ac:dyDescent="0.25">
      <c r="B36" s="28" t="s">
        <v>1808</v>
      </c>
      <c r="C36" s="28" t="s">
        <v>79</v>
      </c>
      <c r="D36" s="28" t="s">
        <v>80</v>
      </c>
      <c r="E36" s="28" t="s">
        <v>3002</v>
      </c>
      <c r="F36" s="28" t="s">
        <v>462</v>
      </c>
      <c r="G36" s="29">
        <v>422</v>
      </c>
      <c r="H36" s="29">
        <v>208</v>
      </c>
      <c r="I36" s="31">
        <v>0.49289099526066299</v>
      </c>
      <c r="J36" s="29">
        <v>214</v>
      </c>
      <c r="K36" s="31">
        <v>0.50710900473933695</v>
      </c>
      <c r="L36" s="29">
        <v>0</v>
      </c>
      <c r="M36" s="29">
        <v>1</v>
      </c>
      <c r="N36" s="29">
        <v>14</v>
      </c>
      <c r="O36" s="29">
        <v>16</v>
      </c>
      <c r="P36" s="29">
        <v>0</v>
      </c>
      <c r="Q36" s="29">
        <v>380</v>
      </c>
      <c r="R36" s="29">
        <v>11</v>
      </c>
      <c r="S36" s="29">
        <f>SUM(Table6[[#This Row],[AmInd]:[HawPI]],Table6[[#This Row],[Multiple]])</f>
        <v>42</v>
      </c>
      <c r="T36" s="29">
        <v>418</v>
      </c>
      <c r="U36" s="31">
        <v>0.99052132701421802</v>
      </c>
      <c r="V36" s="29">
        <v>4</v>
      </c>
      <c r="W36" s="31">
        <v>9.4786729857819895E-3</v>
      </c>
      <c r="X36" s="29">
        <v>0</v>
      </c>
      <c r="Y36" s="29">
        <v>3</v>
      </c>
      <c r="Z36" s="29" t="s">
        <v>1869</v>
      </c>
      <c r="AA36" s="29">
        <v>39</v>
      </c>
      <c r="AB36" s="29">
        <v>43</v>
      </c>
      <c r="AC36" s="29">
        <v>55</v>
      </c>
      <c r="AD36" s="28">
        <v>47</v>
      </c>
      <c r="AE36" s="29">
        <v>44</v>
      </c>
      <c r="AF36" s="29">
        <v>42</v>
      </c>
      <c r="AG36" s="29">
        <v>48</v>
      </c>
      <c r="AH36" s="29">
        <v>53</v>
      </c>
      <c r="AI36" s="29">
        <v>48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236</v>
      </c>
      <c r="AP36" s="72">
        <f>Table6[[#This Row],[FRL]]/Table6[[#This Row],[Total Students]]</f>
        <v>0.55924170616113744</v>
      </c>
      <c r="AQ36" s="29">
        <v>236</v>
      </c>
      <c r="AR36" s="57">
        <f>Table6[[#This Row],[At Risk]]/Table6[[#This Row],[Total Students]]</f>
        <v>0.55924170616113744</v>
      </c>
      <c r="AS36" s="29" t="s">
        <v>1767</v>
      </c>
      <c r="AT36" s="29" t="s">
        <v>2981</v>
      </c>
      <c r="AU36" s="70" t="s">
        <v>3246</v>
      </c>
    </row>
    <row r="37" spans="2:47" x14ac:dyDescent="0.25">
      <c r="B37" s="28" t="s">
        <v>1808</v>
      </c>
      <c r="C37" s="28" t="s">
        <v>79</v>
      </c>
      <c r="D37" s="28" t="s">
        <v>80</v>
      </c>
      <c r="E37" s="28" t="s">
        <v>3003</v>
      </c>
      <c r="F37" s="28" t="s">
        <v>463</v>
      </c>
      <c r="G37" s="29">
        <v>286</v>
      </c>
      <c r="H37" s="29">
        <v>151</v>
      </c>
      <c r="I37" s="31">
        <v>0.52797202797202802</v>
      </c>
      <c r="J37" s="29">
        <v>135</v>
      </c>
      <c r="K37" s="31">
        <v>0.47202797202797198</v>
      </c>
      <c r="L37" s="29">
        <v>0</v>
      </c>
      <c r="M37" s="29">
        <v>3</v>
      </c>
      <c r="N37" s="29">
        <v>180</v>
      </c>
      <c r="O37" s="29">
        <v>8</v>
      </c>
      <c r="P37" s="29">
        <v>0</v>
      </c>
      <c r="Q37" s="29">
        <v>81</v>
      </c>
      <c r="R37" s="29">
        <v>14</v>
      </c>
      <c r="S37" s="29">
        <f>SUM(Table6[[#This Row],[AmInd]:[HawPI]],Table6[[#This Row],[Multiple]])</f>
        <v>205</v>
      </c>
      <c r="T37" s="29">
        <v>284</v>
      </c>
      <c r="U37" s="31">
        <v>0.99300699300699302</v>
      </c>
      <c r="V37" s="29">
        <v>2</v>
      </c>
      <c r="W37" s="31">
        <v>6.9930069930069904E-3</v>
      </c>
      <c r="X37" s="29">
        <v>0</v>
      </c>
      <c r="Y37" s="29">
        <v>0</v>
      </c>
      <c r="Z37" s="29" t="s">
        <v>1869</v>
      </c>
      <c r="AA37" s="29">
        <v>0</v>
      </c>
      <c r="AB37" s="29">
        <v>72</v>
      </c>
      <c r="AC37" s="29">
        <v>50</v>
      </c>
      <c r="AD37" s="28">
        <v>59</v>
      </c>
      <c r="AE37" s="29">
        <v>55</v>
      </c>
      <c r="AF37" s="29">
        <v>50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270</v>
      </c>
      <c r="AP37" s="72">
        <f>Table6[[#This Row],[FRL]]/Table6[[#This Row],[Total Students]]</f>
        <v>0.94405594405594406</v>
      </c>
      <c r="AQ37" s="29">
        <v>270</v>
      </c>
      <c r="AR37" s="57">
        <f>Table6[[#This Row],[At Risk]]/Table6[[#This Row],[Total Students]]</f>
        <v>0.94405594405594406</v>
      </c>
      <c r="AS37" s="29" t="s">
        <v>1767</v>
      </c>
      <c r="AT37" s="29" t="s">
        <v>2981</v>
      </c>
      <c r="AU37" s="70" t="s">
        <v>3246</v>
      </c>
    </row>
    <row r="38" spans="2:47" x14ac:dyDescent="0.25">
      <c r="B38" s="28" t="s">
        <v>1808</v>
      </c>
      <c r="C38" s="28" t="s">
        <v>79</v>
      </c>
      <c r="D38" s="28" t="s">
        <v>80</v>
      </c>
      <c r="E38" s="28" t="s">
        <v>3004</v>
      </c>
      <c r="F38" s="28" t="s">
        <v>464</v>
      </c>
      <c r="G38" s="29">
        <v>350</v>
      </c>
      <c r="H38" s="29">
        <v>162</v>
      </c>
      <c r="I38" s="31">
        <v>0.46285714285714302</v>
      </c>
      <c r="J38" s="29">
        <v>188</v>
      </c>
      <c r="K38" s="31">
        <v>0.53714285714285703</v>
      </c>
      <c r="L38" s="29">
        <v>0</v>
      </c>
      <c r="M38" s="29">
        <v>2</v>
      </c>
      <c r="N38" s="29">
        <v>94</v>
      </c>
      <c r="O38" s="29">
        <v>12</v>
      </c>
      <c r="P38" s="29">
        <v>0</v>
      </c>
      <c r="Q38" s="29">
        <v>219</v>
      </c>
      <c r="R38" s="29">
        <v>23</v>
      </c>
      <c r="S38" s="29">
        <f>SUM(Table6[[#This Row],[AmInd]:[HawPI]],Table6[[#This Row],[Multiple]])</f>
        <v>131</v>
      </c>
      <c r="T38" s="29">
        <v>345</v>
      </c>
      <c r="U38" s="31">
        <v>0.98571428571428599</v>
      </c>
      <c r="V38" s="29">
        <v>5</v>
      </c>
      <c r="W38" s="31">
        <v>1.4285714285714299E-2</v>
      </c>
      <c r="X38" s="29">
        <v>0</v>
      </c>
      <c r="Y38" s="29">
        <v>0</v>
      </c>
      <c r="Z38" s="29" t="s">
        <v>1869</v>
      </c>
      <c r="AA38" s="29">
        <v>0</v>
      </c>
      <c r="AB38" s="29">
        <v>85</v>
      </c>
      <c r="AC38" s="29">
        <v>75</v>
      </c>
      <c r="AD38" s="28">
        <v>73</v>
      </c>
      <c r="AE38" s="29">
        <v>66</v>
      </c>
      <c r="AF38" s="29">
        <v>51</v>
      </c>
      <c r="AG38" s="29">
        <v>0</v>
      </c>
      <c r="AH38" s="29">
        <v>0</v>
      </c>
      <c r="AI38" s="29">
        <v>0</v>
      </c>
      <c r="AJ38" s="29">
        <v>0</v>
      </c>
      <c r="AK38" s="29">
        <v>0</v>
      </c>
      <c r="AL38" s="29">
        <v>0</v>
      </c>
      <c r="AM38" s="29">
        <v>0</v>
      </c>
      <c r="AN38" s="29">
        <v>0</v>
      </c>
      <c r="AO38" s="29">
        <v>318</v>
      </c>
      <c r="AP38" s="72">
        <f>Table6[[#This Row],[FRL]]/Table6[[#This Row],[Total Students]]</f>
        <v>0.90857142857142859</v>
      </c>
      <c r="AQ38" s="29">
        <v>318</v>
      </c>
      <c r="AR38" s="57">
        <f>Table6[[#This Row],[At Risk]]/Table6[[#This Row],[Total Students]]</f>
        <v>0.90857142857142859</v>
      </c>
      <c r="AS38" s="29" t="s">
        <v>1767</v>
      </c>
      <c r="AT38" s="29" t="s">
        <v>2981</v>
      </c>
      <c r="AU38" s="70" t="s">
        <v>3246</v>
      </c>
    </row>
    <row r="39" spans="2:47" x14ac:dyDescent="0.25">
      <c r="B39" s="28" t="s">
        <v>1808</v>
      </c>
      <c r="C39" s="28" t="s">
        <v>79</v>
      </c>
      <c r="D39" s="28" t="s">
        <v>80</v>
      </c>
      <c r="E39" s="28" t="s">
        <v>3005</v>
      </c>
      <c r="F39" s="28" t="s">
        <v>465</v>
      </c>
      <c r="G39" s="29">
        <v>255</v>
      </c>
      <c r="H39" s="29">
        <v>123</v>
      </c>
      <c r="I39" s="31">
        <v>0.48235294117647098</v>
      </c>
      <c r="J39" s="29">
        <v>132</v>
      </c>
      <c r="K39" s="31">
        <v>0.51764705882352902</v>
      </c>
      <c r="L39" s="29">
        <v>0</v>
      </c>
      <c r="M39" s="29">
        <v>0</v>
      </c>
      <c r="N39" s="29">
        <v>117</v>
      </c>
      <c r="O39" s="29">
        <v>8</v>
      </c>
      <c r="P39" s="29">
        <v>0</v>
      </c>
      <c r="Q39" s="29">
        <v>112</v>
      </c>
      <c r="R39" s="29">
        <v>18</v>
      </c>
      <c r="S39" s="29">
        <f>SUM(Table6[[#This Row],[AmInd]:[HawPI]],Table6[[#This Row],[Multiple]])</f>
        <v>143</v>
      </c>
      <c r="T39" s="29">
        <v>253</v>
      </c>
      <c r="U39" s="31">
        <v>0.99215686274509796</v>
      </c>
      <c r="V39" s="29">
        <v>2</v>
      </c>
      <c r="W39" s="31">
        <v>7.8431372549019607E-3</v>
      </c>
      <c r="X39" s="29">
        <v>0</v>
      </c>
      <c r="Y39" s="29">
        <v>0</v>
      </c>
      <c r="Z39" s="29" t="s">
        <v>1869</v>
      </c>
      <c r="AA39" s="29">
        <v>0</v>
      </c>
      <c r="AB39" s="29">
        <v>0</v>
      </c>
      <c r="AC39" s="29">
        <v>0</v>
      </c>
      <c r="AD39" s="28">
        <v>0</v>
      </c>
      <c r="AE39" s="29">
        <v>138</v>
      </c>
      <c r="AF39" s="29">
        <v>117</v>
      </c>
      <c r="AG39" s="29">
        <v>0</v>
      </c>
      <c r="AH39" s="29">
        <v>0</v>
      </c>
      <c r="AI39" s="29">
        <v>0</v>
      </c>
      <c r="AJ39" s="29">
        <v>0</v>
      </c>
      <c r="AK39" s="29">
        <v>0</v>
      </c>
      <c r="AL39" s="29">
        <v>0</v>
      </c>
      <c r="AM39" s="29">
        <v>0</v>
      </c>
      <c r="AN39" s="29">
        <v>0</v>
      </c>
      <c r="AO39" s="29">
        <v>220</v>
      </c>
      <c r="AP39" s="72">
        <f>Table6[[#This Row],[FRL]]/Table6[[#This Row],[Total Students]]</f>
        <v>0.86274509803921573</v>
      </c>
      <c r="AQ39" s="29">
        <v>220</v>
      </c>
      <c r="AR39" s="57">
        <f>Table6[[#This Row],[At Risk]]/Table6[[#This Row],[Total Students]]</f>
        <v>0.86274509803921573</v>
      </c>
      <c r="AS39" s="29" t="s">
        <v>1767</v>
      </c>
      <c r="AT39" s="29" t="s">
        <v>2981</v>
      </c>
      <c r="AU39" s="70" t="s">
        <v>3246</v>
      </c>
    </row>
    <row r="40" spans="2:47" x14ac:dyDescent="0.25">
      <c r="B40" s="28" t="s">
        <v>1808</v>
      </c>
      <c r="C40" s="28" t="s">
        <v>79</v>
      </c>
      <c r="D40" s="28" t="s">
        <v>80</v>
      </c>
      <c r="E40" s="28" t="s">
        <v>3006</v>
      </c>
      <c r="F40" s="28" t="s">
        <v>466</v>
      </c>
      <c r="G40" s="29">
        <v>2</v>
      </c>
      <c r="H40" s="29">
        <v>2</v>
      </c>
      <c r="I40" s="31">
        <v>1</v>
      </c>
      <c r="J40" s="29">
        <v>0</v>
      </c>
      <c r="K40" s="31">
        <v>0</v>
      </c>
      <c r="L40" s="29">
        <v>0</v>
      </c>
      <c r="M40" s="29">
        <v>0</v>
      </c>
      <c r="N40" s="29">
        <v>1</v>
      </c>
      <c r="O40" s="29">
        <v>0</v>
      </c>
      <c r="P40" s="29">
        <v>0</v>
      </c>
      <c r="Q40" s="29">
        <v>1</v>
      </c>
      <c r="R40" s="29">
        <v>0</v>
      </c>
      <c r="S40" s="29">
        <f>SUM(Table6[[#This Row],[AmInd]:[HawPI]],Table6[[#This Row],[Multiple]])</f>
        <v>1</v>
      </c>
      <c r="T40" s="29">
        <v>2</v>
      </c>
      <c r="U40" s="31">
        <v>1</v>
      </c>
      <c r="V40" s="29">
        <v>0</v>
      </c>
      <c r="W40" s="31">
        <v>0</v>
      </c>
      <c r="X40" s="29">
        <v>0</v>
      </c>
      <c r="Y40" s="29">
        <v>2</v>
      </c>
      <c r="Z40" s="29" t="s">
        <v>1869</v>
      </c>
      <c r="AA40" s="29">
        <v>0</v>
      </c>
      <c r="AB40" s="29">
        <v>0</v>
      </c>
      <c r="AC40" s="29">
        <v>0</v>
      </c>
      <c r="AD40" s="28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2</v>
      </c>
      <c r="AP40" s="72">
        <f>Table6[[#This Row],[FRL]]/Table6[[#This Row],[Total Students]]</f>
        <v>1</v>
      </c>
      <c r="AQ40" s="29">
        <v>2</v>
      </c>
      <c r="AR40" s="57">
        <f>Table6[[#This Row],[At Risk]]/Table6[[#This Row],[Total Students]]</f>
        <v>1</v>
      </c>
      <c r="AS40" s="29" t="s">
        <v>1767</v>
      </c>
      <c r="AT40" s="29" t="s">
        <v>2981</v>
      </c>
      <c r="AU40" s="70" t="s">
        <v>3247</v>
      </c>
    </row>
    <row r="41" spans="2:47" x14ac:dyDescent="0.25">
      <c r="B41" s="28" t="s">
        <v>1808</v>
      </c>
      <c r="C41" s="28" t="s">
        <v>79</v>
      </c>
      <c r="D41" s="28" t="s">
        <v>80</v>
      </c>
      <c r="E41" s="28" t="s">
        <v>3007</v>
      </c>
      <c r="F41" s="28" t="s">
        <v>467</v>
      </c>
      <c r="G41" s="29">
        <v>12</v>
      </c>
      <c r="H41" s="29">
        <v>5</v>
      </c>
      <c r="I41" s="31">
        <v>0.41666666666666702</v>
      </c>
      <c r="J41" s="29">
        <v>7</v>
      </c>
      <c r="K41" s="31">
        <v>0.58333333333333304</v>
      </c>
      <c r="L41" s="29">
        <v>0</v>
      </c>
      <c r="M41" s="29">
        <v>0</v>
      </c>
      <c r="N41" s="29">
        <v>6</v>
      </c>
      <c r="O41" s="29">
        <v>0</v>
      </c>
      <c r="P41" s="29">
        <v>0</v>
      </c>
      <c r="Q41" s="29">
        <v>6</v>
      </c>
      <c r="R41" s="29">
        <v>0</v>
      </c>
      <c r="S41" s="29">
        <f>SUM(Table6[[#This Row],[AmInd]:[HawPI]],Table6[[#This Row],[Multiple]])</f>
        <v>6</v>
      </c>
      <c r="T41" s="29">
        <v>12</v>
      </c>
      <c r="U41" s="31">
        <v>1</v>
      </c>
      <c r="V41" s="29">
        <v>0</v>
      </c>
      <c r="W41" s="31">
        <v>0</v>
      </c>
      <c r="X41" s="29">
        <v>0</v>
      </c>
      <c r="Y41" s="29">
        <v>12</v>
      </c>
      <c r="Z41" s="29" t="s">
        <v>1869</v>
      </c>
      <c r="AA41" s="29">
        <v>0</v>
      </c>
      <c r="AB41" s="29">
        <v>0</v>
      </c>
      <c r="AC41" s="29">
        <v>0</v>
      </c>
      <c r="AD41" s="28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11</v>
      </c>
      <c r="AP41" s="72">
        <f>Table6[[#This Row],[FRL]]/Table6[[#This Row],[Total Students]]</f>
        <v>0.91666666666666663</v>
      </c>
      <c r="AQ41" s="29">
        <v>11</v>
      </c>
      <c r="AR41" s="57">
        <f>Table6[[#This Row],[At Risk]]/Table6[[#This Row],[Total Students]]</f>
        <v>0.91666666666666663</v>
      </c>
      <c r="AS41" s="29" t="s">
        <v>1767</v>
      </c>
      <c r="AT41" s="29" t="s">
        <v>2981</v>
      </c>
      <c r="AU41" s="70" t="s">
        <v>3247</v>
      </c>
    </row>
    <row r="42" spans="2:47" x14ac:dyDescent="0.25">
      <c r="B42" s="28" t="s">
        <v>1808</v>
      </c>
      <c r="C42" s="28" t="s">
        <v>79</v>
      </c>
      <c r="D42" s="28" t="s">
        <v>80</v>
      </c>
      <c r="E42" s="28" t="s">
        <v>3008</v>
      </c>
      <c r="F42" s="28" t="s">
        <v>468</v>
      </c>
      <c r="G42" s="29">
        <v>14</v>
      </c>
      <c r="H42" s="29">
        <v>6</v>
      </c>
      <c r="I42" s="31">
        <v>0.42857142857142899</v>
      </c>
      <c r="J42" s="29">
        <v>8</v>
      </c>
      <c r="K42" s="31">
        <v>0.57142857142857095</v>
      </c>
      <c r="L42" s="29">
        <v>0</v>
      </c>
      <c r="M42" s="29">
        <v>0</v>
      </c>
      <c r="N42" s="29">
        <v>5</v>
      </c>
      <c r="O42" s="29">
        <v>2</v>
      </c>
      <c r="P42" s="29">
        <v>0</v>
      </c>
      <c r="Q42" s="29">
        <v>7</v>
      </c>
      <c r="R42" s="29">
        <v>0</v>
      </c>
      <c r="S42" s="29">
        <f>SUM(Table6[[#This Row],[AmInd]:[HawPI]],Table6[[#This Row],[Multiple]])</f>
        <v>7</v>
      </c>
      <c r="T42" s="29">
        <v>14</v>
      </c>
      <c r="U42" s="31">
        <v>1</v>
      </c>
      <c r="V42" s="29">
        <v>0</v>
      </c>
      <c r="W42" s="31">
        <v>0</v>
      </c>
      <c r="X42" s="29">
        <v>0</v>
      </c>
      <c r="Y42" s="29">
        <v>14</v>
      </c>
      <c r="Z42" s="29" t="s">
        <v>1869</v>
      </c>
      <c r="AA42" s="29">
        <v>0</v>
      </c>
      <c r="AB42" s="29">
        <v>0</v>
      </c>
      <c r="AC42" s="29">
        <v>0</v>
      </c>
      <c r="AD42" s="28">
        <v>0</v>
      </c>
      <c r="AE42" s="29">
        <v>0</v>
      </c>
      <c r="AF42" s="29">
        <v>0</v>
      </c>
      <c r="AG42" s="29">
        <v>0</v>
      </c>
      <c r="AH42" s="29">
        <v>0</v>
      </c>
      <c r="AI42" s="29">
        <v>0</v>
      </c>
      <c r="AJ42" s="29">
        <v>0</v>
      </c>
      <c r="AK42" s="29">
        <v>0</v>
      </c>
      <c r="AL42" s="29">
        <v>0</v>
      </c>
      <c r="AM42" s="29">
        <v>0</v>
      </c>
      <c r="AN42" s="29">
        <v>0</v>
      </c>
      <c r="AO42" s="29">
        <v>11</v>
      </c>
      <c r="AP42" s="72">
        <f>Table6[[#This Row],[FRL]]/Table6[[#This Row],[Total Students]]</f>
        <v>0.7857142857142857</v>
      </c>
      <c r="AQ42" s="29">
        <v>11</v>
      </c>
      <c r="AR42" s="57">
        <f>Table6[[#This Row],[At Risk]]/Table6[[#This Row],[Total Students]]</f>
        <v>0.7857142857142857</v>
      </c>
      <c r="AS42" s="29" t="s">
        <v>1767</v>
      </c>
      <c r="AT42" s="29" t="s">
        <v>2981</v>
      </c>
      <c r="AU42" s="70" t="s">
        <v>3247</v>
      </c>
    </row>
    <row r="43" spans="2:47" x14ac:dyDescent="0.25">
      <c r="B43" s="28" t="s">
        <v>1808</v>
      </c>
      <c r="C43" s="28" t="s">
        <v>79</v>
      </c>
      <c r="D43" s="28" t="s">
        <v>80</v>
      </c>
      <c r="E43" s="28" t="s">
        <v>3009</v>
      </c>
      <c r="F43" s="28" t="s">
        <v>469</v>
      </c>
      <c r="G43" s="29">
        <v>541</v>
      </c>
      <c r="H43" s="29">
        <v>252</v>
      </c>
      <c r="I43" s="31">
        <v>0.46580406654343798</v>
      </c>
      <c r="J43" s="29">
        <v>289</v>
      </c>
      <c r="K43" s="31">
        <v>0.53419593345656202</v>
      </c>
      <c r="L43" s="29">
        <v>3</v>
      </c>
      <c r="M43" s="29">
        <v>2</v>
      </c>
      <c r="N43" s="29">
        <v>14</v>
      </c>
      <c r="O43" s="29">
        <v>5</v>
      </c>
      <c r="P43" s="29">
        <v>0</v>
      </c>
      <c r="Q43" s="29">
        <v>506</v>
      </c>
      <c r="R43" s="29">
        <v>11</v>
      </c>
      <c r="S43" s="29">
        <f>SUM(Table6[[#This Row],[AmInd]:[HawPI]],Table6[[#This Row],[Multiple]])</f>
        <v>35</v>
      </c>
      <c r="T43" s="29">
        <v>539</v>
      </c>
      <c r="U43" s="31">
        <v>0.99630314232901995</v>
      </c>
      <c r="V43" s="29">
        <v>2</v>
      </c>
      <c r="W43" s="31">
        <v>3.6968576709796698E-3</v>
      </c>
      <c r="X43" s="29">
        <v>0</v>
      </c>
      <c r="Y43" s="29">
        <v>0</v>
      </c>
      <c r="Z43" s="29" t="s">
        <v>1869</v>
      </c>
      <c r="AA43" s="29">
        <v>0</v>
      </c>
      <c r="AB43" s="29">
        <v>0</v>
      </c>
      <c r="AC43" s="29">
        <v>0</v>
      </c>
      <c r="AD43" s="28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143</v>
      </c>
      <c r="AK43" s="29">
        <v>1</v>
      </c>
      <c r="AL43" s="29">
        <v>134</v>
      </c>
      <c r="AM43" s="29">
        <v>146</v>
      </c>
      <c r="AN43" s="29">
        <v>117</v>
      </c>
      <c r="AO43" s="29">
        <v>263</v>
      </c>
      <c r="AP43" s="72">
        <f>Table6[[#This Row],[FRL]]/Table6[[#This Row],[Total Students]]</f>
        <v>0.48613678373382624</v>
      </c>
      <c r="AQ43" s="29">
        <v>263</v>
      </c>
      <c r="AR43" s="57">
        <f>Table6[[#This Row],[At Risk]]/Table6[[#This Row],[Total Students]]</f>
        <v>0.48613678373382624</v>
      </c>
      <c r="AS43" s="29" t="s">
        <v>1767</v>
      </c>
      <c r="AT43" s="29" t="s">
        <v>2981</v>
      </c>
      <c r="AU43" s="70" t="s">
        <v>3247</v>
      </c>
    </row>
    <row r="44" spans="2:47" x14ac:dyDescent="0.25">
      <c r="B44" s="28" t="s">
        <v>1808</v>
      </c>
      <c r="C44" s="28" t="s">
        <v>79</v>
      </c>
      <c r="D44" s="28" t="s">
        <v>80</v>
      </c>
      <c r="E44" s="28" t="s">
        <v>3010</v>
      </c>
      <c r="F44" s="28" t="s">
        <v>470</v>
      </c>
      <c r="G44" s="29">
        <v>2</v>
      </c>
      <c r="H44" s="29">
        <v>1</v>
      </c>
      <c r="I44" s="31">
        <v>0.5</v>
      </c>
      <c r="J44" s="29">
        <v>1</v>
      </c>
      <c r="K44" s="31">
        <v>0.5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2</v>
      </c>
      <c r="R44" s="29">
        <v>0</v>
      </c>
      <c r="S44" s="29">
        <f>SUM(Table6[[#This Row],[AmInd]:[HawPI]],Table6[[#This Row],[Multiple]])</f>
        <v>0</v>
      </c>
      <c r="T44" s="29">
        <v>2</v>
      </c>
      <c r="U44" s="31">
        <v>1</v>
      </c>
      <c r="V44" s="29">
        <v>0</v>
      </c>
      <c r="W44" s="31">
        <v>0</v>
      </c>
      <c r="X44" s="29">
        <v>0</v>
      </c>
      <c r="Y44" s="29">
        <v>2</v>
      </c>
      <c r="Z44" s="29" t="s">
        <v>1869</v>
      </c>
      <c r="AA44" s="29">
        <v>0</v>
      </c>
      <c r="AB44" s="29">
        <v>0</v>
      </c>
      <c r="AC44" s="29">
        <v>0</v>
      </c>
      <c r="AD44" s="28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1</v>
      </c>
      <c r="AP44" s="72">
        <f>Table6[[#This Row],[FRL]]/Table6[[#This Row],[Total Students]]</f>
        <v>0.5</v>
      </c>
      <c r="AQ44" s="29">
        <v>1</v>
      </c>
      <c r="AR44" s="57">
        <f>Table6[[#This Row],[At Risk]]/Table6[[#This Row],[Total Students]]</f>
        <v>0.5</v>
      </c>
      <c r="AS44" s="29" t="s">
        <v>1767</v>
      </c>
      <c r="AT44" s="29" t="s">
        <v>2981</v>
      </c>
      <c r="AU44" s="70" t="s">
        <v>3247</v>
      </c>
    </row>
    <row r="45" spans="2:47" x14ac:dyDescent="0.25">
      <c r="B45" s="28" t="s">
        <v>1808</v>
      </c>
      <c r="C45" s="28" t="s">
        <v>79</v>
      </c>
      <c r="D45" s="28" t="s">
        <v>80</v>
      </c>
      <c r="E45" s="28" t="s">
        <v>3011</v>
      </c>
      <c r="F45" s="28" t="s">
        <v>471</v>
      </c>
      <c r="G45" s="29">
        <v>33</v>
      </c>
      <c r="H45" s="29">
        <v>0</v>
      </c>
      <c r="I45" s="31">
        <v>0</v>
      </c>
      <c r="J45" s="29">
        <v>33</v>
      </c>
      <c r="K45" s="31">
        <v>1</v>
      </c>
      <c r="L45" s="29">
        <v>1</v>
      </c>
      <c r="M45" s="29">
        <v>0</v>
      </c>
      <c r="N45" s="29">
        <v>25</v>
      </c>
      <c r="O45" s="29">
        <v>0</v>
      </c>
      <c r="P45" s="29">
        <v>0</v>
      </c>
      <c r="Q45" s="29">
        <v>7</v>
      </c>
      <c r="R45" s="29">
        <v>0</v>
      </c>
      <c r="S45" s="29">
        <f>SUM(Table6[[#This Row],[AmInd]:[HawPI]],Table6[[#This Row],[Multiple]])</f>
        <v>26</v>
      </c>
      <c r="T45" s="29">
        <v>33</v>
      </c>
      <c r="U45" s="31">
        <v>1</v>
      </c>
      <c r="V45" s="29">
        <v>0</v>
      </c>
      <c r="W45" s="31">
        <v>0</v>
      </c>
      <c r="X45" s="29">
        <v>0</v>
      </c>
      <c r="Y45" s="29">
        <v>0</v>
      </c>
      <c r="Z45" s="29" t="s">
        <v>1869</v>
      </c>
      <c r="AA45" s="29">
        <v>0</v>
      </c>
      <c r="AB45" s="29">
        <v>0</v>
      </c>
      <c r="AC45" s="29">
        <v>0</v>
      </c>
      <c r="AD45" s="28">
        <v>0</v>
      </c>
      <c r="AE45" s="29">
        <v>0</v>
      </c>
      <c r="AF45" s="29">
        <v>0</v>
      </c>
      <c r="AG45" s="29">
        <v>1</v>
      </c>
      <c r="AH45" s="29">
        <v>4</v>
      </c>
      <c r="AI45" s="29">
        <v>4</v>
      </c>
      <c r="AJ45" s="29">
        <v>17</v>
      </c>
      <c r="AK45" s="29">
        <v>0</v>
      </c>
      <c r="AL45" s="29">
        <v>3</v>
      </c>
      <c r="AM45" s="29">
        <v>4</v>
      </c>
      <c r="AN45" s="29">
        <v>0</v>
      </c>
      <c r="AO45" s="29">
        <v>23</v>
      </c>
      <c r="AP45" s="72">
        <f>Table6[[#This Row],[FRL]]/Table6[[#This Row],[Total Students]]</f>
        <v>0.69696969696969702</v>
      </c>
      <c r="AQ45" s="29">
        <v>23</v>
      </c>
      <c r="AR45" s="57">
        <f>Table6[[#This Row],[At Risk]]/Table6[[#This Row],[Total Students]]</f>
        <v>0.69696969696969702</v>
      </c>
      <c r="AS45" s="29" t="s">
        <v>1767</v>
      </c>
      <c r="AT45" s="29" t="s">
        <v>2981</v>
      </c>
      <c r="AU45" s="70" t="s">
        <v>3247</v>
      </c>
    </row>
    <row r="46" spans="2:47" x14ac:dyDescent="0.25">
      <c r="B46" s="28" t="s">
        <v>1808</v>
      </c>
      <c r="C46" s="28" t="s">
        <v>79</v>
      </c>
      <c r="D46" s="28" t="s">
        <v>80</v>
      </c>
      <c r="E46" s="28" t="s">
        <v>3012</v>
      </c>
      <c r="F46" s="28" t="s">
        <v>472</v>
      </c>
      <c r="G46" s="29">
        <v>52</v>
      </c>
      <c r="H46" s="29">
        <v>19</v>
      </c>
      <c r="I46" s="31">
        <v>0.36538461538461497</v>
      </c>
      <c r="J46" s="29">
        <v>33</v>
      </c>
      <c r="K46" s="31">
        <v>0.63461538461538503</v>
      </c>
      <c r="L46" s="29">
        <v>0</v>
      </c>
      <c r="M46" s="29">
        <v>0</v>
      </c>
      <c r="N46" s="29">
        <v>12</v>
      </c>
      <c r="O46" s="29">
        <v>1</v>
      </c>
      <c r="P46" s="29">
        <v>0</v>
      </c>
      <c r="Q46" s="29">
        <v>36</v>
      </c>
      <c r="R46" s="29">
        <v>3</v>
      </c>
      <c r="S46" s="29">
        <f>SUM(Table6[[#This Row],[AmInd]:[HawPI]],Table6[[#This Row],[Multiple]])</f>
        <v>16</v>
      </c>
      <c r="T46" s="29">
        <v>52</v>
      </c>
      <c r="U46" s="31">
        <v>1</v>
      </c>
      <c r="V46" s="29">
        <v>0</v>
      </c>
      <c r="W46" s="31">
        <v>0</v>
      </c>
      <c r="X46" s="29">
        <v>25</v>
      </c>
      <c r="Y46" s="29">
        <v>27</v>
      </c>
      <c r="Z46" s="29" t="s">
        <v>1869</v>
      </c>
      <c r="AA46" s="29">
        <v>0</v>
      </c>
      <c r="AB46" s="29">
        <v>0</v>
      </c>
      <c r="AC46" s="29">
        <v>0</v>
      </c>
      <c r="AD46" s="28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26</v>
      </c>
      <c r="AP46" s="72">
        <f>Table6[[#This Row],[FRL]]/Table6[[#This Row],[Total Students]]</f>
        <v>0.5</v>
      </c>
      <c r="AQ46" s="29">
        <v>26</v>
      </c>
      <c r="AR46" s="57">
        <f>Table6[[#This Row],[At Risk]]/Table6[[#This Row],[Total Students]]</f>
        <v>0.5</v>
      </c>
      <c r="AS46" s="29" t="s">
        <v>1767</v>
      </c>
      <c r="AT46" s="29" t="s">
        <v>2981</v>
      </c>
      <c r="AU46" s="70" t="s">
        <v>3247</v>
      </c>
    </row>
    <row r="47" spans="2:47" x14ac:dyDescent="0.25">
      <c r="B47" s="28" t="s">
        <v>1808</v>
      </c>
      <c r="C47" s="28" t="s">
        <v>81</v>
      </c>
      <c r="D47" s="28" t="s">
        <v>82</v>
      </c>
      <c r="E47" s="28" t="s">
        <v>3013</v>
      </c>
      <c r="F47" s="28" t="s">
        <v>473</v>
      </c>
      <c r="G47" s="29">
        <v>398</v>
      </c>
      <c r="H47" s="29">
        <v>201</v>
      </c>
      <c r="I47" s="31">
        <v>0.50502512562814095</v>
      </c>
      <c r="J47" s="29">
        <v>197</v>
      </c>
      <c r="K47" s="31">
        <v>0.494974874371859</v>
      </c>
      <c r="L47" s="29">
        <v>4</v>
      </c>
      <c r="M47" s="29">
        <v>3</v>
      </c>
      <c r="N47" s="29">
        <v>4</v>
      </c>
      <c r="O47" s="29">
        <v>7</v>
      </c>
      <c r="P47" s="29">
        <v>0</v>
      </c>
      <c r="Q47" s="29">
        <v>377</v>
      </c>
      <c r="R47" s="29">
        <v>3</v>
      </c>
      <c r="S47" s="29">
        <f>SUM(Table6[[#This Row],[AmInd]:[HawPI]],Table6[[#This Row],[Multiple]])</f>
        <v>21</v>
      </c>
      <c r="T47" s="29">
        <v>398</v>
      </c>
      <c r="U47" s="31">
        <v>1</v>
      </c>
      <c r="V47" s="29">
        <v>0</v>
      </c>
      <c r="W47" s="31">
        <v>0</v>
      </c>
      <c r="X47" s="29">
        <v>0</v>
      </c>
      <c r="Y47" s="29">
        <v>2</v>
      </c>
      <c r="Z47" s="29" t="s">
        <v>1869</v>
      </c>
      <c r="AA47" s="29">
        <v>37</v>
      </c>
      <c r="AB47" s="29">
        <v>34</v>
      </c>
      <c r="AC47" s="29">
        <v>29</v>
      </c>
      <c r="AD47" s="28">
        <v>31</v>
      </c>
      <c r="AE47" s="29">
        <v>37</v>
      </c>
      <c r="AF47" s="29">
        <v>20</v>
      </c>
      <c r="AG47" s="29">
        <v>41</v>
      </c>
      <c r="AH47" s="29">
        <v>26</v>
      </c>
      <c r="AI47" s="29">
        <v>36</v>
      </c>
      <c r="AJ47" s="29">
        <v>32</v>
      </c>
      <c r="AK47" s="29">
        <v>0</v>
      </c>
      <c r="AL47" s="29">
        <v>23</v>
      </c>
      <c r="AM47" s="29">
        <v>26</v>
      </c>
      <c r="AN47" s="29">
        <v>24</v>
      </c>
      <c r="AO47" s="29">
        <v>180</v>
      </c>
      <c r="AP47" s="72">
        <f>Table6[[#This Row],[FRL]]/Table6[[#This Row],[Total Students]]</f>
        <v>0.45226130653266333</v>
      </c>
      <c r="AQ47" s="29">
        <v>180</v>
      </c>
      <c r="AR47" s="57">
        <f>Table6[[#This Row],[At Risk]]/Table6[[#This Row],[Total Students]]</f>
        <v>0.45226130653266333</v>
      </c>
      <c r="AS47" s="29" t="s">
        <v>1767</v>
      </c>
      <c r="AT47" s="29" t="s">
        <v>3014</v>
      </c>
      <c r="AU47" s="70" t="s">
        <v>3247</v>
      </c>
    </row>
    <row r="48" spans="2:47" x14ac:dyDescent="0.25">
      <c r="B48" s="28" t="s">
        <v>1808</v>
      </c>
      <c r="C48" s="28" t="s">
        <v>81</v>
      </c>
      <c r="D48" s="28" t="s">
        <v>82</v>
      </c>
      <c r="E48" s="28" t="s">
        <v>3015</v>
      </c>
      <c r="F48" s="28" t="s">
        <v>474</v>
      </c>
      <c r="G48" s="29">
        <v>392</v>
      </c>
      <c r="H48" s="29">
        <v>219</v>
      </c>
      <c r="I48" s="31">
        <v>0.55867346938775497</v>
      </c>
      <c r="J48" s="29">
        <v>173</v>
      </c>
      <c r="K48" s="31">
        <v>0.44132653061224503</v>
      </c>
      <c r="L48" s="29">
        <v>1</v>
      </c>
      <c r="M48" s="29">
        <v>7</v>
      </c>
      <c r="N48" s="29">
        <v>0</v>
      </c>
      <c r="O48" s="29">
        <v>1</v>
      </c>
      <c r="P48" s="29">
        <v>1</v>
      </c>
      <c r="Q48" s="29">
        <v>382</v>
      </c>
      <c r="R48" s="29">
        <v>0</v>
      </c>
      <c r="S48" s="29">
        <f>SUM(Table6[[#This Row],[AmInd]:[HawPI]],Table6[[#This Row],[Multiple]])</f>
        <v>10</v>
      </c>
      <c r="T48" s="29">
        <v>390</v>
      </c>
      <c r="U48" s="31">
        <v>0.99489795918367396</v>
      </c>
      <c r="V48" s="29">
        <v>2</v>
      </c>
      <c r="W48" s="31">
        <v>5.1020408163265302E-3</v>
      </c>
      <c r="X48" s="29">
        <v>0</v>
      </c>
      <c r="Y48" s="29">
        <v>2</v>
      </c>
      <c r="Z48" s="29" t="s">
        <v>1869</v>
      </c>
      <c r="AA48" s="29">
        <v>29</v>
      </c>
      <c r="AB48" s="29">
        <v>33</v>
      </c>
      <c r="AC48" s="29">
        <v>29</v>
      </c>
      <c r="AD48" s="28">
        <v>38</v>
      </c>
      <c r="AE48" s="29">
        <v>37</v>
      </c>
      <c r="AF48" s="29">
        <v>33</v>
      </c>
      <c r="AG48" s="29">
        <v>27</v>
      </c>
      <c r="AH48" s="29">
        <v>22</v>
      </c>
      <c r="AI48" s="29">
        <v>29</v>
      </c>
      <c r="AJ48" s="29">
        <v>28</v>
      </c>
      <c r="AK48" s="29">
        <v>0</v>
      </c>
      <c r="AL48" s="29">
        <v>28</v>
      </c>
      <c r="AM48" s="29">
        <v>31</v>
      </c>
      <c r="AN48" s="29">
        <v>26</v>
      </c>
      <c r="AO48" s="29">
        <v>228</v>
      </c>
      <c r="AP48" s="72">
        <f>Table6[[#This Row],[FRL]]/Table6[[#This Row],[Total Students]]</f>
        <v>0.58163265306122447</v>
      </c>
      <c r="AQ48" s="29">
        <v>229</v>
      </c>
      <c r="AR48" s="57">
        <f>Table6[[#This Row],[At Risk]]/Table6[[#This Row],[Total Students]]</f>
        <v>0.58418367346938771</v>
      </c>
      <c r="AS48" s="29" t="s">
        <v>1767</v>
      </c>
      <c r="AT48" s="29" t="s">
        <v>3014</v>
      </c>
      <c r="AU48" s="70" t="s">
        <v>3247</v>
      </c>
    </row>
    <row r="49" spans="2:47" x14ac:dyDescent="0.25">
      <c r="B49" s="28" t="s">
        <v>1808</v>
      </c>
      <c r="C49" s="28" t="s">
        <v>81</v>
      </c>
      <c r="D49" s="28" t="s">
        <v>82</v>
      </c>
      <c r="E49" s="28" t="s">
        <v>3016</v>
      </c>
      <c r="F49" s="28" t="s">
        <v>475</v>
      </c>
      <c r="G49" s="29">
        <v>552</v>
      </c>
      <c r="H49" s="29">
        <v>257</v>
      </c>
      <c r="I49" s="31">
        <v>0.46557971014492799</v>
      </c>
      <c r="J49" s="29">
        <v>295</v>
      </c>
      <c r="K49" s="31">
        <v>0.53442028985507295</v>
      </c>
      <c r="L49" s="29">
        <v>12</v>
      </c>
      <c r="M49" s="29">
        <v>6</v>
      </c>
      <c r="N49" s="29">
        <v>106</v>
      </c>
      <c r="O49" s="29">
        <v>8</v>
      </c>
      <c r="P49" s="29">
        <v>0</v>
      </c>
      <c r="Q49" s="29">
        <v>393</v>
      </c>
      <c r="R49" s="29">
        <v>27</v>
      </c>
      <c r="S49" s="29">
        <f>SUM(Table6[[#This Row],[AmInd]:[HawPI]],Table6[[#This Row],[Multiple]])</f>
        <v>159</v>
      </c>
      <c r="T49" s="29">
        <v>551</v>
      </c>
      <c r="U49" s="31">
        <v>0.998188405797101</v>
      </c>
      <c r="V49" s="29">
        <v>1</v>
      </c>
      <c r="W49" s="31">
        <v>1.8115942028985501E-3</v>
      </c>
      <c r="X49" s="29">
        <v>0</v>
      </c>
      <c r="Y49" s="29">
        <v>8</v>
      </c>
      <c r="Z49" s="29" t="s">
        <v>1869</v>
      </c>
      <c r="AA49" s="29">
        <v>94</v>
      </c>
      <c r="AB49" s="29">
        <v>114</v>
      </c>
      <c r="AC49" s="29">
        <v>102</v>
      </c>
      <c r="AD49" s="28">
        <v>110</v>
      </c>
      <c r="AE49" s="29">
        <v>124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330</v>
      </c>
      <c r="AP49" s="72">
        <f>Table6[[#This Row],[FRL]]/Table6[[#This Row],[Total Students]]</f>
        <v>0.59782608695652173</v>
      </c>
      <c r="AQ49" s="29">
        <v>330</v>
      </c>
      <c r="AR49" s="57">
        <f>Table6[[#This Row],[At Risk]]/Table6[[#This Row],[Total Students]]</f>
        <v>0.59782608695652173</v>
      </c>
      <c r="AS49" s="29" t="s">
        <v>1767</v>
      </c>
      <c r="AT49" s="29" t="s">
        <v>3014</v>
      </c>
      <c r="AU49" s="70" t="s">
        <v>3247</v>
      </c>
    </row>
    <row r="50" spans="2:47" x14ac:dyDescent="0.25">
      <c r="B50" s="28" t="s">
        <v>1808</v>
      </c>
      <c r="C50" s="28" t="s">
        <v>81</v>
      </c>
      <c r="D50" s="28" t="s">
        <v>82</v>
      </c>
      <c r="E50" s="28" t="s">
        <v>3017</v>
      </c>
      <c r="F50" s="28" t="s">
        <v>476</v>
      </c>
      <c r="G50" s="29">
        <v>354</v>
      </c>
      <c r="H50" s="29">
        <v>180</v>
      </c>
      <c r="I50" s="31">
        <v>0.50847457627118597</v>
      </c>
      <c r="J50" s="29">
        <v>174</v>
      </c>
      <c r="K50" s="31">
        <v>0.49152542372881403</v>
      </c>
      <c r="L50" s="29">
        <v>10</v>
      </c>
      <c r="M50" s="29">
        <v>4</v>
      </c>
      <c r="N50" s="29">
        <v>56</v>
      </c>
      <c r="O50" s="29">
        <v>12</v>
      </c>
      <c r="P50" s="29">
        <v>2</v>
      </c>
      <c r="Q50" s="29">
        <v>265</v>
      </c>
      <c r="R50" s="29">
        <v>5</v>
      </c>
      <c r="S50" s="29">
        <f>SUM(Table6[[#This Row],[AmInd]:[HawPI]],Table6[[#This Row],[Multiple]])</f>
        <v>89</v>
      </c>
      <c r="T50" s="29">
        <v>352</v>
      </c>
      <c r="U50" s="31">
        <v>0.99435028248587598</v>
      </c>
      <c r="V50" s="29">
        <v>2</v>
      </c>
      <c r="W50" s="31">
        <v>5.6497175141242903E-3</v>
      </c>
      <c r="X50" s="29">
        <v>0</v>
      </c>
      <c r="Y50" s="29">
        <v>0</v>
      </c>
      <c r="Z50" s="29" t="s">
        <v>1869</v>
      </c>
      <c r="AA50" s="29">
        <v>0</v>
      </c>
      <c r="AB50" s="29">
        <v>0</v>
      </c>
      <c r="AC50" s="29">
        <v>0</v>
      </c>
      <c r="AD50" s="28">
        <v>0</v>
      </c>
      <c r="AE50" s="29">
        <v>0</v>
      </c>
      <c r="AF50" s="29">
        <v>0</v>
      </c>
      <c r="AG50" s="29">
        <v>0</v>
      </c>
      <c r="AH50" s="29">
        <v>0</v>
      </c>
      <c r="AI50" s="29">
        <v>0</v>
      </c>
      <c r="AJ50" s="29">
        <v>99</v>
      </c>
      <c r="AK50" s="29">
        <v>1</v>
      </c>
      <c r="AL50" s="29">
        <v>72</v>
      </c>
      <c r="AM50" s="29">
        <v>94</v>
      </c>
      <c r="AN50" s="29">
        <v>88</v>
      </c>
      <c r="AO50" s="29">
        <v>158</v>
      </c>
      <c r="AP50" s="72">
        <f>Table6[[#This Row],[FRL]]/Table6[[#This Row],[Total Students]]</f>
        <v>0.4463276836158192</v>
      </c>
      <c r="AQ50" s="29">
        <v>158</v>
      </c>
      <c r="AR50" s="57">
        <f>Table6[[#This Row],[At Risk]]/Table6[[#This Row],[Total Students]]</f>
        <v>0.4463276836158192</v>
      </c>
      <c r="AS50" s="29" t="s">
        <v>1767</v>
      </c>
      <c r="AT50" s="29" t="s">
        <v>3014</v>
      </c>
      <c r="AU50" s="70" t="s">
        <v>3247</v>
      </c>
    </row>
    <row r="51" spans="2:47" x14ac:dyDescent="0.25">
      <c r="B51" s="28" t="s">
        <v>1808</v>
      </c>
      <c r="C51" s="28" t="s">
        <v>81</v>
      </c>
      <c r="D51" s="28" t="s">
        <v>82</v>
      </c>
      <c r="E51" s="28" t="s">
        <v>3018</v>
      </c>
      <c r="F51" s="28" t="s">
        <v>477</v>
      </c>
      <c r="G51" s="29">
        <v>533</v>
      </c>
      <c r="H51" s="29">
        <v>260</v>
      </c>
      <c r="I51" s="31">
        <v>0.48780487804877998</v>
      </c>
      <c r="J51" s="29">
        <v>273</v>
      </c>
      <c r="K51" s="31">
        <v>0.51219512195121997</v>
      </c>
      <c r="L51" s="29">
        <v>0</v>
      </c>
      <c r="M51" s="29">
        <v>5</v>
      </c>
      <c r="N51" s="29">
        <v>170</v>
      </c>
      <c r="O51" s="29">
        <v>6</v>
      </c>
      <c r="P51" s="29">
        <v>0</v>
      </c>
      <c r="Q51" s="29">
        <v>329</v>
      </c>
      <c r="R51" s="29">
        <v>23</v>
      </c>
      <c r="S51" s="29">
        <f>SUM(Table6[[#This Row],[AmInd]:[HawPI]],Table6[[#This Row],[Multiple]])</f>
        <v>204</v>
      </c>
      <c r="T51" s="29">
        <v>533</v>
      </c>
      <c r="U51" s="31">
        <v>1</v>
      </c>
      <c r="V51" s="29">
        <v>0</v>
      </c>
      <c r="W51" s="31">
        <v>0</v>
      </c>
      <c r="X51" s="29">
        <v>0</v>
      </c>
      <c r="Y51" s="29">
        <v>4</v>
      </c>
      <c r="Z51" s="29" t="s">
        <v>1869</v>
      </c>
      <c r="AA51" s="29">
        <v>113</v>
      </c>
      <c r="AB51" s="29">
        <v>103</v>
      </c>
      <c r="AC51" s="29">
        <v>97</v>
      </c>
      <c r="AD51" s="28">
        <v>118</v>
      </c>
      <c r="AE51" s="29">
        <v>98</v>
      </c>
      <c r="AF51" s="29">
        <v>0</v>
      </c>
      <c r="AG51" s="29">
        <v>0</v>
      </c>
      <c r="AH51" s="29">
        <v>0</v>
      </c>
      <c r="AI51" s="29">
        <v>0</v>
      </c>
      <c r="AJ51" s="29">
        <v>0</v>
      </c>
      <c r="AK51" s="29">
        <v>0</v>
      </c>
      <c r="AL51" s="29">
        <v>0</v>
      </c>
      <c r="AM51" s="29">
        <v>0</v>
      </c>
      <c r="AN51" s="29">
        <v>0</v>
      </c>
      <c r="AO51" s="29">
        <v>410</v>
      </c>
      <c r="AP51" s="72">
        <f>Table6[[#This Row],[FRL]]/Table6[[#This Row],[Total Students]]</f>
        <v>0.76923076923076927</v>
      </c>
      <c r="AQ51" s="29">
        <v>410</v>
      </c>
      <c r="AR51" s="57">
        <f>Table6[[#This Row],[At Risk]]/Table6[[#This Row],[Total Students]]</f>
        <v>0.76923076923076927</v>
      </c>
      <c r="AS51" s="29" t="s">
        <v>1767</v>
      </c>
      <c r="AT51" s="29" t="s">
        <v>3014</v>
      </c>
      <c r="AU51" s="70" t="s">
        <v>3246</v>
      </c>
    </row>
    <row r="52" spans="2:47" x14ac:dyDescent="0.25">
      <c r="B52" s="28" t="s">
        <v>1808</v>
      </c>
      <c r="C52" s="28" t="s">
        <v>81</v>
      </c>
      <c r="D52" s="28" t="s">
        <v>82</v>
      </c>
      <c r="E52" s="28" t="s">
        <v>3019</v>
      </c>
      <c r="F52" s="28" t="s">
        <v>478</v>
      </c>
      <c r="G52" s="29">
        <v>285</v>
      </c>
      <c r="H52" s="29">
        <v>156</v>
      </c>
      <c r="I52" s="31">
        <v>0.54736842105263195</v>
      </c>
      <c r="J52" s="29">
        <v>129</v>
      </c>
      <c r="K52" s="31">
        <v>0.452631578947368</v>
      </c>
      <c r="L52" s="29">
        <v>0</v>
      </c>
      <c r="M52" s="29">
        <v>2</v>
      </c>
      <c r="N52" s="29">
        <v>105</v>
      </c>
      <c r="O52" s="29">
        <v>2</v>
      </c>
      <c r="P52" s="29">
        <v>0</v>
      </c>
      <c r="Q52" s="29">
        <v>174</v>
      </c>
      <c r="R52" s="29">
        <v>2</v>
      </c>
      <c r="S52" s="29">
        <f>SUM(Table6[[#This Row],[AmInd]:[HawPI]],Table6[[#This Row],[Multiple]])</f>
        <v>111</v>
      </c>
      <c r="T52" s="29">
        <v>285</v>
      </c>
      <c r="U52" s="31">
        <v>1</v>
      </c>
      <c r="V52" s="29">
        <v>0</v>
      </c>
      <c r="W52" s="31">
        <v>0</v>
      </c>
      <c r="X52" s="29">
        <v>0</v>
      </c>
      <c r="Y52" s="29">
        <v>0</v>
      </c>
      <c r="Z52" s="29" t="s">
        <v>1869</v>
      </c>
      <c r="AA52" s="29">
        <v>0</v>
      </c>
      <c r="AB52" s="29">
        <v>0</v>
      </c>
      <c r="AC52" s="29">
        <v>0</v>
      </c>
      <c r="AD52" s="28">
        <v>0</v>
      </c>
      <c r="AE52" s="29">
        <v>0</v>
      </c>
      <c r="AF52" s="29">
        <v>0</v>
      </c>
      <c r="AG52" s="29">
        <v>0</v>
      </c>
      <c r="AH52" s="29">
        <v>0</v>
      </c>
      <c r="AI52" s="29">
        <v>0</v>
      </c>
      <c r="AJ52" s="29">
        <v>84</v>
      </c>
      <c r="AK52" s="29">
        <v>4</v>
      </c>
      <c r="AL52" s="29">
        <v>70</v>
      </c>
      <c r="AM52" s="29">
        <v>65</v>
      </c>
      <c r="AN52" s="29">
        <v>62</v>
      </c>
      <c r="AO52" s="29">
        <v>172</v>
      </c>
      <c r="AP52" s="72">
        <f>Table6[[#This Row],[FRL]]/Table6[[#This Row],[Total Students]]</f>
        <v>0.60350877192982455</v>
      </c>
      <c r="AQ52" s="29">
        <v>172</v>
      </c>
      <c r="AR52" s="57">
        <f>Table6[[#This Row],[At Risk]]/Table6[[#This Row],[Total Students]]</f>
        <v>0.60350877192982455</v>
      </c>
      <c r="AS52" s="29" t="s">
        <v>1767</v>
      </c>
      <c r="AT52" s="29" t="s">
        <v>3014</v>
      </c>
      <c r="AU52" s="70" t="s">
        <v>3247</v>
      </c>
    </row>
    <row r="53" spans="2:47" x14ac:dyDescent="0.25">
      <c r="B53" s="28" t="s">
        <v>1808</v>
      </c>
      <c r="C53" s="28" t="s">
        <v>81</v>
      </c>
      <c r="D53" s="28" t="s">
        <v>82</v>
      </c>
      <c r="E53" s="28" t="s">
        <v>3020</v>
      </c>
      <c r="F53" s="28" t="s">
        <v>479</v>
      </c>
      <c r="G53" s="29">
        <v>331</v>
      </c>
      <c r="H53" s="29">
        <v>151</v>
      </c>
      <c r="I53" s="31">
        <v>0.45619335347432</v>
      </c>
      <c r="J53" s="29">
        <v>180</v>
      </c>
      <c r="K53" s="31">
        <v>0.54380664652568</v>
      </c>
      <c r="L53" s="29">
        <v>0</v>
      </c>
      <c r="M53" s="29">
        <v>2</v>
      </c>
      <c r="N53" s="29">
        <v>93</v>
      </c>
      <c r="O53" s="29">
        <v>3</v>
      </c>
      <c r="P53" s="29">
        <v>0</v>
      </c>
      <c r="Q53" s="29">
        <v>232</v>
      </c>
      <c r="R53" s="29">
        <v>1</v>
      </c>
      <c r="S53" s="29">
        <f>SUM(Table6[[#This Row],[AmInd]:[HawPI]],Table6[[#This Row],[Multiple]])</f>
        <v>99</v>
      </c>
      <c r="T53" s="29">
        <v>331</v>
      </c>
      <c r="U53" s="31">
        <v>1</v>
      </c>
      <c r="V53" s="29">
        <v>0</v>
      </c>
      <c r="W53" s="31">
        <v>0</v>
      </c>
      <c r="X53" s="29">
        <v>0</v>
      </c>
      <c r="Y53" s="29">
        <v>0</v>
      </c>
      <c r="Z53" s="29" t="s">
        <v>1869</v>
      </c>
      <c r="AA53" s="29">
        <v>0</v>
      </c>
      <c r="AB53" s="29">
        <v>0</v>
      </c>
      <c r="AC53" s="29">
        <v>0</v>
      </c>
      <c r="AD53" s="28">
        <v>0</v>
      </c>
      <c r="AE53" s="29">
        <v>0</v>
      </c>
      <c r="AF53" s="29">
        <v>94</v>
      </c>
      <c r="AG53" s="29">
        <v>86</v>
      </c>
      <c r="AH53" s="29">
        <v>78</v>
      </c>
      <c r="AI53" s="29">
        <v>73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253</v>
      </c>
      <c r="AP53" s="72">
        <f>Table6[[#This Row],[FRL]]/Table6[[#This Row],[Total Students]]</f>
        <v>0.7643504531722054</v>
      </c>
      <c r="AQ53" s="29">
        <v>253</v>
      </c>
      <c r="AR53" s="57">
        <f>Table6[[#This Row],[At Risk]]/Table6[[#This Row],[Total Students]]</f>
        <v>0.7643504531722054</v>
      </c>
      <c r="AS53" s="29" t="s">
        <v>1767</v>
      </c>
      <c r="AT53" s="29" t="s">
        <v>3014</v>
      </c>
      <c r="AU53" s="70" t="s">
        <v>3246</v>
      </c>
    </row>
    <row r="54" spans="2:47" x14ac:dyDescent="0.25">
      <c r="B54" s="28" t="s">
        <v>1808</v>
      </c>
      <c r="C54" s="28" t="s">
        <v>81</v>
      </c>
      <c r="D54" s="28" t="s">
        <v>82</v>
      </c>
      <c r="E54" s="28" t="s">
        <v>3021</v>
      </c>
      <c r="F54" s="28" t="s">
        <v>480</v>
      </c>
      <c r="G54" s="29">
        <v>265</v>
      </c>
      <c r="H54" s="29">
        <v>130</v>
      </c>
      <c r="I54" s="31">
        <v>0.490566037735849</v>
      </c>
      <c r="J54" s="29">
        <v>135</v>
      </c>
      <c r="K54" s="31">
        <v>0.50943396226415105</v>
      </c>
      <c r="L54" s="29">
        <v>2</v>
      </c>
      <c r="M54" s="29">
        <v>2</v>
      </c>
      <c r="N54" s="29">
        <v>83</v>
      </c>
      <c r="O54" s="29">
        <v>0</v>
      </c>
      <c r="P54" s="29">
        <v>0</v>
      </c>
      <c r="Q54" s="29">
        <v>158</v>
      </c>
      <c r="R54" s="29">
        <v>20</v>
      </c>
      <c r="S54" s="29">
        <f>SUM(Table6[[#This Row],[AmInd]:[HawPI]],Table6[[#This Row],[Multiple]])</f>
        <v>107</v>
      </c>
      <c r="T54" s="29">
        <v>265</v>
      </c>
      <c r="U54" s="31">
        <v>1</v>
      </c>
      <c r="V54" s="29">
        <v>0</v>
      </c>
      <c r="W54" s="31">
        <v>0</v>
      </c>
      <c r="X54" s="29">
        <v>0</v>
      </c>
      <c r="Y54" s="29">
        <v>2</v>
      </c>
      <c r="Z54" s="29" t="s">
        <v>1869</v>
      </c>
      <c r="AA54" s="29">
        <v>33</v>
      </c>
      <c r="AB54" s="29">
        <v>36</v>
      </c>
      <c r="AC54" s="29">
        <v>35</v>
      </c>
      <c r="AD54" s="28">
        <v>31</v>
      </c>
      <c r="AE54" s="29">
        <v>42</v>
      </c>
      <c r="AF54" s="29">
        <v>38</v>
      </c>
      <c r="AG54" s="29">
        <v>48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183</v>
      </c>
      <c r="AP54" s="72">
        <f>Table6[[#This Row],[FRL]]/Table6[[#This Row],[Total Students]]</f>
        <v>0.69056603773584901</v>
      </c>
      <c r="AQ54" s="29">
        <v>183</v>
      </c>
      <c r="AR54" s="57">
        <f>Table6[[#This Row],[At Risk]]/Table6[[#This Row],[Total Students]]</f>
        <v>0.69056603773584901</v>
      </c>
      <c r="AS54" s="29" t="s">
        <v>1767</v>
      </c>
      <c r="AT54" s="29" t="s">
        <v>3014</v>
      </c>
      <c r="AU54" s="70" t="s">
        <v>3246</v>
      </c>
    </row>
    <row r="55" spans="2:47" x14ac:dyDescent="0.25">
      <c r="B55" s="28" t="s">
        <v>1808</v>
      </c>
      <c r="C55" s="28" t="s">
        <v>81</v>
      </c>
      <c r="D55" s="28" t="s">
        <v>82</v>
      </c>
      <c r="E55" s="28" t="s">
        <v>3022</v>
      </c>
      <c r="F55" s="28" t="s">
        <v>481</v>
      </c>
      <c r="G55" s="29">
        <v>257</v>
      </c>
      <c r="H55" s="29">
        <v>121</v>
      </c>
      <c r="I55" s="31">
        <v>0.47081712062256798</v>
      </c>
      <c r="J55" s="29">
        <v>136</v>
      </c>
      <c r="K55" s="31">
        <v>0.52918287937743202</v>
      </c>
      <c r="L55" s="29">
        <v>5</v>
      </c>
      <c r="M55" s="29">
        <v>0</v>
      </c>
      <c r="N55" s="29">
        <v>92</v>
      </c>
      <c r="O55" s="29">
        <v>4</v>
      </c>
      <c r="P55" s="29">
        <v>0</v>
      </c>
      <c r="Q55" s="29">
        <v>150</v>
      </c>
      <c r="R55" s="29">
        <v>6</v>
      </c>
      <c r="S55" s="29">
        <f>SUM(Table6[[#This Row],[AmInd]:[HawPI]],Table6[[#This Row],[Multiple]])</f>
        <v>107</v>
      </c>
      <c r="T55" s="29">
        <v>257</v>
      </c>
      <c r="U55" s="31">
        <v>1</v>
      </c>
      <c r="V55" s="29">
        <v>0</v>
      </c>
      <c r="W55" s="31">
        <v>0</v>
      </c>
      <c r="X55" s="29">
        <v>0</v>
      </c>
      <c r="Y55" s="29">
        <v>0</v>
      </c>
      <c r="Z55" s="29" t="s">
        <v>1869</v>
      </c>
      <c r="AA55" s="29">
        <v>0</v>
      </c>
      <c r="AB55" s="29">
        <v>0</v>
      </c>
      <c r="AC55" s="29">
        <v>0</v>
      </c>
      <c r="AD55" s="28">
        <v>0</v>
      </c>
      <c r="AE55" s="29">
        <v>0</v>
      </c>
      <c r="AF55" s="29">
        <v>0</v>
      </c>
      <c r="AG55" s="29">
        <v>0</v>
      </c>
      <c r="AH55" s="29">
        <v>37</v>
      </c>
      <c r="AI55" s="29">
        <v>37</v>
      </c>
      <c r="AJ55" s="29">
        <v>56</v>
      </c>
      <c r="AK55" s="29">
        <v>1</v>
      </c>
      <c r="AL55" s="29">
        <v>33</v>
      </c>
      <c r="AM55" s="29">
        <v>55</v>
      </c>
      <c r="AN55" s="29">
        <v>38</v>
      </c>
      <c r="AO55" s="29">
        <v>146</v>
      </c>
      <c r="AP55" s="72">
        <f>Table6[[#This Row],[FRL]]/Table6[[#This Row],[Total Students]]</f>
        <v>0.56809338521400776</v>
      </c>
      <c r="AQ55" s="29">
        <v>146</v>
      </c>
      <c r="AR55" s="57">
        <f>Table6[[#This Row],[At Risk]]/Table6[[#This Row],[Total Students]]</f>
        <v>0.56809338521400776</v>
      </c>
      <c r="AS55" s="29" t="s">
        <v>1767</v>
      </c>
      <c r="AT55" s="29" t="s">
        <v>3014</v>
      </c>
      <c r="AU55" s="70" t="s">
        <v>3247</v>
      </c>
    </row>
    <row r="56" spans="2:47" x14ac:dyDescent="0.25">
      <c r="B56" s="28" t="s">
        <v>1808</v>
      </c>
      <c r="C56" s="28" t="s">
        <v>81</v>
      </c>
      <c r="D56" s="28" t="s">
        <v>82</v>
      </c>
      <c r="E56" s="28" t="s">
        <v>3023</v>
      </c>
      <c r="F56" s="28" t="s">
        <v>482</v>
      </c>
      <c r="G56" s="29">
        <v>283</v>
      </c>
      <c r="H56" s="29">
        <v>135</v>
      </c>
      <c r="I56" s="31">
        <v>0.47703180212014101</v>
      </c>
      <c r="J56" s="29">
        <v>148</v>
      </c>
      <c r="K56" s="31">
        <v>0.52296819787985904</v>
      </c>
      <c r="L56" s="29">
        <v>1</v>
      </c>
      <c r="M56" s="29">
        <v>1</v>
      </c>
      <c r="N56" s="29">
        <v>16</v>
      </c>
      <c r="O56" s="29">
        <v>4</v>
      </c>
      <c r="P56" s="29">
        <v>0</v>
      </c>
      <c r="Q56" s="29">
        <v>256</v>
      </c>
      <c r="R56" s="29">
        <v>5</v>
      </c>
      <c r="S56" s="29">
        <f>SUM(Table6[[#This Row],[AmInd]:[HawPI]],Table6[[#This Row],[Multiple]])</f>
        <v>27</v>
      </c>
      <c r="T56" s="29">
        <v>283</v>
      </c>
      <c r="U56" s="31">
        <v>1</v>
      </c>
      <c r="V56" s="29">
        <v>0</v>
      </c>
      <c r="W56" s="31">
        <v>0</v>
      </c>
      <c r="X56" s="29">
        <v>0</v>
      </c>
      <c r="Y56" s="29">
        <v>4</v>
      </c>
      <c r="Z56" s="29" t="s">
        <v>1869</v>
      </c>
      <c r="AA56" s="29">
        <v>18</v>
      </c>
      <c r="AB56" s="29">
        <v>20</v>
      </c>
      <c r="AC56" s="29">
        <v>19</v>
      </c>
      <c r="AD56" s="28">
        <v>20</v>
      </c>
      <c r="AE56" s="29">
        <v>23</v>
      </c>
      <c r="AF56" s="29">
        <v>20</v>
      </c>
      <c r="AG56" s="29">
        <v>26</v>
      </c>
      <c r="AH56" s="29">
        <v>11</v>
      </c>
      <c r="AI56" s="29">
        <v>21</v>
      </c>
      <c r="AJ56" s="29">
        <v>27</v>
      </c>
      <c r="AK56" s="29">
        <v>0</v>
      </c>
      <c r="AL56" s="29">
        <v>28</v>
      </c>
      <c r="AM56" s="29">
        <v>23</v>
      </c>
      <c r="AN56" s="29">
        <v>23</v>
      </c>
      <c r="AO56" s="29">
        <v>143</v>
      </c>
      <c r="AP56" s="72">
        <f>Table6[[#This Row],[FRL]]/Table6[[#This Row],[Total Students]]</f>
        <v>0.5053003533568905</v>
      </c>
      <c r="AQ56" s="29">
        <v>143</v>
      </c>
      <c r="AR56" s="57">
        <f>Table6[[#This Row],[At Risk]]/Table6[[#This Row],[Total Students]]</f>
        <v>0.5053003533568905</v>
      </c>
      <c r="AS56" s="29" t="s">
        <v>1767</v>
      </c>
      <c r="AT56" s="29" t="s">
        <v>3014</v>
      </c>
      <c r="AU56" s="70" t="s">
        <v>3247</v>
      </c>
    </row>
    <row r="57" spans="2:47" x14ac:dyDescent="0.25">
      <c r="B57" s="28" t="s">
        <v>1808</v>
      </c>
      <c r="C57" s="28" t="s">
        <v>81</v>
      </c>
      <c r="D57" s="28" t="s">
        <v>82</v>
      </c>
      <c r="E57" s="28" t="s">
        <v>3024</v>
      </c>
      <c r="F57" s="28" t="s">
        <v>483</v>
      </c>
      <c r="G57" s="29">
        <v>383</v>
      </c>
      <c r="H57" s="29">
        <v>182</v>
      </c>
      <c r="I57" s="31">
        <v>0.47519582245430803</v>
      </c>
      <c r="J57" s="29">
        <v>201</v>
      </c>
      <c r="K57" s="31">
        <v>0.52480417754569197</v>
      </c>
      <c r="L57" s="29">
        <v>9</v>
      </c>
      <c r="M57" s="29">
        <v>5</v>
      </c>
      <c r="N57" s="29">
        <v>88</v>
      </c>
      <c r="O57" s="29">
        <v>7</v>
      </c>
      <c r="P57" s="29">
        <v>0</v>
      </c>
      <c r="Q57" s="29">
        <v>258</v>
      </c>
      <c r="R57" s="29">
        <v>16</v>
      </c>
      <c r="S57" s="29">
        <f>SUM(Table6[[#This Row],[AmInd]:[HawPI]],Table6[[#This Row],[Multiple]])</f>
        <v>125</v>
      </c>
      <c r="T57" s="29">
        <v>379</v>
      </c>
      <c r="U57" s="31">
        <v>0.98955613577023505</v>
      </c>
      <c r="V57" s="29">
        <v>4</v>
      </c>
      <c r="W57" s="31">
        <v>1.0443864229764999E-2</v>
      </c>
      <c r="X57" s="29">
        <v>0</v>
      </c>
      <c r="Y57" s="29">
        <v>0</v>
      </c>
      <c r="Z57" s="29" t="s">
        <v>1869</v>
      </c>
      <c r="AA57" s="29">
        <v>0</v>
      </c>
      <c r="AB57" s="29">
        <v>0</v>
      </c>
      <c r="AC57" s="29">
        <v>0</v>
      </c>
      <c r="AD57" s="28">
        <v>0</v>
      </c>
      <c r="AE57" s="29">
        <v>0</v>
      </c>
      <c r="AF57" s="29">
        <v>99</v>
      </c>
      <c r="AG57" s="29">
        <v>96</v>
      </c>
      <c r="AH57" s="29">
        <v>100</v>
      </c>
      <c r="AI57" s="29">
        <v>88</v>
      </c>
      <c r="AJ57" s="29">
        <v>0</v>
      </c>
      <c r="AK57" s="29">
        <v>0</v>
      </c>
      <c r="AL57" s="29">
        <v>0</v>
      </c>
      <c r="AM57" s="29">
        <v>0</v>
      </c>
      <c r="AN57" s="29">
        <v>0</v>
      </c>
      <c r="AO57" s="29">
        <v>218</v>
      </c>
      <c r="AP57" s="72">
        <f>Table6[[#This Row],[FRL]]/Table6[[#This Row],[Total Students]]</f>
        <v>0.56919060052219317</v>
      </c>
      <c r="AQ57" s="29">
        <v>220</v>
      </c>
      <c r="AR57" s="57">
        <f>Table6[[#This Row],[At Risk]]/Table6[[#This Row],[Total Students]]</f>
        <v>0.5744125326370757</v>
      </c>
      <c r="AS57" s="29" t="s">
        <v>1767</v>
      </c>
      <c r="AT57" s="29" t="s">
        <v>3014</v>
      </c>
      <c r="AU57" s="70" t="s">
        <v>3247</v>
      </c>
    </row>
    <row r="58" spans="2:47" x14ac:dyDescent="0.25">
      <c r="B58" s="28" t="s">
        <v>1808</v>
      </c>
      <c r="C58" s="28" t="s">
        <v>83</v>
      </c>
      <c r="D58" s="28" t="s">
        <v>84</v>
      </c>
      <c r="E58" s="28" t="s">
        <v>3025</v>
      </c>
      <c r="F58" s="28" t="s">
        <v>484</v>
      </c>
      <c r="G58" s="29">
        <v>492</v>
      </c>
      <c r="H58" s="29">
        <v>259</v>
      </c>
      <c r="I58" s="31">
        <v>0.526422764227642</v>
      </c>
      <c r="J58" s="29">
        <v>233</v>
      </c>
      <c r="K58" s="31">
        <v>0.473577235772358</v>
      </c>
      <c r="L58" s="29">
        <v>2</v>
      </c>
      <c r="M58" s="29">
        <v>6</v>
      </c>
      <c r="N58" s="29">
        <v>308</v>
      </c>
      <c r="O58" s="29">
        <v>59</v>
      </c>
      <c r="P58" s="29">
        <v>0</v>
      </c>
      <c r="Q58" s="29">
        <v>101</v>
      </c>
      <c r="R58" s="29">
        <v>16</v>
      </c>
      <c r="S58" s="29">
        <f>SUM(Table6[[#This Row],[AmInd]:[HawPI]],Table6[[#This Row],[Multiple]])</f>
        <v>391</v>
      </c>
      <c r="T58" s="29">
        <v>457</v>
      </c>
      <c r="U58" s="31">
        <v>0.92886178861788604</v>
      </c>
      <c r="V58" s="29">
        <v>35</v>
      </c>
      <c r="W58" s="31">
        <v>7.1138211382113806E-2</v>
      </c>
      <c r="X58" s="29">
        <v>0</v>
      </c>
      <c r="Y58" s="29">
        <v>14</v>
      </c>
      <c r="Z58" s="29" t="s">
        <v>1869</v>
      </c>
      <c r="AA58" s="29">
        <v>74</v>
      </c>
      <c r="AB58" s="29">
        <v>72</v>
      </c>
      <c r="AC58" s="29">
        <v>75</v>
      </c>
      <c r="AD58" s="28">
        <v>88</v>
      </c>
      <c r="AE58" s="29">
        <v>96</v>
      </c>
      <c r="AF58" s="29">
        <v>73</v>
      </c>
      <c r="AG58" s="29">
        <v>0</v>
      </c>
      <c r="AH58" s="29">
        <v>0</v>
      </c>
      <c r="AI58" s="29">
        <v>0</v>
      </c>
      <c r="AJ58" s="29">
        <v>0</v>
      </c>
      <c r="AK58" s="29">
        <v>0</v>
      </c>
      <c r="AL58" s="29">
        <v>0</v>
      </c>
      <c r="AM58" s="29">
        <v>0</v>
      </c>
      <c r="AN58" s="29">
        <v>0</v>
      </c>
      <c r="AO58" s="29">
        <v>436</v>
      </c>
      <c r="AP58" s="72">
        <f>Table6[[#This Row],[FRL]]/Table6[[#This Row],[Total Students]]</f>
        <v>0.88617886178861793</v>
      </c>
      <c r="AQ58" s="29">
        <v>441</v>
      </c>
      <c r="AR58" s="57">
        <f>Table6[[#This Row],[At Risk]]/Table6[[#This Row],[Total Students]]</f>
        <v>0.89634146341463417</v>
      </c>
      <c r="AS58" s="29" t="s">
        <v>1767</v>
      </c>
      <c r="AT58" s="29" t="s">
        <v>3026</v>
      </c>
      <c r="AU58" s="70" t="s">
        <v>3247</v>
      </c>
    </row>
    <row r="59" spans="2:47" x14ac:dyDescent="0.25">
      <c r="B59" s="28" t="s">
        <v>1808</v>
      </c>
      <c r="C59" s="28" t="s">
        <v>83</v>
      </c>
      <c r="D59" s="28" t="s">
        <v>84</v>
      </c>
      <c r="E59" s="28" t="s">
        <v>3027</v>
      </c>
      <c r="F59" s="28" t="s">
        <v>485</v>
      </c>
      <c r="G59" s="29">
        <v>383</v>
      </c>
      <c r="H59" s="29">
        <v>189</v>
      </c>
      <c r="I59" s="31">
        <v>0.493472584856397</v>
      </c>
      <c r="J59" s="29">
        <v>194</v>
      </c>
      <c r="K59" s="31">
        <v>0.506527415143603</v>
      </c>
      <c r="L59" s="29">
        <v>0</v>
      </c>
      <c r="M59" s="29">
        <v>0</v>
      </c>
      <c r="N59" s="29">
        <v>365</v>
      </c>
      <c r="O59" s="29">
        <v>4</v>
      </c>
      <c r="P59" s="29">
        <v>0</v>
      </c>
      <c r="Q59" s="29">
        <v>11</v>
      </c>
      <c r="R59" s="29">
        <v>3</v>
      </c>
      <c r="S59" s="29">
        <f>SUM(Table6[[#This Row],[AmInd]:[HawPI]],Table6[[#This Row],[Multiple]])</f>
        <v>372</v>
      </c>
      <c r="T59" s="29">
        <v>381</v>
      </c>
      <c r="U59" s="31">
        <v>0.99477806788511702</v>
      </c>
      <c r="V59" s="29">
        <v>2</v>
      </c>
      <c r="W59" s="31">
        <v>5.2219321148825101E-3</v>
      </c>
      <c r="X59" s="29">
        <v>0</v>
      </c>
      <c r="Y59" s="29">
        <v>20</v>
      </c>
      <c r="Z59" s="29" t="s">
        <v>1869</v>
      </c>
      <c r="AA59" s="29">
        <v>115</v>
      </c>
      <c r="AB59" s="29">
        <v>124</v>
      </c>
      <c r="AC59" s="29">
        <v>124</v>
      </c>
      <c r="AD59" s="28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379</v>
      </c>
      <c r="AP59" s="72">
        <f>Table6[[#This Row],[FRL]]/Table6[[#This Row],[Total Students]]</f>
        <v>0.98955613577023493</v>
      </c>
      <c r="AQ59" s="29">
        <v>379</v>
      </c>
      <c r="AR59" s="57">
        <f>Table6[[#This Row],[At Risk]]/Table6[[#This Row],[Total Students]]</f>
        <v>0.98955613577023493</v>
      </c>
      <c r="AS59" s="29" t="s">
        <v>1767</v>
      </c>
      <c r="AT59" s="29" t="s">
        <v>3026</v>
      </c>
      <c r="AU59" s="70" t="s">
        <v>3247</v>
      </c>
    </row>
    <row r="60" spans="2:47" x14ac:dyDescent="0.25">
      <c r="B60" s="28" t="s">
        <v>1808</v>
      </c>
      <c r="C60" s="28" t="s">
        <v>83</v>
      </c>
      <c r="D60" s="28" t="s">
        <v>84</v>
      </c>
      <c r="E60" s="28" t="s">
        <v>3028</v>
      </c>
      <c r="F60" s="28" t="s">
        <v>486</v>
      </c>
      <c r="G60" s="29">
        <v>451</v>
      </c>
      <c r="H60" s="29">
        <v>219</v>
      </c>
      <c r="I60" s="31">
        <v>0.48558758314855899</v>
      </c>
      <c r="J60" s="29">
        <v>232</v>
      </c>
      <c r="K60" s="31">
        <v>0.51441241685144101</v>
      </c>
      <c r="L60" s="29">
        <v>1</v>
      </c>
      <c r="M60" s="29">
        <v>0</v>
      </c>
      <c r="N60" s="29">
        <v>431</v>
      </c>
      <c r="O60" s="29">
        <v>5</v>
      </c>
      <c r="P60" s="29">
        <v>0</v>
      </c>
      <c r="Q60" s="29">
        <v>14</v>
      </c>
      <c r="R60" s="29">
        <v>0</v>
      </c>
      <c r="S60" s="29">
        <f>SUM(Table6[[#This Row],[AmInd]:[HawPI]],Table6[[#This Row],[Multiple]])</f>
        <v>437</v>
      </c>
      <c r="T60" s="29">
        <v>450</v>
      </c>
      <c r="U60" s="31">
        <v>0.99778270509977796</v>
      </c>
      <c r="V60" s="29">
        <v>1</v>
      </c>
      <c r="W60" s="31">
        <v>2.2172949002217299E-3</v>
      </c>
      <c r="X60" s="29">
        <v>0</v>
      </c>
      <c r="Y60" s="29">
        <v>0</v>
      </c>
      <c r="Z60" s="29" t="s">
        <v>1869</v>
      </c>
      <c r="AA60" s="29">
        <v>0</v>
      </c>
      <c r="AB60" s="29">
        <v>0</v>
      </c>
      <c r="AC60" s="29">
        <v>0</v>
      </c>
      <c r="AD60" s="28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112</v>
      </c>
      <c r="AK60" s="29">
        <v>15</v>
      </c>
      <c r="AL60" s="29">
        <v>108</v>
      </c>
      <c r="AM60" s="29">
        <v>101</v>
      </c>
      <c r="AN60" s="29">
        <v>115</v>
      </c>
      <c r="AO60" s="29">
        <v>428</v>
      </c>
      <c r="AP60" s="72">
        <f>Table6[[#This Row],[FRL]]/Table6[[#This Row],[Total Students]]</f>
        <v>0.9490022172949002</v>
      </c>
      <c r="AQ60" s="29">
        <v>428</v>
      </c>
      <c r="AR60" s="57">
        <f>Table6[[#This Row],[At Risk]]/Table6[[#This Row],[Total Students]]</f>
        <v>0.9490022172949002</v>
      </c>
      <c r="AS60" s="29" t="s">
        <v>1767</v>
      </c>
      <c r="AT60" s="29" t="s">
        <v>3026</v>
      </c>
      <c r="AU60" s="70" t="s">
        <v>3247</v>
      </c>
    </row>
    <row r="61" spans="2:47" x14ac:dyDescent="0.25">
      <c r="B61" s="28" t="s">
        <v>1808</v>
      </c>
      <c r="C61" s="28" t="s">
        <v>83</v>
      </c>
      <c r="D61" s="28" t="s">
        <v>84</v>
      </c>
      <c r="E61" s="28" t="s">
        <v>3029</v>
      </c>
      <c r="F61" s="28" t="s">
        <v>487</v>
      </c>
      <c r="G61" s="29">
        <v>871</v>
      </c>
      <c r="H61" s="29">
        <v>416</v>
      </c>
      <c r="I61" s="31">
        <v>0.47761194029850701</v>
      </c>
      <c r="J61" s="29">
        <v>455</v>
      </c>
      <c r="K61" s="31">
        <v>0.52238805970149205</v>
      </c>
      <c r="L61" s="29">
        <v>3</v>
      </c>
      <c r="M61" s="29">
        <v>22</v>
      </c>
      <c r="N61" s="29">
        <v>213</v>
      </c>
      <c r="O61" s="29">
        <v>43</v>
      </c>
      <c r="P61" s="29">
        <v>0</v>
      </c>
      <c r="Q61" s="29">
        <v>566</v>
      </c>
      <c r="R61" s="29">
        <v>24</v>
      </c>
      <c r="S61" s="29">
        <f>SUM(Table6[[#This Row],[AmInd]:[HawPI]],Table6[[#This Row],[Multiple]])</f>
        <v>305</v>
      </c>
      <c r="T61" s="29">
        <v>863</v>
      </c>
      <c r="U61" s="31">
        <v>0.99081515499425898</v>
      </c>
      <c r="V61" s="29">
        <v>8</v>
      </c>
      <c r="W61" s="31">
        <v>9.1848450057405301E-3</v>
      </c>
      <c r="X61" s="29">
        <v>0</v>
      </c>
      <c r="Y61" s="29">
        <v>0</v>
      </c>
      <c r="Z61" s="29" t="s">
        <v>1869</v>
      </c>
      <c r="AA61" s="29">
        <v>0</v>
      </c>
      <c r="AB61" s="29">
        <v>0</v>
      </c>
      <c r="AC61" s="29">
        <v>0</v>
      </c>
      <c r="AD61" s="28">
        <v>0</v>
      </c>
      <c r="AE61" s="29">
        <v>0</v>
      </c>
      <c r="AF61" s="29">
        <v>0</v>
      </c>
      <c r="AG61" s="29">
        <v>303</v>
      </c>
      <c r="AH61" s="29">
        <v>311</v>
      </c>
      <c r="AI61" s="29">
        <v>257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307</v>
      </c>
      <c r="AP61" s="72">
        <f>Table6[[#This Row],[FRL]]/Table6[[#This Row],[Total Students]]</f>
        <v>0.35246842709529275</v>
      </c>
      <c r="AQ61" s="29">
        <v>313</v>
      </c>
      <c r="AR61" s="57">
        <f>Table6[[#This Row],[At Risk]]/Table6[[#This Row],[Total Students]]</f>
        <v>0.35935706084959818</v>
      </c>
      <c r="AS61" s="29" t="s">
        <v>1767</v>
      </c>
      <c r="AT61" s="29" t="s">
        <v>3026</v>
      </c>
      <c r="AU61" s="70" t="s">
        <v>3247</v>
      </c>
    </row>
    <row r="62" spans="2:47" x14ac:dyDescent="0.25">
      <c r="B62" s="28" t="s">
        <v>1808</v>
      </c>
      <c r="C62" s="28" t="s">
        <v>83</v>
      </c>
      <c r="D62" s="28" t="s">
        <v>84</v>
      </c>
      <c r="E62" s="28" t="s">
        <v>3030</v>
      </c>
      <c r="F62" s="28" t="s">
        <v>488</v>
      </c>
      <c r="G62" s="29">
        <v>1801</v>
      </c>
      <c r="H62" s="29">
        <v>861</v>
      </c>
      <c r="I62" s="31">
        <v>0.47806774014436398</v>
      </c>
      <c r="J62" s="29">
        <v>940</v>
      </c>
      <c r="K62" s="31">
        <v>0.52193225985563596</v>
      </c>
      <c r="L62" s="29">
        <v>5</v>
      </c>
      <c r="M62" s="29">
        <v>11</v>
      </c>
      <c r="N62" s="29">
        <v>756</v>
      </c>
      <c r="O62" s="29">
        <v>246</v>
      </c>
      <c r="P62" s="29">
        <v>5</v>
      </c>
      <c r="Q62" s="29">
        <v>762</v>
      </c>
      <c r="R62" s="29">
        <v>16</v>
      </c>
      <c r="S62" s="29">
        <f>SUM(Table6[[#This Row],[AmInd]:[HawPI]],Table6[[#This Row],[Multiple]])</f>
        <v>1039</v>
      </c>
      <c r="T62" s="29">
        <v>1745</v>
      </c>
      <c r="U62" s="31">
        <v>0.968906163242643</v>
      </c>
      <c r="V62" s="29">
        <v>56</v>
      </c>
      <c r="W62" s="31">
        <v>3.1093836757357E-2</v>
      </c>
      <c r="X62" s="29">
        <v>0</v>
      </c>
      <c r="Y62" s="29">
        <v>0</v>
      </c>
      <c r="Z62" s="29" t="s">
        <v>1869</v>
      </c>
      <c r="AA62" s="29">
        <v>0</v>
      </c>
      <c r="AB62" s="29">
        <v>0</v>
      </c>
      <c r="AC62" s="29">
        <v>0</v>
      </c>
      <c r="AD62" s="28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418</v>
      </c>
      <c r="AK62" s="29">
        <v>42</v>
      </c>
      <c r="AL62" s="29">
        <v>448</v>
      </c>
      <c r="AM62" s="29">
        <v>452</v>
      </c>
      <c r="AN62" s="29">
        <v>441</v>
      </c>
      <c r="AO62" s="29">
        <v>1102</v>
      </c>
      <c r="AP62" s="72">
        <f>Table6[[#This Row],[FRL]]/Table6[[#This Row],[Total Students]]</f>
        <v>0.61188228761799002</v>
      </c>
      <c r="AQ62" s="29">
        <v>1114</v>
      </c>
      <c r="AR62" s="57">
        <f>Table6[[#This Row],[At Risk]]/Table6[[#This Row],[Total Students]]</f>
        <v>0.61854525263742366</v>
      </c>
      <c r="AS62" s="29" t="s">
        <v>1767</v>
      </c>
      <c r="AT62" s="29" t="s">
        <v>3026</v>
      </c>
      <c r="AU62" s="70" t="s">
        <v>3247</v>
      </c>
    </row>
    <row r="63" spans="2:47" x14ac:dyDescent="0.25">
      <c r="B63" s="28" t="s">
        <v>1808</v>
      </c>
      <c r="C63" s="28" t="s">
        <v>83</v>
      </c>
      <c r="D63" s="28" t="s">
        <v>84</v>
      </c>
      <c r="E63" s="28" t="s">
        <v>3031</v>
      </c>
      <c r="F63" s="28" t="s">
        <v>489</v>
      </c>
      <c r="G63" s="29">
        <v>624</v>
      </c>
      <c r="H63" s="29">
        <v>297</v>
      </c>
      <c r="I63" s="31">
        <v>0.47596153846153799</v>
      </c>
      <c r="J63" s="29">
        <v>327</v>
      </c>
      <c r="K63" s="31">
        <v>0.52403846153846201</v>
      </c>
      <c r="L63" s="29">
        <v>1</v>
      </c>
      <c r="M63" s="29">
        <v>5</v>
      </c>
      <c r="N63" s="29">
        <v>96</v>
      </c>
      <c r="O63" s="29">
        <v>24</v>
      </c>
      <c r="P63" s="29">
        <v>2</v>
      </c>
      <c r="Q63" s="29">
        <v>479</v>
      </c>
      <c r="R63" s="29">
        <v>17</v>
      </c>
      <c r="S63" s="29">
        <f>SUM(Table6[[#This Row],[AmInd]:[HawPI]],Table6[[#This Row],[Multiple]])</f>
        <v>145</v>
      </c>
      <c r="T63" s="29">
        <v>621</v>
      </c>
      <c r="U63" s="31">
        <v>0.99519230769230804</v>
      </c>
      <c r="V63" s="29">
        <v>3</v>
      </c>
      <c r="W63" s="31">
        <v>4.8076923076923097E-3</v>
      </c>
      <c r="X63" s="29">
        <v>0</v>
      </c>
      <c r="Y63" s="29">
        <v>0</v>
      </c>
      <c r="Z63" s="29" t="s">
        <v>1869</v>
      </c>
      <c r="AA63" s="29">
        <v>0</v>
      </c>
      <c r="AB63" s="29">
        <v>0</v>
      </c>
      <c r="AC63" s="29">
        <v>0</v>
      </c>
      <c r="AD63" s="28">
        <v>0</v>
      </c>
      <c r="AE63" s="29">
        <v>0</v>
      </c>
      <c r="AF63" s="29">
        <v>0</v>
      </c>
      <c r="AG63" s="29">
        <v>206</v>
      </c>
      <c r="AH63" s="29">
        <v>207</v>
      </c>
      <c r="AI63" s="29">
        <v>211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341</v>
      </c>
      <c r="AP63" s="72">
        <f>Table6[[#This Row],[FRL]]/Table6[[#This Row],[Total Students]]</f>
        <v>0.54647435897435892</v>
      </c>
      <c r="AQ63" s="29">
        <v>341</v>
      </c>
      <c r="AR63" s="57">
        <f>Table6[[#This Row],[At Risk]]/Table6[[#This Row],[Total Students]]</f>
        <v>0.54647435897435892</v>
      </c>
      <c r="AS63" s="29" t="s">
        <v>1767</v>
      </c>
      <c r="AT63" s="29" t="s">
        <v>3026</v>
      </c>
      <c r="AU63" s="70" t="s">
        <v>3247</v>
      </c>
    </row>
    <row r="64" spans="2:47" x14ac:dyDescent="0.25">
      <c r="B64" s="28" t="s">
        <v>1808</v>
      </c>
      <c r="C64" s="28" t="s">
        <v>83</v>
      </c>
      <c r="D64" s="28" t="s">
        <v>84</v>
      </c>
      <c r="E64" s="28" t="s">
        <v>3032</v>
      </c>
      <c r="F64" s="28" t="s">
        <v>490</v>
      </c>
      <c r="G64" s="29">
        <v>665</v>
      </c>
      <c r="H64" s="29">
        <v>305</v>
      </c>
      <c r="I64" s="31">
        <v>0.45864661654135302</v>
      </c>
      <c r="J64" s="29">
        <v>360</v>
      </c>
      <c r="K64" s="31">
        <v>0.54135338345864703</v>
      </c>
      <c r="L64" s="29">
        <v>1</v>
      </c>
      <c r="M64" s="29">
        <v>3</v>
      </c>
      <c r="N64" s="29">
        <v>383</v>
      </c>
      <c r="O64" s="29">
        <v>107</v>
      </c>
      <c r="P64" s="29">
        <v>0</v>
      </c>
      <c r="Q64" s="29">
        <v>159</v>
      </c>
      <c r="R64" s="29">
        <v>12</v>
      </c>
      <c r="S64" s="29">
        <f>SUM(Table6[[#This Row],[AmInd]:[HawPI]],Table6[[#This Row],[Multiple]])</f>
        <v>506</v>
      </c>
      <c r="T64" s="29">
        <v>644</v>
      </c>
      <c r="U64" s="31">
        <v>0.96842105263157896</v>
      </c>
      <c r="V64" s="29">
        <v>21</v>
      </c>
      <c r="W64" s="31">
        <v>3.1578947368421102E-2</v>
      </c>
      <c r="X64" s="29">
        <v>0</v>
      </c>
      <c r="Y64" s="29">
        <v>0</v>
      </c>
      <c r="Z64" s="29" t="s">
        <v>1869</v>
      </c>
      <c r="AA64" s="29">
        <v>0</v>
      </c>
      <c r="AB64" s="29">
        <v>0</v>
      </c>
      <c r="AC64" s="29">
        <v>0</v>
      </c>
      <c r="AD64" s="28">
        <v>0</v>
      </c>
      <c r="AE64" s="29">
        <v>0</v>
      </c>
      <c r="AF64" s="29">
        <v>0</v>
      </c>
      <c r="AG64" s="29">
        <v>229</v>
      </c>
      <c r="AH64" s="29">
        <v>203</v>
      </c>
      <c r="AI64" s="29">
        <v>233</v>
      </c>
      <c r="AJ64" s="29">
        <v>0</v>
      </c>
      <c r="AK64" s="29">
        <v>0</v>
      </c>
      <c r="AL64" s="29">
        <v>0</v>
      </c>
      <c r="AM64" s="29">
        <v>0</v>
      </c>
      <c r="AN64" s="29">
        <v>0</v>
      </c>
      <c r="AO64" s="29">
        <v>567</v>
      </c>
      <c r="AP64" s="72">
        <f>Table6[[#This Row],[FRL]]/Table6[[#This Row],[Total Students]]</f>
        <v>0.85263157894736841</v>
      </c>
      <c r="AQ64" s="29">
        <v>567</v>
      </c>
      <c r="AR64" s="57">
        <f>Table6[[#This Row],[At Risk]]/Table6[[#This Row],[Total Students]]</f>
        <v>0.85263157894736841</v>
      </c>
      <c r="AS64" s="29" t="s">
        <v>1767</v>
      </c>
      <c r="AT64" s="29" t="s">
        <v>3026</v>
      </c>
      <c r="AU64" s="70" t="s">
        <v>3247</v>
      </c>
    </row>
    <row r="65" spans="2:47" x14ac:dyDescent="0.25">
      <c r="B65" s="28" t="s">
        <v>1808</v>
      </c>
      <c r="C65" s="28" t="s">
        <v>83</v>
      </c>
      <c r="D65" s="28" t="s">
        <v>84</v>
      </c>
      <c r="E65" s="28" t="s">
        <v>3033</v>
      </c>
      <c r="F65" s="28" t="s">
        <v>491</v>
      </c>
      <c r="G65" s="29">
        <v>443</v>
      </c>
      <c r="H65" s="29">
        <v>192</v>
      </c>
      <c r="I65" s="31">
        <v>0.433408577878104</v>
      </c>
      <c r="J65" s="29">
        <v>251</v>
      </c>
      <c r="K65" s="31">
        <v>0.56659142212189595</v>
      </c>
      <c r="L65" s="29">
        <v>0</v>
      </c>
      <c r="M65" s="29">
        <v>0</v>
      </c>
      <c r="N65" s="29">
        <v>258</v>
      </c>
      <c r="O65" s="29">
        <v>82</v>
      </c>
      <c r="P65" s="29">
        <v>0</v>
      </c>
      <c r="Q65" s="29">
        <v>86</v>
      </c>
      <c r="R65" s="29">
        <v>17</v>
      </c>
      <c r="S65" s="29">
        <f>SUM(Table6[[#This Row],[AmInd]:[HawPI]],Table6[[#This Row],[Multiple]])</f>
        <v>357</v>
      </c>
      <c r="T65" s="29">
        <v>402</v>
      </c>
      <c r="U65" s="31">
        <v>0.90744920993227995</v>
      </c>
      <c r="V65" s="29">
        <v>41</v>
      </c>
      <c r="W65" s="31">
        <v>9.2550790067720101E-2</v>
      </c>
      <c r="X65" s="29">
        <v>0</v>
      </c>
      <c r="Y65" s="29">
        <v>12</v>
      </c>
      <c r="Z65" s="29" t="s">
        <v>1869</v>
      </c>
      <c r="AA65" s="29">
        <v>64</v>
      </c>
      <c r="AB65" s="29">
        <v>71</v>
      </c>
      <c r="AC65" s="29">
        <v>80</v>
      </c>
      <c r="AD65" s="28">
        <v>82</v>
      </c>
      <c r="AE65" s="29">
        <v>66</v>
      </c>
      <c r="AF65" s="29">
        <v>68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391</v>
      </c>
      <c r="AP65" s="72">
        <f>Table6[[#This Row],[FRL]]/Table6[[#This Row],[Total Students]]</f>
        <v>0.88261851015801351</v>
      </c>
      <c r="AQ65" s="29">
        <v>392</v>
      </c>
      <c r="AR65" s="57">
        <f>Table6[[#This Row],[At Risk]]/Table6[[#This Row],[Total Students]]</f>
        <v>0.88487584650112872</v>
      </c>
      <c r="AS65" s="29" t="s">
        <v>1767</v>
      </c>
      <c r="AT65" s="29" t="s">
        <v>3026</v>
      </c>
      <c r="AU65" s="70" t="s">
        <v>3247</v>
      </c>
    </row>
    <row r="66" spans="2:47" x14ac:dyDescent="0.25">
      <c r="B66" s="28" t="s">
        <v>1808</v>
      </c>
      <c r="C66" s="28" t="s">
        <v>83</v>
      </c>
      <c r="D66" s="28" t="s">
        <v>84</v>
      </c>
      <c r="E66" s="28" t="s">
        <v>3034</v>
      </c>
      <c r="F66" s="28" t="s">
        <v>492</v>
      </c>
      <c r="G66" s="29">
        <v>353</v>
      </c>
      <c r="H66" s="29">
        <v>156</v>
      </c>
      <c r="I66" s="31">
        <v>0.44192634560906502</v>
      </c>
      <c r="J66" s="29">
        <v>197</v>
      </c>
      <c r="K66" s="31">
        <v>0.55807365439093504</v>
      </c>
      <c r="L66" s="29">
        <v>0</v>
      </c>
      <c r="M66" s="29">
        <v>0</v>
      </c>
      <c r="N66" s="29">
        <v>329</v>
      </c>
      <c r="O66" s="29">
        <v>8</v>
      </c>
      <c r="P66" s="29">
        <v>0</v>
      </c>
      <c r="Q66" s="29">
        <v>15</v>
      </c>
      <c r="R66" s="29">
        <v>1</v>
      </c>
      <c r="S66" s="29">
        <f>SUM(Table6[[#This Row],[AmInd]:[HawPI]],Table6[[#This Row],[Multiple]])</f>
        <v>338</v>
      </c>
      <c r="T66" s="29">
        <v>349</v>
      </c>
      <c r="U66" s="31">
        <v>0.988668555240793</v>
      </c>
      <c r="V66" s="29">
        <v>4</v>
      </c>
      <c r="W66" s="31">
        <v>1.1331444759206799E-2</v>
      </c>
      <c r="X66" s="29">
        <v>0</v>
      </c>
      <c r="Y66" s="29">
        <v>0</v>
      </c>
      <c r="Z66" s="29" t="s">
        <v>1869</v>
      </c>
      <c r="AA66" s="29">
        <v>0</v>
      </c>
      <c r="AB66" s="29">
        <v>0</v>
      </c>
      <c r="AC66" s="29">
        <v>0</v>
      </c>
      <c r="AD66" s="28">
        <v>0</v>
      </c>
      <c r="AE66" s="29">
        <v>0</v>
      </c>
      <c r="AF66" s="29">
        <v>0</v>
      </c>
      <c r="AG66" s="29">
        <v>123</v>
      </c>
      <c r="AH66" s="29">
        <v>115</v>
      </c>
      <c r="AI66" s="29">
        <v>115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343</v>
      </c>
      <c r="AP66" s="72">
        <f>Table6[[#This Row],[FRL]]/Table6[[#This Row],[Total Students]]</f>
        <v>0.97167138810198306</v>
      </c>
      <c r="AQ66" s="29">
        <v>343</v>
      </c>
      <c r="AR66" s="57">
        <f>Table6[[#This Row],[At Risk]]/Table6[[#This Row],[Total Students]]</f>
        <v>0.97167138810198306</v>
      </c>
      <c r="AS66" s="29" t="s">
        <v>1767</v>
      </c>
      <c r="AT66" s="29" t="s">
        <v>3026</v>
      </c>
      <c r="AU66" s="70" t="s">
        <v>3247</v>
      </c>
    </row>
    <row r="67" spans="2:47" x14ac:dyDescent="0.25">
      <c r="B67" s="28" t="s">
        <v>1808</v>
      </c>
      <c r="C67" s="28" t="s">
        <v>83</v>
      </c>
      <c r="D67" s="28" t="s">
        <v>84</v>
      </c>
      <c r="E67" s="28" t="s">
        <v>3035</v>
      </c>
      <c r="F67" s="28" t="s">
        <v>493</v>
      </c>
      <c r="G67" s="29">
        <v>740</v>
      </c>
      <c r="H67" s="29">
        <v>351</v>
      </c>
      <c r="I67" s="31">
        <v>0.47432432432432398</v>
      </c>
      <c r="J67" s="29">
        <v>389</v>
      </c>
      <c r="K67" s="31">
        <v>0.52567567567567597</v>
      </c>
      <c r="L67" s="29">
        <v>4</v>
      </c>
      <c r="M67" s="29">
        <v>9</v>
      </c>
      <c r="N67" s="29">
        <v>229</v>
      </c>
      <c r="O67" s="29">
        <v>64</v>
      </c>
      <c r="P67" s="29">
        <v>6</v>
      </c>
      <c r="Q67" s="29">
        <v>409</v>
      </c>
      <c r="R67" s="29">
        <v>19</v>
      </c>
      <c r="S67" s="29">
        <f>SUM(Table6[[#This Row],[AmInd]:[HawPI]],Table6[[#This Row],[Multiple]])</f>
        <v>331</v>
      </c>
      <c r="T67" s="29">
        <v>716</v>
      </c>
      <c r="U67" s="31">
        <v>0.96756756756756801</v>
      </c>
      <c r="V67" s="29">
        <v>24</v>
      </c>
      <c r="W67" s="31">
        <v>3.24324324324324E-2</v>
      </c>
      <c r="X67" s="29">
        <v>0</v>
      </c>
      <c r="Y67" s="29">
        <v>23</v>
      </c>
      <c r="Z67" s="29" t="s">
        <v>1869</v>
      </c>
      <c r="AA67" s="29">
        <v>112</v>
      </c>
      <c r="AB67" s="29">
        <v>116</v>
      </c>
      <c r="AC67" s="29">
        <v>126</v>
      </c>
      <c r="AD67" s="28">
        <v>123</v>
      </c>
      <c r="AE67" s="29">
        <v>121</v>
      </c>
      <c r="AF67" s="29">
        <v>119</v>
      </c>
      <c r="AG67" s="29">
        <v>0</v>
      </c>
      <c r="AH67" s="29">
        <v>0</v>
      </c>
      <c r="AI67" s="29">
        <v>0</v>
      </c>
      <c r="AJ67" s="29">
        <v>0</v>
      </c>
      <c r="AK67" s="29">
        <v>0</v>
      </c>
      <c r="AL67" s="29">
        <v>0</v>
      </c>
      <c r="AM67" s="29">
        <v>0</v>
      </c>
      <c r="AN67" s="29">
        <v>0</v>
      </c>
      <c r="AO67" s="29">
        <v>464</v>
      </c>
      <c r="AP67" s="72">
        <f>Table6[[#This Row],[FRL]]/Table6[[#This Row],[Total Students]]</f>
        <v>0.62702702702702706</v>
      </c>
      <c r="AQ67" s="29">
        <v>470</v>
      </c>
      <c r="AR67" s="57">
        <f>Table6[[#This Row],[At Risk]]/Table6[[#This Row],[Total Students]]</f>
        <v>0.63513513513513509</v>
      </c>
      <c r="AS67" s="29" t="s">
        <v>1767</v>
      </c>
      <c r="AT67" s="29" t="s">
        <v>3026</v>
      </c>
      <c r="AU67" s="70" t="s">
        <v>3247</v>
      </c>
    </row>
    <row r="68" spans="2:47" x14ac:dyDescent="0.25">
      <c r="B68" s="28" t="s">
        <v>1808</v>
      </c>
      <c r="C68" s="28" t="s">
        <v>83</v>
      </c>
      <c r="D68" s="28" t="s">
        <v>84</v>
      </c>
      <c r="E68" s="28" t="s">
        <v>3036</v>
      </c>
      <c r="F68" s="28" t="s">
        <v>494</v>
      </c>
      <c r="G68" s="29">
        <v>918</v>
      </c>
      <c r="H68" s="29">
        <v>421</v>
      </c>
      <c r="I68" s="31">
        <v>0.45860566448801698</v>
      </c>
      <c r="J68" s="29">
        <v>497</v>
      </c>
      <c r="K68" s="31">
        <v>0.54139433551198302</v>
      </c>
      <c r="L68" s="29">
        <v>3</v>
      </c>
      <c r="M68" s="29">
        <v>33</v>
      </c>
      <c r="N68" s="29">
        <v>163</v>
      </c>
      <c r="O68" s="29">
        <v>40</v>
      </c>
      <c r="P68" s="29">
        <v>0</v>
      </c>
      <c r="Q68" s="29">
        <v>665</v>
      </c>
      <c r="R68" s="29">
        <v>14</v>
      </c>
      <c r="S68" s="29">
        <f>SUM(Table6[[#This Row],[AmInd]:[HawPI]],Table6[[#This Row],[Multiple]])</f>
        <v>253</v>
      </c>
      <c r="T68" s="29">
        <v>913</v>
      </c>
      <c r="U68" s="31">
        <v>0.99455337690631795</v>
      </c>
      <c r="V68" s="29">
        <v>5</v>
      </c>
      <c r="W68" s="31">
        <v>5.4466230936819201E-3</v>
      </c>
      <c r="X68" s="29">
        <v>0</v>
      </c>
      <c r="Y68" s="29">
        <v>0</v>
      </c>
      <c r="Z68" s="29" t="s">
        <v>1869</v>
      </c>
      <c r="AA68" s="29">
        <v>0</v>
      </c>
      <c r="AB68" s="29">
        <v>0</v>
      </c>
      <c r="AC68" s="29">
        <v>0</v>
      </c>
      <c r="AD68" s="28">
        <v>0</v>
      </c>
      <c r="AE68" s="29">
        <v>0</v>
      </c>
      <c r="AF68" s="29">
        <v>0</v>
      </c>
      <c r="AG68" s="29">
        <v>314</v>
      </c>
      <c r="AH68" s="29">
        <v>306</v>
      </c>
      <c r="AI68" s="29">
        <v>298</v>
      </c>
      <c r="AJ68" s="29">
        <v>0</v>
      </c>
      <c r="AK68" s="29">
        <v>0</v>
      </c>
      <c r="AL68" s="29">
        <v>0</v>
      </c>
      <c r="AM68" s="29">
        <v>0</v>
      </c>
      <c r="AN68" s="29">
        <v>0</v>
      </c>
      <c r="AO68" s="29">
        <v>301</v>
      </c>
      <c r="AP68" s="72">
        <f>Table6[[#This Row],[FRL]]/Table6[[#This Row],[Total Students]]</f>
        <v>0.32788671023965144</v>
      </c>
      <c r="AQ68" s="29">
        <v>303</v>
      </c>
      <c r="AR68" s="57">
        <f>Table6[[#This Row],[At Risk]]/Table6[[#This Row],[Total Students]]</f>
        <v>0.33006535947712418</v>
      </c>
      <c r="AS68" s="29" t="s">
        <v>1767</v>
      </c>
      <c r="AT68" s="29" t="s">
        <v>3026</v>
      </c>
      <c r="AU68" s="70" t="s">
        <v>3247</v>
      </c>
    </row>
    <row r="69" spans="2:47" x14ac:dyDescent="0.25">
      <c r="B69" s="28" t="s">
        <v>1808</v>
      </c>
      <c r="C69" s="28" t="s">
        <v>83</v>
      </c>
      <c r="D69" s="28" t="s">
        <v>84</v>
      </c>
      <c r="E69" s="28" t="s">
        <v>3037</v>
      </c>
      <c r="F69" s="28" t="s">
        <v>495</v>
      </c>
      <c r="G69" s="29">
        <v>596</v>
      </c>
      <c r="H69" s="29">
        <v>294</v>
      </c>
      <c r="I69" s="31">
        <v>0.49328859060402702</v>
      </c>
      <c r="J69" s="29">
        <v>302</v>
      </c>
      <c r="K69" s="31">
        <v>0.50671140939597303</v>
      </c>
      <c r="L69" s="29">
        <v>1</v>
      </c>
      <c r="M69" s="29">
        <v>1</v>
      </c>
      <c r="N69" s="29">
        <v>163</v>
      </c>
      <c r="O69" s="29">
        <v>29</v>
      </c>
      <c r="P69" s="29">
        <v>0</v>
      </c>
      <c r="Q69" s="29">
        <v>398</v>
      </c>
      <c r="R69" s="29">
        <v>4</v>
      </c>
      <c r="S69" s="29">
        <f>SUM(Table6[[#This Row],[AmInd]:[HawPI]],Table6[[#This Row],[Multiple]])</f>
        <v>198</v>
      </c>
      <c r="T69" s="29">
        <v>591</v>
      </c>
      <c r="U69" s="31">
        <v>0.99161073825503399</v>
      </c>
      <c r="V69" s="29">
        <v>5</v>
      </c>
      <c r="W69" s="31">
        <v>8.3892617449664395E-3</v>
      </c>
      <c r="X69" s="29">
        <v>0</v>
      </c>
      <c r="Y69" s="29">
        <v>0</v>
      </c>
      <c r="Z69" s="29" t="s">
        <v>1869</v>
      </c>
      <c r="AA69" s="29">
        <v>0</v>
      </c>
      <c r="AB69" s="29">
        <v>0</v>
      </c>
      <c r="AC69" s="29">
        <v>0</v>
      </c>
      <c r="AD69" s="28">
        <v>0</v>
      </c>
      <c r="AE69" s="29">
        <v>0</v>
      </c>
      <c r="AF69" s="29">
        <v>0</v>
      </c>
      <c r="AG69" s="29">
        <v>199</v>
      </c>
      <c r="AH69" s="29">
        <v>212</v>
      </c>
      <c r="AI69" s="29">
        <v>185</v>
      </c>
      <c r="AJ69" s="29">
        <v>0</v>
      </c>
      <c r="AK69" s="29">
        <v>0</v>
      </c>
      <c r="AL69" s="29">
        <v>0</v>
      </c>
      <c r="AM69" s="29">
        <v>0</v>
      </c>
      <c r="AN69" s="29">
        <v>0</v>
      </c>
      <c r="AO69" s="29">
        <v>368</v>
      </c>
      <c r="AP69" s="72">
        <f>Table6[[#This Row],[FRL]]/Table6[[#This Row],[Total Students]]</f>
        <v>0.6174496644295302</v>
      </c>
      <c r="AQ69" s="29">
        <v>369</v>
      </c>
      <c r="AR69" s="57">
        <f>Table6[[#This Row],[At Risk]]/Table6[[#This Row],[Total Students]]</f>
        <v>0.61912751677852351</v>
      </c>
      <c r="AS69" s="29" t="s">
        <v>1767</v>
      </c>
      <c r="AT69" s="29" t="s">
        <v>3026</v>
      </c>
      <c r="AU69" s="70" t="s">
        <v>3247</v>
      </c>
    </row>
    <row r="70" spans="2:47" x14ac:dyDescent="0.25">
      <c r="B70" s="28" t="s">
        <v>1808</v>
      </c>
      <c r="C70" s="28" t="s">
        <v>83</v>
      </c>
      <c r="D70" s="28" t="s">
        <v>84</v>
      </c>
      <c r="E70" s="28" t="s">
        <v>3038</v>
      </c>
      <c r="F70" s="28" t="s">
        <v>496</v>
      </c>
      <c r="G70" s="29">
        <v>1911</v>
      </c>
      <c r="H70" s="29">
        <v>915</v>
      </c>
      <c r="I70" s="31">
        <v>0.47880690737833598</v>
      </c>
      <c r="J70" s="29">
        <v>996</v>
      </c>
      <c r="K70" s="31">
        <v>0.52119309262166402</v>
      </c>
      <c r="L70" s="29">
        <v>6</v>
      </c>
      <c r="M70" s="29">
        <v>5</v>
      </c>
      <c r="N70" s="29">
        <v>274</v>
      </c>
      <c r="O70" s="29">
        <v>88</v>
      </c>
      <c r="P70" s="29">
        <v>2</v>
      </c>
      <c r="Q70" s="29">
        <v>1516</v>
      </c>
      <c r="R70" s="29">
        <v>20</v>
      </c>
      <c r="S70" s="29">
        <f>SUM(Table6[[#This Row],[AmInd]:[HawPI]],Table6[[#This Row],[Multiple]])</f>
        <v>395</v>
      </c>
      <c r="T70" s="29">
        <v>1903</v>
      </c>
      <c r="U70" s="31">
        <v>0.99581371009942399</v>
      </c>
      <c r="V70" s="29">
        <v>8</v>
      </c>
      <c r="W70" s="31">
        <v>4.1862899005756203E-3</v>
      </c>
      <c r="X70" s="29">
        <v>0</v>
      </c>
      <c r="Y70" s="29">
        <v>0</v>
      </c>
      <c r="Z70" s="29" t="s">
        <v>1869</v>
      </c>
      <c r="AA70" s="29">
        <v>0</v>
      </c>
      <c r="AB70" s="29">
        <v>0</v>
      </c>
      <c r="AC70" s="29">
        <v>0</v>
      </c>
      <c r="AD70" s="28">
        <v>0</v>
      </c>
      <c r="AE70" s="29">
        <v>0</v>
      </c>
      <c r="AF70" s="29">
        <v>0</v>
      </c>
      <c r="AG70" s="29">
        <v>0</v>
      </c>
      <c r="AH70" s="29">
        <v>0</v>
      </c>
      <c r="AI70" s="29">
        <v>0</v>
      </c>
      <c r="AJ70" s="29">
        <v>490</v>
      </c>
      <c r="AK70" s="29">
        <v>30</v>
      </c>
      <c r="AL70" s="29">
        <v>511</v>
      </c>
      <c r="AM70" s="29">
        <v>480</v>
      </c>
      <c r="AN70" s="29">
        <v>400</v>
      </c>
      <c r="AO70" s="29">
        <v>1052</v>
      </c>
      <c r="AP70" s="72">
        <f>Table6[[#This Row],[FRL]]/Table6[[#This Row],[Total Students]]</f>
        <v>0.55049712192569333</v>
      </c>
      <c r="AQ70" s="29">
        <v>1056</v>
      </c>
      <c r="AR70" s="57">
        <f>Table6[[#This Row],[At Risk]]/Table6[[#This Row],[Total Students]]</f>
        <v>0.55259026687598112</v>
      </c>
      <c r="AS70" s="29" t="s">
        <v>1767</v>
      </c>
      <c r="AT70" s="29" t="s">
        <v>3026</v>
      </c>
      <c r="AU70" s="70" t="s">
        <v>3247</v>
      </c>
    </row>
    <row r="71" spans="2:47" x14ac:dyDescent="0.25">
      <c r="B71" s="28" t="s">
        <v>1808</v>
      </c>
      <c r="C71" s="28" t="s">
        <v>83</v>
      </c>
      <c r="D71" s="28" t="s">
        <v>84</v>
      </c>
      <c r="E71" s="28" t="s">
        <v>3039</v>
      </c>
      <c r="F71" s="28" t="s">
        <v>497</v>
      </c>
      <c r="G71" s="29">
        <v>379</v>
      </c>
      <c r="H71" s="29">
        <v>175</v>
      </c>
      <c r="I71" s="31">
        <v>0.461741424802111</v>
      </c>
      <c r="J71" s="29">
        <v>204</v>
      </c>
      <c r="K71" s="31">
        <v>0.538258575197889</v>
      </c>
      <c r="L71" s="29">
        <v>0</v>
      </c>
      <c r="M71" s="29">
        <v>0</v>
      </c>
      <c r="N71" s="29">
        <v>355</v>
      </c>
      <c r="O71" s="29">
        <v>3</v>
      </c>
      <c r="P71" s="29">
        <v>0</v>
      </c>
      <c r="Q71" s="29">
        <v>14</v>
      </c>
      <c r="R71" s="29">
        <v>7</v>
      </c>
      <c r="S71" s="29">
        <f>SUM(Table6[[#This Row],[AmInd]:[HawPI]],Table6[[#This Row],[Multiple]])</f>
        <v>365</v>
      </c>
      <c r="T71" s="29">
        <v>379</v>
      </c>
      <c r="U71" s="31">
        <v>1</v>
      </c>
      <c r="V71" s="29">
        <v>0</v>
      </c>
      <c r="W71" s="31">
        <v>0</v>
      </c>
      <c r="X71" s="29">
        <v>0</v>
      </c>
      <c r="Y71" s="29">
        <v>0</v>
      </c>
      <c r="Z71" s="29" t="s">
        <v>1869</v>
      </c>
      <c r="AA71" s="29">
        <v>0</v>
      </c>
      <c r="AB71" s="29">
        <v>0</v>
      </c>
      <c r="AC71" s="29">
        <v>0</v>
      </c>
      <c r="AD71" s="28">
        <v>111</v>
      </c>
      <c r="AE71" s="29">
        <v>134</v>
      </c>
      <c r="AF71" s="29">
        <v>134</v>
      </c>
      <c r="AG71" s="29">
        <v>0</v>
      </c>
      <c r="AH71" s="29">
        <v>0</v>
      </c>
      <c r="AI71" s="29">
        <v>0</v>
      </c>
      <c r="AJ71" s="29">
        <v>0</v>
      </c>
      <c r="AK71" s="29">
        <v>0</v>
      </c>
      <c r="AL71" s="29">
        <v>0</v>
      </c>
      <c r="AM71" s="29">
        <v>0</v>
      </c>
      <c r="AN71" s="29">
        <v>0</v>
      </c>
      <c r="AO71" s="29">
        <v>376</v>
      </c>
      <c r="AP71" s="72">
        <f>Table6[[#This Row],[FRL]]/Table6[[#This Row],[Total Students]]</f>
        <v>0.9920844327176781</v>
      </c>
      <c r="AQ71" s="29">
        <v>376</v>
      </c>
      <c r="AR71" s="57">
        <f>Table6[[#This Row],[At Risk]]/Table6[[#This Row],[Total Students]]</f>
        <v>0.9920844327176781</v>
      </c>
      <c r="AS71" s="29" t="s">
        <v>1767</v>
      </c>
      <c r="AT71" s="29" t="s">
        <v>3026</v>
      </c>
      <c r="AU71" s="70" t="s">
        <v>3247</v>
      </c>
    </row>
    <row r="72" spans="2:47" x14ac:dyDescent="0.25">
      <c r="B72" s="28" t="s">
        <v>1808</v>
      </c>
      <c r="C72" s="28" t="s">
        <v>83</v>
      </c>
      <c r="D72" s="28" t="s">
        <v>84</v>
      </c>
      <c r="E72" s="28" t="s">
        <v>3040</v>
      </c>
      <c r="F72" s="28" t="s">
        <v>498</v>
      </c>
      <c r="G72" s="29">
        <v>2262</v>
      </c>
      <c r="H72" s="29">
        <v>1135</v>
      </c>
      <c r="I72" s="31">
        <v>0.50176834659593295</v>
      </c>
      <c r="J72" s="29">
        <v>1127</v>
      </c>
      <c r="K72" s="31">
        <v>0.498231653404067</v>
      </c>
      <c r="L72" s="29">
        <v>6</v>
      </c>
      <c r="M72" s="29">
        <v>64</v>
      </c>
      <c r="N72" s="29">
        <v>483</v>
      </c>
      <c r="O72" s="29">
        <v>98</v>
      </c>
      <c r="P72" s="29">
        <v>2</v>
      </c>
      <c r="Q72" s="29">
        <v>1570</v>
      </c>
      <c r="R72" s="29">
        <v>39</v>
      </c>
      <c r="S72" s="29">
        <f>SUM(Table6[[#This Row],[AmInd]:[HawPI]],Table6[[#This Row],[Multiple]])</f>
        <v>692</v>
      </c>
      <c r="T72" s="29">
        <v>2247</v>
      </c>
      <c r="U72" s="31">
        <v>0.99336870026525204</v>
      </c>
      <c r="V72" s="29">
        <v>15</v>
      </c>
      <c r="W72" s="31">
        <v>6.6312997347480101E-3</v>
      </c>
      <c r="X72" s="29">
        <v>0</v>
      </c>
      <c r="Y72" s="29">
        <v>0</v>
      </c>
      <c r="Z72" s="29" t="s">
        <v>1869</v>
      </c>
      <c r="AA72" s="29">
        <v>0</v>
      </c>
      <c r="AB72" s="29">
        <v>0</v>
      </c>
      <c r="AC72" s="29">
        <v>0</v>
      </c>
      <c r="AD72" s="28">
        <v>0</v>
      </c>
      <c r="AE72" s="29">
        <v>0</v>
      </c>
      <c r="AF72" s="29">
        <v>0</v>
      </c>
      <c r="AG72" s="29">
        <v>0</v>
      </c>
      <c r="AH72" s="29">
        <v>0</v>
      </c>
      <c r="AI72" s="29">
        <v>0</v>
      </c>
      <c r="AJ72" s="29">
        <v>629</v>
      </c>
      <c r="AK72" s="29">
        <v>20</v>
      </c>
      <c r="AL72" s="29">
        <v>596</v>
      </c>
      <c r="AM72" s="29">
        <v>572</v>
      </c>
      <c r="AN72" s="29">
        <v>445</v>
      </c>
      <c r="AO72" s="29">
        <v>706</v>
      </c>
      <c r="AP72" s="72">
        <f>Table6[[#This Row],[FRL]]/Table6[[#This Row],[Total Students]]</f>
        <v>0.31211317418213969</v>
      </c>
      <c r="AQ72" s="29">
        <v>713</v>
      </c>
      <c r="AR72" s="57">
        <f>Table6[[#This Row],[At Risk]]/Table6[[#This Row],[Total Students]]</f>
        <v>0.31520778072502209</v>
      </c>
      <c r="AS72" s="29" t="s">
        <v>1767</v>
      </c>
      <c r="AT72" s="29" t="s">
        <v>3026</v>
      </c>
      <c r="AU72" s="70" t="s">
        <v>3247</v>
      </c>
    </row>
    <row r="73" spans="2:47" x14ac:dyDescent="0.25">
      <c r="B73" s="28" t="s">
        <v>1808</v>
      </c>
      <c r="C73" s="28" t="s">
        <v>83</v>
      </c>
      <c r="D73" s="28" t="s">
        <v>84</v>
      </c>
      <c r="E73" s="28" t="s">
        <v>3041</v>
      </c>
      <c r="F73" s="28" t="s">
        <v>499</v>
      </c>
      <c r="G73" s="29">
        <v>626</v>
      </c>
      <c r="H73" s="29">
        <v>286</v>
      </c>
      <c r="I73" s="31">
        <v>0.45686900958466498</v>
      </c>
      <c r="J73" s="29">
        <v>340</v>
      </c>
      <c r="K73" s="31">
        <v>0.54313099041533497</v>
      </c>
      <c r="L73" s="29">
        <v>3</v>
      </c>
      <c r="M73" s="29">
        <v>6</v>
      </c>
      <c r="N73" s="29">
        <v>70</v>
      </c>
      <c r="O73" s="29">
        <v>43</v>
      </c>
      <c r="P73" s="29">
        <v>0</v>
      </c>
      <c r="Q73" s="29">
        <v>477</v>
      </c>
      <c r="R73" s="29">
        <v>27</v>
      </c>
      <c r="S73" s="29">
        <f>SUM(Table6[[#This Row],[AmInd]:[HawPI]],Table6[[#This Row],[Multiple]])</f>
        <v>149</v>
      </c>
      <c r="T73" s="29">
        <v>617</v>
      </c>
      <c r="U73" s="31">
        <v>0.98562300319488805</v>
      </c>
      <c r="V73" s="29">
        <v>9</v>
      </c>
      <c r="W73" s="31">
        <v>1.43769968051118E-2</v>
      </c>
      <c r="X73" s="29">
        <v>0</v>
      </c>
      <c r="Y73" s="29">
        <v>13</v>
      </c>
      <c r="Z73" s="29" t="s">
        <v>1869</v>
      </c>
      <c r="AA73" s="29">
        <v>104</v>
      </c>
      <c r="AB73" s="29">
        <v>122</v>
      </c>
      <c r="AC73" s="29">
        <v>106</v>
      </c>
      <c r="AD73" s="28">
        <v>96</v>
      </c>
      <c r="AE73" s="29">
        <v>93</v>
      </c>
      <c r="AF73" s="29">
        <v>92</v>
      </c>
      <c r="AG73" s="29">
        <v>0</v>
      </c>
      <c r="AH73" s="29">
        <v>0</v>
      </c>
      <c r="AI73" s="29">
        <v>0</v>
      </c>
      <c r="AJ73" s="29">
        <v>0</v>
      </c>
      <c r="AK73" s="29">
        <v>0</v>
      </c>
      <c r="AL73" s="29">
        <v>0</v>
      </c>
      <c r="AM73" s="29">
        <v>0</v>
      </c>
      <c r="AN73" s="29">
        <v>0</v>
      </c>
      <c r="AO73" s="29">
        <v>329</v>
      </c>
      <c r="AP73" s="72">
        <f>Table6[[#This Row],[FRL]]/Table6[[#This Row],[Total Students]]</f>
        <v>0.5255591054313099</v>
      </c>
      <c r="AQ73" s="29">
        <v>329</v>
      </c>
      <c r="AR73" s="57">
        <f>Table6[[#This Row],[At Risk]]/Table6[[#This Row],[Total Students]]</f>
        <v>0.5255591054313099</v>
      </c>
      <c r="AS73" s="29" t="s">
        <v>1767</v>
      </c>
      <c r="AT73" s="29" t="s">
        <v>3026</v>
      </c>
      <c r="AU73" s="70" t="s">
        <v>3247</v>
      </c>
    </row>
    <row r="74" spans="2:47" x14ac:dyDescent="0.25">
      <c r="B74" s="28" t="s">
        <v>1808</v>
      </c>
      <c r="C74" s="28" t="s">
        <v>83</v>
      </c>
      <c r="D74" s="28" t="s">
        <v>84</v>
      </c>
      <c r="E74" s="28" t="s">
        <v>3042</v>
      </c>
      <c r="F74" s="28" t="s">
        <v>500</v>
      </c>
      <c r="G74" s="29">
        <v>908</v>
      </c>
      <c r="H74" s="29">
        <v>437</v>
      </c>
      <c r="I74" s="31">
        <v>0.48127753303964799</v>
      </c>
      <c r="J74" s="29">
        <v>471</v>
      </c>
      <c r="K74" s="31">
        <v>0.51872246696035196</v>
      </c>
      <c r="L74" s="29">
        <v>2</v>
      </c>
      <c r="M74" s="29">
        <v>3</v>
      </c>
      <c r="N74" s="29">
        <v>21</v>
      </c>
      <c r="O74" s="29">
        <v>32</v>
      </c>
      <c r="P74" s="29">
        <v>1</v>
      </c>
      <c r="Q74" s="29">
        <v>847</v>
      </c>
      <c r="R74" s="29">
        <v>2</v>
      </c>
      <c r="S74" s="29">
        <f>SUM(Table6[[#This Row],[AmInd]:[HawPI]],Table6[[#This Row],[Multiple]])</f>
        <v>61</v>
      </c>
      <c r="T74" s="29">
        <v>899</v>
      </c>
      <c r="U74" s="31">
        <v>0.990088105726872</v>
      </c>
      <c r="V74" s="29">
        <v>9</v>
      </c>
      <c r="W74" s="31">
        <v>9.9118942731277505E-3</v>
      </c>
      <c r="X74" s="29">
        <v>0</v>
      </c>
      <c r="Y74" s="29">
        <v>27</v>
      </c>
      <c r="Z74" s="29" t="s">
        <v>1869</v>
      </c>
      <c r="AA74" s="29">
        <v>87</v>
      </c>
      <c r="AB74" s="29">
        <v>113</v>
      </c>
      <c r="AC74" s="29">
        <v>91</v>
      </c>
      <c r="AD74" s="28">
        <v>99</v>
      </c>
      <c r="AE74" s="29">
        <v>85</v>
      </c>
      <c r="AF74" s="29">
        <v>85</v>
      </c>
      <c r="AG74" s="29">
        <v>105</v>
      </c>
      <c r="AH74" s="29">
        <v>85</v>
      </c>
      <c r="AI74" s="29">
        <v>131</v>
      </c>
      <c r="AJ74" s="29">
        <v>0</v>
      </c>
      <c r="AK74" s="29">
        <v>0</v>
      </c>
      <c r="AL74" s="29">
        <v>0</v>
      </c>
      <c r="AM74" s="29">
        <v>0</v>
      </c>
      <c r="AN74" s="29">
        <v>0</v>
      </c>
      <c r="AO74" s="29">
        <v>565</v>
      </c>
      <c r="AP74" s="72">
        <f>Table6[[#This Row],[FRL]]/Table6[[#This Row],[Total Students]]</f>
        <v>0.6222466960352423</v>
      </c>
      <c r="AQ74" s="29">
        <v>566</v>
      </c>
      <c r="AR74" s="57">
        <f>Table6[[#This Row],[At Risk]]/Table6[[#This Row],[Total Students]]</f>
        <v>0.62334801762114533</v>
      </c>
      <c r="AS74" s="29" t="s">
        <v>1767</v>
      </c>
      <c r="AT74" s="29" t="s">
        <v>3026</v>
      </c>
      <c r="AU74" s="70" t="s">
        <v>3247</v>
      </c>
    </row>
    <row r="75" spans="2:47" x14ac:dyDescent="0.25">
      <c r="B75" s="28" t="s">
        <v>1808</v>
      </c>
      <c r="C75" s="28" t="s">
        <v>83</v>
      </c>
      <c r="D75" s="28" t="s">
        <v>84</v>
      </c>
      <c r="E75" s="28" t="s">
        <v>3043</v>
      </c>
      <c r="F75" s="28" t="s">
        <v>501</v>
      </c>
      <c r="G75" s="29">
        <v>7</v>
      </c>
      <c r="H75" s="29">
        <v>4</v>
      </c>
      <c r="I75" s="31">
        <v>0.57142857142857095</v>
      </c>
      <c r="J75" s="29">
        <v>3</v>
      </c>
      <c r="K75" s="31">
        <v>0.42857142857142899</v>
      </c>
      <c r="L75" s="29">
        <v>0</v>
      </c>
      <c r="M75" s="29">
        <v>0</v>
      </c>
      <c r="N75" s="29">
        <v>7</v>
      </c>
      <c r="O75" s="29">
        <v>0</v>
      </c>
      <c r="P75" s="29">
        <v>0</v>
      </c>
      <c r="Q75" s="29">
        <v>0</v>
      </c>
      <c r="R75" s="29">
        <v>0</v>
      </c>
      <c r="S75" s="29">
        <f>SUM(Table6[[#This Row],[AmInd]:[HawPI]],Table6[[#This Row],[Multiple]])</f>
        <v>7</v>
      </c>
      <c r="T75" s="29">
        <v>7</v>
      </c>
      <c r="U75" s="31">
        <v>1</v>
      </c>
      <c r="V75" s="29">
        <v>0</v>
      </c>
      <c r="W75" s="31">
        <v>0</v>
      </c>
      <c r="X75" s="29">
        <v>0</v>
      </c>
      <c r="Y75" s="29">
        <v>7</v>
      </c>
      <c r="Z75" s="29" t="s">
        <v>1869</v>
      </c>
      <c r="AA75" s="29">
        <v>0</v>
      </c>
      <c r="AB75" s="29">
        <v>0</v>
      </c>
      <c r="AC75" s="29">
        <v>0</v>
      </c>
      <c r="AD75" s="28">
        <v>0</v>
      </c>
      <c r="AE75" s="29">
        <v>0</v>
      </c>
      <c r="AF75" s="29">
        <v>0</v>
      </c>
      <c r="AG75" s="29">
        <v>0</v>
      </c>
      <c r="AH75" s="29">
        <v>0</v>
      </c>
      <c r="AI75" s="29">
        <v>0</v>
      </c>
      <c r="AJ75" s="29">
        <v>0</v>
      </c>
      <c r="AK75" s="29">
        <v>0</v>
      </c>
      <c r="AL75" s="29">
        <v>0</v>
      </c>
      <c r="AM75" s="29">
        <v>0</v>
      </c>
      <c r="AN75" s="29">
        <v>0</v>
      </c>
      <c r="AO75" s="29">
        <v>7</v>
      </c>
      <c r="AP75" s="72">
        <f>Table6[[#This Row],[FRL]]/Table6[[#This Row],[Total Students]]</f>
        <v>1</v>
      </c>
      <c r="AQ75" s="29">
        <v>7</v>
      </c>
      <c r="AR75" s="57">
        <f>Table6[[#This Row],[At Risk]]/Table6[[#This Row],[Total Students]]</f>
        <v>1</v>
      </c>
      <c r="AS75" s="29" t="s">
        <v>1767</v>
      </c>
      <c r="AT75" s="29" t="s">
        <v>3026</v>
      </c>
      <c r="AU75" s="70" t="s">
        <v>3247</v>
      </c>
    </row>
    <row r="76" spans="2:47" x14ac:dyDescent="0.25">
      <c r="B76" s="28" t="s">
        <v>1808</v>
      </c>
      <c r="C76" s="28" t="s">
        <v>83</v>
      </c>
      <c r="D76" s="28" t="s">
        <v>84</v>
      </c>
      <c r="E76" s="28" t="s">
        <v>3044</v>
      </c>
      <c r="F76" s="28" t="s">
        <v>502</v>
      </c>
      <c r="G76" s="29">
        <v>830</v>
      </c>
      <c r="H76" s="29">
        <v>406</v>
      </c>
      <c r="I76" s="31">
        <v>0.48915662650602398</v>
      </c>
      <c r="J76" s="29">
        <v>424</v>
      </c>
      <c r="K76" s="31">
        <v>0.51084337349397602</v>
      </c>
      <c r="L76" s="29">
        <v>6</v>
      </c>
      <c r="M76" s="29">
        <v>17</v>
      </c>
      <c r="N76" s="29">
        <v>166</v>
      </c>
      <c r="O76" s="29">
        <v>51</v>
      </c>
      <c r="P76" s="29">
        <v>1</v>
      </c>
      <c r="Q76" s="29">
        <v>561</v>
      </c>
      <c r="R76" s="29">
        <v>28</v>
      </c>
      <c r="S76" s="29">
        <f>SUM(Table6[[#This Row],[AmInd]:[HawPI]],Table6[[#This Row],[Multiple]])</f>
        <v>269</v>
      </c>
      <c r="T76" s="29">
        <v>812</v>
      </c>
      <c r="U76" s="31">
        <v>0.97831325301204797</v>
      </c>
      <c r="V76" s="29">
        <v>18</v>
      </c>
      <c r="W76" s="31">
        <v>2.16867469879518E-2</v>
      </c>
      <c r="X76" s="29">
        <v>0</v>
      </c>
      <c r="Y76" s="29">
        <v>16</v>
      </c>
      <c r="Z76" s="29" t="s">
        <v>1869</v>
      </c>
      <c r="AA76" s="29">
        <v>105</v>
      </c>
      <c r="AB76" s="29">
        <v>121</v>
      </c>
      <c r="AC76" s="29">
        <v>156</v>
      </c>
      <c r="AD76" s="28">
        <v>135</v>
      </c>
      <c r="AE76" s="29">
        <v>147</v>
      </c>
      <c r="AF76" s="29">
        <v>150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270</v>
      </c>
      <c r="AP76" s="72">
        <f>Table6[[#This Row],[FRL]]/Table6[[#This Row],[Total Students]]</f>
        <v>0.3253012048192771</v>
      </c>
      <c r="AQ76" s="29">
        <v>279</v>
      </c>
      <c r="AR76" s="57">
        <f>Table6[[#This Row],[At Risk]]/Table6[[#This Row],[Total Students]]</f>
        <v>0.33614457831325301</v>
      </c>
      <c r="AS76" s="29" t="s">
        <v>1767</v>
      </c>
      <c r="AT76" s="29" t="s">
        <v>3026</v>
      </c>
      <c r="AU76" s="70" t="s">
        <v>3247</v>
      </c>
    </row>
    <row r="77" spans="2:47" x14ac:dyDescent="0.25">
      <c r="B77" s="28" t="s">
        <v>1808</v>
      </c>
      <c r="C77" s="28" t="s">
        <v>83</v>
      </c>
      <c r="D77" s="28" t="s">
        <v>84</v>
      </c>
      <c r="E77" s="28" t="s">
        <v>3045</v>
      </c>
      <c r="F77" s="28" t="s">
        <v>503</v>
      </c>
      <c r="G77" s="29">
        <v>509</v>
      </c>
      <c r="H77" s="29">
        <v>251</v>
      </c>
      <c r="I77" s="31">
        <v>0.49312377210216102</v>
      </c>
      <c r="J77" s="29">
        <v>258</v>
      </c>
      <c r="K77" s="31">
        <v>0.50687622789783904</v>
      </c>
      <c r="L77" s="29">
        <v>0</v>
      </c>
      <c r="M77" s="29">
        <v>0</v>
      </c>
      <c r="N77" s="29">
        <v>12</v>
      </c>
      <c r="O77" s="29">
        <v>22</v>
      </c>
      <c r="P77" s="29">
        <v>0</v>
      </c>
      <c r="Q77" s="29">
        <v>465</v>
      </c>
      <c r="R77" s="29">
        <v>10</v>
      </c>
      <c r="S77" s="29">
        <f>SUM(Table6[[#This Row],[AmInd]:[HawPI]],Table6[[#This Row],[Multiple]])</f>
        <v>44</v>
      </c>
      <c r="T77" s="29">
        <v>501</v>
      </c>
      <c r="U77" s="31">
        <v>0.98428290766208204</v>
      </c>
      <c r="V77" s="29">
        <v>8</v>
      </c>
      <c r="W77" s="31">
        <v>1.5717092337917501E-2</v>
      </c>
      <c r="X77" s="29">
        <v>0</v>
      </c>
      <c r="Y77" s="29">
        <v>14</v>
      </c>
      <c r="Z77" s="29" t="s">
        <v>1869</v>
      </c>
      <c r="AA77" s="29">
        <v>64</v>
      </c>
      <c r="AB77" s="29">
        <v>77</v>
      </c>
      <c r="AC77" s="29">
        <v>73</v>
      </c>
      <c r="AD77" s="28">
        <v>82</v>
      </c>
      <c r="AE77" s="29">
        <v>107</v>
      </c>
      <c r="AF77" s="29">
        <v>92</v>
      </c>
      <c r="AG77" s="29">
        <v>0</v>
      </c>
      <c r="AH77" s="29">
        <v>0</v>
      </c>
      <c r="AI77" s="29">
        <v>0</v>
      </c>
      <c r="AJ77" s="29">
        <v>0</v>
      </c>
      <c r="AK77" s="29">
        <v>0</v>
      </c>
      <c r="AL77" s="29">
        <v>0</v>
      </c>
      <c r="AM77" s="29">
        <v>0</v>
      </c>
      <c r="AN77" s="29">
        <v>0</v>
      </c>
      <c r="AO77" s="29">
        <v>302</v>
      </c>
      <c r="AP77" s="72">
        <f>Table6[[#This Row],[FRL]]/Table6[[#This Row],[Total Students]]</f>
        <v>0.59332023575638504</v>
      </c>
      <c r="AQ77" s="29">
        <v>302</v>
      </c>
      <c r="AR77" s="57">
        <f>Table6[[#This Row],[At Risk]]/Table6[[#This Row],[Total Students]]</f>
        <v>0.59332023575638504</v>
      </c>
      <c r="AS77" s="29" t="s">
        <v>1767</v>
      </c>
      <c r="AT77" s="29" t="s">
        <v>3026</v>
      </c>
      <c r="AU77" s="70" t="s">
        <v>3247</v>
      </c>
    </row>
    <row r="78" spans="2:47" x14ac:dyDescent="0.25">
      <c r="B78" s="28" t="s">
        <v>1808</v>
      </c>
      <c r="C78" s="28" t="s">
        <v>83</v>
      </c>
      <c r="D78" s="28" t="s">
        <v>84</v>
      </c>
      <c r="E78" s="28" t="s">
        <v>3046</v>
      </c>
      <c r="F78" s="28" t="s">
        <v>504</v>
      </c>
      <c r="G78" s="29">
        <v>673</v>
      </c>
      <c r="H78" s="29">
        <v>310</v>
      </c>
      <c r="I78" s="31">
        <v>0.46062407132243699</v>
      </c>
      <c r="J78" s="29">
        <v>363</v>
      </c>
      <c r="K78" s="31">
        <v>0.53937592867756301</v>
      </c>
      <c r="L78" s="29">
        <v>3</v>
      </c>
      <c r="M78" s="29">
        <v>9</v>
      </c>
      <c r="N78" s="29">
        <v>189</v>
      </c>
      <c r="O78" s="29">
        <v>88</v>
      </c>
      <c r="P78" s="29">
        <v>3</v>
      </c>
      <c r="Q78" s="29">
        <v>369</v>
      </c>
      <c r="R78" s="29">
        <v>12</v>
      </c>
      <c r="S78" s="29">
        <f>SUM(Table6[[#This Row],[AmInd]:[HawPI]],Table6[[#This Row],[Multiple]])</f>
        <v>304</v>
      </c>
      <c r="T78" s="29">
        <v>650</v>
      </c>
      <c r="U78" s="31">
        <v>0.96582466567607705</v>
      </c>
      <c r="V78" s="29">
        <v>23</v>
      </c>
      <c r="W78" s="31">
        <v>3.4175334323922703E-2</v>
      </c>
      <c r="X78" s="29">
        <v>0</v>
      </c>
      <c r="Y78" s="29">
        <v>0</v>
      </c>
      <c r="Z78" s="29" t="s">
        <v>1869</v>
      </c>
      <c r="AA78" s="29">
        <v>0</v>
      </c>
      <c r="AB78" s="29">
        <v>0</v>
      </c>
      <c r="AC78" s="29">
        <v>0</v>
      </c>
      <c r="AD78" s="28">
        <v>0</v>
      </c>
      <c r="AE78" s="29">
        <v>0</v>
      </c>
      <c r="AF78" s="29">
        <v>0</v>
      </c>
      <c r="AG78" s="29">
        <v>213</v>
      </c>
      <c r="AH78" s="29">
        <v>224</v>
      </c>
      <c r="AI78" s="29">
        <v>236</v>
      </c>
      <c r="AJ78" s="29">
        <v>0</v>
      </c>
      <c r="AK78" s="29">
        <v>0</v>
      </c>
      <c r="AL78" s="29">
        <v>0</v>
      </c>
      <c r="AM78" s="29">
        <v>0</v>
      </c>
      <c r="AN78" s="29">
        <v>0</v>
      </c>
      <c r="AO78" s="29">
        <v>414</v>
      </c>
      <c r="AP78" s="72">
        <f>Table6[[#This Row],[FRL]]/Table6[[#This Row],[Total Students]]</f>
        <v>0.61515601783060925</v>
      </c>
      <c r="AQ78" s="29">
        <v>418</v>
      </c>
      <c r="AR78" s="57">
        <f>Table6[[#This Row],[At Risk]]/Table6[[#This Row],[Total Students]]</f>
        <v>0.6210995542347697</v>
      </c>
      <c r="AS78" s="29" t="s">
        <v>1767</v>
      </c>
      <c r="AT78" s="29" t="s">
        <v>3026</v>
      </c>
      <c r="AU78" s="70" t="s">
        <v>3247</v>
      </c>
    </row>
    <row r="79" spans="2:47" x14ac:dyDescent="0.25">
      <c r="B79" s="28" t="s">
        <v>1808</v>
      </c>
      <c r="C79" s="28" t="s">
        <v>83</v>
      </c>
      <c r="D79" s="28" t="s">
        <v>84</v>
      </c>
      <c r="E79" s="28" t="s">
        <v>3047</v>
      </c>
      <c r="F79" s="28" t="s">
        <v>505</v>
      </c>
      <c r="G79" s="29">
        <v>934</v>
      </c>
      <c r="H79" s="29">
        <v>463</v>
      </c>
      <c r="I79" s="31">
        <v>0.49571734475374701</v>
      </c>
      <c r="J79" s="29">
        <v>471</v>
      </c>
      <c r="K79" s="31">
        <v>0.50428265524625304</v>
      </c>
      <c r="L79" s="29">
        <v>0</v>
      </c>
      <c r="M79" s="29">
        <v>30</v>
      </c>
      <c r="N79" s="29">
        <v>115</v>
      </c>
      <c r="O79" s="29">
        <v>50</v>
      </c>
      <c r="P79" s="29">
        <v>2</v>
      </c>
      <c r="Q79" s="29">
        <v>715</v>
      </c>
      <c r="R79" s="29">
        <v>22</v>
      </c>
      <c r="S79" s="29">
        <f>SUM(Table6[[#This Row],[AmInd]:[HawPI]],Table6[[#This Row],[Multiple]])</f>
        <v>219</v>
      </c>
      <c r="T79" s="29">
        <v>905</v>
      </c>
      <c r="U79" s="31">
        <v>0.96895074946466797</v>
      </c>
      <c r="V79" s="29">
        <v>29</v>
      </c>
      <c r="W79" s="31">
        <v>3.1049250535331901E-2</v>
      </c>
      <c r="X79" s="29">
        <v>0</v>
      </c>
      <c r="Y79" s="29">
        <v>18</v>
      </c>
      <c r="Z79" s="29" t="s">
        <v>1869</v>
      </c>
      <c r="AA79" s="29">
        <v>147</v>
      </c>
      <c r="AB79" s="29">
        <v>160</v>
      </c>
      <c r="AC79" s="29">
        <v>161</v>
      </c>
      <c r="AD79" s="28">
        <v>143</v>
      </c>
      <c r="AE79" s="29">
        <v>153</v>
      </c>
      <c r="AF79" s="29">
        <v>152</v>
      </c>
      <c r="AG79" s="29">
        <v>0</v>
      </c>
      <c r="AH79" s="29">
        <v>0</v>
      </c>
      <c r="AI79" s="29">
        <v>0</v>
      </c>
      <c r="AJ79" s="29">
        <v>0</v>
      </c>
      <c r="AK79" s="29">
        <v>0</v>
      </c>
      <c r="AL79" s="29">
        <v>0</v>
      </c>
      <c r="AM79" s="29">
        <v>0</v>
      </c>
      <c r="AN79" s="29">
        <v>0</v>
      </c>
      <c r="AO79" s="29">
        <v>317</v>
      </c>
      <c r="AP79" s="72">
        <f>Table6[[#This Row],[FRL]]/Table6[[#This Row],[Total Students]]</f>
        <v>0.33940042826552463</v>
      </c>
      <c r="AQ79" s="29">
        <v>322</v>
      </c>
      <c r="AR79" s="57">
        <f>Table6[[#This Row],[At Risk]]/Table6[[#This Row],[Total Students]]</f>
        <v>0.34475374732334046</v>
      </c>
      <c r="AS79" s="29" t="s">
        <v>1767</v>
      </c>
      <c r="AT79" s="29" t="s">
        <v>3026</v>
      </c>
      <c r="AU79" s="70" t="s">
        <v>3247</v>
      </c>
    </row>
    <row r="80" spans="2:47" x14ac:dyDescent="0.25">
      <c r="B80" s="28" t="s">
        <v>1808</v>
      </c>
      <c r="C80" s="28" t="s">
        <v>83</v>
      </c>
      <c r="D80" s="28" t="s">
        <v>84</v>
      </c>
      <c r="E80" s="28" t="s">
        <v>3048</v>
      </c>
      <c r="F80" s="28" t="s">
        <v>506</v>
      </c>
      <c r="G80" s="29">
        <v>514</v>
      </c>
      <c r="H80" s="29">
        <v>237</v>
      </c>
      <c r="I80" s="31">
        <v>0.46108949416342399</v>
      </c>
      <c r="J80" s="29">
        <v>277</v>
      </c>
      <c r="K80" s="31">
        <v>0.53891050583657596</v>
      </c>
      <c r="L80" s="29">
        <v>0</v>
      </c>
      <c r="M80" s="29">
        <v>5</v>
      </c>
      <c r="N80" s="29">
        <v>257</v>
      </c>
      <c r="O80" s="29">
        <v>122</v>
      </c>
      <c r="P80" s="29">
        <v>1</v>
      </c>
      <c r="Q80" s="29">
        <v>106</v>
      </c>
      <c r="R80" s="29">
        <v>23</v>
      </c>
      <c r="S80" s="29">
        <f>SUM(Table6[[#This Row],[AmInd]:[HawPI]],Table6[[#This Row],[Multiple]])</f>
        <v>408</v>
      </c>
      <c r="T80" s="29">
        <v>452</v>
      </c>
      <c r="U80" s="31">
        <v>0.87937743190661499</v>
      </c>
      <c r="V80" s="29">
        <v>62</v>
      </c>
      <c r="W80" s="31">
        <v>0.12062256809338499</v>
      </c>
      <c r="X80" s="29">
        <v>0</v>
      </c>
      <c r="Y80" s="29">
        <v>8</v>
      </c>
      <c r="Z80" s="29" t="s">
        <v>1869</v>
      </c>
      <c r="AA80" s="29">
        <v>86</v>
      </c>
      <c r="AB80" s="29">
        <v>82</v>
      </c>
      <c r="AC80" s="29">
        <v>76</v>
      </c>
      <c r="AD80" s="28">
        <v>87</v>
      </c>
      <c r="AE80" s="29">
        <v>75</v>
      </c>
      <c r="AF80" s="29">
        <v>100</v>
      </c>
      <c r="AG80" s="29">
        <v>0</v>
      </c>
      <c r="AH80" s="29">
        <v>0</v>
      </c>
      <c r="AI80" s="29">
        <v>0</v>
      </c>
      <c r="AJ80" s="29">
        <v>0</v>
      </c>
      <c r="AK80" s="29">
        <v>0</v>
      </c>
      <c r="AL80" s="29">
        <v>0</v>
      </c>
      <c r="AM80" s="29">
        <v>0</v>
      </c>
      <c r="AN80" s="29">
        <v>0</v>
      </c>
      <c r="AO80" s="29">
        <v>453</v>
      </c>
      <c r="AP80" s="72">
        <f>Table6[[#This Row],[FRL]]/Table6[[#This Row],[Total Students]]</f>
        <v>0.88132295719844356</v>
      </c>
      <c r="AQ80" s="29">
        <v>457</v>
      </c>
      <c r="AR80" s="57">
        <f>Table6[[#This Row],[At Risk]]/Table6[[#This Row],[Total Students]]</f>
        <v>0.8891050583657587</v>
      </c>
      <c r="AS80" s="29" t="s">
        <v>1767</v>
      </c>
      <c r="AT80" s="29" t="s">
        <v>3026</v>
      </c>
      <c r="AU80" s="70" t="s">
        <v>3247</v>
      </c>
    </row>
    <row r="81" spans="2:47" x14ac:dyDescent="0.25">
      <c r="B81" s="28" t="s">
        <v>1808</v>
      </c>
      <c r="C81" s="28" t="s">
        <v>83</v>
      </c>
      <c r="D81" s="28" t="s">
        <v>84</v>
      </c>
      <c r="E81" s="28" t="s">
        <v>3049</v>
      </c>
      <c r="F81" s="28" t="s">
        <v>507</v>
      </c>
      <c r="G81" s="29">
        <v>924</v>
      </c>
      <c r="H81" s="29">
        <v>443</v>
      </c>
      <c r="I81" s="31">
        <v>0.479437229437229</v>
      </c>
      <c r="J81" s="29">
        <v>481</v>
      </c>
      <c r="K81" s="31">
        <v>0.520562770562771</v>
      </c>
      <c r="L81" s="29">
        <v>2</v>
      </c>
      <c r="M81" s="29">
        <v>14</v>
      </c>
      <c r="N81" s="29">
        <v>158</v>
      </c>
      <c r="O81" s="29">
        <v>40</v>
      </c>
      <c r="P81" s="29">
        <v>0</v>
      </c>
      <c r="Q81" s="29">
        <v>686</v>
      </c>
      <c r="R81" s="29">
        <v>24</v>
      </c>
      <c r="S81" s="29">
        <f>SUM(Table6[[#This Row],[AmInd]:[HawPI]],Table6[[#This Row],[Multiple]])</f>
        <v>238</v>
      </c>
      <c r="T81" s="29">
        <v>911</v>
      </c>
      <c r="U81" s="31">
        <v>0.98593073593073599</v>
      </c>
      <c r="V81" s="29">
        <v>13</v>
      </c>
      <c r="W81" s="31">
        <v>1.4069264069264099E-2</v>
      </c>
      <c r="X81" s="29">
        <v>0</v>
      </c>
      <c r="Y81" s="29">
        <v>21</v>
      </c>
      <c r="Z81" s="29" t="s">
        <v>1869</v>
      </c>
      <c r="AA81" s="29">
        <v>150</v>
      </c>
      <c r="AB81" s="29">
        <v>141</v>
      </c>
      <c r="AC81" s="29">
        <v>150</v>
      </c>
      <c r="AD81" s="28">
        <v>151</v>
      </c>
      <c r="AE81" s="29">
        <v>162</v>
      </c>
      <c r="AF81" s="29">
        <v>149</v>
      </c>
      <c r="AG81" s="29">
        <v>0</v>
      </c>
      <c r="AH81" s="29">
        <v>0</v>
      </c>
      <c r="AI81" s="29">
        <v>0</v>
      </c>
      <c r="AJ81" s="29">
        <v>0</v>
      </c>
      <c r="AK81" s="29">
        <v>0</v>
      </c>
      <c r="AL81" s="29">
        <v>0</v>
      </c>
      <c r="AM81" s="29">
        <v>0</v>
      </c>
      <c r="AN81" s="29">
        <v>0</v>
      </c>
      <c r="AO81" s="29">
        <v>327</v>
      </c>
      <c r="AP81" s="72">
        <f>Table6[[#This Row],[FRL]]/Table6[[#This Row],[Total Students]]</f>
        <v>0.35389610389610388</v>
      </c>
      <c r="AQ81" s="29">
        <v>330</v>
      </c>
      <c r="AR81" s="57">
        <f>Table6[[#This Row],[At Risk]]/Table6[[#This Row],[Total Students]]</f>
        <v>0.35714285714285715</v>
      </c>
      <c r="AS81" s="29" t="s">
        <v>1767</v>
      </c>
      <c r="AT81" s="29" t="s">
        <v>3026</v>
      </c>
      <c r="AU81" s="70" t="s">
        <v>3247</v>
      </c>
    </row>
    <row r="82" spans="2:47" x14ac:dyDescent="0.25">
      <c r="B82" s="28" t="s">
        <v>1808</v>
      </c>
      <c r="C82" s="28" t="s">
        <v>83</v>
      </c>
      <c r="D82" s="28" t="s">
        <v>84</v>
      </c>
      <c r="E82" s="28" t="s">
        <v>3050</v>
      </c>
      <c r="F82" s="28" t="s">
        <v>508</v>
      </c>
      <c r="G82" s="29">
        <v>786</v>
      </c>
      <c r="H82" s="29">
        <v>377</v>
      </c>
      <c r="I82" s="31">
        <v>0.47964376590330798</v>
      </c>
      <c r="J82" s="29">
        <v>409</v>
      </c>
      <c r="K82" s="31">
        <v>0.52035623409669196</v>
      </c>
      <c r="L82" s="29">
        <v>4</v>
      </c>
      <c r="M82" s="29">
        <v>3</v>
      </c>
      <c r="N82" s="29">
        <v>110</v>
      </c>
      <c r="O82" s="29">
        <v>125</v>
      </c>
      <c r="P82" s="29">
        <v>1</v>
      </c>
      <c r="Q82" s="29">
        <v>513</v>
      </c>
      <c r="R82" s="29">
        <v>30</v>
      </c>
      <c r="S82" s="29">
        <f>SUM(Table6[[#This Row],[AmInd]:[HawPI]],Table6[[#This Row],[Multiple]])</f>
        <v>273</v>
      </c>
      <c r="T82" s="29">
        <v>747</v>
      </c>
      <c r="U82" s="31">
        <v>0.95038167938931295</v>
      </c>
      <c r="V82" s="29">
        <v>39</v>
      </c>
      <c r="W82" s="31">
        <v>4.9618320610687001E-2</v>
      </c>
      <c r="X82" s="29">
        <v>0</v>
      </c>
      <c r="Y82" s="29">
        <v>15</v>
      </c>
      <c r="Z82" s="29" t="s">
        <v>1869</v>
      </c>
      <c r="AA82" s="29">
        <v>115</v>
      </c>
      <c r="AB82" s="29">
        <v>121</v>
      </c>
      <c r="AC82" s="29">
        <v>141</v>
      </c>
      <c r="AD82" s="28">
        <v>134</v>
      </c>
      <c r="AE82" s="29">
        <v>139</v>
      </c>
      <c r="AF82" s="29">
        <v>121</v>
      </c>
      <c r="AG82" s="29">
        <v>0</v>
      </c>
      <c r="AH82" s="29">
        <v>0</v>
      </c>
      <c r="AI82" s="29">
        <v>0</v>
      </c>
      <c r="AJ82" s="29">
        <v>0</v>
      </c>
      <c r="AK82" s="29">
        <v>0</v>
      </c>
      <c r="AL82" s="29">
        <v>0</v>
      </c>
      <c r="AM82" s="29">
        <v>0</v>
      </c>
      <c r="AN82" s="29">
        <v>0</v>
      </c>
      <c r="AO82" s="29">
        <v>448</v>
      </c>
      <c r="AP82" s="72">
        <f>Table6[[#This Row],[FRL]]/Table6[[#This Row],[Total Students]]</f>
        <v>0.56997455470737912</v>
      </c>
      <c r="AQ82" s="29">
        <v>449</v>
      </c>
      <c r="AR82" s="57">
        <f>Table6[[#This Row],[At Risk]]/Table6[[#This Row],[Total Students]]</f>
        <v>0.57124681933842236</v>
      </c>
      <c r="AS82" s="29" t="s">
        <v>1767</v>
      </c>
      <c r="AT82" s="29" t="s">
        <v>3026</v>
      </c>
      <c r="AU82" s="70" t="s">
        <v>3247</v>
      </c>
    </row>
    <row r="83" spans="2:47" x14ac:dyDescent="0.25">
      <c r="B83" s="28" t="s">
        <v>1808</v>
      </c>
      <c r="C83" s="28" t="s">
        <v>83</v>
      </c>
      <c r="D83" s="28" t="s">
        <v>84</v>
      </c>
      <c r="E83" s="28" t="s">
        <v>3051</v>
      </c>
      <c r="F83" s="28" t="s">
        <v>509</v>
      </c>
      <c r="G83" s="29">
        <v>612</v>
      </c>
      <c r="H83" s="29">
        <v>286</v>
      </c>
      <c r="I83" s="31">
        <v>0.467320261437909</v>
      </c>
      <c r="J83" s="29">
        <v>326</v>
      </c>
      <c r="K83" s="31">
        <v>0.53267973856209205</v>
      </c>
      <c r="L83" s="29">
        <v>4</v>
      </c>
      <c r="M83" s="29">
        <v>4</v>
      </c>
      <c r="N83" s="29">
        <v>99</v>
      </c>
      <c r="O83" s="29">
        <v>49</v>
      </c>
      <c r="P83" s="29">
        <v>3</v>
      </c>
      <c r="Q83" s="29">
        <v>433</v>
      </c>
      <c r="R83" s="29">
        <v>20</v>
      </c>
      <c r="S83" s="29">
        <f>SUM(Table6[[#This Row],[AmInd]:[HawPI]],Table6[[#This Row],[Multiple]])</f>
        <v>179</v>
      </c>
      <c r="T83" s="29">
        <v>600</v>
      </c>
      <c r="U83" s="31">
        <v>0.98039215686274495</v>
      </c>
      <c r="V83" s="29">
        <v>12</v>
      </c>
      <c r="W83" s="31">
        <v>1.9607843137254902E-2</v>
      </c>
      <c r="X83" s="29">
        <v>0</v>
      </c>
      <c r="Y83" s="29">
        <v>16</v>
      </c>
      <c r="Z83" s="29" t="s">
        <v>1869</v>
      </c>
      <c r="AA83" s="29">
        <v>103</v>
      </c>
      <c r="AB83" s="29">
        <v>101</v>
      </c>
      <c r="AC83" s="29">
        <v>88</v>
      </c>
      <c r="AD83" s="28">
        <v>90</v>
      </c>
      <c r="AE83" s="29">
        <v>109</v>
      </c>
      <c r="AF83" s="29">
        <v>105</v>
      </c>
      <c r="AG83" s="29">
        <v>0</v>
      </c>
      <c r="AH83" s="29">
        <v>0</v>
      </c>
      <c r="AI83" s="29">
        <v>0</v>
      </c>
      <c r="AJ83" s="29">
        <v>0</v>
      </c>
      <c r="AK83" s="29">
        <v>0</v>
      </c>
      <c r="AL83" s="29">
        <v>0</v>
      </c>
      <c r="AM83" s="29">
        <v>0</v>
      </c>
      <c r="AN83" s="29">
        <v>0</v>
      </c>
      <c r="AO83" s="29">
        <v>379</v>
      </c>
      <c r="AP83" s="72">
        <f>Table6[[#This Row],[FRL]]/Table6[[#This Row],[Total Students]]</f>
        <v>0.61928104575163401</v>
      </c>
      <c r="AQ83" s="30">
        <v>379</v>
      </c>
      <c r="AR83" s="58">
        <f>Table6[[#This Row],[At Risk]]/Table6[[#This Row],[Total Students]]</f>
        <v>0.61928104575163401</v>
      </c>
      <c r="AS83" s="29" t="s">
        <v>1767</v>
      </c>
      <c r="AT83" s="29" t="s">
        <v>3026</v>
      </c>
      <c r="AU83" s="70" t="s">
        <v>3247</v>
      </c>
    </row>
    <row r="84" spans="2:47" x14ac:dyDescent="0.25">
      <c r="B84" s="28" t="s">
        <v>1808</v>
      </c>
      <c r="C84" s="28" t="s">
        <v>83</v>
      </c>
      <c r="D84" s="28" t="s">
        <v>84</v>
      </c>
      <c r="E84" s="28" t="s">
        <v>3052</v>
      </c>
      <c r="F84" s="28" t="s">
        <v>510</v>
      </c>
      <c r="G84" s="29">
        <v>836</v>
      </c>
      <c r="H84" s="29">
        <v>410</v>
      </c>
      <c r="I84" s="31">
        <v>0.49043062200956899</v>
      </c>
      <c r="J84" s="29">
        <v>426</v>
      </c>
      <c r="K84" s="31">
        <v>0.50956937799043101</v>
      </c>
      <c r="L84" s="29">
        <v>4</v>
      </c>
      <c r="M84" s="29">
        <v>21</v>
      </c>
      <c r="N84" s="29">
        <v>157</v>
      </c>
      <c r="O84" s="29">
        <v>37</v>
      </c>
      <c r="P84" s="29">
        <v>1</v>
      </c>
      <c r="Q84" s="29">
        <v>586</v>
      </c>
      <c r="R84" s="29">
        <v>30</v>
      </c>
      <c r="S84" s="29">
        <f>SUM(Table6[[#This Row],[AmInd]:[HawPI]],Table6[[#This Row],[Multiple]])</f>
        <v>250</v>
      </c>
      <c r="T84" s="29">
        <v>820</v>
      </c>
      <c r="U84" s="31">
        <v>0.98086124401913899</v>
      </c>
      <c r="V84" s="29">
        <v>16</v>
      </c>
      <c r="W84" s="31">
        <v>1.9138755980861202E-2</v>
      </c>
      <c r="X84" s="29">
        <v>0</v>
      </c>
      <c r="Y84" s="29">
        <v>15</v>
      </c>
      <c r="Z84" s="29" t="s">
        <v>1869</v>
      </c>
      <c r="AA84" s="29">
        <v>128</v>
      </c>
      <c r="AB84" s="29">
        <v>119</v>
      </c>
      <c r="AC84" s="29">
        <v>144</v>
      </c>
      <c r="AD84" s="28">
        <v>137</v>
      </c>
      <c r="AE84" s="29">
        <v>150</v>
      </c>
      <c r="AF84" s="29">
        <v>143</v>
      </c>
      <c r="AG84" s="29">
        <v>0</v>
      </c>
      <c r="AH84" s="29">
        <v>0</v>
      </c>
      <c r="AI84" s="29">
        <v>0</v>
      </c>
      <c r="AJ84" s="29">
        <v>0</v>
      </c>
      <c r="AK84" s="29">
        <v>0</v>
      </c>
      <c r="AL84" s="29">
        <v>0</v>
      </c>
      <c r="AM84" s="29">
        <v>0</v>
      </c>
      <c r="AN84" s="29">
        <v>0</v>
      </c>
      <c r="AO84" s="29">
        <v>245</v>
      </c>
      <c r="AP84" s="72">
        <f>Table6[[#This Row],[FRL]]/Table6[[#This Row],[Total Students]]</f>
        <v>0.2930622009569378</v>
      </c>
      <c r="AQ84" s="29">
        <v>253</v>
      </c>
      <c r="AR84" s="57">
        <f>Table6[[#This Row],[At Risk]]/Table6[[#This Row],[Total Students]]</f>
        <v>0.30263157894736842</v>
      </c>
      <c r="AS84" s="29" t="s">
        <v>1767</v>
      </c>
      <c r="AT84" s="29" t="s">
        <v>3026</v>
      </c>
      <c r="AU84" s="70" t="s">
        <v>3247</v>
      </c>
    </row>
    <row r="85" spans="2:47" x14ac:dyDescent="0.25">
      <c r="B85" s="28" t="s">
        <v>1808</v>
      </c>
      <c r="C85" s="28" t="s">
        <v>83</v>
      </c>
      <c r="D85" s="28" t="s">
        <v>84</v>
      </c>
      <c r="E85" s="28" t="s">
        <v>3053</v>
      </c>
      <c r="F85" s="28" t="s">
        <v>511</v>
      </c>
      <c r="G85" s="29">
        <v>568</v>
      </c>
      <c r="H85" s="29">
        <v>247</v>
      </c>
      <c r="I85" s="31">
        <v>0.434859154929577</v>
      </c>
      <c r="J85" s="29">
        <v>321</v>
      </c>
      <c r="K85" s="31">
        <v>0.56514084507042295</v>
      </c>
      <c r="L85" s="29">
        <v>3</v>
      </c>
      <c r="M85" s="29">
        <v>2</v>
      </c>
      <c r="N85" s="29">
        <v>279</v>
      </c>
      <c r="O85" s="29">
        <v>36</v>
      </c>
      <c r="P85" s="29">
        <v>0</v>
      </c>
      <c r="Q85" s="29">
        <v>231</v>
      </c>
      <c r="R85" s="29">
        <v>17</v>
      </c>
      <c r="S85" s="29">
        <f>SUM(Table6[[#This Row],[AmInd]:[HawPI]],Table6[[#This Row],[Multiple]])</f>
        <v>337</v>
      </c>
      <c r="T85" s="29">
        <v>560</v>
      </c>
      <c r="U85" s="31">
        <v>0.98591549295774705</v>
      </c>
      <c r="V85" s="29">
        <v>8</v>
      </c>
      <c r="W85" s="31">
        <v>1.4084507042253501E-2</v>
      </c>
      <c r="X85" s="29">
        <v>0</v>
      </c>
      <c r="Y85" s="29">
        <v>16</v>
      </c>
      <c r="Z85" s="29" t="s">
        <v>1869</v>
      </c>
      <c r="AA85" s="29">
        <v>86</v>
      </c>
      <c r="AB85" s="29">
        <v>92</v>
      </c>
      <c r="AC85" s="29">
        <v>89</v>
      </c>
      <c r="AD85" s="28">
        <v>90</v>
      </c>
      <c r="AE85" s="29">
        <v>105</v>
      </c>
      <c r="AF85" s="29">
        <v>90</v>
      </c>
      <c r="AG85" s="29">
        <v>0</v>
      </c>
      <c r="AH85" s="29">
        <v>0</v>
      </c>
      <c r="AI85" s="29">
        <v>0</v>
      </c>
      <c r="AJ85" s="29">
        <v>0</v>
      </c>
      <c r="AK85" s="29">
        <v>0</v>
      </c>
      <c r="AL85" s="29">
        <v>0</v>
      </c>
      <c r="AM85" s="29">
        <v>0</v>
      </c>
      <c r="AN85" s="29">
        <v>0</v>
      </c>
      <c r="AO85" s="29">
        <v>391</v>
      </c>
      <c r="AP85" s="72">
        <f>Table6[[#This Row],[FRL]]/Table6[[#This Row],[Total Students]]</f>
        <v>0.68838028169014087</v>
      </c>
      <c r="AQ85" s="29">
        <v>392</v>
      </c>
      <c r="AR85" s="57">
        <f>Table6[[#This Row],[At Risk]]/Table6[[#This Row],[Total Students]]</f>
        <v>0.6901408450704225</v>
      </c>
      <c r="AS85" s="29" t="s">
        <v>1767</v>
      </c>
      <c r="AT85" s="29" t="s">
        <v>3026</v>
      </c>
      <c r="AU85" s="70" t="s">
        <v>3247</v>
      </c>
    </row>
    <row r="86" spans="2:47" x14ac:dyDescent="0.25">
      <c r="B86" s="28" t="s">
        <v>1808</v>
      </c>
      <c r="C86" s="28" t="s">
        <v>85</v>
      </c>
      <c r="D86" s="28" t="s">
        <v>86</v>
      </c>
      <c r="E86" s="28" t="s">
        <v>3054</v>
      </c>
      <c r="F86" s="28" t="s">
        <v>512</v>
      </c>
      <c r="G86" s="29">
        <v>1030</v>
      </c>
      <c r="H86" s="29">
        <v>499</v>
      </c>
      <c r="I86" s="31">
        <v>0.48446601941747602</v>
      </c>
      <c r="J86" s="29">
        <v>531</v>
      </c>
      <c r="K86" s="31">
        <v>0.51553398058252398</v>
      </c>
      <c r="L86" s="29">
        <v>3</v>
      </c>
      <c r="M86" s="29">
        <v>4</v>
      </c>
      <c r="N86" s="29">
        <v>408</v>
      </c>
      <c r="O86" s="29">
        <v>36</v>
      </c>
      <c r="P86" s="29">
        <v>0</v>
      </c>
      <c r="Q86" s="29">
        <v>576</v>
      </c>
      <c r="R86" s="29">
        <v>3</v>
      </c>
      <c r="S86" s="29">
        <f>SUM(Table6[[#This Row],[AmInd]:[HawPI]],Table6[[#This Row],[Multiple]])</f>
        <v>454</v>
      </c>
      <c r="T86" s="29">
        <v>1018</v>
      </c>
      <c r="U86" s="31">
        <v>0.98834951456310705</v>
      </c>
      <c r="V86" s="29">
        <v>12</v>
      </c>
      <c r="W86" s="31">
        <v>1.1650485436893201E-2</v>
      </c>
      <c r="X86" s="29">
        <v>0</v>
      </c>
      <c r="Y86" s="29">
        <v>0</v>
      </c>
      <c r="Z86" s="29" t="s">
        <v>1869</v>
      </c>
      <c r="AA86" s="29">
        <v>0</v>
      </c>
      <c r="AB86" s="29">
        <v>0</v>
      </c>
      <c r="AC86" s="29">
        <v>0</v>
      </c>
      <c r="AD86" s="28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0</v>
      </c>
      <c r="AJ86" s="29">
        <v>281</v>
      </c>
      <c r="AK86" s="29">
        <v>23</v>
      </c>
      <c r="AL86" s="29">
        <v>254</v>
      </c>
      <c r="AM86" s="29">
        <v>266</v>
      </c>
      <c r="AN86" s="29">
        <v>206</v>
      </c>
      <c r="AO86" s="29">
        <v>634</v>
      </c>
      <c r="AP86" s="72">
        <f>Table6[[#This Row],[FRL]]/Table6[[#This Row],[Total Students]]</f>
        <v>0.61553398058252429</v>
      </c>
      <c r="AQ86" s="29">
        <v>638</v>
      </c>
      <c r="AR86" s="57">
        <f>Table6[[#This Row],[At Risk]]/Table6[[#This Row],[Total Students]]</f>
        <v>0.61941747572815531</v>
      </c>
      <c r="AS86" s="29" t="s">
        <v>1767</v>
      </c>
      <c r="AT86" s="29" t="s">
        <v>3055</v>
      </c>
      <c r="AU86" s="70" t="s">
        <v>3247</v>
      </c>
    </row>
    <row r="87" spans="2:47" x14ac:dyDescent="0.25">
      <c r="B87" s="28" t="s">
        <v>1808</v>
      </c>
      <c r="C87" s="28" t="s">
        <v>85</v>
      </c>
      <c r="D87" s="28" t="s">
        <v>86</v>
      </c>
      <c r="E87" s="28" t="s">
        <v>3056</v>
      </c>
      <c r="F87" s="28" t="s">
        <v>513</v>
      </c>
      <c r="G87" s="29">
        <v>151</v>
      </c>
      <c r="H87" s="29">
        <v>79</v>
      </c>
      <c r="I87" s="31">
        <v>0.52317880794701999</v>
      </c>
      <c r="J87" s="29">
        <v>72</v>
      </c>
      <c r="K87" s="31">
        <v>0.47682119205298001</v>
      </c>
      <c r="L87" s="29">
        <v>0</v>
      </c>
      <c r="M87" s="29">
        <v>0</v>
      </c>
      <c r="N87" s="29">
        <v>138</v>
      </c>
      <c r="O87" s="29">
        <v>8</v>
      </c>
      <c r="P87" s="29">
        <v>0</v>
      </c>
      <c r="Q87" s="29">
        <v>5</v>
      </c>
      <c r="R87" s="29">
        <v>0</v>
      </c>
      <c r="S87" s="29">
        <f>SUM(Table6[[#This Row],[AmInd]:[HawPI]],Table6[[#This Row],[Multiple]])</f>
        <v>146</v>
      </c>
      <c r="T87" s="29">
        <v>146</v>
      </c>
      <c r="U87" s="31">
        <v>0.96688741721854299</v>
      </c>
      <c r="V87" s="29">
        <v>5</v>
      </c>
      <c r="W87" s="31">
        <v>3.3112582781456998E-2</v>
      </c>
      <c r="X87" s="29">
        <v>0</v>
      </c>
      <c r="Y87" s="29">
        <v>0</v>
      </c>
      <c r="Z87" s="29" t="s">
        <v>1869</v>
      </c>
      <c r="AA87" s="29">
        <v>0</v>
      </c>
      <c r="AB87" s="29">
        <v>0</v>
      </c>
      <c r="AC87" s="29">
        <v>0</v>
      </c>
      <c r="AD87" s="28">
        <v>0</v>
      </c>
      <c r="AE87" s="29">
        <v>0</v>
      </c>
      <c r="AF87" s="29">
        <v>36</v>
      </c>
      <c r="AG87" s="29">
        <v>32</v>
      </c>
      <c r="AH87" s="29">
        <v>43</v>
      </c>
      <c r="AI87" s="29">
        <v>40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137</v>
      </c>
      <c r="AP87" s="72">
        <f>Table6[[#This Row],[FRL]]/Table6[[#This Row],[Total Students]]</f>
        <v>0.9072847682119205</v>
      </c>
      <c r="AQ87" s="29">
        <v>139</v>
      </c>
      <c r="AR87" s="57">
        <f>Table6[[#This Row],[At Risk]]/Table6[[#This Row],[Total Students]]</f>
        <v>0.92052980132450335</v>
      </c>
      <c r="AS87" s="29" t="s">
        <v>1767</v>
      </c>
      <c r="AT87" s="29" t="s">
        <v>3055</v>
      </c>
      <c r="AU87" s="70" t="s">
        <v>3247</v>
      </c>
    </row>
    <row r="88" spans="2:47" x14ac:dyDescent="0.25">
      <c r="B88" s="28" t="s">
        <v>1808</v>
      </c>
      <c r="C88" s="28" t="s">
        <v>85</v>
      </c>
      <c r="D88" s="28" t="s">
        <v>86</v>
      </c>
      <c r="E88" s="28" t="s">
        <v>3057</v>
      </c>
      <c r="F88" s="28" t="s">
        <v>514</v>
      </c>
      <c r="G88" s="29">
        <v>199</v>
      </c>
      <c r="H88" s="29">
        <v>102</v>
      </c>
      <c r="I88" s="31">
        <v>0.51256281407035198</v>
      </c>
      <c r="J88" s="29">
        <v>97</v>
      </c>
      <c r="K88" s="31">
        <v>0.48743718592964802</v>
      </c>
      <c r="L88" s="29">
        <v>0</v>
      </c>
      <c r="M88" s="29">
        <v>0</v>
      </c>
      <c r="N88" s="29">
        <v>175</v>
      </c>
      <c r="O88" s="29">
        <v>14</v>
      </c>
      <c r="P88" s="29">
        <v>0</v>
      </c>
      <c r="Q88" s="29">
        <v>9</v>
      </c>
      <c r="R88" s="29">
        <v>1</v>
      </c>
      <c r="S88" s="29">
        <f>SUM(Table6[[#This Row],[AmInd]:[HawPI]],Table6[[#This Row],[Multiple]])</f>
        <v>190</v>
      </c>
      <c r="T88" s="29">
        <v>193</v>
      </c>
      <c r="U88" s="31">
        <v>0.96984924623115598</v>
      </c>
      <c r="V88" s="29">
        <v>6</v>
      </c>
      <c r="W88" s="31">
        <v>3.0150753768844199E-2</v>
      </c>
      <c r="X88" s="29">
        <v>0</v>
      </c>
      <c r="Y88" s="29">
        <v>4</v>
      </c>
      <c r="Z88" s="29" t="s">
        <v>1869</v>
      </c>
      <c r="AA88" s="29">
        <v>37</v>
      </c>
      <c r="AB88" s="29">
        <v>40</v>
      </c>
      <c r="AC88" s="29">
        <v>37</v>
      </c>
      <c r="AD88" s="28">
        <v>39</v>
      </c>
      <c r="AE88" s="29">
        <v>42</v>
      </c>
      <c r="AF88" s="29">
        <v>0</v>
      </c>
      <c r="AG88" s="29">
        <v>0</v>
      </c>
      <c r="AH88" s="29">
        <v>0</v>
      </c>
      <c r="AI88" s="29">
        <v>0</v>
      </c>
      <c r="AJ88" s="29">
        <v>0</v>
      </c>
      <c r="AK88" s="29">
        <v>0</v>
      </c>
      <c r="AL88" s="29">
        <v>0</v>
      </c>
      <c r="AM88" s="29">
        <v>0</v>
      </c>
      <c r="AN88" s="29">
        <v>0</v>
      </c>
      <c r="AO88" s="29">
        <v>191</v>
      </c>
      <c r="AP88" s="72">
        <f>Table6[[#This Row],[FRL]]/Table6[[#This Row],[Total Students]]</f>
        <v>0.95979899497487442</v>
      </c>
      <c r="AQ88" s="29">
        <v>193</v>
      </c>
      <c r="AR88" s="57">
        <f>Table6[[#This Row],[At Risk]]/Table6[[#This Row],[Total Students]]</f>
        <v>0.96984924623115576</v>
      </c>
      <c r="AS88" s="29" t="s">
        <v>1767</v>
      </c>
      <c r="AT88" s="29" t="s">
        <v>3055</v>
      </c>
      <c r="AU88" s="70" t="s">
        <v>3247</v>
      </c>
    </row>
    <row r="89" spans="2:47" x14ac:dyDescent="0.25">
      <c r="B89" s="28" t="s">
        <v>1808</v>
      </c>
      <c r="C89" s="28" t="s">
        <v>85</v>
      </c>
      <c r="D89" s="28" t="s">
        <v>86</v>
      </c>
      <c r="E89" s="28" t="s">
        <v>3058</v>
      </c>
      <c r="F89" s="28" t="s">
        <v>515</v>
      </c>
      <c r="G89" s="29">
        <v>308</v>
      </c>
      <c r="H89" s="29">
        <v>149</v>
      </c>
      <c r="I89" s="31">
        <v>0.48376623376623401</v>
      </c>
      <c r="J89" s="29">
        <v>159</v>
      </c>
      <c r="K89" s="31">
        <v>0.51623376623376604</v>
      </c>
      <c r="L89" s="29">
        <v>2</v>
      </c>
      <c r="M89" s="29">
        <v>1</v>
      </c>
      <c r="N89" s="29">
        <v>141</v>
      </c>
      <c r="O89" s="29">
        <v>34</v>
      </c>
      <c r="P89" s="29">
        <v>0</v>
      </c>
      <c r="Q89" s="29">
        <v>129</v>
      </c>
      <c r="R89" s="29">
        <v>1</v>
      </c>
      <c r="S89" s="29">
        <f>SUM(Table6[[#This Row],[AmInd]:[HawPI]],Table6[[#This Row],[Multiple]])</f>
        <v>179</v>
      </c>
      <c r="T89" s="29">
        <v>295</v>
      </c>
      <c r="U89" s="31">
        <v>0.95779220779220797</v>
      </c>
      <c r="V89" s="29">
        <v>13</v>
      </c>
      <c r="W89" s="31">
        <v>4.2207792207792201E-2</v>
      </c>
      <c r="X89" s="29">
        <v>0</v>
      </c>
      <c r="Y89" s="29">
        <v>0</v>
      </c>
      <c r="Z89" s="29" t="s">
        <v>1869</v>
      </c>
      <c r="AA89" s="29">
        <v>0</v>
      </c>
      <c r="AB89" s="29">
        <v>0</v>
      </c>
      <c r="AC89" s="29">
        <v>0</v>
      </c>
      <c r="AD89" s="28">
        <v>0</v>
      </c>
      <c r="AE89" s="29">
        <v>0</v>
      </c>
      <c r="AF89" s="29">
        <v>83</v>
      </c>
      <c r="AG89" s="29">
        <v>85</v>
      </c>
      <c r="AH89" s="29">
        <v>69</v>
      </c>
      <c r="AI89" s="29">
        <v>71</v>
      </c>
      <c r="AJ89" s="29">
        <v>0</v>
      </c>
      <c r="AK89" s="29">
        <v>0</v>
      </c>
      <c r="AL89" s="29">
        <v>0</v>
      </c>
      <c r="AM89" s="29">
        <v>0</v>
      </c>
      <c r="AN89" s="29">
        <v>0</v>
      </c>
      <c r="AO89" s="29">
        <v>267</v>
      </c>
      <c r="AP89" s="72">
        <f>Table6[[#This Row],[FRL]]/Table6[[#This Row],[Total Students]]</f>
        <v>0.86688311688311692</v>
      </c>
      <c r="AQ89" s="29">
        <v>270</v>
      </c>
      <c r="AR89" s="57">
        <f>Table6[[#This Row],[At Risk]]/Table6[[#This Row],[Total Students]]</f>
        <v>0.87662337662337664</v>
      </c>
      <c r="AS89" s="29" t="s">
        <v>1767</v>
      </c>
      <c r="AT89" s="29" t="s">
        <v>3055</v>
      </c>
      <c r="AU89" s="70" t="s">
        <v>3247</v>
      </c>
    </row>
    <row r="90" spans="2:47" x14ac:dyDescent="0.25">
      <c r="B90" s="28" t="s">
        <v>1808</v>
      </c>
      <c r="C90" s="28" t="s">
        <v>85</v>
      </c>
      <c r="D90" s="28" t="s">
        <v>86</v>
      </c>
      <c r="E90" s="28" t="s">
        <v>3059</v>
      </c>
      <c r="F90" s="28" t="s">
        <v>516</v>
      </c>
      <c r="G90" s="29">
        <v>295</v>
      </c>
      <c r="H90" s="29">
        <v>136</v>
      </c>
      <c r="I90" s="31">
        <v>0.46101694915254199</v>
      </c>
      <c r="J90" s="29">
        <v>159</v>
      </c>
      <c r="K90" s="31">
        <v>0.53898305084745801</v>
      </c>
      <c r="L90" s="29">
        <v>0</v>
      </c>
      <c r="M90" s="29">
        <v>0</v>
      </c>
      <c r="N90" s="29">
        <v>171</v>
      </c>
      <c r="O90" s="29">
        <v>21</v>
      </c>
      <c r="P90" s="29">
        <v>0</v>
      </c>
      <c r="Q90" s="29">
        <v>94</v>
      </c>
      <c r="R90" s="29">
        <v>9</v>
      </c>
      <c r="S90" s="29">
        <f>SUM(Table6[[#This Row],[AmInd]:[HawPI]],Table6[[#This Row],[Multiple]])</f>
        <v>201</v>
      </c>
      <c r="T90" s="29">
        <v>289</v>
      </c>
      <c r="U90" s="31">
        <v>0.97966101694915297</v>
      </c>
      <c r="V90" s="29">
        <v>6</v>
      </c>
      <c r="W90" s="31">
        <v>2.0338983050847501E-2</v>
      </c>
      <c r="X90" s="29">
        <v>0</v>
      </c>
      <c r="Y90" s="29">
        <v>15</v>
      </c>
      <c r="Z90" s="29" t="s">
        <v>1869</v>
      </c>
      <c r="AA90" s="29">
        <v>68</v>
      </c>
      <c r="AB90" s="29">
        <v>44</v>
      </c>
      <c r="AC90" s="29">
        <v>47</v>
      </c>
      <c r="AD90" s="28">
        <v>58</v>
      </c>
      <c r="AE90" s="29">
        <v>63</v>
      </c>
      <c r="AF90" s="29">
        <v>0</v>
      </c>
      <c r="AG90" s="29">
        <v>0</v>
      </c>
      <c r="AH90" s="29">
        <v>0</v>
      </c>
      <c r="AI90" s="29">
        <v>0</v>
      </c>
      <c r="AJ90" s="29">
        <v>0</v>
      </c>
      <c r="AK90" s="29">
        <v>0</v>
      </c>
      <c r="AL90" s="29">
        <v>0</v>
      </c>
      <c r="AM90" s="29">
        <v>0</v>
      </c>
      <c r="AN90" s="29">
        <v>0</v>
      </c>
      <c r="AO90" s="29">
        <v>263</v>
      </c>
      <c r="AP90" s="72">
        <f>Table6[[#This Row],[FRL]]/Table6[[#This Row],[Total Students]]</f>
        <v>0.8915254237288136</v>
      </c>
      <c r="AQ90" s="29">
        <v>265</v>
      </c>
      <c r="AR90" s="57">
        <f>Table6[[#This Row],[At Risk]]/Table6[[#This Row],[Total Students]]</f>
        <v>0.89830508474576276</v>
      </c>
      <c r="AS90" s="29" t="s">
        <v>1767</v>
      </c>
      <c r="AT90" s="29" t="s">
        <v>3055</v>
      </c>
      <c r="AU90" s="70" t="s">
        <v>3247</v>
      </c>
    </row>
    <row r="91" spans="2:47" x14ac:dyDescent="0.25">
      <c r="B91" s="28" t="s">
        <v>1808</v>
      </c>
      <c r="C91" s="28" t="s">
        <v>85</v>
      </c>
      <c r="D91" s="28" t="s">
        <v>86</v>
      </c>
      <c r="E91" s="28" t="s">
        <v>3060</v>
      </c>
      <c r="F91" s="28" t="s">
        <v>517</v>
      </c>
      <c r="G91" s="29">
        <v>304</v>
      </c>
      <c r="H91" s="29">
        <v>144</v>
      </c>
      <c r="I91" s="31">
        <v>0.47368421052631599</v>
      </c>
      <c r="J91" s="29">
        <v>160</v>
      </c>
      <c r="K91" s="31">
        <v>0.52631578947368396</v>
      </c>
      <c r="L91" s="29">
        <v>0</v>
      </c>
      <c r="M91" s="29">
        <v>7</v>
      </c>
      <c r="N91" s="29">
        <v>164</v>
      </c>
      <c r="O91" s="29">
        <v>6</v>
      </c>
      <c r="P91" s="29">
        <v>0</v>
      </c>
      <c r="Q91" s="29">
        <v>126</v>
      </c>
      <c r="R91" s="29">
        <v>1</v>
      </c>
      <c r="S91" s="29">
        <f>SUM(Table6[[#This Row],[AmInd]:[HawPI]],Table6[[#This Row],[Multiple]])</f>
        <v>178</v>
      </c>
      <c r="T91" s="29">
        <v>297</v>
      </c>
      <c r="U91" s="31">
        <v>0.97697368421052599</v>
      </c>
      <c r="V91" s="29">
        <v>7</v>
      </c>
      <c r="W91" s="31">
        <v>2.30263157894737E-2</v>
      </c>
      <c r="X91" s="29">
        <v>0</v>
      </c>
      <c r="Y91" s="29">
        <v>0</v>
      </c>
      <c r="Z91" s="29" t="s">
        <v>1869</v>
      </c>
      <c r="AA91" s="29">
        <v>0</v>
      </c>
      <c r="AB91" s="29">
        <v>0</v>
      </c>
      <c r="AC91" s="29">
        <v>0</v>
      </c>
      <c r="AD91" s="28">
        <v>0</v>
      </c>
      <c r="AE91" s="29">
        <v>0</v>
      </c>
      <c r="AF91" s="29">
        <v>74</v>
      </c>
      <c r="AG91" s="29">
        <v>78</v>
      </c>
      <c r="AH91" s="29">
        <v>84</v>
      </c>
      <c r="AI91" s="29">
        <v>68</v>
      </c>
      <c r="AJ91" s="29">
        <v>0</v>
      </c>
      <c r="AK91" s="29">
        <v>0</v>
      </c>
      <c r="AL91" s="29">
        <v>0</v>
      </c>
      <c r="AM91" s="29">
        <v>0</v>
      </c>
      <c r="AN91" s="29">
        <v>0</v>
      </c>
      <c r="AO91" s="29">
        <v>208</v>
      </c>
      <c r="AP91" s="72">
        <f>Table6[[#This Row],[FRL]]/Table6[[#This Row],[Total Students]]</f>
        <v>0.68421052631578949</v>
      </c>
      <c r="AQ91" s="29">
        <v>210</v>
      </c>
      <c r="AR91" s="57">
        <f>Table6[[#This Row],[At Risk]]/Table6[[#This Row],[Total Students]]</f>
        <v>0.69078947368421051</v>
      </c>
      <c r="AS91" s="29" t="s">
        <v>1767</v>
      </c>
      <c r="AT91" s="29" t="s">
        <v>3055</v>
      </c>
      <c r="AU91" s="70" t="s">
        <v>3247</v>
      </c>
    </row>
    <row r="92" spans="2:47" x14ac:dyDescent="0.25">
      <c r="B92" s="28" t="s">
        <v>1808</v>
      </c>
      <c r="C92" s="28" t="s">
        <v>85</v>
      </c>
      <c r="D92" s="28" t="s">
        <v>86</v>
      </c>
      <c r="E92" s="28" t="s">
        <v>3061</v>
      </c>
      <c r="F92" s="28" t="s">
        <v>518</v>
      </c>
      <c r="G92" s="29">
        <v>392</v>
      </c>
      <c r="H92" s="29">
        <v>180</v>
      </c>
      <c r="I92" s="31">
        <v>0.45918367346938799</v>
      </c>
      <c r="J92" s="29">
        <v>212</v>
      </c>
      <c r="K92" s="31">
        <v>0.54081632653061196</v>
      </c>
      <c r="L92" s="29">
        <v>0</v>
      </c>
      <c r="M92" s="29">
        <v>3</v>
      </c>
      <c r="N92" s="29">
        <v>194</v>
      </c>
      <c r="O92" s="29">
        <v>10</v>
      </c>
      <c r="P92" s="29">
        <v>0</v>
      </c>
      <c r="Q92" s="29">
        <v>178</v>
      </c>
      <c r="R92" s="29">
        <v>7</v>
      </c>
      <c r="S92" s="29">
        <f>SUM(Table6[[#This Row],[AmInd]:[HawPI]],Table6[[#This Row],[Multiple]])</f>
        <v>214</v>
      </c>
      <c r="T92" s="29">
        <v>386</v>
      </c>
      <c r="U92" s="31">
        <v>0.98469387755102</v>
      </c>
      <c r="V92" s="29">
        <v>6</v>
      </c>
      <c r="W92" s="31">
        <v>1.53061224489796E-2</v>
      </c>
      <c r="X92" s="29">
        <v>0</v>
      </c>
      <c r="Y92" s="29">
        <v>14</v>
      </c>
      <c r="Z92" s="29" t="s">
        <v>1869</v>
      </c>
      <c r="AA92" s="29">
        <v>62</v>
      </c>
      <c r="AB92" s="29">
        <v>84</v>
      </c>
      <c r="AC92" s="29">
        <v>64</v>
      </c>
      <c r="AD92" s="28">
        <v>74</v>
      </c>
      <c r="AE92" s="29">
        <v>94</v>
      </c>
      <c r="AF92" s="29">
        <v>0</v>
      </c>
      <c r="AG92" s="29">
        <v>0</v>
      </c>
      <c r="AH92" s="29">
        <v>0</v>
      </c>
      <c r="AI92" s="29">
        <v>0</v>
      </c>
      <c r="AJ92" s="29">
        <v>0</v>
      </c>
      <c r="AK92" s="29">
        <v>0</v>
      </c>
      <c r="AL92" s="29">
        <v>0</v>
      </c>
      <c r="AM92" s="29">
        <v>0</v>
      </c>
      <c r="AN92" s="29">
        <v>0</v>
      </c>
      <c r="AO92" s="29">
        <v>278</v>
      </c>
      <c r="AP92" s="72">
        <f>Table6[[#This Row],[FRL]]/Table6[[#This Row],[Total Students]]</f>
        <v>0.70918367346938771</v>
      </c>
      <c r="AQ92" s="29">
        <v>278</v>
      </c>
      <c r="AR92" s="57">
        <f>Table6[[#This Row],[At Risk]]/Table6[[#This Row],[Total Students]]</f>
        <v>0.70918367346938771</v>
      </c>
      <c r="AS92" s="29" t="s">
        <v>1767</v>
      </c>
      <c r="AT92" s="29" t="s">
        <v>3055</v>
      </c>
      <c r="AU92" s="70" t="s">
        <v>3247</v>
      </c>
    </row>
    <row r="93" spans="2:47" x14ac:dyDescent="0.25">
      <c r="B93" s="28" t="s">
        <v>1808</v>
      </c>
      <c r="C93" s="28" t="s">
        <v>85</v>
      </c>
      <c r="D93" s="28" t="s">
        <v>86</v>
      </c>
      <c r="E93" s="28" t="s">
        <v>3062</v>
      </c>
      <c r="F93" s="28" t="s">
        <v>519</v>
      </c>
      <c r="G93" s="29">
        <v>258</v>
      </c>
      <c r="H93" s="29">
        <v>129</v>
      </c>
      <c r="I93" s="31">
        <v>0.5</v>
      </c>
      <c r="J93" s="29">
        <v>129</v>
      </c>
      <c r="K93" s="31">
        <v>0.5</v>
      </c>
      <c r="L93" s="29">
        <v>1</v>
      </c>
      <c r="M93" s="29">
        <v>0</v>
      </c>
      <c r="N93" s="29">
        <v>1</v>
      </c>
      <c r="O93" s="29">
        <v>1</v>
      </c>
      <c r="P93" s="29">
        <v>0</v>
      </c>
      <c r="Q93" s="29">
        <v>255</v>
      </c>
      <c r="R93" s="29">
        <v>0</v>
      </c>
      <c r="S93" s="29">
        <f>SUM(Table6[[#This Row],[AmInd]:[HawPI]],Table6[[#This Row],[Multiple]])</f>
        <v>3</v>
      </c>
      <c r="T93" s="29">
        <v>258</v>
      </c>
      <c r="U93" s="31">
        <v>1</v>
      </c>
      <c r="V93" s="29">
        <v>0</v>
      </c>
      <c r="W93" s="31">
        <v>0</v>
      </c>
      <c r="X93" s="29">
        <v>0</v>
      </c>
      <c r="Y93" s="29">
        <v>0</v>
      </c>
      <c r="Z93" s="29" t="s">
        <v>1869</v>
      </c>
      <c r="AA93" s="29">
        <v>0</v>
      </c>
      <c r="AB93" s="29">
        <v>0</v>
      </c>
      <c r="AC93" s="29">
        <v>0</v>
      </c>
      <c r="AD93" s="28">
        <v>0</v>
      </c>
      <c r="AE93" s="29">
        <v>0</v>
      </c>
      <c r="AF93" s="29">
        <v>70</v>
      </c>
      <c r="AG93" s="29">
        <v>60</v>
      </c>
      <c r="AH93" s="29">
        <v>59</v>
      </c>
      <c r="AI93" s="29">
        <v>69</v>
      </c>
      <c r="AJ93" s="29">
        <v>0</v>
      </c>
      <c r="AK93" s="29">
        <v>0</v>
      </c>
      <c r="AL93" s="29">
        <v>0</v>
      </c>
      <c r="AM93" s="29">
        <v>0</v>
      </c>
      <c r="AN93" s="29">
        <v>0</v>
      </c>
      <c r="AO93" s="29">
        <v>125</v>
      </c>
      <c r="AP93" s="72">
        <f>Table6[[#This Row],[FRL]]/Table6[[#This Row],[Total Students]]</f>
        <v>0.48449612403100772</v>
      </c>
      <c r="AQ93" s="29">
        <v>125</v>
      </c>
      <c r="AR93" s="57">
        <f>Table6[[#This Row],[At Risk]]/Table6[[#This Row],[Total Students]]</f>
        <v>0.48449612403100772</v>
      </c>
      <c r="AS93" s="29" t="s">
        <v>1767</v>
      </c>
      <c r="AT93" s="29" t="s">
        <v>3055</v>
      </c>
      <c r="AU93" s="70" t="s">
        <v>3247</v>
      </c>
    </row>
    <row r="94" spans="2:47" x14ac:dyDescent="0.25">
      <c r="B94" s="28" t="s">
        <v>1808</v>
      </c>
      <c r="C94" s="28" t="s">
        <v>85</v>
      </c>
      <c r="D94" s="28" t="s">
        <v>86</v>
      </c>
      <c r="E94" s="28" t="s">
        <v>3063</v>
      </c>
      <c r="F94" s="28" t="s">
        <v>520</v>
      </c>
      <c r="G94" s="29">
        <v>302</v>
      </c>
      <c r="H94" s="29">
        <v>140</v>
      </c>
      <c r="I94" s="31">
        <v>0.463576158940397</v>
      </c>
      <c r="J94" s="29">
        <v>162</v>
      </c>
      <c r="K94" s="31">
        <v>0.53642384105960295</v>
      </c>
      <c r="L94" s="29">
        <v>0</v>
      </c>
      <c r="M94" s="29">
        <v>0</v>
      </c>
      <c r="N94" s="29">
        <v>2</v>
      </c>
      <c r="O94" s="29">
        <v>6</v>
      </c>
      <c r="P94" s="29">
        <v>0</v>
      </c>
      <c r="Q94" s="29">
        <v>289</v>
      </c>
      <c r="R94" s="29">
        <v>5</v>
      </c>
      <c r="S94" s="29">
        <f>SUM(Table6[[#This Row],[AmInd]:[HawPI]],Table6[[#This Row],[Multiple]])</f>
        <v>13</v>
      </c>
      <c r="T94" s="29">
        <v>302</v>
      </c>
      <c r="U94" s="31">
        <v>1</v>
      </c>
      <c r="V94" s="29">
        <v>0</v>
      </c>
      <c r="W94" s="31">
        <v>0</v>
      </c>
      <c r="X94" s="29">
        <v>0</v>
      </c>
      <c r="Y94" s="29">
        <v>8</v>
      </c>
      <c r="Z94" s="29" t="s">
        <v>1869</v>
      </c>
      <c r="AA94" s="29">
        <v>49</v>
      </c>
      <c r="AB94" s="29">
        <v>61</v>
      </c>
      <c r="AC94" s="29">
        <v>65</v>
      </c>
      <c r="AD94" s="28">
        <v>62</v>
      </c>
      <c r="AE94" s="29">
        <v>57</v>
      </c>
      <c r="AF94" s="29">
        <v>0</v>
      </c>
      <c r="AG94" s="29">
        <v>0</v>
      </c>
      <c r="AH94" s="29">
        <v>0</v>
      </c>
      <c r="AI94" s="29">
        <v>0</v>
      </c>
      <c r="AJ94" s="29">
        <v>0</v>
      </c>
      <c r="AK94" s="29">
        <v>0</v>
      </c>
      <c r="AL94" s="29">
        <v>0</v>
      </c>
      <c r="AM94" s="29">
        <v>0</v>
      </c>
      <c r="AN94" s="29">
        <v>0</v>
      </c>
      <c r="AO94" s="29">
        <v>156</v>
      </c>
      <c r="AP94" s="72">
        <f>Table6[[#This Row],[FRL]]/Table6[[#This Row],[Total Students]]</f>
        <v>0.51655629139072845</v>
      </c>
      <c r="AQ94" s="29">
        <v>156</v>
      </c>
      <c r="AR94" s="57">
        <f>Table6[[#This Row],[At Risk]]/Table6[[#This Row],[Total Students]]</f>
        <v>0.51655629139072845</v>
      </c>
      <c r="AS94" s="29" t="s">
        <v>1767</v>
      </c>
      <c r="AT94" s="29" t="s">
        <v>3055</v>
      </c>
      <c r="AU94" s="70" t="s">
        <v>3247</v>
      </c>
    </row>
    <row r="95" spans="2:47" x14ac:dyDescent="0.25">
      <c r="B95" s="28" t="s">
        <v>1808</v>
      </c>
      <c r="C95" s="28" t="s">
        <v>85</v>
      </c>
      <c r="D95" s="28" t="s">
        <v>86</v>
      </c>
      <c r="E95" s="28" t="s">
        <v>3064</v>
      </c>
      <c r="F95" s="28" t="s">
        <v>521</v>
      </c>
      <c r="G95" s="29">
        <v>121</v>
      </c>
      <c r="H95" s="29">
        <v>70</v>
      </c>
      <c r="I95" s="31">
        <v>0.57851239669421495</v>
      </c>
      <c r="J95" s="29">
        <v>51</v>
      </c>
      <c r="K95" s="31">
        <v>0.421487603305785</v>
      </c>
      <c r="L95" s="29">
        <v>1</v>
      </c>
      <c r="M95" s="29">
        <v>0</v>
      </c>
      <c r="N95" s="29">
        <v>6</v>
      </c>
      <c r="O95" s="29">
        <v>19</v>
      </c>
      <c r="P95" s="29">
        <v>0</v>
      </c>
      <c r="Q95" s="29">
        <v>88</v>
      </c>
      <c r="R95" s="29">
        <v>7</v>
      </c>
      <c r="S95" s="29">
        <f>SUM(Table6[[#This Row],[AmInd]:[HawPI]],Table6[[#This Row],[Multiple]])</f>
        <v>33</v>
      </c>
      <c r="T95" s="29">
        <v>114</v>
      </c>
      <c r="U95" s="31">
        <v>0.94214876033057804</v>
      </c>
      <c r="V95" s="29">
        <v>7</v>
      </c>
      <c r="W95" s="31">
        <v>5.7851239669421503E-2</v>
      </c>
      <c r="X95" s="29">
        <v>0</v>
      </c>
      <c r="Y95" s="29">
        <v>5</v>
      </c>
      <c r="Z95" s="29" t="s">
        <v>1869</v>
      </c>
      <c r="AA95" s="29">
        <v>24</v>
      </c>
      <c r="AB95" s="29">
        <v>27</v>
      </c>
      <c r="AC95" s="29">
        <v>21</v>
      </c>
      <c r="AD95" s="28">
        <v>24</v>
      </c>
      <c r="AE95" s="29">
        <v>20</v>
      </c>
      <c r="AF95" s="29">
        <v>0</v>
      </c>
      <c r="AG95" s="29">
        <v>0</v>
      </c>
      <c r="AH95" s="29">
        <v>0</v>
      </c>
      <c r="AI95" s="29">
        <v>0</v>
      </c>
      <c r="AJ95" s="29">
        <v>0</v>
      </c>
      <c r="AK95" s="29">
        <v>0</v>
      </c>
      <c r="AL95" s="29">
        <v>0</v>
      </c>
      <c r="AM95" s="29">
        <v>0</v>
      </c>
      <c r="AN95" s="29">
        <v>0</v>
      </c>
      <c r="AO95" s="29">
        <v>97</v>
      </c>
      <c r="AP95" s="72">
        <f>Table6[[#This Row],[FRL]]/Table6[[#This Row],[Total Students]]</f>
        <v>0.80165289256198347</v>
      </c>
      <c r="AQ95" s="29">
        <v>97</v>
      </c>
      <c r="AR95" s="57">
        <f>Table6[[#This Row],[At Risk]]/Table6[[#This Row],[Total Students]]</f>
        <v>0.80165289256198347</v>
      </c>
      <c r="AS95" s="29" t="s">
        <v>1767</v>
      </c>
      <c r="AT95" s="29" t="s">
        <v>3055</v>
      </c>
      <c r="AU95" s="70" t="s">
        <v>3247</v>
      </c>
    </row>
    <row r="96" spans="2:47" x14ac:dyDescent="0.25">
      <c r="B96" s="28" t="s">
        <v>1808</v>
      </c>
      <c r="C96" s="28" t="s">
        <v>87</v>
      </c>
      <c r="D96" s="28" t="s">
        <v>88</v>
      </c>
      <c r="E96" s="28" t="s">
        <v>3065</v>
      </c>
      <c r="F96" s="28" t="s">
        <v>522</v>
      </c>
      <c r="G96" s="29">
        <v>365</v>
      </c>
      <c r="H96" s="29">
        <v>168</v>
      </c>
      <c r="I96" s="31">
        <v>0.46027397260274</v>
      </c>
      <c r="J96" s="29">
        <v>197</v>
      </c>
      <c r="K96" s="31">
        <v>0.53972602739726006</v>
      </c>
      <c r="L96" s="29">
        <v>0</v>
      </c>
      <c r="M96" s="29">
        <v>0</v>
      </c>
      <c r="N96" s="29">
        <v>282</v>
      </c>
      <c r="O96" s="29">
        <v>6</v>
      </c>
      <c r="P96" s="29">
        <v>0</v>
      </c>
      <c r="Q96" s="29">
        <v>68</v>
      </c>
      <c r="R96" s="29">
        <v>9</v>
      </c>
      <c r="S96" s="29">
        <f>SUM(Table6[[#This Row],[AmInd]:[HawPI]],Table6[[#This Row],[Multiple]])</f>
        <v>297</v>
      </c>
      <c r="T96" s="29">
        <v>364</v>
      </c>
      <c r="U96" s="31">
        <v>0.99726027397260297</v>
      </c>
      <c r="V96" s="29">
        <v>1</v>
      </c>
      <c r="W96" s="31">
        <v>2.7397260273972599E-3</v>
      </c>
      <c r="X96" s="29">
        <v>0</v>
      </c>
      <c r="Y96" s="29">
        <v>1</v>
      </c>
      <c r="Z96" s="29" t="s">
        <v>1869</v>
      </c>
      <c r="AA96" s="29">
        <v>55</v>
      </c>
      <c r="AB96" s="29">
        <v>58</v>
      </c>
      <c r="AC96" s="29">
        <v>45</v>
      </c>
      <c r="AD96" s="28">
        <v>58</v>
      </c>
      <c r="AE96" s="29">
        <v>46</v>
      </c>
      <c r="AF96" s="29">
        <v>60</v>
      </c>
      <c r="AG96" s="29">
        <v>42</v>
      </c>
      <c r="AH96" s="29">
        <v>0</v>
      </c>
      <c r="AI96" s="29">
        <v>0</v>
      </c>
      <c r="AJ96" s="29">
        <v>0</v>
      </c>
      <c r="AK96" s="29">
        <v>0</v>
      </c>
      <c r="AL96" s="29">
        <v>0</v>
      </c>
      <c r="AM96" s="29">
        <v>0</v>
      </c>
      <c r="AN96" s="29">
        <v>0</v>
      </c>
      <c r="AO96" s="29">
        <v>355</v>
      </c>
      <c r="AP96" s="72">
        <f>Table6[[#This Row],[FRL]]/Table6[[#This Row],[Total Students]]</f>
        <v>0.9726027397260274</v>
      </c>
      <c r="AQ96" s="29">
        <v>355</v>
      </c>
      <c r="AR96" s="57">
        <f>Table6[[#This Row],[At Risk]]/Table6[[#This Row],[Total Students]]</f>
        <v>0.9726027397260274</v>
      </c>
      <c r="AS96" s="29" t="s">
        <v>1767</v>
      </c>
      <c r="AT96" s="29" t="s">
        <v>2950</v>
      </c>
      <c r="AU96" s="70" t="s">
        <v>3246</v>
      </c>
    </row>
    <row r="97" spans="2:47" x14ac:dyDescent="0.25">
      <c r="B97" s="28" t="s">
        <v>1808</v>
      </c>
      <c r="C97" s="28" t="s">
        <v>87</v>
      </c>
      <c r="D97" s="28" t="s">
        <v>88</v>
      </c>
      <c r="E97" s="28" t="s">
        <v>3066</v>
      </c>
      <c r="F97" s="28" t="s">
        <v>1867</v>
      </c>
      <c r="G97" s="29">
        <v>538</v>
      </c>
      <c r="H97" s="29">
        <v>265</v>
      </c>
      <c r="I97" s="31">
        <v>0.49256505576208198</v>
      </c>
      <c r="J97" s="29">
        <v>273</v>
      </c>
      <c r="K97" s="31">
        <v>0.50743494423791802</v>
      </c>
      <c r="L97" s="29">
        <v>1</v>
      </c>
      <c r="M97" s="29">
        <v>2</v>
      </c>
      <c r="N97" s="29">
        <v>317</v>
      </c>
      <c r="O97" s="29">
        <v>14</v>
      </c>
      <c r="P97" s="29">
        <v>0</v>
      </c>
      <c r="Q97" s="29">
        <v>200</v>
      </c>
      <c r="R97" s="29">
        <v>4</v>
      </c>
      <c r="S97" s="29">
        <f>SUM(Table6[[#This Row],[AmInd]:[HawPI]],Table6[[#This Row],[Multiple]])</f>
        <v>338</v>
      </c>
      <c r="T97" s="29">
        <v>536</v>
      </c>
      <c r="U97" s="31">
        <v>0.99628252788104099</v>
      </c>
      <c r="V97" s="29">
        <v>2</v>
      </c>
      <c r="W97" s="31">
        <v>3.7174721189591098E-3</v>
      </c>
      <c r="X97" s="29">
        <v>0</v>
      </c>
      <c r="Y97" s="29">
        <v>0</v>
      </c>
      <c r="Z97" s="29" t="s">
        <v>1869</v>
      </c>
      <c r="AA97" s="29">
        <v>0</v>
      </c>
      <c r="AB97" s="29">
        <v>0</v>
      </c>
      <c r="AC97" s="29">
        <v>0</v>
      </c>
      <c r="AD97" s="28">
        <v>0</v>
      </c>
      <c r="AE97" s="29">
        <v>0</v>
      </c>
      <c r="AF97" s="29">
        <v>0</v>
      </c>
      <c r="AG97" s="29">
        <v>0</v>
      </c>
      <c r="AH97" s="29">
        <v>112</v>
      </c>
      <c r="AI97" s="29">
        <v>86</v>
      </c>
      <c r="AJ97" s="29">
        <v>130</v>
      </c>
      <c r="AK97" s="29">
        <v>2</v>
      </c>
      <c r="AL97" s="29">
        <v>73</v>
      </c>
      <c r="AM97" s="29">
        <v>73</v>
      </c>
      <c r="AN97" s="29">
        <v>62</v>
      </c>
      <c r="AO97" s="29">
        <v>454</v>
      </c>
      <c r="AP97" s="72">
        <f>Table6[[#This Row],[FRL]]/Table6[[#This Row],[Total Students]]</f>
        <v>0.84386617100371752</v>
      </c>
      <c r="AQ97" s="29">
        <v>454</v>
      </c>
      <c r="AR97" s="57">
        <f>Table6[[#This Row],[At Risk]]/Table6[[#This Row],[Total Students]]</f>
        <v>0.84386617100371752</v>
      </c>
      <c r="AS97" s="29" t="s">
        <v>1767</v>
      </c>
      <c r="AT97" s="29" t="s">
        <v>2950</v>
      </c>
      <c r="AU97" s="70" t="s">
        <v>3246</v>
      </c>
    </row>
    <row r="98" spans="2:47" x14ac:dyDescent="0.25">
      <c r="B98" s="28" t="s">
        <v>1808</v>
      </c>
      <c r="C98" s="28" t="s">
        <v>87</v>
      </c>
      <c r="D98" s="28" t="s">
        <v>88</v>
      </c>
      <c r="E98" s="28" t="s">
        <v>3067</v>
      </c>
      <c r="F98" s="28" t="s">
        <v>523</v>
      </c>
      <c r="G98" s="29">
        <v>432</v>
      </c>
      <c r="H98" s="29">
        <v>188</v>
      </c>
      <c r="I98" s="31">
        <v>0.43518518518518501</v>
      </c>
      <c r="J98" s="29">
        <v>244</v>
      </c>
      <c r="K98" s="31">
        <v>0.56481481481481499</v>
      </c>
      <c r="L98" s="29">
        <v>2</v>
      </c>
      <c r="M98" s="29">
        <v>5</v>
      </c>
      <c r="N98" s="29">
        <v>260</v>
      </c>
      <c r="O98" s="29">
        <v>3</v>
      </c>
      <c r="P98" s="29">
        <v>0</v>
      </c>
      <c r="Q98" s="29">
        <v>148</v>
      </c>
      <c r="R98" s="29">
        <v>14</v>
      </c>
      <c r="S98" s="29">
        <f>SUM(Table6[[#This Row],[AmInd]:[HawPI]],Table6[[#This Row],[Multiple]])</f>
        <v>284</v>
      </c>
      <c r="T98" s="29">
        <v>426</v>
      </c>
      <c r="U98" s="31">
        <v>0.98611111111111105</v>
      </c>
      <c r="V98" s="29">
        <v>6</v>
      </c>
      <c r="W98" s="31">
        <v>1.38888888888889E-2</v>
      </c>
      <c r="X98" s="29">
        <v>0</v>
      </c>
      <c r="Y98" s="29">
        <v>6</v>
      </c>
      <c r="Z98" s="29" t="s">
        <v>1869</v>
      </c>
      <c r="AA98" s="29">
        <v>61</v>
      </c>
      <c r="AB98" s="29">
        <v>67</v>
      </c>
      <c r="AC98" s="29">
        <v>62</v>
      </c>
      <c r="AD98" s="28">
        <v>63</v>
      </c>
      <c r="AE98" s="29">
        <v>51</v>
      </c>
      <c r="AF98" s="29">
        <v>43</v>
      </c>
      <c r="AG98" s="29">
        <v>79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422</v>
      </c>
      <c r="AP98" s="72">
        <f>Table6[[#This Row],[FRL]]/Table6[[#This Row],[Total Students]]</f>
        <v>0.97685185185185186</v>
      </c>
      <c r="AQ98" s="29">
        <v>422</v>
      </c>
      <c r="AR98" s="57">
        <f>Table6[[#This Row],[At Risk]]/Table6[[#This Row],[Total Students]]</f>
        <v>0.97685185185185186</v>
      </c>
      <c r="AS98" s="29" t="s">
        <v>1767</v>
      </c>
      <c r="AT98" s="29" t="s">
        <v>2950</v>
      </c>
      <c r="AU98" s="70" t="s">
        <v>3246</v>
      </c>
    </row>
    <row r="99" spans="2:47" x14ac:dyDescent="0.25">
      <c r="B99" s="28" t="s">
        <v>1808</v>
      </c>
      <c r="C99" s="28" t="s">
        <v>87</v>
      </c>
      <c r="D99" s="28" t="s">
        <v>88</v>
      </c>
      <c r="E99" s="28" t="s">
        <v>3068</v>
      </c>
      <c r="F99" s="28" t="s">
        <v>524</v>
      </c>
      <c r="G99" s="29">
        <v>662</v>
      </c>
      <c r="H99" s="29">
        <v>321</v>
      </c>
      <c r="I99" s="31">
        <v>0.48489425981873102</v>
      </c>
      <c r="J99" s="29">
        <v>341</v>
      </c>
      <c r="K99" s="31">
        <v>0.51510574018126898</v>
      </c>
      <c r="L99" s="29">
        <v>3</v>
      </c>
      <c r="M99" s="29">
        <v>0</v>
      </c>
      <c r="N99" s="29">
        <v>132</v>
      </c>
      <c r="O99" s="29">
        <v>1</v>
      </c>
      <c r="P99" s="29">
        <v>1</v>
      </c>
      <c r="Q99" s="29">
        <v>499</v>
      </c>
      <c r="R99" s="29">
        <v>26</v>
      </c>
      <c r="S99" s="29">
        <f>SUM(Table6[[#This Row],[AmInd]:[HawPI]],Table6[[#This Row],[Multiple]])</f>
        <v>163</v>
      </c>
      <c r="T99" s="29">
        <v>662</v>
      </c>
      <c r="U99" s="31">
        <v>1</v>
      </c>
      <c r="V99" s="29">
        <v>0</v>
      </c>
      <c r="W99" s="31">
        <v>0</v>
      </c>
      <c r="X99" s="29">
        <v>0</v>
      </c>
      <c r="Y99" s="29">
        <v>10</v>
      </c>
      <c r="Z99" s="29" t="s">
        <v>1869</v>
      </c>
      <c r="AA99" s="29">
        <v>84</v>
      </c>
      <c r="AB99" s="29">
        <v>87</v>
      </c>
      <c r="AC99" s="29">
        <v>101</v>
      </c>
      <c r="AD99" s="28">
        <v>108</v>
      </c>
      <c r="AE99" s="29">
        <v>98</v>
      </c>
      <c r="AF99" s="29">
        <v>87</v>
      </c>
      <c r="AG99" s="29">
        <v>87</v>
      </c>
      <c r="AH99" s="29">
        <v>0</v>
      </c>
      <c r="AI99" s="29">
        <v>0</v>
      </c>
      <c r="AJ99" s="29">
        <v>0</v>
      </c>
      <c r="AK99" s="29">
        <v>0</v>
      </c>
      <c r="AL99" s="29">
        <v>0</v>
      </c>
      <c r="AM99" s="29">
        <v>0</v>
      </c>
      <c r="AN99" s="29">
        <v>0</v>
      </c>
      <c r="AO99" s="29">
        <v>509</v>
      </c>
      <c r="AP99" s="72">
        <f>Table6[[#This Row],[FRL]]/Table6[[#This Row],[Total Students]]</f>
        <v>0.76888217522658608</v>
      </c>
      <c r="AQ99" s="29">
        <v>509</v>
      </c>
      <c r="AR99" s="57">
        <f>Table6[[#This Row],[At Risk]]/Table6[[#This Row],[Total Students]]</f>
        <v>0.76888217522658608</v>
      </c>
      <c r="AS99" s="29" t="s">
        <v>1767</v>
      </c>
      <c r="AT99" s="29" t="s">
        <v>2950</v>
      </c>
      <c r="AU99" s="70" t="s">
        <v>3246</v>
      </c>
    </row>
    <row r="100" spans="2:47" x14ac:dyDescent="0.25">
      <c r="B100" s="28" t="s">
        <v>1808</v>
      </c>
      <c r="C100" s="28" t="s">
        <v>87</v>
      </c>
      <c r="D100" s="28" t="s">
        <v>88</v>
      </c>
      <c r="E100" s="28" t="s">
        <v>3069</v>
      </c>
      <c r="F100" s="28" t="s">
        <v>525</v>
      </c>
      <c r="G100" s="29">
        <v>567</v>
      </c>
      <c r="H100" s="29">
        <v>256</v>
      </c>
      <c r="I100" s="31">
        <v>0.45149911816578497</v>
      </c>
      <c r="J100" s="29">
        <v>311</v>
      </c>
      <c r="K100" s="31">
        <v>0.54850088183421497</v>
      </c>
      <c r="L100" s="29">
        <v>12</v>
      </c>
      <c r="M100" s="29">
        <v>3</v>
      </c>
      <c r="N100" s="29">
        <v>323</v>
      </c>
      <c r="O100" s="29">
        <v>6</v>
      </c>
      <c r="P100" s="29">
        <v>0</v>
      </c>
      <c r="Q100" s="29">
        <v>180</v>
      </c>
      <c r="R100" s="29">
        <v>43</v>
      </c>
      <c r="S100" s="29">
        <f>SUM(Table6[[#This Row],[AmInd]:[HawPI]],Table6[[#This Row],[Multiple]])</f>
        <v>387</v>
      </c>
      <c r="T100" s="29">
        <v>561</v>
      </c>
      <c r="U100" s="31">
        <v>0.98941798941798897</v>
      </c>
      <c r="V100" s="29">
        <v>6</v>
      </c>
      <c r="W100" s="31">
        <v>1.0582010582010601E-2</v>
      </c>
      <c r="X100" s="29">
        <v>0</v>
      </c>
      <c r="Y100" s="29">
        <v>4</v>
      </c>
      <c r="Z100" s="29" t="s">
        <v>1869</v>
      </c>
      <c r="AA100" s="29">
        <v>85</v>
      </c>
      <c r="AB100" s="29">
        <v>86</v>
      </c>
      <c r="AC100" s="29">
        <v>86</v>
      </c>
      <c r="AD100" s="28">
        <v>85</v>
      </c>
      <c r="AE100" s="29">
        <v>77</v>
      </c>
      <c r="AF100" s="29">
        <v>79</v>
      </c>
      <c r="AG100" s="29">
        <v>65</v>
      </c>
      <c r="AH100" s="29">
        <v>0</v>
      </c>
      <c r="AI100" s="29">
        <v>0</v>
      </c>
      <c r="AJ100" s="29">
        <v>0</v>
      </c>
      <c r="AK100" s="29">
        <v>0</v>
      </c>
      <c r="AL100" s="29">
        <v>0</v>
      </c>
      <c r="AM100" s="29">
        <v>0</v>
      </c>
      <c r="AN100" s="29">
        <v>0</v>
      </c>
      <c r="AO100" s="29">
        <v>547</v>
      </c>
      <c r="AP100" s="72">
        <f>Table6[[#This Row],[FRL]]/Table6[[#This Row],[Total Students]]</f>
        <v>0.96472663139329806</v>
      </c>
      <c r="AQ100" s="29">
        <v>547</v>
      </c>
      <c r="AR100" s="57">
        <f>Table6[[#This Row],[At Risk]]/Table6[[#This Row],[Total Students]]</f>
        <v>0.96472663139329806</v>
      </c>
      <c r="AS100" s="29" t="s">
        <v>1767</v>
      </c>
      <c r="AT100" s="29" t="s">
        <v>2950</v>
      </c>
      <c r="AU100" s="70" t="s">
        <v>3246</v>
      </c>
    </row>
    <row r="101" spans="2:47" x14ac:dyDescent="0.25">
      <c r="B101" s="28" t="s">
        <v>1808</v>
      </c>
      <c r="C101" s="28" t="s">
        <v>87</v>
      </c>
      <c r="D101" s="28" t="s">
        <v>88</v>
      </c>
      <c r="E101" s="28" t="s">
        <v>3070</v>
      </c>
      <c r="F101" s="28" t="s">
        <v>526</v>
      </c>
      <c r="G101" s="29">
        <v>790</v>
      </c>
      <c r="H101" s="29">
        <v>392</v>
      </c>
      <c r="I101" s="31">
        <v>0.49620253164556999</v>
      </c>
      <c r="J101" s="29">
        <v>398</v>
      </c>
      <c r="K101" s="31">
        <v>0.50379746835442996</v>
      </c>
      <c r="L101" s="29">
        <v>21</v>
      </c>
      <c r="M101" s="29">
        <v>16</v>
      </c>
      <c r="N101" s="29">
        <v>380</v>
      </c>
      <c r="O101" s="29">
        <v>4</v>
      </c>
      <c r="P101" s="29">
        <v>0</v>
      </c>
      <c r="Q101" s="29">
        <v>362</v>
      </c>
      <c r="R101" s="29">
        <v>7</v>
      </c>
      <c r="S101" s="29">
        <f>SUM(Table6[[#This Row],[AmInd]:[HawPI]],Table6[[#This Row],[Multiple]])</f>
        <v>428</v>
      </c>
      <c r="T101" s="29">
        <v>781</v>
      </c>
      <c r="U101" s="31">
        <v>0.98860759493670902</v>
      </c>
      <c r="V101" s="29">
        <v>9</v>
      </c>
      <c r="W101" s="31">
        <v>1.1392405063291099E-2</v>
      </c>
      <c r="X101" s="29">
        <v>0</v>
      </c>
      <c r="Y101" s="29">
        <v>0</v>
      </c>
      <c r="Z101" s="29" t="s">
        <v>1869</v>
      </c>
      <c r="AA101" s="29">
        <v>0</v>
      </c>
      <c r="AB101" s="29">
        <v>0</v>
      </c>
      <c r="AC101" s="29">
        <v>0</v>
      </c>
      <c r="AD101" s="28">
        <v>0</v>
      </c>
      <c r="AE101" s="29">
        <v>0</v>
      </c>
      <c r="AF101" s="29">
        <v>0</v>
      </c>
      <c r="AG101" s="29">
        <v>0</v>
      </c>
      <c r="AH101" s="29">
        <v>152</v>
      </c>
      <c r="AI101" s="29">
        <v>141</v>
      </c>
      <c r="AJ101" s="29">
        <v>115</v>
      </c>
      <c r="AK101" s="29">
        <v>0</v>
      </c>
      <c r="AL101" s="29">
        <v>155</v>
      </c>
      <c r="AM101" s="29">
        <v>130</v>
      </c>
      <c r="AN101" s="29">
        <v>97</v>
      </c>
      <c r="AO101" s="29">
        <v>632</v>
      </c>
      <c r="AP101" s="72">
        <f>Table6[[#This Row],[FRL]]/Table6[[#This Row],[Total Students]]</f>
        <v>0.8</v>
      </c>
      <c r="AQ101" s="29">
        <v>632</v>
      </c>
      <c r="AR101" s="57">
        <f>Table6[[#This Row],[At Risk]]/Table6[[#This Row],[Total Students]]</f>
        <v>0.8</v>
      </c>
      <c r="AS101" s="29" t="s">
        <v>1767</v>
      </c>
      <c r="AT101" s="29" t="s">
        <v>2950</v>
      </c>
      <c r="AU101" s="70" t="s">
        <v>3246</v>
      </c>
    </row>
    <row r="102" spans="2:47" x14ac:dyDescent="0.25">
      <c r="B102" s="28" t="s">
        <v>1808</v>
      </c>
      <c r="C102" s="28" t="s">
        <v>87</v>
      </c>
      <c r="D102" s="28" t="s">
        <v>88</v>
      </c>
      <c r="E102" s="28" t="s">
        <v>3071</v>
      </c>
      <c r="F102" s="28" t="s">
        <v>527</v>
      </c>
      <c r="G102" s="29">
        <v>627</v>
      </c>
      <c r="H102" s="29">
        <v>278</v>
      </c>
      <c r="I102" s="31">
        <v>0.44338118022328499</v>
      </c>
      <c r="J102" s="29">
        <v>349</v>
      </c>
      <c r="K102" s="31">
        <v>0.55661881977671501</v>
      </c>
      <c r="L102" s="29">
        <v>7</v>
      </c>
      <c r="M102" s="29">
        <v>2</v>
      </c>
      <c r="N102" s="29">
        <v>303</v>
      </c>
      <c r="O102" s="29">
        <v>8</v>
      </c>
      <c r="P102" s="29">
        <v>0</v>
      </c>
      <c r="Q102" s="29">
        <v>304</v>
      </c>
      <c r="R102" s="29">
        <v>3</v>
      </c>
      <c r="S102" s="29">
        <f>SUM(Table6[[#This Row],[AmInd]:[HawPI]],Table6[[#This Row],[Multiple]])</f>
        <v>323</v>
      </c>
      <c r="T102" s="29">
        <v>625</v>
      </c>
      <c r="U102" s="31">
        <v>0.99681020733652304</v>
      </c>
      <c r="V102" s="29">
        <v>2</v>
      </c>
      <c r="W102" s="31">
        <v>3.1897926634768701E-3</v>
      </c>
      <c r="X102" s="29">
        <v>0</v>
      </c>
      <c r="Y102" s="29">
        <v>0</v>
      </c>
      <c r="Z102" s="29" t="s">
        <v>1869</v>
      </c>
      <c r="AA102" s="29">
        <v>0</v>
      </c>
      <c r="AB102" s="29">
        <v>0</v>
      </c>
      <c r="AC102" s="29">
        <v>0</v>
      </c>
      <c r="AD102" s="28">
        <v>0</v>
      </c>
      <c r="AE102" s="29">
        <v>0</v>
      </c>
      <c r="AF102" s="29">
        <v>0</v>
      </c>
      <c r="AG102" s="29">
        <v>0</v>
      </c>
      <c r="AH102" s="29">
        <v>127</v>
      </c>
      <c r="AI102" s="29">
        <v>111</v>
      </c>
      <c r="AJ102" s="29">
        <v>73</v>
      </c>
      <c r="AK102" s="29">
        <v>41</v>
      </c>
      <c r="AL102" s="29">
        <v>104</v>
      </c>
      <c r="AM102" s="29">
        <v>99</v>
      </c>
      <c r="AN102" s="29">
        <v>72</v>
      </c>
      <c r="AO102" s="29">
        <v>482</v>
      </c>
      <c r="AP102" s="72">
        <f>Table6[[#This Row],[FRL]]/Table6[[#This Row],[Total Students]]</f>
        <v>0.76874003189792661</v>
      </c>
      <c r="AQ102" s="29">
        <v>482</v>
      </c>
      <c r="AR102" s="57">
        <f>Table6[[#This Row],[At Risk]]/Table6[[#This Row],[Total Students]]</f>
        <v>0.76874003189792661</v>
      </c>
      <c r="AS102" s="29" t="s">
        <v>1767</v>
      </c>
      <c r="AT102" s="29" t="s">
        <v>2950</v>
      </c>
      <c r="AU102" s="70" t="s">
        <v>3246</v>
      </c>
    </row>
    <row r="103" spans="2:47" x14ac:dyDescent="0.25">
      <c r="B103" s="28" t="s">
        <v>1808</v>
      </c>
      <c r="C103" s="28" t="s">
        <v>87</v>
      </c>
      <c r="D103" s="28" t="s">
        <v>88</v>
      </c>
      <c r="E103" s="28" t="s">
        <v>3072</v>
      </c>
      <c r="F103" s="28" t="s">
        <v>528</v>
      </c>
      <c r="G103" s="29">
        <v>568</v>
      </c>
      <c r="H103" s="29">
        <v>265</v>
      </c>
      <c r="I103" s="31">
        <v>0.46654929577464799</v>
      </c>
      <c r="J103" s="29">
        <v>303</v>
      </c>
      <c r="K103" s="31">
        <v>0.53345070422535201</v>
      </c>
      <c r="L103" s="29">
        <v>4</v>
      </c>
      <c r="M103" s="29">
        <v>1</v>
      </c>
      <c r="N103" s="29">
        <v>193</v>
      </c>
      <c r="O103" s="29">
        <v>1</v>
      </c>
      <c r="P103" s="29">
        <v>0</v>
      </c>
      <c r="Q103" s="29">
        <v>331</v>
      </c>
      <c r="R103" s="29">
        <v>38</v>
      </c>
      <c r="S103" s="29">
        <f>SUM(Table6[[#This Row],[AmInd]:[HawPI]],Table6[[#This Row],[Multiple]])</f>
        <v>237</v>
      </c>
      <c r="T103" s="29">
        <v>567</v>
      </c>
      <c r="U103" s="31">
        <v>0.99823943661971803</v>
      </c>
      <c r="V103" s="29">
        <v>1</v>
      </c>
      <c r="W103" s="31">
        <v>1.76056338028169E-3</v>
      </c>
      <c r="X103" s="29">
        <v>0</v>
      </c>
      <c r="Y103" s="29">
        <v>12</v>
      </c>
      <c r="Z103" s="29" t="s">
        <v>1869</v>
      </c>
      <c r="AA103" s="29">
        <v>78</v>
      </c>
      <c r="AB103" s="29">
        <v>77</v>
      </c>
      <c r="AC103" s="29">
        <v>81</v>
      </c>
      <c r="AD103" s="28">
        <v>64</v>
      </c>
      <c r="AE103" s="29">
        <v>86</v>
      </c>
      <c r="AF103" s="29">
        <v>79</v>
      </c>
      <c r="AG103" s="29">
        <v>91</v>
      </c>
      <c r="AH103" s="29">
        <v>0</v>
      </c>
      <c r="AI103" s="29">
        <v>0</v>
      </c>
      <c r="AJ103" s="29">
        <v>0</v>
      </c>
      <c r="AK103" s="29">
        <v>0</v>
      </c>
      <c r="AL103" s="29">
        <v>0</v>
      </c>
      <c r="AM103" s="29">
        <v>0</v>
      </c>
      <c r="AN103" s="29">
        <v>0</v>
      </c>
      <c r="AO103" s="29">
        <v>513</v>
      </c>
      <c r="AP103" s="72">
        <f>Table6[[#This Row],[FRL]]/Table6[[#This Row],[Total Students]]</f>
        <v>0.903169014084507</v>
      </c>
      <c r="AQ103" s="29">
        <v>513</v>
      </c>
      <c r="AR103" s="57">
        <f>Table6[[#This Row],[At Risk]]/Table6[[#This Row],[Total Students]]</f>
        <v>0.903169014084507</v>
      </c>
      <c r="AS103" s="29" t="s">
        <v>1767</v>
      </c>
      <c r="AT103" s="29" t="s">
        <v>2950</v>
      </c>
      <c r="AU103" s="70" t="s">
        <v>3246</v>
      </c>
    </row>
    <row r="104" spans="2:47" x14ac:dyDescent="0.25">
      <c r="B104" s="28" t="s">
        <v>1808</v>
      </c>
      <c r="C104" s="28" t="s">
        <v>87</v>
      </c>
      <c r="D104" s="28" t="s">
        <v>88</v>
      </c>
      <c r="E104" s="28" t="s">
        <v>3073</v>
      </c>
      <c r="F104" s="28" t="s">
        <v>529</v>
      </c>
      <c r="G104" s="29">
        <v>295</v>
      </c>
      <c r="H104" s="29">
        <v>155</v>
      </c>
      <c r="I104" s="31">
        <v>0.52542372881355903</v>
      </c>
      <c r="J104" s="29">
        <v>140</v>
      </c>
      <c r="K104" s="31">
        <v>0.47457627118644102</v>
      </c>
      <c r="L104" s="29">
        <v>1</v>
      </c>
      <c r="M104" s="29">
        <v>0</v>
      </c>
      <c r="N104" s="29">
        <v>159</v>
      </c>
      <c r="O104" s="29">
        <v>0</v>
      </c>
      <c r="P104" s="29">
        <v>0</v>
      </c>
      <c r="Q104" s="29">
        <v>123</v>
      </c>
      <c r="R104" s="29">
        <v>12</v>
      </c>
      <c r="S104" s="29">
        <f>SUM(Table6[[#This Row],[AmInd]:[HawPI]],Table6[[#This Row],[Multiple]])</f>
        <v>172</v>
      </c>
      <c r="T104" s="29">
        <v>295</v>
      </c>
      <c r="U104" s="31">
        <v>1</v>
      </c>
      <c r="V104" s="29">
        <v>0</v>
      </c>
      <c r="W104" s="31">
        <v>0</v>
      </c>
      <c r="X104" s="29">
        <v>0</v>
      </c>
      <c r="Y104" s="29">
        <v>1</v>
      </c>
      <c r="Z104" s="29" t="s">
        <v>1869</v>
      </c>
      <c r="AA104" s="29">
        <v>36</v>
      </c>
      <c r="AB104" s="29">
        <v>51</v>
      </c>
      <c r="AC104" s="29">
        <v>40</v>
      </c>
      <c r="AD104" s="28">
        <v>40</v>
      </c>
      <c r="AE104" s="29">
        <v>41</v>
      </c>
      <c r="AF104" s="29">
        <v>37</v>
      </c>
      <c r="AG104" s="29">
        <v>49</v>
      </c>
      <c r="AH104" s="29">
        <v>0</v>
      </c>
      <c r="AI104" s="29">
        <v>0</v>
      </c>
      <c r="AJ104" s="29">
        <v>0</v>
      </c>
      <c r="AK104" s="29">
        <v>0</v>
      </c>
      <c r="AL104" s="29">
        <v>0</v>
      </c>
      <c r="AM104" s="29">
        <v>0</v>
      </c>
      <c r="AN104" s="29">
        <v>0</v>
      </c>
      <c r="AO104" s="29">
        <v>281</v>
      </c>
      <c r="AP104" s="72">
        <f>Table6[[#This Row],[FRL]]/Table6[[#This Row],[Total Students]]</f>
        <v>0.9525423728813559</v>
      </c>
      <c r="AQ104" s="29">
        <v>281</v>
      </c>
      <c r="AR104" s="57">
        <f>Table6[[#This Row],[At Risk]]/Table6[[#This Row],[Total Students]]</f>
        <v>0.9525423728813559</v>
      </c>
      <c r="AS104" s="29" t="s">
        <v>1767</v>
      </c>
      <c r="AT104" s="29" t="s">
        <v>2950</v>
      </c>
      <c r="AU104" s="70" t="s">
        <v>3246</v>
      </c>
    </row>
    <row r="105" spans="2:47" x14ac:dyDescent="0.25">
      <c r="B105" s="28" t="s">
        <v>1808</v>
      </c>
      <c r="C105" s="28" t="s">
        <v>87</v>
      </c>
      <c r="D105" s="28" t="s">
        <v>88</v>
      </c>
      <c r="E105" s="28" t="s">
        <v>3074</v>
      </c>
      <c r="F105" s="28" t="s">
        <v>530</v>
      </c>
      <c r="G105" s="29">
        <v>396</v>
      </c>
      <c r="H105" s="29">
        <v>205</v>
      </c>
      <c r="I105" s="31">
        <v>0.51767676767676796</v>
      </c>
      <c r="J105" s="29">
        <v>191</v>
      </c>
      <c r="K105" s="31">
        <v>0.48232323232323199</v>
      </c>
      <c r="L105" s="29">
        <v>2</v>
      </c>
      <c r="M105" s="29">
        <v>0</v>
      </c>
      <c r="N105" s="29">
        <v>125</v>
      </c>
      <c r="O105" s="29">
        <v>6</v>
      </c>
      <c r="P105" s="29">
        <v>0</v>
      </c>
      <c r="Q105" s="29">
        <v>258</v>
      </c>
      <c r="R105" s="29">
        <v>5</v>
      </c>
      <c r="S105" s="29">
        <f>SUM(Table6[[#This Row],[AmInd]:[HawPI]],Table6[[#This Row],[Multiple]])</f>
        <v>138</v>
      </c>
      <c r="T105" s="29">
        <v>396</v>
      </c>
      <c r="U105" s="31">
        <v>1</v>
      </c>
      <c r="V105" s="29">
        <v>0</v>
      </c>
      <c r="W105" s="31">
        <v>0</v>
      </c>
      <c r="X105" s="29">
        <v>0</v>
      </c>
      <c r="Y105" s="29">
        <v>0</v>
      </c>
      <c r="Z105" s="29" t="s">
        <v>1869</v>
      </c>
      <c r="AA105" s="29">
        <v>0</v>
      </c>
      <c r="AB105" s="29">
        <v>0</v>
      </c>
      <c r="AC105" s="29">
        <v>0</v>
      </c>
      <c r="AD105" s="28">
        <v>0</v>
      </c>
      <c r="AE105" s="29">
        <v>0</v>
      </c>
      <c r="AF105" s="29">
        <v>0</v>
      </c>
      <c r="AG105" s="29">
        <v>0</v>
      </c>
      <c r="AH105" s="29">
        <v>72</v>
      </c>
      <c r="AI105" s="29">
        <v>81</v>
      </c>
      <c r="AJ105" s="29">
        <v>70</v>
      </c>
      <c r="AK105" s="29">
        <v>0</v>
      </c>
      <c r="AL105" s="29">
        <v>66</v>
      </c>
      <c r="AM105" s="29">
        <v>55</v>
      </c>
      <c r="AN105" s="29">
        <v>52</v>
      </c>
      <c r="AO105" s="29">
        <v>266</v>
      </c>
      <c r="AP105" s="72">
        <f>Table6[[#This Row],[FRL]]/Table6[[#This Row],[Total Students]]</f>
        <v>0.67171717171717171</v>
      </c>
      <c r="AQ105" s="29">
        <v>266</v>
      </c>
      <c r="AR105" s="57">
        <f>Table6[[#This Row],[At Risk]]/Table6[[#This Row],[Total Students]]</f>
        <v>0.67171717171717171</v>
      </c>
      <c r="AS105" s="29" t="s">
        <v>1767</v>
      </c>
      <c r="AT105" s="29" t="s">
        <v>2950</v>
      </c>
      <c r="AU105" s="70" t="s">
        <v>3246</v>
      </c>
    </row>
    <row r="106" spans="2:47" x14ac:dyDescent="0.25">
      <c r="B106" s="28" t="s">
        <v>1808</v>
      </c>
      <c r="C106" s="28" t="s">
        <v>87</v>
      </c>
      <c r="D106" s="28" t="s">
        <v>88</v>
      </c>
      <c r="E106" s="28" t="s">
        <v>3075</v>
      </c>
      <c r="F106" s="28" t="s">
        <v>531</v>
      </c>
      <c r="G106" s="29">
        <v>71</v>
      </c>
      <c r="H106" s="29">
        <v>28</v>
      </c>
      <c r="I106" s="31">
        <v>0.39436619718309901</v>
      </c>
      <c r="J106" s="29">
        <v>43</v>
      </c>
      <c r="K106" s="31">
        <v>0.60563380281690105</v>
      </c>
      <c r="L106" s="29">
        <v>0</v>
      </c>
      <c r="M106" s="29">
        <v>0</v>
      </c>
      <c r="N106" s="29">
        <v>36</v>
      </c>
      <c r="O106" s="29">
        <v>0</v>
      </c>
      <c r="P106" s="29">
        <v>0</v>
      </c>
      <c r="Q106" s="29">
        <v>32</v>
      </c>
      <c r="R106" s="29">
        <v>3</v>
      </c>
      <c r="S106" s="29">
        <f>SUM(Table6[[#This Row],[AmInd]:[HawPI]],Table6[[#This Row],[Multiple]])</f>
        <v>39</v>
      </c>
      <c r="T106" s="29">
        <v>71</v>
      </c>
      <c r="U106" s="31">
        <v>1</v>
      </c>
      <c r="V106" s="29">
        <v>0</v>
      </c>
      <c r="W106" s="31">
        <v>0</v>
      </c>
      <c r="X106" s="29">
        <v>41</v>
      </c>
      <c r="Y106" s="29">
        <v>30</v>
      </c>
      <c r="Z106" s="29" t="s">
        <v>1869</v>
      </c>
      <c r="AA106" s="29">
        <v>0</v>
      </c>
      <c r="AB106" s="29">
        <v>0</v>
      </c>
      <c r="AC106" s="29">
        <v>0</v>
      </c>
      <c r="AD106" s="28">
        <v>0</v>
      </c>
      <c r="AE106" s="29">
        <v>0</v>
      </c>
      <c r="AF106" s="29">
        <v>0</v>
      </c>
      <c r="AG106" s="29">
        <v>0</v>
      </c>
      <c r="AH106" s="29">
        <v>0</v>
      </c>
      <c r="AI106" s="29">
        <v>0</v>
      </c>
      <c r="AJ106" s="29">
        <v>0</v>
      </c>
      <c r="AK106" s="29">
        <v>0</v>
      </c>
      <c r="AL106" s="29">
        <v>0</v>
      </c>
      <c r="AM106" s="29">
        <v>0</v>
      </c>
      <c r="AN106" s="29">
        <v>0</v>
      </c>
      <c r="AO106" s="29">
        <v>24</v>
      </c>
      <c r="AP106" s="72">
        <f>Table6[[#This Row],[FRL]]/Table6[[#This Row],[Total Students]]</f>
        <v>0.3380281690140845</v>
      </c>
      <c r="AQ106" s="29">
        <v>24</v>
      </c>
      <c r="AR106" s="57">
        <f>Table6[[#This Row],[At Risk]]/Table6[[#This Row],[Total Students]]</f>
        <v>0.3380281690140845</v>
      </c>
      <c r="AS106" s="29" t="s">
        <v>1767</v>
      </c>
      <c r="AT106" s="29" t="s">
        <v>2950</v>
      </c>
      <c r="AU106" s="70" t="s">
        <v>3247</v>
      </c>
    </row>
    <row r="107" spans="2:47" x14ac:dyDescent="0.25">
      <c r="B107" s="28" t="s">
        <v>1808</v>
      </c>
      <c r="C107" s="28" t="s">
        <v>89</v>
      </c>
      <c r="D107" s="28" t="s">
        <v>90</v>
      </c>
      <c r="E107" s="28" t="s">
        <v>3076</v>
      </c>
      <c r="F107" s="28" t="s">
        <v>532</v>
      </c>
      <c r="G107" s="29">
        <v>384</v>
      </c>
      <c r="H107" s="29">
        <v>188</v>
      </c>
      <c r="I107" s="31">
        <v>0.48958333333333298</v>
      </c>
      <c r="J107" s="29">
        <v>196</v>
      </c>
      <c r="K107" s="31">
        <v>0.51041666666666696</v>
      </c>
      <c r="L107" s="29">
        <v>0</v>
      </c>
      <c r="M107" s="29">
        <v>5</v>
      </c>
      <c r="N107" s="29">
        <v>83</v>
      </c>
      <c r="O107" s="29">
        <v>29</v>
      </c>
      <c r="P107" s="29">
        <v>1</v>
      </c>
      <c r="Q107" s="29">
        <v>230</v>
      </c>
      <c r="R107" s="29">
        <v>36</v>
      </c>
      <c r="S107" s="29">
        <f>SUM(Table6[[#This Row],[AmInd]:[HawPI]],Table6[[#This Row],[Multiple]])</f>
        <v>154</v>
      </c>
      <c r="T107" s="29">
        <v>379</v>
      </c>
      <c r="U107" s="31">
        <v>0.98697916666666696</v>
      </c>
      <c r="V107" s="29">
        <v>5</v>
      </c>
      <c r="W107" s="31">
        <v>1.3020833333333299E-2</v>
      </c>
      <c r="X107" s="29">
        <v>0</v>
      </c>
      <c r="Y107" s="29">
        <v>0</v>
      </c>
      <c r="Z107" s="29" t="s">
        <v>1869</v>
      </c>
      <c r="AA107" s="29">
        <v>0</v>
      </c>
      <c r="AB107" s="29">
        <v>0</v>
      </c>
      <c r="AC107" s="29">
        <v>201</v>
      </c>
      <c r="AD107" s="28">
        <v>183</v>
      </c>
      <c r="AE107" s="29">
        <v>0</v>
      </c>
      <c r="AF107" s="29">
        <v>0</v>
      </c>
      <c r="AG107" s="29">
        <v>0</v>
      </c>
      <c r="AH107" s="29">
        <v>0</v>
      </c>
      <c r="AI107" s="29">
        <v>0</v>
      </c>
      <c r="AJ107" s="29">
        <v>0</v>
      </c>
      <c r="AK107" s="29">
        <v>0</v>
      </c>
      <c r="AL107" s="29">
        <v>0</v>
      </c>
      <c r="AM107" s="29">
        <v>0</v>
      </c>
      <c r="AN107" s="29">
        <v>0</v>
      </c>
      <c r="AO107" s="29">
        <v>258</v>
      </c>
      <c r="AP107" s="72">
        <f>Table6[[#This Row],[FRL]]/Table6[[#This Row],[Total Students]]</f>
        <v>0.671875</v>
      </c>
      <c r="AQ107" s="29">
        <v>259</v>
      </c>
      <c r="AR107" s="57">
        <f>Table6[[#This Row],[At Risk]]/Table6[[#This Row],[Total Students]]</f>
        <v>0.67447916666666663</v>
      </c>
      <c r="AS107" s="29" t="s">
        <v>1767</v>
      </c>
      <c r="AT107" s="29" t="s">
        <v>3077</v>
      </c>
      <c r="AU107" s="70" t="s">
        <v>3247</v>
      </c>
    </row>
    <row r="108" spans="2:47" x14ac:dyDescent="0.25">
      <c r="B108" s="28" t="s">
        <v>1808</v>
      </c>
      <c r="C108" s="28" t="s">
        <v>89</v>
      </c>
      <c r="D108" s="28" t="s">
        <v>90</v>
      </c>
      <c r="E108" s="28" t="s">
        <v>3078</v>
      </c>
      <c r="F108" s="28" t="s">
        <v>533</v>
      </c>
      <c r="G108" s="29">
        <v>780</v>
      </c>
      <c r="H108" s="29">
        <v>398</v>
      </c>
      <c r="I108" s="31">
        <v>0.51025641025641</v>
      </c>
      <c r="J108" s="29">
        <v>382</v>
      </c>
      <c r="K108" s="31">
        <v>0.48974358974359</v>
      </c>
      <c r="L108" s="29">
        <v>6</v>
      </c>
      <c r="M108" s="29">
        <v>8</v>
      </c>
      <c r="N108" s="29">
        <v>231</v>
      </c>
      <c r="O108" s="29">
        <v>38</v>
      </c>
      <c r="P108" s="29">
        <v>1</v>
      </c>
      <c r="Q108" s="29">
        <v>446</v>
      </c>
      <c r="R108" s="29">
        <v>50</v>
      </c>
      <c r="S108" s="29">
        <f>SUM(Table6[[#This Row],[AmInd]:[HawPI]],Table6[[#This Row],[Multiple]])</f>
        <v>334</v>
      </c>
      <c r="T108" s="29">
        <v>775</v>
      </c>
      <c r="U108" s="31">
        <v>0.99358974358974395</v>
      </c>
      <c r="V108" s="29">
        <v>5</v>
      </c>
      <c r="W108" s="31">
        <v>6.41025641025641E-3</v>
      </c>
      <c r="X108" s="29">
        <v>0</v>
      </c>
      <c r="Y108" s="29">
        <v>0</v>
      </c>
      <c r="Z108" s="29" t="s">
        <v>1869</v>
      </c>
      <c r="AA108" s="29">
        <v>0</v>
      </c>
      <c r="AB108" s="29">
        <v>0</v>
      </c>
      <c r="AC108" s="29">
        <v>0</v>
      </c>
      <c r="AD108" s="28">
        <v>0</v>
      </c>
      <c r="AE108" s="29">
        <v>0</v>
      </c>
      <c r="AF108" s="29">
        <v>0</v>
      </c>
      <c r="AG108" s="29">
        <v>0</v>
      </c>
      <c r="AH108" s="29">
        <v>0</v>
      </c>
      <c r="AI108" s="29">
        <v>0</v>
      </c>
      <c r="AJ108" s="29">
        <v>185</v>
      </c>
      <c r="AK108" s="29">
        <v>0</v>
      </c>
      <c r="AL108" s="29">
        <v>196</v>
      </c>
      <c r="AM108" s="29">
        <v>203</v>
      </c>
      <c r="AN108" s="29">
        <v>196</v>
      </c>
      <c r="AO108" s="29">
        <v>365</v>
      </c>
      <c r="AP108" s="72">
        <f>Table6[[#This Row],[FRL]]/Table6[[#This Row],[Total Students]]</f>
        <v>0.46794871794871795</v>
      </c>
      <c r="AQ108" s="29">
        <v>368</v>
      </c>
      <c r="AR108" s="57">
        <f>Table6[[#This Row],[At Risk]]/Table6[[#This Row],[Total Students]]</f>
        <v>0.47179487179487178</v>
      </c>
      <c r="AS108" s="29" t="s">
        <v>1767</v>
      </c>
      <c r="AT108" s="29" t="s">
        <v>3077</v>
      </c>
      <c r="AU108" s="70" t="s">
        <v>3247</v>
      </c>
    </row>
    <row r="109" spans="2:47" x14ac:dyDescent="0.25">
      <c r="B109" s="28" t="s">
        <v>1808</v>
      </c>
      <c r="C109" s="28" t="s">
        <v>89</v>
      </c>
      <c r="D109" s="28" t="s">
        <v>90</v>
      </c>
      <c r="E109" s="28" t="s">
        <v>3079</v>
      </c>
      <c r="F109" s="28" t="s">
        <v>534</v>
      </c>
      <c r="G109" s="29">
        <v>586</v>
      </c>
      <c r="H109" s="29">
        <v>289</v>
      </c>
      <c r="I109" s="31">
        <v>0.493174061433447</v>
      </c>
      <c r="J109" s="29">
        <v>297</v>
      </c>
      <c r="K109" s="31">
        <v>0.506825938566553</v>
      </c>
      <c r="L109" s="29">
        <v>2</v>
      </c>
      <c r="M109" s="29">
        <v>6</v>
      </c>
      <c r="N109" s="29">
        <v>169</v>
      </c>
      <c r="O109" s="29">
        <v>39</v>
      </c>
      <c r="P109" s="29">
        <v>1</v>
      </c>
      <c r="Q109" s="29">
        <v>341</v>
      </c>
      <c r="R109" s="29">
        <v>28</v>
      </c>
      <c r="S109" s="29">
        <f>SUM(Table6[[#This Row],[AmInd]:[HawPI]],Table6[[#This Row],[Multiple]])</f>
        <v>245</v>
      </c>
      <c r="T109" s="29">
        <v>582</v>
      </c>
      <c r="U109" s="31">
        <v>0.993174061433447</v>
      </c>
      <c r="V109" s="29">
        <v>4</v>
      </c>
      <c r="W109" s="31">
        <v>6.8259385665529002E-3</v>
      </c>
      <c r="X109" s="29">
        <v>0</v>
      </c>
      <c r="Y109" s="29">
        <v>0</v>
      </c>
      <c r="Z109" s="29" t="s">
        <v>1869</v>
      </c>
      <c r="AA109" s="29">
        <v>0</v>
      </c>
      <c r="AB109" s="29">
        <v>0</v>
      </c>
      <c r="AC109" s="29">
        <v>0</v>
      </c>
      <c r="AD109" s="28">
        <v>0</v>
      </c>
      <c r="AE109" s="29">
        <v>0</v>
      </c>
      <c r="AF109" s="29">
        <v>0</v>
      </c>
      <c r="AG109" s="29">
        <v>199</v>
      </c>
      <c r="AH109" s="29">
        <v>195</v>
      </c>
      <c r="AI109" s="29">
        <v>192</v>
      </c>
      <c r="AJ109" s="29">
        <v>0</v>
      </c>
      <c r="AK109" s="29">
        <v>0</v>
      </c>
      <c r="AL109" s="29">
        <v>0</v>
      </c>
      <c r="AM109" s="29">
        <v>0</v>
      </c>
      <c r="AN109" s="29">
        <v>0</v>
      </c>
      <c r="AO109" s="29">
        <v>335</v>
      </c>
      <c r="AP109" s="72">
        <f>Table6[[#This Row],[FRL]]/Table6[[#This Row],[Total Students]]</f>
        <v>0.57167235494880542</v>
      </c>
      <c r="AQ109" s="29">
        <v>336</v>
      </c>
      <c r="AR109" s="57">
        <f>Table6[[#This Row],[At Risk]]/Table6[[#This Row],[Total Students]]</f>
        <v>0.57337883959044367</v>
      </c>
      <c r="AS109" s="29" t="s">
        <v>1767</v>
      </c>
      <c r="AT109" s="29" t="s">
        <v>3077</v>
      </c>
      <c r="AU109" s="70" t="s">
        <v>3247</v>
      </c>
    </row>
    <row r="110" spans="2:47" x14ac:dyDescent="0.25">
      <c r="B110" s="28" t="s">
        <v>1808</v>
      </c>
      <c r="C110" s="28" t="s">
        <v>89</v>
      </c>
      <c r="D110" s="28" t="s">
        <v>90</v>
      </c>
      <c r="E110" s="28" t="s">
        <v>3080</v>
      </c>
      <c r="F110" s="28" t="s">
        <v>535</v>
      </c>
      <c r="G110" s="29">
        <v>427</v>
      </c>
      <c r="H110" s="29">
        <v>185</v>
      </c>
      <c r="I110" s="31">
        <v>0.43325526932084302</v>
      </c>
      <c r="J110" s="29">
        <v>242</v>
      </c>
      <c r="K110" s="31">
        <v>0.56674473067915698</v>
      </c>
      <c r="L110" s="29">
        <v>8</v>
      </c>
      <c r="M110" s="29">
        <v>2</v>
      </c>
      <c r="N110" s="29">
        <v>4</v>
      </c>
      <c r="O110" s="29">
        <v>8</v>
      </c>
      <c r="P110" s="29">
        <v>0</v>
      </c>
      <c r="Q110" s="29">
        <v>388</v>
      </c>
      <c r="R110" s="29">
        <v>17</v>
      </c>
      <c r="S110" s="29">
        <f>SUM(Table6[[#This Row],[AmInd]:[HawPI]],Table6[[#This Row],[Multiple]])</f>
        <v>39</v>
      </c>
      <c r="T110" s="29">
        <v>426</v>
      </c>
      <c r="U110" s="31">
        <v>0.99765807962529296</v>
      </c>
      <c r="V110" s="29">
        <v>1</v>
      </c>
      <c r="W110" s="31">
        <v>2.34192037470726E-3</v>
      </c>
      <c r="X110" s="29">
        <v>0</v>
      </c>
      <c r="Y110" s="29">
        <v>0</v>
      </c>
      <c r="Z110" s="29" t="s">
        <v>1869</v>
      </c>
      <c r="AA110" s="29">
        <v>0</v>
      </c>
      <c r="AB110" s="29">
        <v>0</v>
      </c>
      <c r="AC110" s="29">
        <v>0</v>
      </c>
      <c r="AD110" s="28">
        <v>0</v>
      </c>
      <c r="AE110" s="29">
        <v>0</v>
      </c>
      <c r="AF110" s="29">
        <v>0</v>
      </c>
      <c r="AG110" s="29">
        <v>58</v>
      </c>
      <c r="AH110" s="29">
        <v>50</v>
      </c>
      <c r="AI110" s="29">
        <v>63</v>
      </c>
      <c r="AJ110" s="29">
        <v>70</v>
      </c>
      <c r="AK110" s="29">
        <v>0</v>
      </c>
      <c r="AL110" s="29">
        <v>68</v>
      </c>
      <c r="AM110" s="29">
        <v>63</v>
      </c>
      <c r="AN110" s="29">
        <v>55</v>
      </c>
      <c r="AO110" s="29">
        <v>223</v>
      </c>
      <c r="AP110" s="72">
        <f>Table6[[#This Row],[FRL]]/Table6[[#This Row],[Total Students]]</f>
        <v>0.52224824355971899</v>
      </c>
      <c r="AQ110" s="29">
        <v>223</v>
      </c>
      <c r="AR110" s="57">
        <f>Table6[[#This Row],[At Risk]]/Table6[[#This Row],[Total Students]]</f>
        <v>0.52224824355971899</v>
      </c>
      <c r="AS110" s="29" t="s">
        <v>1767</v>
      </c>
      <c r="AT110" s="29" t="s">
        <v>3077</v>
      </c>
      <c r="AU110" s="70" t="s">
        <v>3247</v>
      </c>
    </row>
    <row r="111" spans="2:47" x14ac:dyDescent="0.25">
      <c r="B111" s="28" t="s">
        <v>1808</v>
      </c>
      <c r="C111" s="28" t="s">
        <v>89</v>
      </c>
      <c r="D111" s="28" t="s">
        <v>90</v>
      </c>
      <c r="E111" s="28" t="s">
        <v>3081</v>
      </c>
      <c r="F111" s="28" t="s">
        <v>536</v>
      </c>
      <c r="G111" s="29">
        <v>449</v>
      </c>
      <c r="H111" s="29">
        <v>208</v>
      </c>
      <c r="I111" s="31">
        <v>0.46325167037861897</v>
      </c>
      <c r="J111" s="29">
        <v>241</v>
      </c>
      <c r="K111" s="31">
        <v>0.53674832962138097</v>
      </c>
      <c r="L111" s="29">
        <v>2</v>
      </c>
      <c r="M111" s="29">
        <v>3</v>
      </c>
      <c r="N111" s="29">
        <v>104</v>
      </c>
      <c r="O111" s="29">
        <v>28</v>
      </c>
      <c r="P111" s="29">
        <v>0</v>
      </c>
      <c r="Q111" s="29">
        <v>263</v>
      </c>
      <c r="R111" s="29">
        <v>49</v>
      </c>
      <c r="S111" s="29">
        <f>SUM(Table6[[#This Row],[AmInd]:[HawPI]],Table6[[#This Row],[Multiple]])</f>
        <v>186</v>
      </c>
      <c r="T111" s="29">
        <v>440</v>
      </c>
      <c r="U111" s="31">
        <v>0.97995545657015604</v>
      </c>
      <c r="V111" s="29">
        <v>9</v>
      </c>
      <c r="W111" s="31">
        <v>2.0044543429844099E-2</v>
      </c>
      <c r="X111" s="29">
        <v>0</v>
      </c>
      <c r="Y111" s="29">
        <v>28</v>
      </c>
      <c r="Z111" s="29" t="s">
        <v>1869</v>
      </c>
      <c r="AA111" s="29">
        <v>194</v>
      </c>
      <c r="AB111" s="29">
        <v>227</v>
      </c>
      <c r="AC111" s="29">
        <v>0</v>
      </c>
      <c r="AD111" s="28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288</v>
      </c>
      <c r="AP111" s="72">
        <f>Table6[[#This Row],[FRL]]/Table6[[#This Row],[Total Students]]</f>
        <v>0.64142538975501118</v>
      </c>
      <c r="AQ111" s="29">
        <v>292</v>
      </c>
      <c r="AR111" s="57">
        <f>Table6[[#This Row],[At Risk]]/Table6[[#This Row],[Total Students]]</f>
        <v>0.65033407572383073</v>
      </c>
      <c r="AS111" s="29" t="s">
        <v>1767</v>
      </c>
      <c r="AT111" s="29" t="s">
        <v>3077</v>
      </c>
      <c r="AU111" s="70" t="s">
        <v>3247</v>
      </c>
    </row>
    <row r="112" spans="2:47" x14ac:dyDescent="0.25">
      <c r="B112" s="28" t="s">
        <v>1808</v>
      </c>
      <c r="C112" s="28" t="s">
        <v>89</v>
      </c>
      <c r="D112" s="28" t="s">
        <v>90</v>
      </c>
      <c r="E112" s="28" t="s">
        <v>3082</v>
      </c>
      <c r="F112" s="28" t="s">
        <v>537</v>
      </c>
      <c r="G112" s="29">
        <v>495</v>
      </c>
      <c r="H112" s="29">
        <v>250</v>
      </c>
      <c r="I112" s="31">
        <v>0.50505050505050497</v>
      </c>
      <c r="J112" s="29">
        <v>245</v>
      </c>
      <c r="K112" s="31">
        <v>0.49494949494949497</v>
      </c>
      <c r="L112" s="29">
        <v>5</v>
      </c>
      <c r="M112" s="29">
        <v>3</v>
      </c>
      <c r="N112" s="29">
        <v>45</v>
      </c>
      <c r="O112" s="29">
        <v>14</v>
      </c>
      <c r="P112" s="29">
        <v>0</v>
      </c>
      <c r="Q112" s="29">
        <v>410</v>
      </c>
      <c r="R112" s="29">
        <v>18</v>
      </c>
      <c r="S112" s="29">
        <f>SUM(Table6[[#This Row],[AmInd]:[HawPI]],Table6[[#This Row],[Multiple]])</f>
        <v>85</v>
      </c>
      <c r="T112" s="29">
        <v>495</v>
      </c>
      <c r="U112" s="31">
        <v>1</v>
      </c>
      <c r="V112" s="29">
        <v>0</v>
      </c>
      <c r="W112" s="31">
        <v>0</v>
      </c>
      <c r="X112" s="29">
        <v>0</v>
      </c>
      <c r="Y112" s="29">
        <v>6</v>
      </c>
      <c r="Z112" s="29" t="s">
        <v>1869</v>
      </c>
      <c r="AA112" s="29">
        <v>37</v>
      </c>
      <c r="AB112" s="29">
        <v>32</v>
      </c>
      <c r="AC112" s="29">
        <v>29</v>
      </c>
      <c r="AD112" s="28">
        <v>32</v>
      </c>
      <c r="AE112" s="29">
        <v>51</v>
      </c>
      <c r="AF112" s="29">
        <v>44</v>
      </c>
      <c r="AG112" s="29">
        <v>40</v>
      </c>
      <c r="AH112" s="29">
        <v>40</v>
      </c>
      <c r="AI112" s="29">
        <v>44</v>
      </c>
      <c r="AJ112" s="29">
        <v>37</v>
      </c>
      <c r="AK112" s="29">
        <v>0</v>
      </c>
      <c r="AL112" s="29">
        <v>42</v>
      </c>
      <c r="AM112" s="29">
        <v>29</v>
      </c>
      <c r="AN112" s="29">
        <v>32</v>
      </c>
      <c r="AO112" s="29">
        <v>274</v>
      </c>
      <c r="AP112" s="72">
        <f>Table6[[#This Row],[FRL]]/Table6[[#This Row],[Total Students]]</f>
        <v>0.55353535353535355</v>
      </c>
      <c r="AQ112" s="29">
        <v>274</v>
      </c>
      <c r="AR112" s="57">
        <f>Table6[[#This Row],[At Risk]]/Table6[[#This Row],[Total Students]]</f>
        <v>0.55353535353535355</v>
      </c>
      <c r="AS112" s="29" t="s">
        <v>1767</v>
      </c>
      <c r="AT112" s="29" t="s">
        <v>3077</v>
      </c>
      <c r="AU112" s="70" t="s">
        <v>3247</v>
      </c>
    </row>
    <row r="113" spans="2:47" x14ac:dyDescent="0.25">
      <c r="B113" s="28" t="s">
        <v>1808</v>
      </c>
      <c r="C113" s="28" t="s">
        <v>89</v>
      </c>
      <c r="D113" s="28" t="s">
        <v>90</v>
      </c>
      <c r="E113" s="28" t="s">
        <v>3083</v>
      </c>
      <c r="F113" s="28" t="s">
        <v>538</v>
      </c>
      <c r="G113" s="29">
        <v>413</v>
      </c>
      <c r="H113" s="29">
        <v>178</v>
      </c>
      <c r="I113" s="31">
        <v>0.43099273607748201</v>
      </c>
      <c r="J113" s="29">
        <v>235</v>
      </c>
      <c r="K113" s="31">
        <v>0.56900726392251799</v>
      </c>
      <c r="L113" s="29">
        <v>3</v>
      </c>
      <c r="M113" s="29">
        <v>3</v>
      </c>
      <c r="N113" s="29">
        <v>99</v>
      </c>
      <c r="O113" s="29">
        <v>30</v>
      </c>
      <c r="P113" s="29">
        <v>0</v>
      </c>
      <c r="Q113" s="29">
        <v>244</v>
      </c>
      <c r="R113" s="29">
        <v>34</v>
      </c>
      <c r="S113" s="29">
        <f>SUM(Table6[[#This Row],[AmInd]:[HawPI]],Table6[[#This Row],[Multiple]])</f>
        <v>169</v>
      </c>
      <c r="T113" s="29">
        <v>411</v>
      </c>
      <c r="U113" s="31">
        <v>0.99515738498789297</v>
      </c>
      <c r="V113" s="29">
        <v>2</v>
      </c>
      <c r="W113" s="31">
        <v>4.8426150121065404E-3</v>
      </c>
      <c r="X113" s="29">
        <v>0</v>
      </c>
      <c r="Y113" s="29">
        <v>0</v>
      </c>
      <c r="Z113" s="29" t="s">
        <v>1869</v>
      </c>
      <c r="AA113" s="29">
        <v>0</v>
      </c>
      <c r="AB113" s="29">
        <v>0</v>
      </c>
      <c r="AC113" s="29">
        <v>0</v>
      </c>
      <c r="AD113" s="28">
        <v>0</v>
      </c>
      <c r="AE113" s="29">
        <v>200</v>
      </c>
      <c r="AF113" s="29">
        <v>213</v>
      </c>
      <c r="AG113" s="29">
        <v>0</v>
      </c>
      <c r="AH113" s="29">
        <v>0</v>
      </c>
      <c r="AI113" s="29">
        <v>0</v>
      </c>
      <c r="AJ113" s="29">
        <v>0</v>
      </c>
      <c r="AK113" s="29">
        <v>0</v>
      </c>
      <c r="AL113" s="29">
        <v>0</v>
      </c>
      <c r="AM113" s="29">
        <v>0</v>
      </c>
      <c r="AN113" s="29">
        <v>0</v>
      </c>
      <c r="AO113" s="29">
        <v>249</v>
      </c>
      <c r="AP113" s="72">
        <f>Table6[[#This Row],[FRL]]/Table6[[#This Row],[Total Students]]</f>
        <v>0.60290556900726389</v>
      </c>
      <c r="AQ113" s="29">
        <v>249</v>
      </c>
      <c r="AR113" s="57">
        <f>Table6[[#This Row],[At Risk]]/Table6[[#This Row],[Total Students]]</f>
        <v>0.60290556900726389</v>
      </c>
      <c r="AS113" s="29" t="s">
        <v>1767</v>
      </c>
      <c r="AT113" s="29" t="s">
        <v>3077</v>
      </c>
      <c r="AU113" s="70" t="s">
        <v>3247</v>
      </c>
    </row>
    <row r="114" spans="2:47" x14ac:dyDescent="0.25">
      <c r="B114" s="28" t="s">
        <v>1808</v>
      </c>
      <c r="C114" s="28" t="s">
        <v>89</v>
      </c>
      <c r="D114" s="28" t="s">
        <v>90</v>
      </c>
      <c r="E114" s="28" t="s">
        <v>3084</v>
      </c>
      <c r="F114" s="28" t="s">
        <v>539</v>
      </c>
      <c r="G114" s="29">
        <v>340</v>
      </c>
      <c r="H114" s="29">
        <v>157</v>
      </c>
      <c r="I114" s="31">
        <v>0.46176470588235302</v>
      </c>
      <c r="J114" s="29">
        <v>183</v>
      </c>
      <c r="K114" s="31">
        <v>0.53823529411764703</v>
      </c>
      <c r="L114" s="29">
        <v>3</v>
      </c>
      <c r="M114" s="29">
        <v>0</v>
      </c>
      <c r="N114" s="29">
        <v>11</v>
      </c>
      <c r="O114" s="29">
        <v>7</v>
      </c>
      <c r="P114" s="29">
        <v>0</v>
      </c>
      <c r="Q114" s="29">
        <v>314</v>
      </c>
      <c r="R114" s="29">
        <v>5</v>
      </c>
      <c r="S114" s="29">
        <f>SUM(Table6[[#This Row],[AmInd]:[HawPI]],Table6[[#This Row],[Multiple]])</f>
        <v>26</v>
      </c>
      <c r="T114" s="29">
        <v>340</v>
      </c>
      <c r="U114" s="31">
        <v>1</v>
      </c>
      <c r="V114" s="29">
        <v>0</v>
      </c>
      <c r="W114" s="31">
        <v>0</v>
      </c>
      <c r="X114" s="29">
        <v>0</v>
      </c>
      <c r="Y114" s="29">
        <v>7</v>
      </c>
      <c r="Z114" s="29" t="s">
        <v>1869</v>
      </c>
      <c r="AA114" s="29">
        <v>22</v>
      </c>
      <c r="AB114" s="29">
        <v>28</v>
      </c>
      <c r="AC114" s="29">
        <v>25</v>
      </c>
      <c r="AD114" s="28">
        <v>19</v>
      </c>
      <c r="AE114" s="29">
        <v>27</v>
      </c>
      <c r="AF114" s="29">
        <v>36</v>
      </c>
      <c r="AG114" s="29">
        <v>26</v>
      </c>
      <c r="AH114" s="29">
        <v>27</v>
      </c>
      <c r="AI114" s="29">
        <v>25</v>
      </c>
      <c r="AJ114" s="29">
        <v>23</v>
      </c>
      <c r="AK114" s="29">
        <v>3</v>
      </c>
      <c r="AL114" s="29">
        <v>31</v>
      </c>
      <c r="AM114" s="29">
        <v>23</v>
      </c>
      <c r="AN114" s="29">
        <v>18</v>
      </c>
      <c r="AO114" s="29">
        <v>215</v>
      </c>
      <c r="AP114" s="72">
        <f>Table6[[#This Row],[FRL]]/Table6[[#This Row],[Total Students]]</f>
        <v>0.63235294117647056</v>
      </c>
      <c r="AQ114" s="29">
        <v>215</v>
      </c>
      <c r="AR114" s="57">
        <f>Table6[[#This Row],[At Risk]]/Table6[[#This Row],[Total Students]]</f>
        <v>0.63235294117647056</v>
      </c>
      <c r="AS114" s="29" t="s">
        <v>1767</v>
      </c>
      <c r="AT114" s="29" t="s">
        <v>3077</v>
      </c>
      <c r="AU114" s="70" t="s">
        <v>3247</v>
      </c>
    </row>
    <row r="115" spans="2:47" x14ac:dyDescent="0.25">
      <c r="B115" s="28" t="s">
        <v>1808</v>
      </c>
      <c r="C115" s="28" t="s">
        <v>89</v>
      </c>
      <c r="D115" s="28" t="s">
        <v>90</v>
      </c>
      <c r="E115" s="28" t="s">
        <v>3085</v>
      </c>
      <c r="F115" s="28" t="s">
        <v>540</v>
      </c>
      <c r="G115" s="29">
        <v>732</v>
      </c>
      <c r="H115" s="29">
        <v>339</v>
      </c>
      <c r="I115" s="31">
        <v>0.463114754098361</v>
      </c>
      <c r="J115" s="29">
        <v>393</v>
      </c>
      <c r="K115" s="31">
        <v>0.536885245901639</v>
      </c>
      <c r="L115" s="29">
        <v>2</v>
      </c>
      <c r="M115" s="29">
        <v>0</v>
      </c>
      <c r="N115" s="29">
        <v>18</v>
      </c>
      <c r="O115" s="29">
        <v>13</v>
      </c>
      <c r="P115" s="29">
        <v>0</v>
      </c>
      <c r="Q115" s="29">
        <v>688</v>
      </c>
      <c r="R115" s="29">
        <v>11</v>
      </c>
      <c r="S115" s="29">
        <f>SUM(Table6[[#This Row],[AmInd]:[HawPI]],Table6[[#This Row],[Multiple]])</f>
        <v>44</v>
      </c>
      <c r="T115" s="29">
        <v>732</v>
      </c>
      <c r="U115" s="31">
        <v>1</v>
      </c>
      <c r="V115" s="29">
        <v>0</v>
      </c>
      <c r="W115" s="31">
        <v>0</v>
      </c>
      <c r="X115" s="29">
        <v>0</v>
      </c>
      <c r="Y115" s="29">
        <v>0</v>
      </c>
      <c r="Z115" s="29" t="s">
        <v>1869</v>
      </c>
      <c r="AA115" s="29">
        <v>0</v>
      </c>
      <c r="AB115" s="29">
        <v>0</v>
      </c>
      <c r="AC115" s="29">
        <v>0</v>
      </c>
      <c r="AD115" s="28">
        <v>0</v>
      </c>
      <c r="AE115" s="29">
        <v>0</v>
      </c>
      <c r="AF115" s="29">
        <v>0</v>
      </c>
      <c r="AG115" s="29">
        <v>0</v>
      </c>
      <c r="AH115" s="29">
        <v>99</v>
      </c>
      <c r="AI115" s="29">
        <v>137</v>
      </c>
      <c r="AJ115" s="29">
        <v>112</v>
      </c>
      <c r="AK115" s="29">
        <v>0</v>
      </c>
      <c r="AL115" s="29">
        <v>150</v>
      </c>
      <c r="AM115" s="29">
        <v>120</v>
      </c>
      <c r="AN115" s="29">
        <v>114</v>
      </c>
      <c r="AO115" s="29">
        <v>286</v>
      </c>
      <c r="AP115" s="72">
        <f>Table6[[#This Row],[FRL]]/Table6[[#This Row],[Total Students]]</f>
        <v>0.39071038251366119</v>
      </c>
      <c r="AQ115" s="29">
        <v>286</v>
      </c>
      <c r="AR115" s="57">
        <f>Table6[[#This Row],[At Risk]]/Table6[[#This Row],[Total Students]]</f>
        <v>0.39071038251366119</v>
      </c>
      <c r="AS115" s="29" t="s">
        <v>1767</v>
      </c>
      <c r="AT115" s="29" t="s">
        <v>3077</v>
      </c>
      <c r="AU115" s="70" t="s">
        <v>3247</v>
      </c>
    </row>
    <row r="116" spans="2:47" ht="30" x14ac:dyDescent="0.25">
      <c r="B116" s="28" t="s">
        <v>1808</v>
      </c>
      <c r="C116" s="28" t="s">
        <v>89</v>
      </c>
      <c r="D116" s="28" t="s">
        <v>90</v>
      </c>
      <c r="E116" s="28" t="s">
        <v>3086</v>
      </c>
      <c r="F116" s="28" t="s">
        <v>541</v>
      </c>
      <c r="G116" s="29">
        <v>373</v>
      </c>
      <c r="H116" s="29">
        <v>182</v>
      </c>
      <c r="I116" s="31">
        <v>0.48793565683646101</v>
      </c>
      <c r="J116" s="29">
        <v>191</v>
      </c>
      <c r="K116" s="31">
        <v>0.51206434316353899</v>
      </c>
      <c r="L116" s="29">
        <v>2</v>
      </c>
      <c r="M116" s="29">
        <v>0</v>
      </c>
      <c r="N116" s="29">
        <v>4</v>
      </c>
      <c r="O116" s="29">
        <v>7</v>
      </c>
      <c r="P116" s="29">
        <v>0</v>
      </c>
      <c r="Q116" s="29">
        <v>351</v>
      </c>
      <c r="R116" s="29">
        <v>9</v>
      </c>
      <c r="S116" s="29">
        <f>SUM(Table6[[#This Row],[AmInd]:[HawPI]],Table6[[#This Row],[Multiple]])</f>
        <v>22</v>
      </c>
      <c r="T116" s="29">
        <v>373</v>
      </c>
      <c r="U116" s="31">
        <v>1</v>
      </c>
      <c r="V116" s="29">
        <v>0</v>
      </c>
      <c r="W116" s="31">
        <v>0</v>
      </c>
      <c r="X116" s="29">
        <v>0</v>
      </c>
      <c r="Y116" s="29">
        <v>0</v>
      </c>
      <c r="Z116" s="29" t="s">
        <v>1869</v>
      </c>
      <c r="AA116" s="29">
        <v>0</v>
      </c>
      <c r="AB116" s="29">
        <v>0</v>
      </c>
      <c r="AC116" s="29">
        <v>0</v>
      </c>
      <c r="AD116" s="28">
        <v>0</v>
      </c>
      <c r="AE116" s="29">
        <v>135</v>
      </c>
      <c r="AF116" s="29">
        <v>110</v>
      </c>
      <c r="AG116" s="29">
        <v>128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193</v>
      </c>
      <c r="AP116" s="72">
        <f>Table6[[#This Row],[FRL]]/Table6[[#This Row],[Total Students]]</f>
        <v>0.51742627345844505</v>
      </c>
      <c r="AQ116" s="29">
        <v>193</v>
      </c>
      <c r="AR116" s="57">
        <f>Table6[[#This Row],[At Risk]]/Table6[[#This Row],[Total Students]]</f>
        <v>0.51742627345844505</v>
      </c>
      <c r="AS116" s="29" t="s">
        <v>1767</v>
      </c>
      <c r="AT116" s="29" t="s">
        <v>3077</v>
      </c>
      <c r="AU116" s="70" t="s">
        <v>3247</v>
      </c>
    </row>
    <row r="117" spans="2:47" ht="30" x14ac:dyDescent="0.25">
      <c r="B117" s="28" t="s">
        <v>1808</v>
      </c>
      <c r="C117" s="28" t="s">
        <v>89</v>
      </c>
      <c r="D117" s="28" t="s">
        <v>90</v>
      </c>
      <c r="E117" s="28" t="s">
        <v>3087</v>
      </c>
      <c r="F117" s="28" t="s">
        <v>542</v>
      </c>
      <c r="G117" s="29">
        <v>449</v>
      </c>
      <c r="H117" s="29">
        <v>218</v>
      </c>
      <c r="I117" s="31">
        <v>0.48552338530066802</v>
      </c>
      <c r="J117" s="29">
        <v>231</v>
      </c>
      <c r="K117" s="31">
        <v>0.51447661469933204</v>
      </c>
      <c r="L117" s="29">
        <v>1</v>
      </c>
      <c r="M117" s="29">
        <v>0</v>
      </c>
      <c r="N117" s="29">
        <v>6</v>
      </c>
      <c r="O117" s="29">
        <v>11</v>
      </c>
      <c r="P117" s="29">
        <v>0</v>
      </c>
      <c r="Q117" s="29">
        <v>425</v>
      </c>
      <c r="R117" s="29">
        <v>6</v>
      </c>
      <c r="S117" s="29">
        <f>SUM(Table6[[#This Row],[AmInd]:[HawPI]],Table6[[#This Row],[Multiple]])</f>
        <v>24</v>
      </c>
      <c r="T117" s="29">
        <v>449</v>
      </c>
      <c r="U117" s="31">
        <v>1</v>
      </c>
      <c r="V117" s="29">
        <v>0</v>
      </c>
      <c r="W117" s="31">
        <v>0</v>
      </c>
      <c r="X117" s="29">
        <v>0</v>
      </c>
      <c r="Y117" s="29">
        <v>18</v>
      </c>
      <c r="Z117" s="29" t="s">
        <v>1869</v>
      </c>
      <c r="AA117" s="29">
        <v>104</v>
      </c>
      <c r="AB117" s="29">
        <v>110</v>
      </c>
      <c r="AC117" s="29">
        <v>108</v>
      </c>
      <c r="AD117" s="28">
        <v>109</v>
      </c>
      <c r="AE117" s="29">
        <v>0</v>
      </c>
      <c r="AF117" s="29">
        <v>0</v>
      </c>
      <c r="AG117" s="29">
        <v>0</v>
      </c>
      <c r="AH117" s="29">
        <v>0</v>
      </c>
      <c r="AI117" s="29">
        <v>0</v>
      </c>
      <c r="AJ117" s="29">
        <v>0</v>
      </c>
      <c r="AK117" s="29">
        <v>0</v>
      </c>
      <c r="AL117" s="29">
        <v>0</v>
      </c>
      <c r="AM117" s="29">
        <v>0</v>
      </c>
      <c r="AN117" s="29">
        <v>0</v>
      </c>
      <c r="AO117" s="29">
        <v>236</v>
      </c>
      <c r="AP117" s="72">
        <f>Table6[[#This Row],[FRL]]/Table6[[#This Row],[Total Students]]</f>
        <v>0.52561247216035634</v>
      </c>
      <c r="AQ117" s="29">
        <v>236</v>
      </c>
      <c r="AR117" s="57">
        <f>Table6[[#This Row],[At Risk]]/Table6[[#This Row],[Total Students]]</f>
        <v>0.52561247216035634</v>
      </c>
      <c r="AS117" s="29" t="s">
        <v>1767</v>
      </c>
      <c r="AT117" s="29" t="s">
        <v>3077</v>
      </c>
      <c r="AU117" s="70" t="s">
        <v>3247</v>
      </c>
    </row>
    <row r="118" spans="2:47" x14ac:dyDescent="0.25">
      <c r="B118" s="28" t="s">
        <v>1808</v>
      </c>
      <c r="C118" s="28" t="s">
        <v>89</v>
      </c>
      <c r="D118" s="28" t="s">
        <v>90</v>
      </c>
      <c r="E118" s="28" t="s">
        <v>3088</v>
      </c>
      <c r="F118" s="28" t="s">
        <v>543</v>
      </c>
      <c r="G118" s="29">
        <v>385</v>
      </c>
      <c r="H118" s="29">
        <v>175</v>
      </c>
      <c r="I118" s="31">
        <v>0.45454545454545497</v>
      </c>
      <c r="J118" s="29">
        <v>210</v>
      </c>
      <c r="K118" s="31">
        <v>0.54545454545454497</v>
      </c>
      <c r="L118" s="29">
        <v>2</v>
      </c>
      <c r="M118" s="29">
        <v>0</v>
      </c>
      <c r="N118" s="29">
        <v>6</v>
      </c>
      <c r="O118" s="29">
        <v>1</v>
      </c>
      <c r="P118" s="29">
        <v>0</v>
      </c>
      <c r="Q118" s="29">
        <v>358</v>
      </c>
      <c r="R118" s="29">
        <v>18</v>
      </c>
      <c r="S118" s="29">
        <f>SUM(Table6[[#This Row],[AmInd]:[HawPI]],Table6[[#This Row],[Multiple]])</f>
        <v>27</v>
      </c>
      <c r="T118" s="29">
        <v>385</v>
      </c>
      <c r="U118" s="31">
        <v>1</v>
      </c>
      <c r="V118" s="29">
        <v>0</v>
      </c>
      <c r="W118" s="31">
        <v>0</v>
      </c>
      <c r="X118" s="29">
        <v>0</v>
      </c>
      <c r="Y118" s="29">
        <v>7</v>
      </c>
      <c r="Z118" s="29" t="s">
        <v>1869</v>
      </c>
      <c r="AA118" s="29">
        <v>55</v>
      </c>
      <c r="AB118" s="29">
        <v>57</v>
      </c>
      <c r="AC118" s="29">
        <v>85</v>
      </c>
      <c r="AD118" s="28">
        <v>60</v>
      </c>
      <c r="AE118" s="29">
        <v>56</v>
      </c>
      <c r="AF118" s="29">
        <v>65</v>
      </c>
      <c r="AG118" s="29">
        <v>0</v>
      </c>
      <c r="AH118" s="29">
        <v>0</v>
      </c>
      <c r="AI118" s="29">
        <v>0</v>
      </c>
      <c r="AJ118" s="29">
        <v>0</v>
      </c>
      <c r="AK118" s="29">
        <v>0</v>
      </c>
      <c r="AL118" s="29">
        <v>0</v>
      </c>
      <c r="AM118" s="29">
        <v>0</v>
      </c>
      <c r="AN118" s="29">
        <v>0</v>
      </c>
      <c r="AO118" s="29">
        <v>237</v>
      </c>
      <c r="AP118" s="72">
        <f>Table6[[#This Row],[FRL]]/Table6[[#This Row],[Total Students]]</f>
        <v>0.61558441558441557</v>
      </c>
      <c r="AQ118" s="29">
        <v>237</v>
      </c>
      <c r="AR118" s="57">
        <f>Table6[[#This Row],[At Risk]]/Table6[[#This Row],[Total Students]]</f>
        <v>0.61558441558441557</v>
      </c>
      <c r="AS118" s="29" t="s">
        <v>1767</v>
      </c>
      <c r="AT118" s="29" t="s">
        <v>3077</v>
      </c>
      <c r="AU118" s="70" t="s">
        <v>3247</v>
      </c>
    </row>
    <row r="119" spans="2:47" x14ac:dyDescent="0.25">
      <c r="B119" s="28" t="s">
        <v>1808</v>
      </c>
      <c r="C119" s="28" t="s">
        <v>91</v>
      </c>
      <c r="D119" s="28" t="s">
        <v>92</v>
      </c>
      <c r="E119" s="28" t="s">
        <v>3089</v>
      </c>
      <c r="F119" s="28" t="s">
        <v>544</v>
      </c>
      <c r="G119" s="29">
        <v>310</v>
      </c>
      <c r="H119" s="29">
        <v>147</v>
      </c>
      <c r="I119" s="31">
        <v>0.47419354838709699</v>
      </c>
      <c r="J119" s="29">
        <v>163</v>
      </c>
      <c r="K119" s="31">
        <v>0.52580645161290296</v>
      </c>
      <c r="L119" s="29">
        <v>0</v>
      </c>
      <c r="M119" s="29">
        <v>0</v>
      </c>
      <c r="N119" s="29">
        <v>288</v>
      </c>
      <c r="O119" s="29">
        <v>6</v>
      </c>
      <c r="P119" s="29">
        <v>0</v>
      </c>
      <c r="Q119" s="29">
        <v>16</v>
      </c>
      <c r="R119" s="29">
        <v>0</v>
      </c>
      <c r="S119" s="29">
        <f>SUM(Table6[[#This Row],[AmInd]:[HawPI]],Table6[[#This Row],[Multiple]])</f>
        <v>294</v>
      </c>
      <c r="T119" s="29">
        <v>307</v>
      </c>
      <c r="U119" s="31">
        <v>0.99032258064516099</v>
      </c>
      <c r="V119" s="29">
        <v>3</v>
      </c>
      <c r="W119" s="31">
        <v>9.6774193548387101E-3</v>
      </c>
      <c r="X119" s="29">
        <v>0</v>
      </c>
      <c r="Y119" s="29">
        <v>0</v>
      </c>
      <c r="Z119" s="29" t="s">
        <v>1869</v>
      </c>
      <c r="AA119" s="29">
        <v>0</v>
      </c>
      <c r="AB119" s="29">
        <v>0</v>
      </c>
      <c r="AC119" s="29">
        <v>0</v>
      </c>
      <c r="AD119" s="28">
        <v>0</v>
      </c>
      <c r="AE119" s="29">
        <v>0</v>
      </c>
      <c r="AF119" s="29">
        <v>0</v>
      </c>
      <c r="AG119" s="29">
        <v>51</v>
      </c>
      <c r="AH119" s="29">
        <v>54</v>
      </c>
      <c r="AI119" s="29">
        <v>47</v>
      </c>
      <c r="AJ119" s="29">
        <v>45</v>
      </c>
      <c r="AK119" s="29">
        <v>0</v>
      </c>
      <c r="AL119" s="29">
        <v>42</v>
      </c>
      <c r="AM119" s="29">
        <v>38</v>
      </c>
      <c r="AN119" s="29">
        <v>33</v>
      </c>
      <c r="AO119" s="29">
        <v>261</v>
      </c>
      <c r="AP119" s="72">
        <f>Table6[[#This Row],[FRL]]/Table6[[#This Row],[Total Students]]</f>
        <v>0.84193548387096773</v>
      </c>
      <c r="AQ119" s="29">
        <v>261</v>
      </c>
      <c r="AR119" s="57">
        <f>Table6[[#This Row],[At Risk]]/Table6[[#This Row],[Total Students]]</f>
        <v>0.84193548387096773</v>
      </c>
      <c r="AS119" s="29" t="s">
        <v>1767</v>
      </c>
      <c r="AT119" s="29" t="s">
        <v>3090</v>
      </c>
      <c r="AU119" s="70" t="s">
        <v>3246</v>
      </c>
    </row>
    <row r="120" spans="2:47" x14ac:dyDescent="0.25">
      <c r="B120" s="28" t="s">
        <v>1808</v>
      </c>
      <c r="C120" s="28" t="s">
        <v>91</v>
      </c>
      <c r="D120" s="28" t="s">
        <v>92</v>
      </c>
      <c r="E120" s="28" t="s">
        <v>3091</v>
      </c>
      <c r="F120" s="28" t="s">
        <v>545</v>
      </c>
      <c r="G120" s="29">
        <v>36</v>
      </c>
      <c r="H120" s="29">
        <v>7</v>
      </c>
      <c r="I120" s="31">
        <v>0.194444444444444</v>
      </c>
      <c r="J120" s="29">
        <v>29</v>
      </c>
      <c r="K120" s="31">
        <v>0.80555555555555602</v>
      </c>
      <c r="L120" s="29">
        <v>0</v>
      </c>
      <c r="M120" s="29">
        <v>0</v>
      </c>
      <c r="N120" s="29">
        <v>24</v>
      </c>
      <c r="O120" s="29">
        <v>0</v>
      </c>
      <c r="P120" s="29">
        <v>0</v>
      </c>
      <c r="Q120" s="29">
        <v>11</v>
      </c>
      <c r="R120" s="29">
        <v>1</v>
      </c>
      <c r="S120" s="29">
        <f>SUM(Table6[[#This Row],[AmInd]:[HawPI]],Table6[[#This Row],[Multiple]])</f>
        <v>25</v>
      </c>
      <c r="T120" s="29">
        <v>36</v>
      </c>
      <c r="U120" s="31">
        <v>1</v>
      </c>
      <c r="V120" s="29">
        <v>0</v>
      </c>
      <c r="W120" s="31">
        <v>0</v>
      </c>
      <c r="X120" s="29">
        <v>0</v>
      </c>
      <c r="Y120" s="29">
        <v>9</v>
      </c>
      <c r="Z120" s="29" t="s">
        <v>1869</v>
      </c>
      <c r="AA120" s="29">
        <v>9</v>
      </c>
      <c r="AB120" s="29">
        <v>1</v>
      </c>
      <c r="AC120" s="29">
        <v>3</v>
      </c>
      <c r="AD120" s="28">
        <v>2</v>
      </c>
      <c r="AE120" s="29">
        <v>2</v>
      </c>
      <c r="AF120" s="29">
        <v>1</v>
      </c>
      <c r="AG120" s="29">
        <v>1</v>
      </c>
      <c r="AH120" s="29">
        <v>1</v>
      </c>
      <c r="AI120" s="29">
        <v>0</v>
      </c>
      <c r="AJ120" s="29">
        <v>1</v>
      </c>
      <c r="AK120" s="29">
        <v>0</v>
      </c>
      <c r="AL120" s="29">
        <v>1</v>
      </c>
      <c r="AM120" s="29">
        <v>1</v>
      </c>
      <c r="AN120" s="29">
        <v>4</v>
      </c>
      <c r="AO120" s="29">
        <v>23</v>
      </c>
      <c r="AP120" s="72">
        <f>Table6[[#This Row],[FRL]]/Table6[[#This Row],[Total Students]]</f>
        <v>0.63888888888888884</v>
      </c>
      <c r="AQ120" s="29">
        <v>23</v>
      </c>
      <c r="AR120" s="57">
        <f>Table6[[#This Row],[At Risk]]/Table6[[#This Row],[Total Students]]</f>
        <v>0.63888888888888884</v>
      </c>
      <c r="AS120" s="29" t="s">
        <v>1767</v>
      </c>
      <c r="AT120" s="29" t="s">
        <v>3090</v>
      </c>
      <c r="AU120" s="70" t="s">
        <v>3246</v>
      </c>
    </row>
    <row r="121" spans="2:47" x14ac:dyDescent="0.25">
      <c r="B121" s="28" t="s">
        <v>1808</v>
      </c>
      <c r="C121" s="28" t="s">
        <v>91</v>
      </c>
      <c r="D121" s="28" t="s">
        <v>92</v>
      </c>
      <c r="E121" s="28" t="s">
        <v>3092</v>
      </c>
      <c r="F121" s="28" t="s">
        <v>546</v>
      </c>
      <c r="G121" s="29">
        <v>515</v>
      </c>
      <c r="H121" s="29">
        <v>275</v>
      </c>
      <c r="I121" s="31">
        <v>0.53398058252427205</v>
      </c>
      <c r="J121" s="29">
        <v>240</v>
      </c>
      <c r="K121" s="31">
        <v>0.466019417475728</v>
      </c>
      <c r="L121" s="29">
        <v>1</v>
      </c>
      <c r="M121" s="29">
        <v>3</v>
      </c>
      <c r="N121" s="29">
        <v>38</v>
      </c>
      <c r="O121" s="29">
        <v>2</v>
      </c>
      <c r="P121" s="29">
        <v>0</v>
      </c>
      <c r="Q121" s="29">
        <v>463</v>
      </c>
      <c r="R121" s="29">
        <v>8</v>
      </c>
      <c r="S121" s="29">
        <f>SUM(Table6[[#This Row],[AmInd]:[HawPI]],Table6[[#This Row],[Multiple]])</f>
        <v>52</v>
      </c>
      <c r="T121" s="29">
        <v>515</v>
      </c>
      <c r="U121" s="31">
        <v>1</v>
      </c>
      <c r="V121" s="29">
        <v>0</v>
      </c>
      <c r="W121" s="31">
        <v>0</v>
      </c>
      <c r="X121" s="29">
        <v>0</v>
      </c>
      <c r="Y121" s="29">
        <v>0</v>
      </c>
      <c r="Z121" s="29" t="s">
        <v>1869</v>
      </c>
      <c r="AA121" s="29">
        <v>46</v>
      </c>
      <c r="AB121" s="29">
        <v>38</v>
      </c>
      <c r="AC121" s="29">
        <v>36</v>
      </c>
      <c r="AD121" s="28">
        <v>42</v>
      </c>
      <c r="AE121" s="29">
        <v>44</v>
      </c>
      <c r="AF121" s="29">
        <v>40</v>
      </c>
      <c r="AG121" s="29">
        <v>32</v>
      </c>
      <c r="AH121" s="29">
        <v>42</v>
      </c>
      <c r="AI121" s="29">
        <v>38</v>
      </c>
      <c r="AJ121" s="29">
        <v>42</v>
      </c>
      <c r="AK121" s="29">
        <v>0</v>
      </c>
      <c r="AL121" s="29">
        <v>46</v>
      </c>
      <c r="AM121" s="29">
        <v>38</v>
      </c>
      <c r="AN121" s="29">
        <v>31</v>
      </c>
      <c r="AO121" s="29">
        <v>264</v>
      </c>
      <c r="AP121" s="72">
        <f>Table6[[#This Row],[FRL]]/Table6[[#This Row],[Total Students]]</f>
        <v>0.51262135922330099</v>
      </c>
      <c r="AQ121" s="29">
        <v>264</v>
      </c>
      <c r="AR121" s="57">
        <f>Table6[[#This Row],[At Risk]]/Table6[[#This Row],[Total Students]]</f>
        <v>0.51262135922330099</v>
      </c>
      <c r="AS121" s="29" t="s">
        <v>1767</v>
      </c>
      <c r="AT121" s="29" t="s">
        <v>3090</v>
      </c>
      <c r="AU121" s="70" t="s">
        <v>3246</v>
      </c>
    </row>
    <row r="122" spans="2:47" x14ac:dyDescent="0.25">
      <c r="B122" s="28" t="s">
        <v>1808</v>
      </c>
      <c r="C122" s="28" t="s">
        <v>91</v>
      </c>
      <c r="D122" s="28" t="s">
        <v>92</v>
      </c>
      <c r="E122" s="28" t="s">
        <v>3093</v>
      </c>
      <c r="F122" s="28" t="s">
        <v>547</v>
      </c>
      <c r="G122" s="29">
        <v>247</v>
      </c>
      <c r="H122" s="29">
        <v>123</v>
      </c>
      <c r="I122" s="31">
        <v>0.49797570850202399</v>
      </c>
      <c r="J122" s="29">
        <v>124</v>
      </c>
      <c r="K122" s="31">
        <v>0.50202429149797601</v>
      </c>
      <c r="L122" s="29">
        <v>0</v>
      </c>
      <c r="M122" s="29">
        <v>0</v>
      </c>
      <c r="N122" s="29">
        <v>205</v>
      </c>
      <c r="O122" s="29">
        <v>6</v>
      </c>
      <c r="P122" s="29">
        <v>0</v>
      </c>
      <c r="Q122" s="29">
        <v>25</v>
      </c>
      <c r="R122" s="29">
        <v>11</v>
      </c>
      <c r="S122" s="29">
        <f>SUM(Table6[[#This Row],[AmInd]:[HawPI]],Table6[[#This Row],[Multiple]])</f>
        <v>222</v>
      </c>
      <c r="T122" s="29">
        <v>242</v>
      </c>
      <c r="U122" s="31">
        <v>0.97975708502024295</v>
      </c>
      <c r="V122" s="29">
        <v>5</v>
      </c>
      <c r="W122" s="31">
        <v>2.0242914979757099E-2</v>
      </c>
      <c r="X122" s="29">
        <v>0</v>
      </c>
      <c r="Y122" s="29">
        <v>4</v>
      </c>
      <c r="Z122" s="29" t="s">
        <v>1869</v>
      </c>
      <c r="AA122" s="29">
        <v>47</v>
      </c>
      <c r="AB122" s="29">
        <v>28</v>
      </c>
      <c r="AC122" s="29">
        <v>45</v>
      </c>
      <c r="AD122" s="28">
        <v>40</v>
      </c>
      <c r="AE122" s="29">
        <v>45</v>
      </c>
      <c r="AF122" s="29">
        <v>38</v>
      </c>
      <c r="AG122" s="29">
        <v>0</v>
      </c>
      <c r="AH122" s="29">
        <v>0</v>
      </c>
      <c r="AI122" s="29">
        <v>0</v>
      </c>
      <c r="AJ122" s="29">
        <v>0</v>
      </c>
      <c r="AK122" s="29">
        <v>0</v>
      </c>
      <c r="AL122" s="29">
        <v>0</v>
      </c>
      <c r="AM122" s="29">
        <v>0</v>
      </c>
      <c r="AN122" s="29">
        <v>0</v>
      </c>
      <c r="AO122" s="29">
        <v>208</v>
      </c>
      <c r="AP122" s="72">
        <f>Table6[[#This Row],[FRL]]/Table6[[#This Row],[Total Students]]</f>
        <v>0.84210526315789469</v>
      </c>
      <c r="AQ122" s="29">
        <v>208</v>
      </c>
      <c r="AR122" s="57">
        <f>Table6[[#This Row],[At Risk]]/Table6[[#This Row],[Total Students]]</f>
        <v>0.84210526315789469</v>
      </c>
      <c r="AS122" s="29" t="s">
        <v>1767</v>
      </c>
      <c r="AT122" s="29" t="s">
        <v>3090</v>
      </c>
      <c r="AU122" s="70" t="s">
        <v>3246</v>
      </c>
    </row>
    <row r="123" spans="2:47" x14ac:dyDescent="0.25">
      <c r="B123" s="28" t="s">
        <v>1808</v>
      </c>
      <c r="C123" s="28" t="s">
        <v>91</v>
      </c>
      <c r="D123" s="28" t="s">
        <v>92</v>
      </c>
      <c r="E123" s="28" t="s">
        <v>3094</v>
      </c>
      <c r="F123" s="28" t="s">
        <v>548</v>
      </c>
      <c r="G123" s="29">
        <v>169</v>
      </c>
      <c r="H123" s="29">
        <v>75</v>
      </c>
      <c r="I123" s="31">
        <v>0.44378698224852098</v>
      </c>
      <c r="J123" s="29">
        <v>94</v>
      </c>
      <c r="K123" s="31">
        <v>0.55621301775147902</v>
      </c>
      <c r="L123" s="29">
        <v>0</v>
      </c>
      <c r="M123" s="29">
        <v>0</v>
      </c>
      <c r="N123" s="29">
        <v>154</v>
      </c>
      <c r="O123" s="29">
        <v>2</v>
      </c>
      <c r="P123" s="29">
        <v>0</v>
      </c>
      <c r="Q123" s="29">
        <v>9</v>
      </c>
      <c r="R123" s="29">
        <v>4</v>
      </c>
      <c r="S123" s="29">
        <f>SUM(Table6[[#This Row],[AmInd]:[HawPI]],Table6[[#This Row],[Multiple]])</f>
        <v>160</v>
      </c>
      <c r="T123" s="29">
        <v>169</v>
      </c>
      <c r="U123" s="31">
        <v>1</v>
      </c>
      <c r="V123" s="29">
        <v>0</v>
      </c>
      <c r="W123" s="31">
        <v>0</v>
      </c>
      <c r="X123" s="29">
        <v>0</v>
      </c>
      <c r="Y123" s="29">
        <v>0</v>
      </c>
      <c r="Z123" s="29" t="s">
        <v>1869</v>
      </c>
      <c r="AA123" s="29">
        <v>11</v>
      </c>
      <c r="AB123" s="29">
        <v>9</v>
      </c>
      <c r="AC123" s="29">
        <v>12</v>
      </c>
      <c r="AD123" s="28">
        <v>20</v>
      </c>
      <c r="AE123" s="29">
        <v>10</v>
      </c>
      <c r="AF123" s="29">
        <v>10</v>
      </c>
      <c r="AG123" s="29">
        <v>15</v>
      </c>
      <c r="AH123" s="29">
        <v>24</v>
      </c>
      <c r="AI123" s="29">
        <v>10</v>
      </c>
      <c r="AJ123" s="29">
        <v>8</v>
      </c>
      <c r="AK123" s="29">
        <v>0</v>
      </c>
      <c r="AL123" s="29">
        <v>10</v>
      </c>
      <c r="AM123" s="29">
        <v>19</v>
      </c>
      <c r="AN123" s="29">
        <v>11</v>
      </c>
      <c r="AO123" s="29">
        <v>144</v>
      </c>
      <c r="AP123" s="72">
        <f>Table6[[#This Row],[FRL]]/Table6[[#This Row],[Total Students]]</f>
        <v>0.85207100591715978</v>
      </c>
      <c r="AQ123" s="29">
        <v>144</v>
      </c>
      <c r="AR123" s="57">
        <f>Table6[[#This Row],[At Risk]]/Table6[[#This Row],[Total Students]]</f>
        <v>0.85207100591715978</v>
      </c>
      <c r="AS123" s="29" t="s">
        <v>1767</v>
      </c>
      <c r="AT123" s="29" t="s">
        <v>3090</v>
      </c>
      <c r="AU123" s="70" t="s">
        <v>3246</v>
      </c>
    </row>
    <row r="124" spans="2:47" x14ac:dyDescent="0.25">
      <c r="B124" s="28" t="s">
        <v>1808</v>
      </c>
      <c r="C124" s="28" t="s">
        <v>91</v>
      </c>
      <c r="D124" s="28" t="s">
        <v>92</v>
      </c>
      <c r="E124" s="28" t="s">
        <v>3095</v>
      </c>
      <c r="F124" s="28" t="s">
        <v>549</v>
      </c>
      <c r="G124" s="29">
        <v>230</v>
      </c>
      <c r="H124" s="29">
        <v>111</v>
      </c>
      <c r="I124" s="31">
        <v>0.48260869565217401</v>
      </c>
      <c r="J124" s="29">
        <v>119</v>
      </c>
      <c r="K124" s="31">
        <v>0.51739130434782599</v>
      </c>
      <c r="L124" s="29">
        <v>0</v>
      </c>
      <c r="M124" s="29">
        <v>1</v>
      </c>
      <c r="N124" s="29">
        <v>123</v>
      </c>
      <c r="O124" s="29">
        <v>4</v>
      </c>
      <c r="P124" s="29">
        <v>0</v>
      </c>
      <c r="Q124" s="29">
        <v>93</v>
      </c>
      <c r="R124" s="29">
        <v>9</v>
      </c>
      <c r="S124" s="29">
        <f>SUM(Table6[[#This Row],[AmInd]:[HawPI]],Table6[[#This Row],[Multiple]])</f>
        <v>137</v>
      </c>
      <c r="T124" s="29">
        <v>229</v>
      </c>
      <c r="U124" s="31">
        <v>0.99565217391304395</v>
      </c>
      <c r="V124" s="29">
        <v>1</v>
      </c>
      <c r="W124" s="31">
        <v>4.3478260869565201E-3</v>
      </c>
      <c r="X124" s="29">
        <v>0</v>
      </c>
      <c r="Y124" s="29">
        <v>4</v>
      </c>
      <c r="Z124" s="29" t="s">
        <v>1869</v>
      </c>
      <c r="AA124" s="29">
        <v>33</v>
      </c>
      <c r="AB124" s="29">
        <v>30</v>
      </c>
      <c r="AC124" s="29">
        <v>35</v>
      </c>
      <c r="AD124" s="28">
        <v>39</v>
      </c>
      <c r="AE124" s="29">
        <v>41</v>
      </c>
      <c r="AF124" s="29">
        <v>48</v>
      </c>
      <c r="AG124" s="29">
        <v>0</v>
      </c>
      <c r="AH124" s="29">
        <v>0</v>
      </c>
      <c r="AI124" s="29">
        <v>0</v>
      </c>
      <c r="AJ124" s="29">
        <v>0</v>
      </c>
      <c r="AK124" s="29">
        <v>0</v>
      </c>
      <c r="AL124" s="29">
        <v>0</v>
      </c>
      <c r="AM124" s="29">
        <v>0</v>
      </c>
      <c r="AN124" s="29">
        <v>0</v>
      </c>
      <c r="AO124" s="29">
        <v>176</v>
      </c>
      <c r="AP124" s="72">
        <f>Table6[[#This Row],[FRL]]/Table6[[#This Row],[Total Students]]</f>
        <v>0.76521739130434785</v>
      </c>
      <c r="AQ124" s="29">
        <v>176</v>
      </c>
      <c r="AR124" s="57">
        <f>Table6[[#This Row],[At Risk]]/Table6[[#This Row],[Total Students]]</f>
        <v>0.76521739130434785</v>
      </c>
      <c r="AS124" s="29" t="s">
        <v>1767</v>
      </c>
      <c r="AT124" s="29" t="s">
        <v>3090</v>
      </c>
      <c r="AU124" s="70" t="s">
        <v>3246</v>
      </c>
    </row>
    <row r="125" spans="2:47" x14ac:dyDescent="0.25">
      <c r="B125" s="28" t="s">
        <v>1808</v>
      </c>
      <c r="C125" s="28" t="s">
        <v>91</v>
      </c>
      <c r="D125" s="28" t="s">
        <v>92</v>
      </c>
      <c r="E125" s="28" t="s">
        <v>3096</v>
      </c>
      <c r="F125" s="28" t="s">
        <v>550</v>
      </c>
      <c r="G125" s="29">
        <v>242</v>
      </c>
      <c r="H125" s="29">
        <v>119</v>
      </c>
      <c r="I125" s="31">
        <v>0.49173553719008301</v>
      </c>
      <c r="J125" s="29">
        <v>123</v>
      </c>
      <c r="K125" s="31">
        <v>0.50826446280991699</v>
      </c>
      <c r="L125" s="29">
        <v>1</v>
      </c>
      <c r="M125" s="29">
        <v>0</v>
      </c>
      <c r="N125" s="29">
        <v>119</v>
      </c>
      <c r="O125" s="29">
        <v>1</v>
      </c>
      <c r="P125" s="29">
        <v>0</v>
      </c>
      <c r="Q125" s="29">
        <v>115</v>
      </c>
      <c r="R125" s="29">
        <v>6</v>
      </c>
      <c r="S125" s="29">
        <f>SUM(Table6[[#This Row],[AmInd]:[HawPI]],Table6[[#This Row],[Multiple]])</f>
        <v>127</v>
      </c>
      <c r="T125" s="29">
        <v>239</v>
      </c>
      <c r="U125" s="31">
        <v>0.98760330578512401</v>
      </c>
      <c r="V125" s="29">
        <v>3</v>
      </c>
      <c r="W125" s="31">
        <v>1.2396694214876E-2</v>
      </c>
      <c r="X125" s="29">
        <v>0</v>
      </c>
      <c r="Y125" s="29">
        <v>0</v>
      </c>
      <c r="Z125" s="29" t="s">
        <v>1869</v>
      </c>
      <c r="AA125" s="29">
        <v>0</v>
      </c>
      <c r="AB125" s="29">
        <v>0</v>
      </c>
      <c r="AC125" s="29">
        <v>0</v>
      </c>
      <c r="AD125" s="28">
        <v>0</v>
      </c>
      <c r="AE125" s="29">
        <v>0</v>
      </c>
      <c r="AF125" s="29">
        <v>0</v>
      </c>
      <c r="AG125" s="29">
        <v>29</v>
      </c>
      <c r="AH125" s="29">
        <v>44</v>
      </c>
      <c r="AI125" s="29">
        <v>43</v>
      </c>
      <c r="AJ125" s="29">
        <v>34</v>
      </c>
      <c r="AK125" s="29">
        <v>0</v>
      </c>
      <c r="AL125" s="29">
        <v>29</v>
      </c>
      <c r="AM125" s="29">
        <v>27</v>
      </c>
      <c r="AN125" s="29">
        <v>36</v>
      </c>
      <c r="AO125" s="29">
        <v>188</v>
      </c>
      <c r="AP125" s="72">
        <f>Table6[[#This Row],[FRL]]/Table6[[#This Row],[Total Students]]</f>
        <v>0.77685950413223137</v>
      </c>
      <c r="AQ125" s="29">
        <v>188</v>
      </c>
      <c r="AR125" s="57">
        <f>Table6[[#This Row],[At Risk]]/Table6[[#This Row],[Total Students]]</f>
        <v>0.77685950413223137</v>
      </c>
      <c r="AS125" s="29" t="s">
        <v>1767</v>
      </c>
      <c r="AT125" s="29" t="s">
        <v>3090</v>
      </c>
      <c r="AU125" s="70" t="s">
        <v>3246</v>
      </c>
    </row>
    <row r="126" spans="2:47" x14ac:dyDescent="0.25">
      <c r="B126" s="28" t="s">
        <v>1808</v>
      </c>
      <c r="C126" s="28" t="s">
        <v>91</v>
      </c>
      <c r="D126" s="28" t="s">
        <v>92</v>
      </c>
      <c r="E126" s="28" t="s">
        <v>3097</v>
      </c>
      <c r="F126" s="28" t="s">
        <v>551</v>
      </c>
      <c r="G126" s="29">
        <v>354</v>
      </c>
      <c r="H126" s="29">
        <v>187</v>
      </c>
      <c r="I126" s="31">
        <v>0.52824858757062099</v>
      </c>
      <c r="J126" s="29">
        <v>167</v>
      </c>
      <c r="K126" s="31">
        <v>0.47175141242937901</v>
      </c>
      <c r="L126" s="29">
        <v>0</v>
      </c>
      <c r="M126" s="29">
        <v>2</v>
      </c>
      <c r="N126" s="29">
        <v>70</v>
      </c>
      <c r="O126" s="29">
        <v>6</v>
      </c>
      <c r="P126" s="29">
        <v>0</v>
      </c>
      <c r="Q126" s="29">
        <v>274</v>
      </c>
      <c r="R126" s="29">
        <v>2</v>
      </c>
      <c r="S126" s="29">
        <f>SUM(Table6[[#This Row],[AmInd]:[HawPI]],Table6[[#This Row],[Multiple]])</f>
        <v>80</v>
      </c>
      <c r="T126" s="29">
        <v>354</v>
      </c>
      <c r="U126" s="31">
        <v>1</v>
      </c>
      <c r="V126" s="29">
        <v>0</v>
      </c>
      <c r="W126" s="31">
        <v>0</v>
      </c>
      <c r="X126" s="29">
        <v>0</v>
      </c>
      <c r="Y126" s="29">
        <v>3</v>
      </c>
      <c r="Z126" s="29" t="s">
        <v>1869</v>
      </c>
      <c r="AA126" s="29">
        <v>19</v>
      </c>
      <c r="AB126" s="29">
        <v>28</v>
      </c>
      <c r="AC126" s="29">
        <v>29</v>
      </c>
      <c r="AD126" s="28">
        <v>22</v>
      </c>
      <c r="AE126" s="29">
        <v>30</v>
      </c>
      <c r="AF126" s="29">
        <v>27</v>
      </c>
      <c r="AG126" s="29">
        <v>23</v>
      </c>
      <c r="AH126" s="29">
        <v>32</v>
      </c>
      <c r="AI126" s="29">
        <v>28</v>
      </c>
      <c r="AJ126" s="29">
        <v>38</v>
      </c>
      <c r="AK126" s="29">
        <v>0</v>
      </c>
      <c r="AL126" s="29">
        <v>23</v>
      </c>
      <c r="AM126" s="29">
        <v>33</v>
      </c>
      <c r="AN126" s="29">
        <v>19</v>
      </c>
      <c r="AO126" s="29">
        <v>192</v>
      </c>
      <c r="AP126" s="72">
        <f>Table6[[#This Row],[FRL]]/Table6[[#This Row],[Total Students]]</f>
        <v>0.5423728813559322</v>
      </c>
      <c r="AQ126" s="29">
        <v>192</v>
      </c>
      <c r="AR126" s="57">
        <f>Table6[[#This Row],[At Risk]]/Table6[[#This Row],[Total Students]]</f>
        <v>0.5423728813559322</v>
      </c>
      <c r="AS126" s="29" t="s">
        <v>1767</v>
      </c>
      <c r="AT126" s="29" t="s">
        <v>3090</v>
      </c>
      <c r="AU126" s="70" t="s">
        <v>3246</v>
      </c>
    </row>
    <row r="127" spans="2:47" x14ac:dyDescent="0.25">
      <c r="B127" s="28" t="s">
        <v>1808</v>
      </c>
      <c r="C127" s="28" t="s">
        <v>91</v>
      </c>
      <c r="D127" s="28" t="s">
        <v>92</v>
      </c>
      <c r="E127" s="28" t="s">
        <v>3098</v>
      </c>
      <c r="F127" s="28" t="s">
        <v>552</v>
      </c>
      <c r="G127" s="29">
        <v>10</v>
      </c>
      <c r="H127" s="29">
        <v>2</v>
      </c>
      <c r="I127" s="31">
        <v>0.2</v>
      </c>
      <c r="J127" s="29">
        <v>8</v>
      </c>
      <c r="K127" s="31">
        <v>0.8</v>
      </c>
      <c r="L127" s="29">
        <v>0</v>
      </c>
      <c r="M127" s="29">
        <v>0</v>
      </c>
      <c r="N127" s="29">
        <v>6</v>
      </c>
      <c r="O127" s="29">
        <v>0</v>
      </c>
      <c r="P127" s="29">
        <v>0</v>
      </c>
      <c r="Q127" s="29">
        <v>4</v>
      </c>
      <c r="R127" s="29">
        <v>0</v>
      </c>
      <c r="S127" s="29">
        <f>SUM(Table6[[#This Row],[AmInd]:[HawPI]],Table6[[#This Row],[Multiple]])</f>
        <v>6</v>
      </c>
      <c r="T127" s="29">
        <v>10</v>
      </c>
      <c r="U127" s="31">
        <v>1</v>
      </c>
      <c r="V127" s="29">
        <v>0</v>
      </c>
      <c r="W127" s="31">
        <v>0</v>
      </c>
      <c r="X127" s="29">
        <v>10</v>
      </c>
      <c r="Y127" s="29">
        <v>0</v>
      </c>
      <c r="Z127" s="29" t="s">
        <v>1869</v>
      </c>
      <c r="AA127" s="29">
        <v>0</v>
      </c>
      <c r="AB127" s="29">
        <v>0</v>
      </c>
      <c r="AC127" s="29">
        <v>0</v>
      </c>
      <c r="AD127" s="28">
        <v>0</v>
      </c>
      <c r="AE127" s="29">
        <v>0</v>
      </c>
      <c r="AF127" s="29">
        <v>0</v>
      </c>
      <c r="AG127" s="29">
        <v>0</v>
      </c>
      <c r="AH127" s="29">
        <v>0</v>
      </c>
      <c r="AI127" s="29">
        <v>0</v>
      </c>
      <c r="AJ127" s="29">
        <v>0</v>
      </c>
      <c r="AK127" s="29">
        <v>0</v>
      </c>
      <c r="AL127" s="29">
        <v>0</v>
      </c>
      <c r="AM127" s="29">
        <v>0</v>
      </c>
      <c r="AN127" s="29">
        <v>0</v>
      </c>
      <c r="AO127" s="29">
        <v>1</v>
      </c>
      <c r="AP127" s="72">
        <f>Table6[[#This Row],[FRL]]/Table6[[#This Row],[Total Students]]</f>
        <v>0.1</v>
      </c>
      <c r="AQ127" s="29">
        <v>1</v>
      </c>
      <c r="AR127" s="57">
        <f>Table6[[#This Row],[At Risk]]/Table6[[#This Row],[Total Students]]</f>
        <v>0.1</v>
      </c>
      <c r="AS127" s="29" t="s">
        <v>1767</v>
      </c>
      <c r="AT127" s="29" t="s">
        <v>3090</v>
      </c>
      <c r="AU127" s="70" t="s">
        <v>3247</v>
      </c>
    </row>
    <row r="128" spans="2:47" x14ac:dyDescent="0.25">
      <c r="B128" s="28" t="s">
        <v>1808</v>
      </c>
      <c r="C128" s="28" t="s">
        <v>93</v>
      </c>
      <c r="D128" s="28" t="s">
        <v>94</v>
      </c>
      <c r="E128" s="28" t="s">
        <v>3099</v>
      </c>
      <c r="F128" s="28" t="s">
        <v>553</v>
      </c>
      <c r="G128" s="29">
        <v>1814</v>
      </c>
      <c r="H128" s="29">
        <v>914</v>
      </c>
      <c r="I128" s="31">
        <v>0.50385887541345098</v>
      </c>
      <c r="J128" s="29">
        <v>900</v>
      </c>
      <c r="K128" s="31">
        <v>0.49614112458654902</v>
      </c>
      <c r="L128" s="29">
        <v>6</v>
      </c>
      <c r="M128" s="29">
        <v>42</v>
      </c>
      <c r="N128" s="29">
        <v>618</v>
      </c>
      <c r="O128" s="29">
        <v>120</v>
      </c>
      <c r="P128" s="29">
        <v>2</v>
      </c>
      <c r="Q128" s="29">
        <v>979</v>
      </c>
      <c r="R128" s="29">
        <v>47</v>
      </c>
      <c r="S128" s="29">
        <f>SUM(Table6[[#This Row],[AmInd]:[HawPI]],Table6[[#This Row],[Multiple]])</f>
        <v>835</v>
      </c>
      <c r="T128" s="29">
        <v>1784</v>
      </c>
      <c r="U128" s="31">
        <v>0.98346196251378204</v>
      </c>
      <c r="V128" s="29">
        <v>30</v>
      </c>
      <c r="W128" s="31">
        <v>1.65380374862183E-2</v>
      </c>
      <c r="X128" s="29">
        <v>0</v>
      </c>
      <c r="Y128" s="29">
        <v>0</v>
      </c>
      <c r="Z128" s="29" t="s">
        <v>1869</v>
      </c>
      <c r="AA128" s="29">
        <v>0</v>
      </c>
      <c r="AB128" s="29">
        <v>0</v>
      </c>
      <c r="AC128" s="29">
        <v>0</v>
      </c>
      <c r="AD128" s="28">
        <v>0</v>
      </c>
      <c r="AE128" s="29">
        <v>0</v>
      </c>
      <c r="AF128" s="29">
        <v>0</v>
      </c>
      <c r="AG128" s="29">
        <v>0</v>
      </c>
      <c r="AH128" s="29">
        <v>0</v>
      </c>
      <c r="AI128" s="29">
        <v>0</v>
      </c>
      <c r="AJ128" s="29">
        <v>460</v>
      </c>
      <c r="AK128" s="29">
        <v>45</v>
      </c>
      <c r="AL128" s="29">
        <v>491</v>
      </c>
      <c r="AM128" s="29">
        <v>436</v>
      </c>
      <c r="AN128" s="29">
        <v>382</v>
      </c>
      <c r="AO128" s="29">
        <v>711</v>
      </c>
      <c r="AP128" s="72">
        <f>Table6[[#This Row],[FRL]]/Table6[[#This Row],[Total Students]]</f>
        <v>0.39195148842337374</v>
      </c>
      <c r="AQ128" s="29">
        <v>721</v>
      </c>
      <c r="AR128" s="57">
        <f>Table6[[#This Row],[At Risk]]/Table6[[#This Row],[Total Students]]</f>
        <v>0.3974641675854465</v>
      </c>
      <c r="AS128" s="29" t="s">
        <v>1767</v>
      </c>
      <c r="AT128" s="29" t="s">
        <v>3100</v>
      </c>
      <c r="AU128" s="70" t="s">
        <v>3247</v>
      </c>
    </row>
    <row r="129" spans="2:47" x14ac:dyDescent="0.25">
      <c r="B129" s="28" t="s">
        <v>1808</v>
      </c>
      <c r="C129" s="28" t="s">
        <v>93</v>
      </c>
      <c r="D129" s="28" t="s">
        <v>94</v>
      </c>
      <c r="E129" s="28" t="s">
        <v>3101</v>
      </c>
      <c r="F129" s="28" t="s">
        <v>554</v>
      </c>
      <c r="G129" s="29">
        <v>746</v>
      </c>
      <c r="H129" s="29">
        <v>354</v>
      </c>
      <c r="I129" s="31">
        <v>0.47453083109919603</v>
      </c>
      <c r="J129" s="29">
        <v>392</v>
      </c>
      <c r="K129" s="31">
        <v>0.52546916890080397</v>
      </c>
      <c r="L129" s="29">
        <v>1</v>
      </c>
      <c r="M129" s="29">
        <v>40</v>
      </c>
      <c r="N129" s="29">
        <v>160</v>
      </c>
      <c r="O129" s="29">
        <v>38</v>
      </c>
      <c r="P129" s="29">
        <v>1</v>
      </c>
      <c r="Q129" s="29">
        <v>478</v>
      </c>
      <c r="R129" s="29">
        <v>28</v>
      </c>
      <c r="S129" s="29">
        <f>SUM(Table6[[#This Row],[AmInd]:[HawPI]],Table6[[#This Row],[Multiple]])</f>
        <v>268</v>
      </c>
      <c r="T129" s="29">
        <v>695</v>
      </c>
      <c r="U129" s="31">
        <v>0.931635388739946</v>
      </c>
      <c r="V129" s="29">
        <v>51</v>
      </c>
      <c r="W129" s="31">
        <v>6.8364611260053595E-2</v>
      </c>
      <c r="X129" s="29">
        <v>0</v>
      </c>
      <c r="Y129" s="29">
        <v>8</v>
      </c>
      <c r="Z129" s="29" t="s">
        <v>1869</v>
      </c>
      <c r="AA129" s="29">
        <v>114</v>
      </c>
      <c r="AB129" s="29">
        <v>125</v>
      </c>
      <c r="AC129" s="29">
        <v>124</v>
      </c>
      <c r="AD129" s="28">
        <v>110</v>
      </c>
      <c r="AE129" s="29">
        <v>128</v>
      </c>
      <c r="AF129" s="29">
        <v>137</v>
      </c>
      <c r="AG129" s="29">
        <v>0</v>
      </c>
      <c r="AH129" s="29">
        <v>0</v>
      </c>
      <c r="AI129" s="29">
        <v>0</v>
      </c>
      <c r="AJ129" s="29">
        <v>0</v>
      </c>
      <c r="AK129" s="29">
        <v>0</v>
      </c>
      <c r="AL129" s="29">
        <v>0</v>
      </c>
      <c r="AM129" s="29">
        <v>0</v>
      </c>
      <c r="AN129" s="29">
        <v>0</v>
      </c>
      <c r="AO129" s="29">
        <v>302</v>
      </c>
      <c r="AP129" s="72">
        <f>Table6[[#This Row],[FRL]]/Table6[[#This Row],[Total Students]]</f>
        <v>0.40482573726541554</v>
      </c>
      <c r="AQ129" s="29">
        <v>313</v>
      </c>
      <c r="AR129" s="57">
        <f>Table6[[#This Row],[At Risk]]/Table6[[#This Row],[Total Students]]</f>
        <v>0.41957104557640751</v>
      </c>
      <c r="AS129" s="29" t="s">
        <v>1767</v>
      </c>
      <c r="AT129" s="29" t="s">
        <v>3100</v>
      </c>
      <c r="AU129" s="70" t="s">
        <v>3247</v>
      </c>
    </row>
    <row r="130" spans="2:47" x14ac:dyDescent="0.25">
      <c r="B130" s="28" t="s">
        <v>1808</v>
      </c>
      <c r="C130" s="28" t="s">
        <v>93</v>
      </c>
      <c r="D130" s="28" t="s">
        <v>94</v>
      </c>
      <c r="E130" s="28" t="s">
        <v>3102</v>
      </c>
      <c r="F130" s="28" t="s">
        <v>555</v>
      </c>
      <c r="G130" s="29">
        <v>414</v>
      </c>
      <c r="H130" s="29">
        <v>202</v>
      </c>
      <c r="I130" s="31">
        <v>0.48792270531401</v>
      </c>
      <c r="J130" s="29">
        <v>212</v>
      </c>
      <c r="K130" s="31">
        <v>0.51207729468598995</v>
      </c>
      <c r="L130" s="29">
        <v>0</v>
      </c>
      <c r="M130" s="29">
        <v>9</v>
      </c>
      <c r="N130" s="29">
        <v>84</v>
      </c>
      <c r="O130" s="29">
        <v>27</v>
      </c>
      <c r="P130" s="29">
        <v>1</v>
      </c>
      <c r="Q130" s="29">
        <v>283</v>
      </c>
      <c r="R130" s="29">
        <v>10</v>
      </c>
      <c r="S130" s="29">
        <f>SUM(Table6[[#This Row],[AmInd]:[HawPI]],Table6[[#This Row],[Multiple]])</f>
        <v>131</v>
      </c>
      <c r="T130" s="29">
        <v>409</v>
      </c>
      <c r="U130" s="31">
        <v>0.98792270531401005</v>
      </c>
      <c r="V130" s="29">
        <v>5</v>
      </c>
      <c r="W130" s="31">
        <v>1.20772946859903E-2</v>
      </c>
      <c r="X130" s="29">
        <v>0</v>
      </c>
      <c r="Y130" s="29">
        <v>6</v>
      </c>
      <c r="Z130" s="29" t="s">
        <v>1869</v>
      </c>
      <c r="AA130" s="29">
        <v>89</v>
      </c>
      <c r="AB130" s="29">
        <v>105</v>
      </c>
      <c r="AC130" s="29">
        <v>95</v>
      </c>
      <c r="AD130" s="28">
        <v>119</v>
      </c>
      <c r="AE130" s="29">
        <v>0</v>
      </c>
      <c r="AF130" s="29">
        <v>0</v>
      </c>
      <c r="AG130" s="29">
        <v>0</v>
      </c>
      <c r="AH130" s="29">
        <v>0</v>
      </c>
      <c r="AI130" s="29">
        <v>0</v>
      </c>
      <c r="AJ130" s="29">
        <v>0</v>
      </c>
      <c r="AK130" s="29">
        <v>0</v>
      </c>
      <c r="AL130" s="29">
        <v>0</v>
      </c>
      <c r="AM130" s="29">
        <v>0</v>
      </c>
      <c r="AN130" s="29">
        <v>0</v>
      </c>
      <c r="AO130" s="29">
        <v>188</v>
      </c>
      <c r="AP130" s="72">
        <f>Table6[[#This Row],[FRL]]/Table6[[#This Row],[Total Students]]</f>
        <v>0.45410628019323673</v>
      </c>
      <c r="AQ130" s="29">
        <v>188</v>
      </c>
      <c r="AR130" s="57">
        <f>Table6[[#This Row],[At Risk]]/Table6[[#This Row],[Total Students]]</f>
        <v>0.45410628019323673</v>
      </c>
      <c r="AS130" s="29" t="s">
        <v>1767</v>
      </c>
      <c r="AT130" s="29" t="s">
        <v>3100</v>
      </c>
      <c r="AU130" s="70" t="s">
        <v>3247</v>
      </c>
    </row>
    <row r="131" spans="2:47" x14ac:dyDescent="0.25">
      <c r="B131" s="28" t="s">
        <v>1808</v>
      </c>
      <c r="C131" s="28" t="s">
        <v>93</v>
      </c>
      <c r="D131" s="28" t="s">
        <v>94</v>
      </c>
      <c r="E131" s="28" t="s">
        <v>3103</v>
      </c>
      <c r="F131" s="28" t="s">
        <v>556</v>
      </c>
      <c r="G131" s="29">
        <v>611</v>
      </c>
      <c r="H131" s="29">
        <v>290</v>
      </c>
      <c r="I131" s="31">
        <v>0.47463175122749601</v>
      </c>
      <c r="J131" s="29">
        <v>321</v>
      </c>
      <c r="K131" s="31">
        <v>0.52536824877250399</v>
      </c>
      <c r="L131" s="29">
        <v>5</v>
      </c>
      <c r="M131" s="29">
        <v>0</v>
      </c>
      <c r="N131" s="29">
        <v>102</v>
      </c>
      <c r="O131" s="29">
        <v>18</v>
      </c>
      <c r="P131" s="29">
        <v>0</v>
      </c>
      <c r="Q131" s="29">
        <v>465</v>
      </c>
      <c r="R131" s="29">
        <v>21</v>
      </c>
      <c r="S131" s="29">
        <f>SUM(Table6[[#This Row],[AmInd]:[HawPI]],Table6[[#This Row],[Multiple]])</f>
        <v>146</v>
      </c>
      <c r="T131" s="29">
        <v>605</v>
      </c>
      <c r="U131" s="31">
        <v>0.99018003273322397</v>
      </c>
      <c r="V131" s="29">
        <v>6</v>
      </c>
      <c r="W131" s="31">
        <v>9.8199672667757792E-3</v>
      </c>
      <c r="X131" s="29">
        <v>0</v>
      </c>
      <c r="Y131" s="29">
        <v>3</v>
      </c>
      <c r="Z131" s="29" t="s">
        <v>1869</v>
      </c>
      <c r="AA131" s="29">
        <v>90</v>
      </c>
      <c r="AB131" s="29">
        <v>101</v>
      </c>
      <c r="AC131" s="29">
        <v>93</v>
      </c>
      <c r="AD131" s="28">
        <v>110</v>
      </c>
      <c r="AE131" s="29">
        <v>94</v>
      </c>
      <c r="AF131" s="29">
        <v>120</v>
      </c>
      <c r="AG131" s="29">
        <v>0</v>
      </c>
      <c r="AH131" s="29">
        <v>0</v>
      </c>
      <c r="AI131" s="29">
        <v>0</v>
      </c>
      <c r="AJ131" s="29">
        <v>0</v>
      </c>
      <c r="AK131" s="29">
        <v>0</v>
      </c>
      <c r="AL131" s="29">
        <v>0</v>
      </c>
      <c r="AM131" s="29">
        <v>0</v>
      </c>
      <c r="AN131" s="29">
        <v>0</v>
      </c>
      <c r="AO131" s="29">
        <v>227</v>
      </c>
      <c r="AP131" s="72">
        <f>Table6[[#This Row],[FRL]]/Table6[[#This Row],[Total Students]]</f>
        <v>0.37152209492635024</v>
      </c>
      <c r="AQ131" s="29">
        <v>229</v>
      </c>
      <c r="AR131" s="57">
        <f>Table6[[#This Row],[At Risk]]/Table6[[#This Row],[Total Students]]</f>
        <v>0.37479541734860883</v>
      </c>
      <c r="AS131" s="29" t="s">
        <v>1767</v>
      </c>
      <c r="AT131" s="29" t="s">
        <v>3100</v>
      </c>
      <c r="AU131" s="70" t="s">
        <v>3247</v>
      </c>
    </row>
    <row r="132" spans="2:47" x14ac:dyDescent="0.25">
      <c r="B132" s="28" t="s">
        <v>1808</v>
      </c>
      <c r="C132" s="28" t="s">
        <v>93</v>
      </c>
      <c r="D132" s="28" t="s">
        <v>94</v>
      </c>
      <c r="E132" s="28" t="s">
        <v>3104</v>
      </c>
      <c r="F132" s="28" t="s">
        <v>557</v>
      </c>
      <c r="G132" s="29">
        <v>1014</v>
      </c>
      <c r="H132" s="29">
        <v>485</v>
      </c>
      <c r="I132" s="31">
        <v>0.47830374753451699</v>
      </c>
      <c r="J132" s="29">
        <v>529</v>
      </c>
      <c r="K132" s="31">
        <v>0.52169625246548301</v>
      </c>
      <c r="L132" s="29">
        <v>3</v>
      </c>
      <c r="M132" s="29">
        <v>10</v>
      </c>
      <c r="N132" s="29">
        <v>153</v>
      </c>
      <c r="O132" s="29">
        <v>42</v>
      </c>
      <c r="P132" s="29">
        <v>0</v>
      </c>
      <c r="Q132" s="29">
        <v>777</v>
      </c>
      <c r="R132" s="29">
        <v>29</v>
      </c>
      <c r="S132" s="29">
        <f>SUM(Table6[[#This Row],[AmInd]:[HawPI]],Table6[[#This Row],[Multiple]])</f>
        <v>237</v>
      </c>
      <c r="T132" s="29">
        <v>1013</v>
      </c>
      <c r="U132" s="31">
        <v>0.99901380670611395</v>
      </c>
      <c r="V132" s="29">
        <v>1</v>
      </c>
      <c r="W132" s="31">
        <v>9.8619329388560206E-4</v>
      </c>
      <c r="X132" s="29">
        <v>0</v>
      </c>
      <c r="Y132" s="29">
        <v>0</v>
      </c>
      <c r="Z132" s="29" t="s">
        <v>1869</v>
      </c>
      <c r="AA132" s="29">
        <v>0</v>
      </c>
      <c r="AB132" s="29">
        <v>0</v>
      </c>
      <c r="AC132" s="29">
        <v>0</v>
      </c>
      <c r="AD132" s="28">
        <v>0</v>
      </c>
      <c r="AE132" s="29">
        <v>0</v>
      </c>
      <c r="AF132" s="29">
        <v>0</v>
      </c>
      <c r="AG132" s="29">
        <v>0</v>
      </c>
      <c r="AH132" s="29">
        <v>0</v>
      </c>
      <c r="AI132" s="29">
        <v>0</v>
      </c>
      <c r="AJ132" s="29">
        <v>297</v>
      </c>
      <c r="AK132" s="29">
        <v>29</v>
      </c>
      <c r="AL132" s="29">
        <v>257</v>
      </c>
      <c r="AM132" s="29">
        <v>239</v>
      </c>
      <c r="AN132" s="29">
        <v>192</v>
      </c>
      <c r="AO132" s="29">
        <v>189</v>
      </c>
      <c r="AP132" s="72">
        <f>Table6[[#This Row],[FRL]]/Table6[[#This Row],[Total Students]]</f>
        <v>0.18639053254437871</v>
      </c>
      <c r="AQ132" s="29">
        <v>189</v>
      </c>
      <c r="AR132" s="57">
        <f>Table6[[#This Row],[At Risk]]/Table6[[#This Row],[Total Students]]</f>
        <v>0.18639053254437871</v>
      </c>
      <c r="AS132" s="29" t="s">
        <v>1767</v>
      </c>
      <c r="AT132" s="29" t="s">
        <v>3100</v>
      </c>
      <c r="AU132" s="70" t="s">
        <v>3247</v>
      </c>
    </row>
    <row r="133" spans="2:47" x14ac:dyDescent="0.25">
      <c r="B133" s="28" t="s">
        <v>1808</v>
      </c>
      <c r="C133" s="28" t="s">
        <v>93</v>
      </c>
      <c r="D133" s="28" t="s">
        <v>94</v>
      </c>
      <c r="E133" s="28" t="s">
        <v>3105</v>
      </c>
      <c r="F133" s="28" t="s">
        <v>558</v>
      </c>
      <c r="G133" s="29">
        <v>254</v>
      </c>
      <c r="H133" s="29">
        <v>127</v>
      </c>
      <c r="I133" s="31">
        <v>0.5</v>
      </c>
      <c r="J133" s="29">
        <v>127</v>
      </c>
      <c r="K133" s="31">
        <v>0.5</v>
      </c>
      <c r="L133" s="29">
        <v>0</v>
      </c>
      <c r="M133" s="29">
        <v>0</v>
      </c>
      <c r="N133" s="29">
        <v>188</v>
      </c>
      <c r="O133" s="29">
        <v>39</v>
      </c>
      <c r="P133" s="29">
        <v>0</v>
      </c>
      <c r="Q133" s="29">
        <v>21</v>
      </c>
      <c r="R133" s="29">
        <v>6</v>
      </c>
      <c r="S133" s="29">
        <f>SUM(Table6[[#This Row],[AmInd]:[HawPI]],Table6[[#This Row],[Multiple]])</f>
        <v>233</v>
      </c>
      <c r="T133" s="29">
        <v>229</v>
      </c>
      <c r="U133" s="31">
        <v>0.90157480314960603</v>
      </c>
      <c r="V133" s="29">
        <v>25</v>
      </c>
      <c r="W133" s="31">
        <v>9.8425196850393706E-2</v>
      </c>
      <c r="X133" s="29">
        <v>0</v>
      </c>
      <c r="Y133" s="29">
        <v>2</v>
      </c>
      <c r="Z133" s="29" t="s">
        <v>1869</v>
      </c>
      <c r="AA133" s="29">
        <v>55</v>
      </c>
      <c r="AB133" s="29">
        <v>37</v>
      </c>
      <c r="AC133" s="29">
        <v>45</v>
      </c>
      <c r="AD133" s="28">
        <v>43</v>
      </c>
      <c r="AE133" s="29">
        <v>32</v>
      </c>
      <c r="AF133" s="29">
        <v>40</v>
      </c>
      <c r="AG133" s="29">
        <v>0</v>
      </c>
      <c r="AH133" s="29">
        <v>0</v>
      </c>
      <c r="AI133" s="29">
        <v>0</v>
      </c>
      <c r="AJ133" s="29">
        <v>0</v>
      </c>
      <c r="AK133" s="29">
        <v>0</v>
      </c>
      <c r="AL133" s="29">
        <v>0</v>
      </c>
      <c r="AM133" s="29">
        <v>0</v>
      </c>
      <c r="AN133" s="29">
        <v>0</v>
      </c>
      <c r="AO133" s="29">
        <v>250</v>
      </c>
      <c r="AP133" s="72">
        <f>Table6[[#This Row],[FRL]]/Table6[[#This Row],[Total Students]]</f>
        <v>0.98425196850393704</v>
      </c>
      <c r="AQ133" s="29">
        <v>250</v>
      </c>
      <c r="AR133" s="57">
        <f>Table6[[#This Row],[At Risk]]/Table6[[#This Row],[Total Students]]</f>
        <v>0.98425196850393704</v>
      </c>
      <c r="AS133" s="29" t="s">
        <v>1767</v>
      </c>
      <c r="AT133" s="29" t="s">
        <v>3100</v>
      </c>
      <c r="AU133" s="70" t="s">
        <v>3246</v>
      </c>
    </row>
    <row r="134" spans="2:47" x14ac:dyDescent="0.25">
      <c r="B134" s="28" t="s">
        <v>1808</v>
      </c>
      <c r="C134" s="28" t="s">
        <v>93</v>
      </c>
      <c r="D134" s="28" t="s">
        <v>94</v>
      </c>
      <c r="E134" s="28" t="s">
        <v>3106</v>
      </c>
      <c r="F134" s="28" t="s">
        <v>559</v>
      </c>
      <c r="G134" s="29">
        <v>757</v>
      </c>
      <c r="H134" s="29">
        <v>395</v>
      </c>
      <c r="I134" s="31">
        <v>0.522486772486772</v>
      </c>
      <c r="J134" s="29">
        <v>362</v>
      </c>
      <c r="K134" s="31">
        <v>0.477513227513228</v>
      </c>
      <c r="L134" s="29">
        <v>2</v>
      </c>
      <c r="M134" s="29">
        <v>5</v>
      </c>
      <c r="N134" s="29">
        <v>444</v>
      </c>
      <c r="O134" s="29">
        <v>118</v>
      </c>
      <c r="P134" s="29">
        <v>1</v>
      </c>
      <c r="Q134" s="29">
        <v>160</v>
      </c>
      <c r="R134" s="29">
        <v>27</v>
      </c>
      <c r="S134" s="29">
        <f>SUM(Table6[[#This Row],[AmInd]:[HawPI]],Table6[[#This Row],[Multiple]])</f>
        <v>597</v>
      </c>
      <c r="T134" s="29">
        <v>711</v>
      </c>
      <c r="U134" s="31">
        <v>0.93915343915343896</v>
      </c>
      <c r="V134" s="29">
        <v>46</v>
      </c>
      <c r="W134" s="31">
        <v>6.0846560846560802E-2</v>
      </c>
      <c r="X134" s="29">
        <v>0</v>
      </c>
      <c r="Y134" s="29">
        <v>0</v>
      </c>
      <c r="Z134" s="29" t="s">
        <v>1869</v>
      </c>
      <c r="AA134" s="29">
        <v>0</v>
      </c>
      <c r="AB134" s="29">
        <v>0</v>
      </c>
      <c r="AC134" s="29">
        <v>0</v>
      </c>
      <c r="AD134" s="28">
        <v>0</v>
      </c>
      <c r="AE134" s="29">
        <v>0</v>
      </c>
      <c r="AF134" s="29">
        <v>0</v>
      </c>
      <c r="AG134" s="29">
        <v>0</v>
      </c>
      <c r="AH134" s="29">
        <v>0</v>
      </c>
      <c r="AI134" s="29">
        <v>0</v>
      </c>
      <c r="AJ134" s="29">
        <v>177</v>
      </c>
      <c r="AK134" s="29">
        <v>31</v>
      </c>
      <c r="AL134" s="29">
        <v>189</v>
      </c>
      <c r="AM134" s="29">
        <v>198</v>
      </c>
      <c r="AN134" s="29">
        <v>162</v>
      </c>
      <c r="AO134" s="29">
        <v>629</v>
      </c>
      <c r="AP134" s="72">
        <f>Table6[[#This Row],[FRL]]/Table6[[#This Row],[Total Students]]</f>
        <v>0.83091149273447817</v>
      </c>
      <c r="AQ134" s="29">
        <v>629</v>
      </c>
      <c r="AR134" s="57">
        <f>Table6[[#This Row],[At Risk]]/Table6[[#This Row],[Total Students]]</f>
        <v>0.83091149273447817</v>
      </c>
      <c r="AS134" s="29" t="s">
        <v>1767</v>
      </c>
      <c r="AT134" s="29" t="s">
        <v>3100</v>
      </c>
      <c r="AU134" s="70" t="s">
        <v>3246</v>
      </c>
    </row>
    <row r="135" spans="2:47" x14ac:dyDescent="0.25">
      <c r="B135" s="28" t="s">
        <v>1808</v>
      </c>
      <c r="C135" s="28" t="s">
        <v>93</v>
      </c>
      <c r="D135" s="28" t="s">
        <v>94</v>
      </c>
      <c r="E135" s="28" t="s">
        <v>3107</v>
      </c>
      <c r="F135" s="28" t="s">
        <v>560</v>
      </c>
      <c r="G135" s="29">
        <v>350</v>
      </c>
      <c r="H135" s="29">
        <v>163</v>
      </c>
      <c r="I135" s="31">
        <v>0.46571428571428602</v>
      </c>
      <c r="J135" s="29">
        <v>187</v>
      </c>
      <c r="K135" s="31">
        <v>0.53428571428571403</v>
      </c>
      <c r="L135" s="29">
        <v>0</v>
      </c>
      <c r="M135" s="29">
        <v>1</v>
      </c>
      <c r="N135" s="29">
        <v>221</v>
      </c>
      <c r="O135" s="29">
        <v>83</v>
      </c>
      <c r="P135" s="29">
        <v>0</v>
      </c>
      <c r="Q135" s="29">
        <v>36</v>
      </c>
      <c r="R135" s="29">
        <v>9</v>
      </c>
      <c r="S135" s="29">
        <f>SUM(Table6[[#This Row],[AmInd]:[HawPI]],Table6[[#This Row],[Multiple]])</f>
        <v>314</v>
      </c>
      <c r="T135" s="29">
        <v>293</v>
      </c>
      <c r="U135" s="31">
        <v>0.83714285714285697</v>
      </c>
      <c r="V135" s="29">
        <v>57</v>
      </c>
      <c r="W135" s="31">
        <v>0.16285714285714301</v>
      </c>
      <c r="X135" s="29">
        <v>0</v>
      </c>
      <c r="Y135" s="29">
        <v>1</v>
      </c>
      <c r="Z135" s="29" t="s">
        <v>1869</v>
      </c>
      <c r="AA135" s="29">
        <v>64</v>
      </c>
      <c r="AB135" s="29">
        <v>63</v>
      </c>
      <c r="AC135" s="29">
        <v>62</v>
      </c>
      <c r="AD135" s="28">
        <v>46</v>
      </c>
      <c r="AE135" s="29">
        <v>61</v>
      </c>
      <c r="AF135" s="29">
        <v>53</v>
      </c>
      <c r="AG135" s="29">
        <v>0</v>
      </c>
      <c r="AH135" s="29">
        <v>0</v>
      </c>
      <c r="AI135" s="29">
        <v>0</v>
      </c>
      <c r="AJ135" s="29">
        <v>0</v>
      </c>
      <c r="AK135" s="29">
        <v>0</v>
      </c>
      <c r="AL135" s="29">
        <v>0</v>
      </c>
      <c r="AM135" s="29">
        <v>0</v>
      </c>
      <c r="AN135" s="29">
        <v>0</v>
      </c>
      <c r="AO135" s="29">
        <v>336</v>
      </c>
      <c r="AP135" s="72">
        <f>Table6[[#This Row],[FRL]]/Table6[[#This Row],[Total Students]]</f>
        <v>0.96</v>
      </c>
      <c r="AQ135" s="29">
        <v>336</v>
      </c>
      <c r="AR135" s="57">
        <f>Table6[[#This Row],[At Risk]]/Table6[[#This Row],[Total Students]]</f>
        <v>0.96</v>
      </c>
      <c r="AS135" s="29" t="s">
        <v>1767</v>
      </c>
      <c r="AT135" s="29" t="s">
        <v>3100</v>
      </c>
      <c r="AU135" s="70" t="s">
        <v>3246</v>
      </c>
    </row>
    <row r="136" spans="2:47" x14ac:dyDescent="0.25">
      <c r="B136" s="28" t="s">
        <v>1808</v>
      </c>
      <c r="C136" s="28" t="s">
        <v>93</v>
      </c>
      <c r="D136" s="28" t="s">
        <v>94</v>
      </c>
      <c r="E136" s="28" t="s">
        <v>3108</v>
      </c>
      <c r="F136" s="28" t="s">
        <v>561</v>
      </c>
      <c r="G136" s="29">
        <v>771</v>
      </c>
      <c r="H136" s="29">
        <v>383</v>
      </c>
      <c r="I136" s="31">
        <v>0.49675745784695202</v>
      </c>
      <c r="J136" s="29">
        <v>388</v>
      </c>
      <c r="K136" s="31">
        <v>0.50324254215304798</v>
      </c>
      <c r="L136" s="29">
        <v>0</v>
      </c>
      <c r="M136" s="29">
        <v>21</v>
      </c>
      <c r="N136" s="29">
        <v>254</v>
      </c>
      <c r="O136" s="29">
        <v>74</v>
      </c>
      <c r="P136" s="29">
        <v>0</v>
      </c>
      <c r="Q136" s="29">
        <v>393</v>
      </c>
      <c r="R136" s="29">
        <v>29</v>
      </c>
      <c r="S136" s="29">
        <f>SUM(Table6[[#This Row],[AmInd]:[HawPI]],Table6[[#This Row],[Multiple]])</f>
        <v>378</v>
      </c>
      <c r="T136" s="29">
        <v>745</v>
      </c>
      <c r="U136" s="31">
        <v>0.96627756160830103</v>
      </c>
      <c r="V136" s="29">
        <v>26</v>
      </c>
      <c r="W136" s="31">
        <v>3.3722438391699097E-2</v>
      </c>
      <c r="X136" s="29">
        <v>0</v>
      </c>
      <c r="Y136" s="29">
        <v>0</v>
      </c>
      <c r="Z136" s="29" t="s">
        <v>1869</v>
      </c>
      <c r="AA136" s="29">
        <v>0</v>
      </c>
      <c r="AB136" s="29">
        <v>0</v>
      </c>
      <c r="AC136" s="29">
        <v>0</v>
      </c>
      <c r="AD136" s="28">
        <v>0</v>
      </c>
      <c r="AE136" s="29">
        <v>0</v>
      </c>
      <c r="AF136" s="29">
        <v>0</v>
      </c>
      <c r="AG136" s="29">
        <v>279</v>
      </c>
      <c r="AH136" s="29">
        <v>237</v>
      </c>
      <c r="AI136" s="29">
        <v>255</v>
      </c>
      <c r="AJ136" s="29">
        <v>0</v>
      </c>
      <c r="AK136" s="29">
        <v>0</v>
      </c>
      <c r="AL136" s="29">
        <v>0</v>
      </c>
      <c r="AM136" s="29">
        <v>0</v>
      </c>
      <c r="AN136" s="29">
        <v>0</v>
      </c>
      <c r="AO136" s="29">
        <v>331</v>
      </c>
      <c r="AP136" s="72">
        <f>Table6[[#This Row],[FRL]]/Table6[[#This Row],[Total Students]]</f>
        <v>0.4293125810635538</v>
      </c>
      <c r="AQ136" s="29">
        <v>339</v>
      </c>
      <c r="AR136" s="57">
        <f>Table6[[#This Row],[At Risk]]/Table6[[#This Row],[Total Students]]</f>
        <v>0.43968871595330739</v>
      </c>
      <c r="AS136" s="29" t="s">
        <v>1767</v>
      </c>
      <c r="AT136" s="29" t="s">
        <v>3100</v>
      </c>
      <c r="AU136" s="70" t="s">
        <v>3247</v>
      </c>
    </row>
    <row r="137" spans="2:47" x14ac:dyDescent="0.25">
      <c r="B137" s="28" t="s">
        <v>1808</v>
      </c>
      <c r="C137" s="28" t="s">
        <v>93</v>
      </c>
      <c r="D137" s="28" t="s">
        <v>94</v>
      </c>
      <c r="E137" s="28" t="s">
        <v>3109</v>
      </c>
      <c r="F137" s="28" t="s">
        <v>562</v>
      </c>
      <c r="G137" s="29">
        <v>423</v>
      </c>
      <c r="H137" s="29">
        <v>206</v>
      </c>
      <c r="I137" s="31">
        <v>0.48699763593380602</v>
      </c>
      <c r="J137" s="29">
        <v>217</v>
      </c>
      <c r="K137" s="31">
        <v>0.51300236406619404</v>
      </c>
      <c r="L137" s="29">
        <v>1</v>
      </c>
      <c r="M137" s="29">
        <v>9</v>
      </c>
      <c r="N137" s="29">
        <v>86</v>
      </c>
      <c r="O137" s="29">
        <v>25</v>
      </c>
      <c r="P137" s="29">
        <v>3</v>
      </c>
      <c r="Q137" s="29">
        <v>271</v>
      </c>
      <c r="R137" s="29">
        <v>28</v>
      </c>
      <c r="S137" s="29">
        <f>SUM(Table6[[#This Row],[AmInd]:[HawPI]],Table6[[#This Row],[Multiple]])</f>
        <v>152</v>
      </c>
      <c r="T137" s="29">
        <v>419</v>
      </c>
      <c r="U137" s="31">
        <v>0.99054373522458605</v>
      </c>
      <c r="V137" s="29">
        <v>4</v>
      </c>
      <c r="W137" s="31">
        <v>9.4562647754137096E-3</v>
      </c>
      <c r="X137" s="29">
        <v>0</v>
      </c>
      <c r="Y137" s="29">
        <v>0</v>
      </c>
      <c r="Z137" s="29" t="s">
        <v>1869</v>
      </c>
      <c r="AA137" s="29">
        <v>0</v>
      </c>
      <c r="AB137" s="29">
        <v>0</v>
      </c>
      <c r="AC137" s="29">
        <v>0</v>
      </c>
      <c r="AD137" s="28">
        <v>0</v>
      </c>
      <c r="AE137" s="29">
        <v>202</v>
      </c>
      <c r="AF137" s="29">
        <v>221</v>
      </c>
      <c r="AG137" s="29">
        <v>0</v>
      </c>
      <c r="AH137" s="29">
        <v>0</v>
      </c>
      <c r="AI137" s="29">
        <v>0</v>
      </c>
      <c r="AJ137" s="29">
        <v>0</v>
      </c>
      <c r="AK137" s="29">
        <v>0</v>
      </c>
      <c r="AL137" s="29">
        <v>0</v>
      </c>
      <c r="AM137" s="29">
        <v>0</v>
      </c>
      <c r="AN137" s="29">
        <v>0</v>
      </c>
      <c r="AO137" s="29">
        <v>177</v>
      </c>
      <c r="AP137" s="72">
        <f>Table6[[#This Row],[FRL]]/Table6[[#This Row],[Total Students]]</f>
        <v>0.41843971631205673</v>
      </c>
      <c r="AQ137" s="29">
        <v>179</v>
      </c>
      <c r="AR137" s="57">
        <f>Table6[[#This Row],[At Risk]]/Table6[[#This Row],[Total Students]]</f>
        <v>0.42316784869976359</v>
      </c>
      <c r="AS137" s="29" t="s">
        <v>1767</v>
      </c>
      <c r="AT137" s="29" t="s">
        <v>3100</v>
      </c>
      <c r="AU137" s="70" t="s">
        <v>3247</v>
      </c>
    </row>
    <row r="138" spans="2:47" x14ac:dyDescent="0.25">
      <c r="B138" s="28" t="s">
        <v>1808</v>
      </c>
      <c r="C138" s="28" t="s">
        <v>93</v>
      </c>
      <c r="D138" s="28" t="s">
        <v>94</v>
      </c>
      <c r="E138" s="28" t="s">
        <v>3110</v>
      </c>
      <c r="F138" s="28" t="s">
        <v>563</v>
      </c>
      <c r="G138" s="29">
        <v>974</v>
      </c>
      <c r="H138" s="29">
        <v>469</v>
      </c>
      <c r="I138" s="31">
        <v>0.48151950718685799</v>
      </c>
      <c r="J138" s="29">
        <v>505</v>
      </c>
      <c r="K138" s="31">
        <v>0.51848049281314201</v>
      </c>
      <c r="L138" s="29">
        <v>1</v>
      </c>
      <c r="M138" s="29">
        <v>27</v>
      </c>
      <c r="N138" s="29">
        <v>232</v>
      </c>
      <c r="O138" s="29">
        <v>78</v>
      </c>
      <c r="P138" s="29">
        <v>2</v>
      </c>
      <c r="Q138" s="29">
        <v>584</v>
      </c>
      <c r="R138" s="29">
        <v>50</v>
      </c>
      <c r="S138" s="29">
        <f>SUM(Table6[[#This Row],[AmInd]:[HawPI]],Table6[[#This Row],[Multiple]])</f>
        <v>390</v>
      </c>
      <c r="T138" s="29">
        <v>954</v>
      </c>
      <c r="U138" s="31">
        <v>0.97946611909650905</v>
      </c>
      <c r="V138" s="29">
        <v>20</v>
      </c>
      <c r="W138" s="31">
        <v>2.05338809034908E-2</v>
      </c>
      <c r="X138" s="29">
        <v>0</v>
      </c>
      <c r="Y138" s="29">
        <v>0</v>
      </c>
      <c r="Z138" s="29" t="s">
        <v>1869</v>
      </c>
      <c r="AA138" s="29">
        <v>0</v>
      </c>
      <c r="AB138" s="29">
        <v>0</v>
      </c>
      <c r="AC138" s="29">
        <v>0</v>
      </c>
      <c r="AD138" s="28">
        <v>0</v>
      </c>
      <c r="AE138" s="29">
        <v>0</v>
      </c>
      <c r="AF138" s="29">
        <v>0</v>
      </c>
      <c r="AG138" s="29">
        <v>338</v>
      </c>
      <c r="AH138" s="29">
        <v>337</v>
      </c>
      <c r="AI138" s="29">
        <v>299</v>
      </c>
      <c r="AJ138" s="29">
        <v>0</v>
      </c>
      <c r="AK138" s="29">
        <v>0</v>
      </c>
      <c r="AL138" s="29">
        <v>0</v>
      </c>
      <c r="AM138" s="29">
        <v>0</v>
      </c>
      <c r="AN138" s="29">
        <v>0</v>
      </c>
      <c r="AO138" s="29">
        <v>378</v>
      </c>
      <c r="AP138" s="72">
        <f>Table6[[#This Row],[FRL]]/Table6[[#This Row],[Total Students]]</f>
        <v>0.38809034907597534</v>
      </c>
      <c r="AQ138" s="29">
        <v>389</v>
      </c>
      <c r="AR138" s="57">
        <f>Table6[[#This Row],[At Risk]]/Table6[[#This Row],[Total Students]]</f>
        <v>0.39938398357289528</v>
      </c>
      <c r="AS138" s="29" t="s">
        <v>1767</v>
      </c>
      <c r="AT138" s="29" t="s">
        <v>3100</v>
      </c>
      <c r="AU138" s="70" t="s">
        <v>3247</v>
      </c>
    </row>
    <row r="139" spans="2:47" x14ac:dyDescent="0.25">
      <c r="B139" s="28" t="s">
        <v>1808</v>
      </c>
      <c r="C139" s="28" t="s">
        <v>93</v>
      </c>
      <c r="D139" s="28" t="s">
        <v>94</v>
      </c>
      <c r="E139" s="28" t="s">
        <v>3111</v>
      </c>
      <c r="F139" s="28" t="s">
        <v>564</v>
      </c>
      <c r="G139" s="29">
        <v>750</v>
      </c>
      <c r="H139" s="29">
        <v>352</v>
      </c>
      <c r="I139" s="31">
        <v>0.46933333333333299</v>
      </c>
      <c r="J139" s="29">
        <v>398</v>
      </c>
      <c r="K139" s="31">
        <v>0.53066666666666695</v>
      </c>
      <c r="L139" s="29">
        <v>4</v>
      </c>
      <c r="M139" s="29">
        <v>22</v>
      </c>
      <c r="N139" s="29">
        <v>345</v>
      </c>
      <c r="O139" s="29">
        <v>49</v>
      </c>
      <c r="P139" s="29">
        <v>0</v>
      </c>
      <c r="Q139" s="29">
        <v>310</v>
      </c>
      <c r="R139" s="29">
        <v>20</v>
      </c>
      <c r="S139" s="29">
        <f>SUM(Table6[[#This Row],[AmInd]:[HawPI]],Table6[[#This Row],[Multiple]])</f>
        <v>440</v>
      </c>
      <c r="T139" s="29">
        <v>732</v>
      </c>
      <c r="U139" s="31">
        <v>0.97599999999999998</v>
      </c>
      <c r="V139" s="29">
        <v>18</v>
      </c>
      <c r="W139" s="31">
        <v>2.4E-2</v>
      </c>
      <c r="X139" s="29">
        <v>0</v>
      </c>
      <c r="Y139" s="29">
        <v>0</v>
      </c>
      <c r="Z139" s="29" t="s">
        <v>1869</v>
      </c>
      <c r="AA139" s="29">
        <v>0</v>
      </c>
      <c r="AB139" s="29">
        <v>0</v>
      </c>
      <c r="AC139" s="29">
        <v>0</v>
      </c>
      <c r="AD139" s="28">
        <v>0</v>
      </c>
      <c r="AE139" s="29">
        <v>0</v>
      </c>
      <c r="AF139" s="29">
        <v>0</v>
      </c>
      <c r="AG139" s="29">
        <v>286</v>
      </c>
      <c r="AH139" s="29">
        <v>227</v>
      </c>
      <c r="AI139" s="29">
        <v>237</v>
      </c>
      <c r="AJ139" s="29">
        <v>0</v>
      </c>
      <c r="AK139" s="29">
        <v>0</v>
      </c>
      <c r="AL139" s="29">
        <v>0</v>
      </c>
      <c r="AM139" s="29">
        <v>0</v>
      </c>
      <c r="AN139" s="29">
        <v>0</v>
      </c>
      <c r="AO139" s="29">
        <v>444</v>
      </c>
      <c r="AP139" s="72">
        <f>Table6[[#This Row],[FRL]]/Table6[[#This Row],[Total Students]]</f>
        <v>0.59199999999999997</v>
      </c>
      <c r="AQ139" s="29">
        <v>444</v>
      </c>
      <c r="AR139" s="57">
        <f>Table6[[#This Row],[At Risk]]/Table6[[#This Row],[Total Students]]</f>
        <v>0.59199999999999997</v>
      </c>
      <c r="AS139" s="29" t="s">
        <v>1767</v>
      </c>
      <c r="AT139" s="29" t="s">
        <v>3100</v>
      </c>
      <c r="AU139" s="70" t="s">
        <v>3246</v>
      </c>
    </row>
    <row r="140" spans="2:47" x14ac:dyDescent="0.25">
      <c r="B140" s="28" t="s">
        <v>1808</v>
      </c>
      <c r="C140" s="28" t="s">
        <v>93</v>
      </c>
      <c r="D140" s="28" t="s">
        <v>94</v>
      </c>
      <c r="E140" s="28" t="s">
        <v>3112</v>
      </c>
      <c r="F140" s="28" t="s">
        <v>565</v>
      </c>
      <c r="G140" s="29">
        <v>1231</v>
      </c>
      <c r="H140" s="29">
        <v>564</v>
      </c>
      <c r="I140" s="31">
        <v>0.45816409423233101</v>
      </c>
      <c r="J140" s="29">
        <v>667</v>
      </c>
      <c r="K140" s="31">
        <v>0.54183590576766905</v>
      </c>
      <c r="L140" s="29">
        <v>4</v>
      </c>
      <c r="M140" s="29">
        <v>9</v>
      </c>
      <c r="N140" s="29">
        <v>185</v>
      </c>
      <c r="O140" s="29">
        <v>71</v>
      </c>
      <c r="P140" s="29">
        <v>3</v>
      </c>
      <c r="Q140" s="29">
        <v>927</v>
      </c>
      <c r="R140" s="29">
        <v>32</v>
      </c>
      <c r="S140" s="29">
        <f>SUM(Table6[[#This Row],[AmInd]:[HawPI]],Table6[[#This Row],[Multiple]])</f>
        <v>304</v>
      </c>
      <c r="T140" s="29">
        <v>1217</v>
      </c>
      <c r="U140" s="31">
        <v>0.98862713241267297</v>
      </c>
      <c r="V140" s="29">
        <v>14</v>
      </c>
      <c r="W140" s="31">
        <v>1.13728675873274E-2</v>
      </c>
      <c r="X140" s="29">
        <v>0</v>
      </c>
      <c r="Y140" s="29">
        <v>0</v>
      </c>
      <c r="Z140" s="29" t="s">
        <v>1869</v>
      </c>
      <c r="AA140" s="29">
        <v>0</v>
      </c>
      <c r="AB140" s="29">
        <v>0</v>
      </c>
      <c r="AC140" s="29">
        <v>0</v>
      </c>
      <c r="AD140" s="28">
        <v>0</v>
      </c>
      <c r="AE140" s="29">
        <v>0</v>
      </c>
      <c r="AF140" s="29">
        <v>0</v>
      </c>
      <c r="AG140" s="29">
        <v>0</v>
      </c>
      <c r="AH140" s="29">
        <v>0</v>
      </c>
      <c r="AI140" s="29">
        <v>0</v>
      </c>
      <c r="AJ140" s="29">
        <v>320</v>
      </c>
      <c r="AK140" s="29">
        <v>17</v>
      </c>
      <c r="AL140" s="29">
        <v>326</v>
      </c>
      <c r="AM140" s="29">
        <v>311</v>
      </c>
      <c r="AN140" s="29">
        <v>257</v>
      </c>
      <c r="AO140" s="29">
        <v>472</v>
      </c>
      <c r="AP140" s="72">
        <f>Table6[[#This Row],[FRL]]/Table6[[#This Row],[Total Students]]</f>
        <v>0.3834281072298944</v>
      </c>
      <c r="AQ140" s="29">
        <v>476</v>
      </c>
      <c r="AR140" s="57">
        <f>Table6[[#This Row],[At Risk]]/Table6[[#This Row],[Total Students]]</f>
        <v>0.38667749796913081</v>
      </c>
      <c r="AS140" s="29" t="s">
        <v>1767</v>
      </c>
      <c r="AT140" s="29" t="s">
        <v>3100</v>
      </c>
      <c r="AU140" s="70" t="s">
        <v>3247</v>
      </c>
    </row>
    <row r="141" spans="2:47" x14ac:dyDescent="0.25">
      <c r="B141" s="28" t="s">
        <v>1808</v>
      </c>
      <c r="C141" s="28" t="s">
        <v>93</v>
      </c>
      <c r="D141" s="28" t="s">
        <v>94</v>
      </c>
      <c r="E141" s="28" t="s">
        <v>3113</v>
      </c>
      <c r="F141" s="28" t="s">
        <v>566</v>
      </c>
      <c r="G141" s="29">
        <v>567</v>
      </c>
      <c r="H141" s="29">
        <v>286</v>
      </c>
      <c r="I141" s="31">
        <v>0.50440917107583805</v>
      </c>
      <c r="J141" s="29">
        <v>281</v>
      </c>
      <c r="K141" s="31">
        <v>0.49559082892416201</v>
      </c>
      <c r="L141" s="29">
        <v>1</v>
      </c>
      <c r="M141" s="29">
        <v>15</v>
      </c>
      <c r="N141" s="29">
        <v>291</v>
      </c>
      <c r="O141" s="29">
        <v>67</v>
      </c>
      <c r="P141" s="29">
        <v>3</v>
      </c>
      <c r="Q141" s="29">
        <v>171</v>
      </c>
      <c r="R141" s="29">
        <v>19</v>
      </c>
      <c r="S141" s="29">
        <f>SUM(Table6[[#This Row],[AmInd]:[HawPI]],Table6[[#This Row],[Multiple]])</f>
        <v>396</v>
      </c>
      <c r="T141" s="29">
        <v>530</v>
      </c>
      <c r="U141" s="31">
        <v>0.93474426807760103</v>
      </c>
      <c r="V141" s="29">
        <v>37</v>
      </c>
      <c r="W141" s="31">
        <v>6.5255731922398599E-2</v>
      </c>
      <c r="X141" s="29">
        <v>0</v>
      </c>
      <c r="Y141" s="29">
        <v>9</v>
      </c>
      <c r="Z141" s="29" t="s">
        <v>1869</v>
      </c>
      <c r="AA141" s="29">
        <v>86</v>
      </c>
      <c r="AB141" s="29">
        <v>110</v>
      </c>
      <c r="AC141" s="29">
        <v>100</v>
      </c>
      <c r="AD141" s="28">
        <v>87</v>
      </c>
      <c r="AE141" s="29">
        <v>97</v>
      </c>
      <c r="AF141" s="29">
        <v>78</v>
      </c>
      <c r="AG141" s="29">
        <v>0</v>
      </c>
      <c r="AH141" s="29">
        <v>0</v>
      </c>
      <c r="AI141" s="29">
        <v>0</v>
      </c>
      <c r="AJ141" s="29">
        <v>0</v>
      </c>
      <c r="AK141" s="29">
        <v>0</v>
      </c>
      <c r="AL141" s="29">
        <v>0</v>
      </c>
      <c r="AM141" s="29">
        <v>0</v>
      </c>
      <c r="AN141" s="29">
        <v>0</v>
      </c>
      <c r="AO141" s="29">
        <v>397</v>
      </c>
      <c r="AP141" s="72">
        <f>Table6[[#This Row],[FRL]]/Table6[[#This Row],[Total Students]]</f>
        <v>0.70017636684303353</v>
      </c>
      <c r="AQ141" s="29">
        <v>397</v>
      </c>
      <c r="AR141" s="57">
        <f>Table6[[#This Row],[At Risk]]/Table6[[#This Row],[Total Students]]</f>
        <v>0.70017636684303353</v>
      </c>
      <c r="AS141" s="29" t="s">
        <v>1767</v>
      </c>
      <c r="AT141" s="29" t="s">
        <v>3100</v>
      </c>
      <c r="AU141" s="70" t="s">
        <v>3246</v>
      </c>
    </row>
    <row r="142" spans="2:47" x14ac:dyDescent="0.25">
      <c r="B142" s="28" t="s">
        <v>1808</v>
      </c>
      <c r="C142" s="28" t="s">
        <v>93</v>
      </c>
      <c r="D142" s="28" t="s">
        <v>94</v>
      </c>
      <c r="E142" s="28" t="s">
        <v>3114</v>
      </c>
      <c r="F142" s="28" t="s">
        <v>567</v>
      </c>
      <c r="G142" s="29">
        <v>391</v>
      </c>
      <c r="H142" s="29">
        <v>188</v>
      </c>
      <c r="I142" s="31">
        <v>0.48081841432225098</v>
      </c>
      <c r="J142" s="29">
        <v>203</v>
      </c>
      <c r="K142" s="31">
        <v>0.51918158567774897</v>
      </c>
      <c r="L142" s="29">
        <v>0</v>
      </c>
      <c r="M142" s="29">
        <v>11</v>
      </c>
      <c r="N142" s="29">
        <v>209</v>
      </c>
      <c r="O142" s="29">
        <v>86</v>
      </c>
      <c r="P142" s="29">
        <v>4</v>
      </c>
      <c r="Q142" s="29">
        <v>72</v>
      </c>
      <c r="R142" s="29">
        <v>9</v>
      </c>
      <c r="S142" s="29">
        <f>SUM(Table6[[#This Row],[AmInd]:[HawPI]],Table6[[#This Row],[Multiple]])</f>
        <v>319</v>
      </c>
      <c r="T142" s="29">
        <v>340</v>
      </c>
      <c r="U142" s="31">
        <v>0.86956521739130399</v>
      </c>
      <c r="V142" s="29">
        <v>51</v>
      </c>
      <c r="W142" s="31">
        <v>0.13043478260869601</v>
      </c>
      <c r="X142" s="29">
        <v>0</v>
      </c>
      <c r="Y142" s="29">
        <v>6</v>
      </c>
      <c r="Z142" s="29" t="s">
        <v>1869</v>
      </c>
      <c r="AA142" s="29">
        <v>63</v>
      </c>
      <c r="AB142" s="29">
        <v>61</v>
      </c>
      <c r="AC142" s="29">
        <v>77</v>
      </c>
      <c r="AD142" s="28">
        <v>65</v>
      </c>
      <c r="AE142" s="29">
        <v>70</v>
      </c>
      <c r="AF142" s="29">
        <v>49</v>
      </c>
      <c r="AG142" s="29">
        <v>0</v>
      </c>
      <c r="AH142" s="29">
        <v>0</v>
      </c>
      <c r="AI142" s="29">
        <v>0</v>
      </c>
      <c r="AJ142" s="29">
        <v>0</v>
      </c>
      <c r="AK142" s="29">
        <v>0</v>
      </c>
      <c r="AL142" s="29">
        <v>0</v>
      </c>
      <c r="AM142" s="29">
        <v>0</v>
      </c>
      <c r="AN142" s="29">
        <v>0</v>
      </c>
      <c r="AO142" s="29">
        <v>366</v>
      </c>
      <c r="AP142" s="72">
        <f>Table6[[#This Row],[FRL]]/Table6[[#This Row],[Total Students]]</f>
        <v>0.93606138107416881</v>
      </c>
      <c r="AQ142" s="29">
        <v>366</v>
      </c>
      <c r="AR142" s="57">
        <f>Table6[[#This Row],[At Risk]]/Table6[[#This Row],[Total Students]]</f>
        <v>0.93606138107416881</v>
      </c>
      <c r="AS142" s="29" t="s">
        <v>1767</v>
      </c>
      <c r="AT142" s="29" t="s">
        <v>3100</v>
      </c>
      <c r="AU142" s="70" t="s">
        <v>3246</v>
      </c>
    </row>
    <row r="143" spans="2:47" x14ac:dyDescent="0.25">
      <c r="B143" s="28" t="s">
        <v>1808</v>
      </c>
      <c r="C143" s="28" t="s">
        <v>93</v>
      </c>
      <c r="D143" s="28" t="s">
        <v>94</v>
      </c>
      <c r="E143" s="28" t="s">
        <v>3115</v>
      </c>
      <c r="F143" s="28" t="s">
        <v>568</v>
      </c>
      <c r="G143" s="29">
        <v>1274</v>
      </c>
      <c r="H143" s="29">
        <v>583</v>
      </c>
      <c r="I143" s="31">
        <v>0.45761381475667201</v>
      </c>
      <c r="J143" s="29">
        <v>691</v>
      </c>
      <c r="K143" s="31">
        <v>0.54238618524332805</v>
      </c>
      <c r="L143" s="29">
        <v>10</v>
      </c>
      <c r="M143" s="29">
        <v>23</v>
      </c>
      <c r="N143" s="29">
        <v>304</v>
      </c>
      <c r="O143" s="29">
        <v>87</v>
      </c>
      <c r="P143" s="29">
        <v>3</v>
      </c>
      <c r="Q143" s="29">
        <v>788</v>
      </c>
      <c r="R143" s="29">
        <v>59</v>
      </c>
      <c r="S143" s="29">
        <f>SUM(Table6[[#This Row],[AmInd]:[HawPI]],Table6[[#This Row],[Multiple]])</f>
        <v>486</v>
      </c>
      <c r="T143" s="29">
        <v>1264</v>
      </c>
      <c r="U143" s="31">
        <v>0.992150706436421</v>
      </c>
      <c r="V143" s="29">
        <v>10</v>
      </c>
      <c r="W143" s="31">
        <v>7.8492935635792807E-3</v>
      </c>
      <c r="X143" s="29">
        <v>0</v>
      </c>
      <c r="Y143" s="29">
        <v>0</v>
      </c>
      <c r="Z143" s="29" t="s">
        <v>1869</v>
      </c>
      <c r="AA143" s="29">
        <v>0</v>
      </c>
      <c r="AB143" s="29">
        <v>0</v>
      </c>
      <c r="AC143" s="29">
        <v>0</v>
      </c>
      <c r="AD143" s="28">
        <v>0</v>
      </c>
      <c r="AE143" s="29">
        <v>0</v>
      </c>
      <c r="AF143" s="29">
        <v>0</v>
      </c>
      <c r="AG143" s="29">
        <v>0</v>
      </c>
      <c r="AH143" s="29">
        <v>0</v>
      </c>
      <c r="AI143" s="29">
        <v>0</v>
      </c>
      <c r="AJ143" s="29">
        <v>367</v>
      </c>
      <c r="AK143" s="29">
        <v>8</v>
      </c>
      <c r="AL143" s="29">
        <v>321</v>
      </c>
      <c r="AM143" s="29">
        <v>316</v>
      </c>
      <c r="AN143" s="29">
        <v>262</v>
      </c>
      <c r="AO143" s="29">
        <v>426</v>
      </c>
      <c r="AP143" s="72">
        <f>Table6[[#This Row],[FRL]]/Table6[[#This Row],[Total Students]]</f>
        <v>0.33437990580847726</v>
      </c>
      <c r="AQ143" s="29">
        <v>431</v>
      </c>
      <c r="AR143" s="57">
        <f>Table6[[#This Row],[At Risk]]/Table6[[#This Row],[Total Students]]</f>
        <v>0.33830455259026687</v>
      </c>
      <c r="AS143" s="29" t="s">
        <v>1767</v>
      </c>
      <c r="AT143" s="29" t="s">
        <v>3100</v>
      </c>
      <c r="AU143" s="70" t="s">
        <v>3247</v>
      </c>
    </row>
    <row r="144" spans="2:47" x14ac:dyDescent="0.25">
      <c r="B144" s="28" t="s">
        <v>1808</v>
      </c>
      <c r="C144" s="28" t="s">
        <v>93</v>
      </c>
      <c r="D144" s="28" t="s">
        <v>94</v>
      </c>
      <c r="E144" s="28" t="s">
        <v>3116</v>
      </c>
      <c r="F144" s="28" t="s">
        <v>569</v>
      </c>
      <c r="G144" s="29">
        <v>150</v>
      </c>
      <c r="H144" s="29">
        <v>78</v>
      </c>
      <c r="I144" s="31">
        <v>0.52</v>
      </c>
      <c r="J144" s="29">
        <v>72</v>
      </c>
      <c r="K144" s="31">
        <v>0.48</v>
      </c>
      <c r="L144" s="29">
        <v>0</v>
      </c>
      <c r="M144" s="29">
        <v>0</v>
      </c>
      <c r="N144" s="29">
        <v>76</v>
      </c>
      <c r="O144" s="29">
        <v>2</v>
      </c>
      <c r="P144" s="29">
        <v>0</v>
      </c>
      <c r="Q144" s="29">
        <v>66</v>
      </c>
      <c r="R144" s="29">
        <v>6</v>
      </c>
      <c r="S144" s="29">
        <f>SUM(Table6[[#This Row],[AmInd]:[HawPI]],Table6[[#This Row],[Multiple]])</f>
        <v>84</v>
      </c>
      <c r="T144" s="29">
        <v>150</v>
      </c>
      <c r="U144" s="31">
        <v>1</v>
      </c>
      <c r="V144" s="29">
        <v>0</v>
      </c>
      <c r="W144" s="31">
        <v>0</v>
      </c>
      <c r="X144" s="29">
        <v>0</v>
      </c>
      <c r="Y144" s="29">
        <v>1</v>
      </c>
      <c r="Z144" s="29" t="s">
        <v>1869</v>
      </c>
      <c r="AA144" s="29">
        <v>22</v>
      </c>
      <c r="AB144" s="29">
        <v>29</v>
      </c>
      <c r="AC144" s="29">
        <v>24</v>
      </c>
      <c r="AD144" s="28">
        <v>24</v>
      </c>
      <c r="AE144" s="29">
        <v>21</v>
      </c>
      <c r="AF144" s="29">
        <v>29</v>
      </c>
      <c r="AG144" s="29">
        <v>0</v>
      </c>
      <c r="AH144" s="29">
        <v>0</v>
      </c>
      <c r="AI144" s="29">
        <v>0</v>
      </c>
      <c r="AJ144" s="29">
        <v>0</v>
      </c>
      <c r="AK144" s="29">
        <v>0</v>
      </c>
      <c r="AL144" s="29">
        <v>0</v>
      </c>
      <c r="AM144" s="29">
        <v>0</v>
      </c>
      <c r="AN144" s="29">
        <v>0</v>
      </c>
      <c r="AO144" s="29">
        <v>129</v>
      </c>
      <c r="AP144" s="72">
        <f>Table6[[#This Row],[FRL]]/Table6[[#This Row],[Total Students]]</f>
        <v>0.86</v>
      </c>
      <c r="AQ144" s="29">
        <v>129</v>
      </c>
      <c r="AR144" s="57">
        <f>Table6[[#This Row],[At Risk]]/Table6[[#This Row],[Total Students]]</f>
        <v>0.86</v>
      </c>
      <c r="AS144" s="29" t="s">
        <v>1767</v>
      </c>
      <c r="AT144" s="29" t="s">
        <v>3100</v>
      </c>
      <c r="AU144" s="70" t="s">
        <v>3246</v>
      </c>
    </row>
    <row r="145" spans="2:47" x14ac:dyDescent="0.25">
      <c r="B145" s="28" t="s">
        <v>1808</v>
      </c>
      <c r="C145" s="28" t="s">
        <v>93</v>
      </c>
      <c r="D145" s="28" t="s">
        <v>94</v>
      </c>
      <c r="E145" s="28" t="s">
        <v>3117</v>
      </c>
      <c r="F145" s="28" t="s">
        <v>570</v>
      </c>
      <c r="G145" s="29">
        <v>216</v>
      </c>
      <c r="H145" s="29">
        <v>97</v>
      </c>
      <c r="I145" s="31">
        <v>0.44907407407407401</v>
      </c>
      <c r="J145" s="29">
        <v>119</v>
      </c>
      <c r="K145" s="31">
        <v>0.55092592592592604</v>
      </c>
      <c r="L145" s="29">
        <v>0</v>
      </c>
      <c r="M145" s="29">
        <v>1</v>
      </c>
      <c r="N145" s="29">
        <v>124</v>
      </c>
      <c r="O145" s="29">
        <v>0</v>
      </c>
      <c r="P145" s="29">
        <v>1</v>
      </c>
      <c r="Q145" s="29">
        <v>89</v>
      </c>
      <c r="R145" s="29">
        <v>1</v>
      </c>
      <c r="S145" s="29">
        <f>SUM(Table6[[#This Row],[AmInd]:[HawPI]],Table6[[#This Row],[Multiple]])</f>
        <v>127</v>
      </c>
      <c r="T145" s="29">
        <v>215</v>
      </c>
      <c r="U145" s="31">
        <v>0.99537037037037002</v>
      </c>
      <c r="V145" s="29">
        <v>1</v>
      </c>
      <c r="W145" s="31">
        <v>4.6296296296296302E-3</v>
      </c>
      <c r="X145" s="29">
        <v>0</v>
      </c>
      <c r="Y145" s="29">
        <v>0</v>
      </c>
      <c r="Z145" s="29" t="s">
        <v>1869</v>
      </c>
      <c r="AA145" s="29">
        <v>0</v>
      </c>
      <c r="AB145" s="29">
        <v>0</v>
      </c>
      <c r="AC145" s="29">
        <v>0</v>
      </c>
      <c r="AD145" s="28">
        <v>0</v>
      </c>
      <c r="AE145" s="29">
        <v>0</v>
      </c>
      <c r="AF145" s="29">
        <v>0</v>
      </c>
      <c r="AG145" s="29">
        <v>26</v>
      </c>
      <c r="AH145" s="29">
        <v>26</v>
      </c>
      <c r="AI145" s="29">
        <v>33</v>
      </c>
      <c r="AJ145" s="29">
        <v>21</v>
      </c>
      <c r="AK145" s="29">
        <v>16</v>
      </c>
      <c r="AL145" s="29">
        <v>40</v>
      </c>
      <c r="AM145" s="29">
        <v>33</v>
      </c>
      <c r="AN145" s="29">
        <v>21</v>
      </c>
      <c r="AO145" s="29">
        <v>167</v>
      </c>
      <c r="AP145" s="72">
        <f>Table6[[#This Row],[FRL]]/Table6[[#This Row],[Total Students]]</f>
        <v>0.77314814814814814</v>
      </c>
      <c r="AQ145" s="29">
        <v>167</v>
      </c>
      <c r="AR145" s="57">
        <f>Table6[[#This Row],[At Risk]]/Table6[[#This Row],[Total Students]]</f>
        <v>0.77314814814814814</v>
      </c>
      <c r="AS145" s="29" t="s">
        <v>1767</v>
      </c>
      <c r="AT145" s="29" t="s">
        <v>3100</v>
      </c>
      <c r="AU145" s="70" t="s">
        <v>3246</v>
      </c>
    </row>
    <row r="146" spans="2:47" x14ac:dyDescent="0.25">
      <c r="B146" s="28" t="s">
        <v>1808</v>
      </c>
      <c r="C146" s="28" t="s">
        <v>93</v>
      </c>
      <c r="D146" s="28" t="s">
        <v>94</v>
      </c>
      <c r="E146" s="28" t="s">
        <v>3118</v>
      </c>
      <c r="F146" s="28" t="s">
        <v>571</v>
      </c>
      <c r="G146" s="29">
        <v>603</v>
      </c>
      <c r="H146" s="29">
        <v>299</v>
      </c>
      <c r="I146" s="31">
        <v>0.49585406301824198</v>
      </c>
      <c r="J146" s="29">
        <v>304</v>
      </c>
      <c r="K146" s="31">
        <v>0.50414593698175802</v>
      </c>
      <c r="L146" s="29">
        <v>0</v>
      </c>
      <c r="M146" s="29">
        <v>28</v>
      </c>
      <c r="N146" s="29">
        <v>416</v>
      </c>
      <c r="O146" s="29">
        <v>66</v>
      </c>
      <c r="P146" s="29">
        <v>0</v>
      </c>
      <c r="Q146" s="29">
        <v>74</v>
      </c>
      <c r="R146" s="29">
        <v>19</v>
      </c>
      <c r="S146" s="29">
        <f>SUM(Table6[[#This Row],[AmInd]:[HawPI]],Table6[[#This Row],[Multiple]])</f>
        <v>529</v>
      </c>
      <c r="T146" s="29">
        <v>549</v>
      </c>
      <c r="U146" s="31">
        <v>0.91044776119403004</v>
      </c>
      <c r="V146" s="29">
        <v>54</v>
      </c>
      <c r="W146" s="31">
        <v>8.9552238805970102E-2</v>
      </c>
      <c r="X146" s="29">
        <v>0</v>
      </c>
      <c r="Y146" s="29">
        <v>8</v>
      </c>
      <c r="Z146" s="29" t="s">
        <v>1869</v>
      </c>
      <c r="AA146" s="29">
        <v>93</v>
      </c>
      <c r="AB146" s="29">
        <v>116</v>
      </c>
      <c r="AC146" s="29">
        <v>107</v>
      </c>
      <c r="AD146" s="28">
        <v>105</v>
      </c>
      <c r="AE146" s="29">
        <v>97</v>
      </c>
      <c r="AF146" s="29">
        <v>77</v>
      </c>
      <c r="AG146" s="29">
        <v>0</v>
      </c>
      <c r="AH146" s="29">
        <v>0</v>
      </c>
      <c r="AI146" s="29">
        <v>0</v>
      </c>
      <c r="AJ146" s="29">
        <v>0</v>
      </c>
      <c r="AK146" s="29">
        <v>0</v>
      </c>
      <c r="AL146" s="29">
        <v>0</v>
      </c>
      <c r="AM146" s="29">
        <v>0</v>
      </c>
      <c r="AN146" s="29">
        <v>0</v>
      </c>
      <c r="AO146" s="29">
        <v>582</v>
      </c>
      <c r="AP146" s="72">
        <f>Table6[[#This Row],[FRL]]/Table6[[#This Row],[Total Students]]</f>
        <v>0.96517412935323388</v>
      </c>
      <c r="AQ146" s="29">
        <v>582</v>
      </c>
      <c r="AR146" s="57">
        <f>Table6[[#This Row],[At Risk]]/Table6[[#This Row],[Total Students]]</f>
        <v>0.96517412935323388</v>
      </c>
      <c r="AS146" s="29" t="s">
        <v>1767</v>
      </c>
      <c r="AT146" s="29" t="s">
        <v>3100</v>
      </c>
      <c r="AU146" s="70" t="s">
        <v>3246</v>
      </c>
    </row>
    <row r="147" spans="2:47" x14ac:dyDescent="0.25">
      <c r="B147" s="28" t="s">
        <v>1808</v>
      </c>
      <c r="C147" s="28" t="s">
        <v>93</v>
      </c>
      <c r="D147" s="28" t="s">
        <v>94</v>
      </c>
      <c r="E147" s="28" t="s">
        <v>3119</v>
      </c>
      <c r="F147" s="28" t="s">
        <v>572</v>
      </c>
      <c r="G147" s="29">
        <v>606</v>
      </c>
      <c r="H147" s="29">
        <v>290</v>
      </c>
      <c r="I147" s="31">
        <v>0.47854785478547901</v>
      </c>
      <c r="J147" s="29">
        <v>316</v>
      </c>
      <c r="K147" s="31">
        <v>0.52145214521452099</v>
      </c>
      <c r="L147" s="29">
        <v>2</v>
      </c>
      <c r="M147" s="29">
        <v>0</v>
      </c>
      <c r="N147" s="29">
        <v>80</v>
      </c>
      <c r="O147" s="29">
        <v>53</v>
      </c>
      <c r="P147" s="29">
        <v>1</v>
      </c>
      <c r="Q147" s="29">
        <v>449</v>
      </c>
      <c r="R147" s="29">
        <v>21</v>
      </c>
      <c r="S147" s="29">
        <f>SUM(Table6[[#This Row],[AmInd]:[HawPI]],Table6[[#This Row],[Multiple]])</f>
        <v>157</v>
      </c>
      <c r="T147" s="29">
        <v>576</v>
      </c>
      <c r="U147" s="31">
        <v>0.95049504950495001</v>
      </c>
      <c r="V147" s="29">
        <v>30</v>
      </c>
      <c r="W147" s="31">
        <v>4.95049504950495E-2</v>
      </c>
      <c r="X147" s="29">
        <v>0</v>
      </c>
      <c r="Y147" s="29">
        <v>0</v>
      </c>
      <c r="Z147" s="29" t="s">
        <v>1869</v>
      </c>
      <c r="AA147" s="29">
        <v>0</v>
      </c>
      <c r="AB147" s="29">
        <v>0</v>
      </c>
      <c r="AC147" s="29">
        <v>289</v>
      </c>
      <c r="AD147" s="28">
        <v>317</v>
      </c>
      <c r="AE147" s="29">
        <v>0</v>
      </c>
      <c r="AF147" s="29">
        <v>0</v>
      </c>
      <c r="AG147" s="29">
        <v>0</v>
      </c>
      <c r="AH147" s="29">
        <v>0</v>
      </c>
      <c r="AI147" s="29">
        <v>0</v>
      </c>
      <c r="AJ147" s="29">
        <v>0</v>
      </c>
      <c r="AK147" s="29">
        <v>0</v>
      </c>
      <c r="AL147" s="29">
        <v>0</v>
      </c>
      <c r="AM147" s="29">
        <v>0</v>
      </c>
      <c r="AN147" s="29">
        <v>0</v>
      </c>
      <c r="AO147" s="29">
        <v>332</v>
      </c>
      <c r="AP147" s="72">
        <f>Table6[[#This Row],[FRL]]/Table6[[#This Row],[Total Students]]</f>
        <v>0.54785478547854782</v>
      </c>
      <c r="AQ147" s="29">
        <v>332</v>
      </c>
      <c r="AR147" s="57">
        <f>Table6[[#This Row],[At Risk]]/Table6[[#This Row],[Total Students]]</f>
        <v>0.54785478547854782</v>
      </c>
      <c r="AS147" s="29" t="s">
        <v>1767</v>
      </c>
      <c r="AT147" s="29" t="s">
        <v>3100</v>
      </c>
      <c r="AU147" s="70" t="s">
        <v>3246</v>
      </c>
    </row>
    <row r="148" spans="2:47" x14ac:dyDescent="0.25">
      <c r="B148" s="28" t="s">
        <v>1808</v>
      </c>
      <c r="C148" s="28" t="s">
        <v>93</v>
      </c>
      <c r="D148" s="28" t="s">
        <v>94</v>
      </c>
      <c r="E148" s="28" t="s">
        <v>3120</v>
      </c>
      <c r="F148" s="28" t="s">
        <v>573</v>
      </c>
      <c r="G148" s="29">
        <v>957</v>
      </c>
      <c r="H148" s="29">
        <v>450</v>
      </c>
      <c r="I148" s="31">
        <v>0.47021943573667702</v>
      </c>
      <c r="J148" s="29">
        <v>507</v>
      </c>
      <c r="K148" s="31">
        <v>0.52978056426332298</v>
      </c>
      <c r="L148" s="29">
        <v>7</v>
      </c>
      <c r="M148" s="29">
        <v>4</v>
      </c>
      <c r="N148" s="29">
        <v>146</v>
      </c>
      <c r="O148" s="29">
        <v>73</v>
      </c>
      <c r="P148" s="29">
        <v>2</v>
      </c>
      <c r="Q148" s="29">
        <v>698</v>
      </c>
      <c r="R148" s="29">
        <v>27</v>
      </c>
      <c r="S148" s="29">
        <f>SUM(Table6[[#This Row],[AmInd]:[HawPI]],Table6[[#This Row],[Multiple]])</f>
        <v>259</v>
      </c>
      <c r="T148" s="29">
        <v>937</v>
      </c>
      <c r="U148" s="31">
        <v>0.97910135841170298</v>
      </c>
      <c r="V148" s="29">
        <v>20</v>
      </c>
      <c r="W148" s="31">
        <v>2.0898641588296799E-2</v>
      </c>
      <c r="X148" s="29">
        <v>0</v>
      </c>
      <c r="Y148" s="29">
        <v>0</v>
      </c>
      <c r="Z148" s="29" t="s">
        <v>1869</v>
      </c>
      <c r="AA148" s="29">
        <v>0</v>
      </c>
      <c r="AB148" s="29">
        <v>0</v>
      </c>
      <c r="AC148" s="29">
        <v>0</v>
      </c>
      <c r="AD148" s="28">
        <v>0</v>
      </c>
      <c r="AE148" s="29">
        <v>0</v>
      </c>
      <c r="AF148" s="29">
        <v>0</v>
      </c>
      <c r="AG148" s="29">
        <v>297</v>
      </c>
      <c r="AH148" s="29">
        <v>317</v>
      </c>
      <c r="AI148" s="29">
        <v>343</v>
      </c>
      <c r="AJ148" s="29">
        <v>0</v>
      </c>
      <c r="AK148" s="29">
        <v>0</v>
      </c>
      <c r="AL148" s="29">
        <v>0</v>
      </c>
      <c r="AM148" s="29">
        <v>0</v>
      </c>
      <c r="AN148" s="29">
        <v>0</v>
      </c>
      <c r="AO148" s="29">
        <v>414</v>
      </c>
      <c r="AP148" s="72">
        <f>Table6[[#This Row],[FRL]]/Table6[[#This Row],[Total Students]]</f>
        <v>0.43260188087774293</v>
      </c>
      <c r="AQ148" s="29">
        <v>423</v>
      </c>
      <c r="AR148" s="57">
        <f>Table6[[#This Row],[At Risk]]/Table6[[#This Row],[Total Students]]</f>
        <v>0.44200626959247646</v>
      </c>
      <c r="AS148" s="29" t="s">
        <v>1767</v>
      </c>
      <c r="AT148" s="29" t="s">
        <v>3100</v>
      </c>
      <c r="AU148" s="70" t="s">
        <v>3247</v>
      </c>
    </row>
    <row r="149" spans="2:47" x14ac:dyDescent="0.25">
      <c r="B149" s="28" t="s">
        <v>1808</v>
      </c>
      <c r="C149" s="28" t="s">
        <v>93</v>
      </c>
      <c r="D149" s="28" t="s">
        <v>94</v>
      </c>
      <c r="E149" s="28" t="s">
        <v>3121</v>
      </c>
      <c r="F149" s="28" t="s">
        <v>574</v>
      </c>
      <c r="G149" s="29">
        <v>650</v>
      </c>
      <c r="H149" s="29">
        <v>310</v>
      </c>
      <c r="I149" s="31">
        <v>0.47692307692307701</v>
      </c>
      <c r="J149" s="29">
        <v>340</v>
      </c>
      <c r="K149" s="31">
        <v>0.52307692307692299</v>
      </c>
      <c r="L149" s="29">
        <v>2</v>
      </c>
      <c r="M149" s="29">
        <v>3</v>
      </c>
      <c r="N149" s="29">
        <v>74</v>
      </c>
      <c r="O149" s="29">
        <v>78</v>
      </c>
      <c r="P149" s="29">
        <v>0</v>
      </c>
      <c r="Q149" s="29">
        <v>467</v>
      </c>
      <c r="R149" s="29">
        <v>26</v>
      </c>
      <c r="S149" s="29">
        <f>SUM(Table6[[#This Row],[AmInd]:[HawPI]],Table6[[#This Row],[Multiple]])</f>
        <v>183</v>
      </c>
      <c r="T149" s="29">
        <v>607</v>
      </c>
      <c r="U149" s="31">
        <v>0.93384615384615399</v>
      </c>
      <c r="V149" s="29">
        <v>43</v>
      </c>
      <c r="W149" s="31">
        <v>6.6153846153846202E-2</v>
      </c>
      <c r="X149" s="29">
        <v>0</v>
      </c>
      <c r="Y149" s="29">
        <v>33</v>
      </c>
      <c r="Z149" s="29" t="s">
        <v>1869</v>
      </c>
      <c r="AA149" s="29">
        <v>299</v>
      </c>
      <c r="AB149" s="29">
        <v>318</v>
      </c>
      <c r="AC149" s="29">
        <v>0</v>
      </c>
      <c r="AD149" s="28">
        <v>0</v>
      </c>
      <c r="AE149" s="29">
        <v>0</v>
      </c>
      <c r="AF149" s="29">
        <v>0</v>
      </c>
      <c r="AG149" s="29">
        <v>0</v>
      </c>
      <c r="AH149" s="29">
        <v>0</v>
      </c>
      <c r="AI149" s="29">
        <v>0</v>
      </c>
      <c r="AJ149" s="29">
        <v>0</v>
      </c>
      <c r="AK149" s="29">
        <v>0</v>
      </c>
      <c r="AL149" s="29">
        <v>0</v>
      </c>
      <c r="AM149" s="29">
        <v>0</v>
      </c>
      <c r="AN149" s="29">
        <v>0</v>
      </c>
      <c r="AO149" s="29">
        <v>355</v>
      </c>
      <c r="AP149" s="72">
        <f>Table6[[#This Row],[FRL]]/Table6[[#This Row],[Total Students]]</f>
        <v>0.5461538461538461</v>
      </c>
      <c r="AQ149" s="29">
        <v>355</v>
      </c>
      <c r="AR149" s="57">
        <f>Table6[[#This Row],[At Risk]]/Table6[[#This Row],[Total Students]]</f>
        <v>0.5461538461538461</v>
      </c>
      <c r="AS149" s="29" t="s">
        <v>1767</v>
      </c>
      <c r="AT149" s="29" t="s">
        <v>3100</v>
      </c>
      <c r="AU149" s="70" t="s">
        <v>3246</v>
      </c>
    </row>
    <row r="150" spans="2:47" x14ac:dyDescent="0.25">
      <c r="B150" s="28" t="s">
        <v>1808</v>
      </c>
      <c r="C150" s="28" t="s">
        <v>93</v>
      </c>
      <c r="D150" s="28" t="s">
        <v>94</v>
      </c>
      <c r="E150" s="28" t="s">
        <v>3122</v>
      </c>
      <c r="F150" s="28" t="s">
        <v>575</v>
      </c>
      <c r="G150" s="29">
        <v>525</v>
      </c>
      <c r="H150" s="29">
        <v>237</v>
      </c>
      <c r="I150" s="31">
        <v>0.45142857142857101</v>
      </c>
      <c r="J150" s="29">
        <v>288</v>
      </c>
      <c r="K150" s="31">
        <v>0.54857142857142904</v>
      </c>
      <c r="L150" s="29">
        <v>0</v>
      </c>
      <c r="M150" s="29">
        <v>7</v>
      </c>
      <c r="N150" s="29">
        <v>306</v>
      </c>
      <c r="O150" s="29">
        <v>98</v>
      </c>
      <c r="P150" s="29">
        <v>1</v>
      </c>
      <c r="Q150" s="29">
        <v>98</v>
      </c>
      <c r="R150" s="29">
        <v>15</v>
      </c>
      <c r="S150" s="29">
        <f>SUM(Table6[[#This Row],[AmInd]:[HawPI]],Table6[[#This Row],[Multiple]])</f>
        <v>427</v>
      </c>
      <c r="T150" s="29">
        <v>499</v>
      </c>
      <c r="U150" s="31">
        <v>0.95047619047619003</v>
      </c>
      <c r="V150" s="29">
        <v>26</v>
      </c>
      <c r="W150" s="31">
        <v>4.9523809523809498E-2</v>
      </c>
      <c r="X150" s="29">
        <v>0</v>
      </c>
      <c r="Y150" s="29">
        <v>0</v>
      </c>
      <c r="Z150" s="29" t="s">
        <v>1869</v>
      </c>
      <c r="AA150" s="29">
        <v>0</v>
      </c>
      <c r="AB150" s="29">
        <v>0</v>
      </c>
      <c r="AC150" s="29">
        <v>0</v>
      </c>
      <c r="AD150" s="28">
        <v>0</v>
      </c>
      <c r="AE150" s="29">
        <v>0</v>
      </c>
      <c r="AF150" s="29">
        <v>0</v>
      </c>
      <c r="AG150" s="29">
        <v>176</v>
      </c>
      <c r="AH150" s="29">
        <v>186</v>
      </c>
      <c r="AI150" s="29">
        <v>163</v>
      </c>
      <c r="AJ150" s="29">
        <v>0</v>
      </c>
      <c r="AK150" s="29">
        <v>0</v>
      </c>
      <c r="AL150" s="29">
        <v>0</v>
      </c>
      <c r="AM150" s="29">
        <v>0</v>
      </c>
      <c r="AN150" s="29">
        <v>0</v>
      </c>
      <c r="AO150" s="29">
        <v>463</v>
      </c>
      <c r="AP150" s="72">
        <f>Table6[[#This Row],[FRL]]/Table6[[#This Row],[Total Students]]</f>
        <v>0.88190476190476186</v>
      </c>
      <c r="AQ150" s="29">
        <v>463</v>
      </c>
      <c r="AR150" s="57">
        <f>Table6[[#This Row],[At Risk]]/Table6[[#This Row],[Total Students]]</f>
        <v>0.88190476190476186</v>
      </c>
      <c r="AS150" s="29" t="s">
        <v>1767</v>
      </c>
      <c r="AT150" s="29" t="s">
        <v>3100</v>
      </c>
      <c r="AU150" s="70" t="s">
        <v>3246</v>
      </c>
    </row>
    <row r="151" spans="2:47" x14ac:dyDescent="0.25">
      <c r="B151" s="28" t="s">
        <v>1808</v>
      </c>
      <c r="C151" s="28" t="s">
        <v>93</v>
      </c>
      <c r="D151" s="28" t="s">
        <v>94</v>
      </c>
      <c r="E151" s="28" t="s">
        <v>3123</v>
      </c>
      <c r="F151" s="28" t="s">
        <v>576</v>
      </c>
      <c r="G151" s="29">
        <v>589</v>
      </c>
      <c r="H151" s="29">
        <v>287</v>
      </c>
      <c r="I151" s="31">
        <v>0.48726655348047498</v>
      </c>
      <c r="J151" s="29">
        <v>302</v>
      </c>
      <c r="K151" s="31">
        <v>0.51273344651952502</v>
      </c>
      <c r="L151" s="29">
        <v>5</v>
      </c>
      <c r="M151" s="29">
        <v>17</v>
      </c>
      <c r="N151" s="29">
        <v>124</v>
      </c>
      <c r="O151" s="29">
        <v>32</v>
      </c>
      <c r="P151" s="29">
        <v>4</v>
      </c>
      <c r="Q151" s="29">
        <v>369</v>
      </c>
      <c r="R151" s="29">
        <v>38</v>
      </c>
      <c r="S151" s="29">
        <f>SUM(Table6[[#This Row],[AmInd]:[HawPI]],Table6[[#This Row],[Multiple]])</f>
        <v>220</v>
      </c>
      <c r="T151" s="29">
        <v>573</v>
      </c>
      <c r="U151" s="31">
        <v>0.972835314091681</v>
      </c>
      <c r="V151" s="29">
        <v>16</v>
      </c>
      <c r="W151" s="31">
        <v>2.7164685908319199E-2</v>
      </c>
      <c r="X151" s="29">
        <v>0</v>
      </c>
      <c r="Y151" s="29">
        <v>12</v>
      </c>
      <c r="Z151" s="29" t="s">
        <v>1869</v>
      </c>
      <c r="AA151" s="29">
        <v>132</v>
      </c>
      <c r="AB151" s="29">
        <v>149</v>
      </c>
      <c r="AC151" s="29">
        <v>129</v>
      </c>
      <c r="AD151" s="28">
        <v>167</v>
      </c>
      <c r="AE151" s="29">
        <v>0</v>
      </c>
      <c r="AF151" s="29">
        <v>0</v>
      </c>
      <c r="AG151" s="29">
        <v>0</v>
      </c>
      <c r="AH151" s="29">
        <v>0</v>
      </c>
      <c r="AI151" s="29">
        <v>0</v>
      </c>
      <c r="AJ151" s="29">
        <v>0</v>
      </c>
      <c r="AK151" s="29">
        <v>0</v>
      </c>
      <c r="AL151" s="29">
        <v>0</v>
      </c>
      <c r="AM151" s="29">
        <v>0</v>
      </c>
      <c r="AN151" s="29">
        <v>0</v>
      </c>
      <c r="AO151" s="29">
        <v>231</v>
      </c>
      <c r="AP151" s="72">
        <f>Table6[[#This Row],[FRL]]/Table6[[#This Row],[Total Students]]</f>
        <v>0.39219015280135822</v>
      </c>
      <c r="AQ151" s="29">
        <v>239</v>
      </c>
      <c r="AR151" s="57">
        <f>Table6[[#This Row],[At Risk]]/Table6[[#This Row],[Total Students]]</f>
        <v>0.40577249575551783</v>
      </c>
      <c r="AS151" s="29" t="s">
        <v>1767</v>
      </c>
      <c r="AT151" s="29" t="s">
        <v>3100</v>
      </c>
      <c r="AU151" s="70" t="s">
        <v>3247</v>
      </c>
    </row>
    <row r="152" spans="2:47" x14ac:dyDescent="0.25">
      <c r="B152" s="28" t="s">
        <v>1808</v>
      </c>
      <c r="C152" s="28" t="s">
        <v>93</v>
      </c>
      <c r="D152" s="28" t="s">
        <v>94</v>
      </c>
      <c r="E152" s="28" t="s">
        <v>3124</v>
      </c>
      <c r="F152" s="28" t="s">
        <v>577</v>
      </c>
      <c r="G152" s="29">
        <v>450</v>
      </c>
      <c r="H152" s="29">
        <v>210</v>
      </c>
      <c r="I152" s="31">
        <v>0.46666666666666701</v>
      </c>
      <c r="J152" s="29">
        <v>240</v>
      </c>
      <c r="K152" s="31">
        <v>0.53333333333333299</v>
      </c>
      <c r="L152" s="29">
        <v>1</v>
      </c>
      <c r="M152" s="29">
        <v>5</v>
      </c>
      <c r="N152" s="29">
        <v>208</v>
      </c>
      <c r="O152" s="29">
        <v>84</v>
      </c>
      <c r="P152" s="29">
        <v>3</v>
      </c>
      <c r="Q152" s="29">
        <v>127</v>
      </c>
      <c r="R152" s="29">
        <v>22</v>
      </c>
      <c r="S152" s="29">
        <f>SUM(Table6[[#This Row],[AmInd]:[HawPI]],Table6[[#This Row],[Multiple]])</f>
        <v>323</v>
      </c>
      <c r="T152" s="29">
        <v>407</v>
      </c>
      <c r="U152" s="31">
        <v>0.90444444444444505</v>
      </c>
      <c r="V152" s="29">
        <v>43</v>
      </c>
      <c r="W152" s="31">
        <v>9.5555555555555602E-2</v>
      </c>
      <c r="X152" s="29">
        <v>0</v>
      </c>
      <c r="Y152" s="29">
        <v>17</v>
      </c>
      <c r="Z152" s="29" t="s">
        <v>1869</v>
      </c>
      <c r="AA152" s="29">
        <v>79</v>
      </c>
      <c r="AB152" s="29">
        <v>71</v>
      </c>
      <c r="AC152" s="29">
        <v>76</v>
      </c>
      <c r="AD152" s="28">
        <v>75</v>
      </c>
      <c r="AE152" s="29">
        <v>68</v>
      </c>
      <c r="AF152" s="29">
        <v>64</v>
      </c>
      <c r="AG152" s="29">
        <v>0</v>
      </c>
      <c r="AH152" s="29">
        <v>0</v>
      </c>
      <c r="AI152" s="29">
        <v>0</v>
      </c>
      <c r="AJ152" s="29">
        <v>0</v>
      </c>
      <c r="AK152" s="29">
        <v>0</v>
      </c>
      <c r="AL152" s="29">
        <v>0</v>
      </c>
      <c r="AM152" s="29">
        <v>0</v>
      </c>
      <c r="AN152" s="29">
        <v>0</v>
      </c>
      <c r="AO152" s="29">
        <v>367</v>
      </c>
      <c r="AP152" s="72">
        <f>Table6[[#This Row],[FRL]]/Table6[[#This Row],[Total Students]]</f>
        <v>0.81555555555555559</v>
      </c>
      <c r="AQ152" s="29">
        <v>367</v>
      </c>
      <c r="AR152" s="57">
        <f>Table6[[#This Row],[At Risk]]/Table6[[#This Row],[Total Students]]</f>
        <v>0.81555555555555559</v>
      </c>
      <c r="AS152" s="29" t="s">
        <v>1767</v>
      </c>
      <c r="AT152" s="29" t="s">
        <v>3100</v>
      </c>
      <c r="AU152" s="70" t="s">
        <v>3246</v>
      </c>
    </row>
    <row r="153" spans="2:47" x14ac:dyDescent="0.25">
      <c r="B153" s="28" t="s">
        <v>1808</v>
      </c>
      <c r="C153" s="28" t="s">
        <v>93</v>
      </c>
      <c r="D153" s="28" t="s">
        <v>94</v>
      </c>
      <c r="E153" s="28" t="s">
        <v>3125</v>
      </c>
      <c r="F153" s="28" t="s">
        <v>578</v>
      </c>
      <c r="G153" s="29">
        <v>807</v>
      </c>
      <c r="H153" s="29">
        <v>395</v>
      </c>
      <c r="I153" s="31">
        <v>0.48946716232961601</v>
      </c>
      <c r="J153" s="29">
        <v>412</v>
      </c>
      <c r="K153" s="31">
        <v>0.51053283767038404</v>
      </c>
      <c r="L153" s="29">
        <v>1</v>
      </c>
      <c r="M153" s="29">
        <v>11</v>
      </c>
      <c r="N153" s="29">
        <v>192</v>
      </c>
      <c r="O153" s="29">
        <v>22</v>
      </c>
      <c r="P153" s="29">
        <v>3</v>
      </c>
      <c r="Q153" s="29">
        <v>555</v>
      </c>
      <c r="R153" s="29">
        <v>23</v>
      </c>
      <c r="S153" s="29">
        <f>SUM(Table6[[#This Row],[AmInd]:[HawPI]],Table6[[#This Row],[Multiple]])</f>
        <v>252</v>
      </c>
      <c r="T153" s="29">
        <v>804</v>
      </c>
      <c r="U153" s="31">
        <v>0.99628252788104099</v>
      </c>
      <c r="V153" s="29">
        <v>3</v>
      </c>
      <c r="W153" s="31">
        <v>3.7174721189591098E-3</v>
      </c>
      <c r="X153" s="29">
        <v>0</v>
      </c>
      <c r="Y153" s="29">
        <v>4</v>
      </c>
      <c r="Z153" s="29" t="s">
        <v>1869</v>
      </c>
      <c r="AA153" s="29">
        <v>125</v>
      </c>
      <c r="AB153" s="29">
        <v>129</v>
      </c>
      <c r="AC153" s="29">
        <v>119</v>
      </c>
      <c r="AD153" s="28">
        <v>149</v>
      </c>
      <c r="AE153" s="29">
        <v>145</v>
      </c>
      <c r="AF153" s="29">
        <v>136</v>
      </c>
      <c r="AG153" s="29">
        <v>0</v>
      </c>
      <c r="AH153" s="29">
        <v>0</v>
      </c>
      <c r="AI153" s="29">
        <v>0</v>
      </c>
      <c r="AJ153" s="29">
        <v>0</v>
      </c>
      <c r="AK153" s="29">
        <v>0</v>
      </c>
      <c r="AL153" s="29">
        <v>0</v>
      </c>
      <c r="AM153" s="29">
        <v>0</v>
      </c>
      <c r="AN153" s="29">
        <v>0</v>
      </c>
      <c r="AO153" s="29">
        <v>235</v>
      </c>
      <c r="AP153" s="72">
        <f>Table6[[#This Row],[FRL]]/Table6[[#This Row],[Total Students]]</f>
        <v>0.29120198265179675</v>
      </c>
      <c r="AQ153" s="29">
        <v>238</v>
      </c>
      <c r="AR153" s="57">
        <f>Table6[[#This Row],[At Risk]]/Table6[[#This Row],[Total Students]]</f>
        <v>0.29491945477075587</v>
      </c>
      <c r="AS153" s="29" t="s">
        <v>1767</v>
      </c>
      <c r="AT153" s="29" t="s">
        <v>3100</v>
      </c>
      <c r="AU153" s="70" t="s">
        <v>3247</v>
      </c>
    </row>
    <row r="154" spans="2:47" ht="30" x14ac:dyDescent="0.25">
      <c r="B154" s="28" t="s">
        <v>1808</v>
      </c>
      <c r="C154" s="28" t="s">
        <v>93</v>
      </c>
      <c r="D154" s="28" t="s">
        <v>94</v>
      </c>
      <c r="E154" s="28" t="s">
        <v>3126</v>
      </c>
      <c r="F154" s="28" t="s">
        <v>579</v>
      </c>
      <c r="G154" s="29">
        <v>15</v>
      </c>
      <c r="H154" s="29">
        <v>7</v>
      </c>
      <c r="I154" s="31">
        <v>0.46666666666666701</v>
      </c>
      <c r="J154" s="29">
        <v>8</v>
      </c>
      <c r="K154" s="31">
        <v>0.53333333333333299</v>
      </c>
      <c r="L154" s="29">
        <v>0</v>
      </c>
      <c r="M154" s="29">
        <v>0</v>
      </c>
      <c r="N154" s="29">
        <v>9</v>
      </c>
      <c r="O154" s="29">
        <v>0</v>
      </c>
      <c r="P154" s="29">
        <v>0</v>
      </c>
      <c r="Q154" s="29">
        <v>6</v>
      </c>
      <c r="R154" s="29">
        <v>0</v>
      </c>
      <c r="S154" s="29">
        <f>SUM(Table6[[#This Row],[AmInd]:[HawPI]],Table6[[#This Row],[Multiple]])</f>
        <v>9</v>
      </c>
      <c r="T154" s="29">
        <v>15</v>
      </c>
      <c r="U154" s="31">
        <v>1</v>
      </c>
      <c r="V154" s="29">
        <v>0</v>
      </c>
      <c r="W154" s="31">
        <v>0</v>
      </c>
      <c r="X154" s="29">
        <v>0</v>
      </c>
      <c r="Y154" s="29">
        <v>0</v>
      </c>
      <c r="Z154" s="29" t="s">
        <v>1869</v>
      </c>
      <c r="AA154" s="29">
        <v>0</v>
      </c>
      <c r="AB154" s="29">
        <v>0</v>
      </c>
      <c r="AC154" s="29">
        <v>0</v>
      </c>
      <c r="AD154" s="28">
        <v>0</v>
      </c>
      <c r="AE154" s="29">
        <v>0</v>
      </c>
      <c r="AF154" s="29">
        <v>0</v>
      </c>
      <c r="AG154" s="29">
        <v>0</v>
      </c>
      <c r="AH154" s="29">
        <v>5</v>
      </c>
      <c r="AI154" s="29">
        <v>1</v>
      </c>
      <c r="AJ154" s="29">
        <v>2</v>
      </c>
      <c r="AK154" s="29">
        <v>0</v>
      </c>
      <c r="AL154" s="29">
        <v>4</v>
      </c>
      <c r="AM154" s="29">
        <v>1</v>
      </c>
      <c r="AN154" s="29">
        <v>2</v>
      </c>
      <c r="AO154" s="29">
        <v>8</v>
      </c>
      <c r="AP154" s="72">
        <f>Table6[[#This Row],[FRL]]/Table6[[#This Row],[Total Students]]</f>
        <v>0.53333333333333333</v>
      </c>
      <c r="AQ154" s="29">
        <v>8</v>
      </c>
      <c r="AR154" s="57">
        <f>Table6[[#This Row],[At Risk]]/Table6[[#This Row],[Total Students]]</f>
        <v>0.53333333333333333</v>
      </c>
      <c r="AS154" s="29" t="s">
        <v>1767</v>
      </c>
      <c r="AT154" s="29" t="s">
        <v>3100</v>
      </c>
      <c r="AU154" s="70" t="s">
        <v>3247</v>
      </c>
    </row>
    <row r="155" spans="2:47" x14ac:dyDescent="0.25">
      <c r="B155" s="28" t="s">
        <v>1808</v>
      </c>
      <c r="C155" s="28" t="s">
        <v>93</v>
      </c>
      <c r="D155" s="28" t="s">
        <v>94</v>
      </c>
      <c r="E155" s="28" t="s">
        <v>3127</v>
      </c>
      <c r="F155" s="28" t="s">
        <v>580</v>
      </c>
      <c r="G155" s="29">
        <v>969</v>
      </c>
      <c r="H155" s="29">
        <v>458</v>
      </c>
      <c r="I155" s="31">
        <v>0.47265221878225</v>
      </c>
      <c r="J155" s="29">
        <v>511</v>
      </c>
      <c r="K155" s="31">
        <v>0.52734778121774994</v>
      </c>
      <c r="L155" s="29">
        <v>8</v>
      </c>
      <c r="M155" s="29">
        <v>11</v>
      </c>
      <c r="N155" s="29">
        <v>119</v>
      </c>
      <c r="O155" s="29">
        <v>45</v>
      </c>
      <c r="P155" s="29">
        <v>1</v>
      </c>
      <c r="Q155" s="29">
        <v>764</v>
      </c>
      <c r="R155" s="29">
        <v>21</v>
      </c>
      <c r="S155" s="29">
        <f>SUM(Table6[[#This Row],[AmInd]:[HawPI]],Table6[[#This Row],[Multiple]])</f>
        <v>205</v>
      </c>
      <c r="T155" s="29">
        <v>967</v>
      </c>
      <c r="U155" s="31">
        <v>0.99793601651186803</v>
      </c>
      <c r="V155" s="29">
        <v>2</v>
      </c>
      <c r="W155" s="31">
        <v>2.06398348813209E-3</v>
      </c>
      <c r="X155" s="29">
        <v>0</v>
      </c>
      <c r="Y155" s="29">
        <v>0</v>
      </c>
      <c r="Z155" s="29" t="s">
        <v>1869</v>
      </c>
      <c r="AA155" s="29">
        <v>0</v>
      </c>
      <c r="AB155" s="29">
        <v>0</v>
      </c>
      <c r="AC155" s="29">
        <v>0</v>
      </c>
      <c r="AD155" s="28">
        <v>0</v>
      </c>
      <c r="AE155" s="29">
        <v>0</v>
      </c>
      <c r="AF155" s="29">
        <v>0</v>
      </c>
      <c r="AG155" s="29">
        <v>318</v>
      </c>
      <c r="AH155" s="29">
        <v>348</v>
      </c>
      <c r="AI155" s="29">
        <v>303</v>
      </c>
      <c r="AJ155" s="29">
        <v>0</v>
      </c>
      <c r="AK155" s="29">
        <v>0</v>
      </c>
      <c r="AL155" s="29">
        <v>0</v>
      </c>
      <c r="AM155" s="29">
        <v>0</v>
      </c>
      <c r="AN155" s="29">
        <v>0</v>
      </c>
      <c r="AO155" s="29">
        <v>204</v>
      </c>
      <c r="AP155" s="72">
        <f>Table6[[#This Row],[FRL]]/Table6[[#This Row],[Total Students]]</f>
        <v>0.21052631578947367</v>
      </c>
      <c r="AQ155" s="29">
        <v>206</v>
      </c>
      <c r="AR155" s="57">
        <f>Table6[[#This Row],[At Risk]]/Table6[[#This Row],[Total Students]]</f>
        <v>0.21259029927760578</v>
      </c>
      <c r="AS155" s="29" t="s">
        <v>1767</v>
      </c>
      <c r="AT155" s="29" t="s">
        <v>3100</v>
      </c>
      <c r="AU155" s="70" t="s">
        <v>3247</v>
      </c>
    </row>
    <row r="156" spans="2:47" x14ac:dyDescent="0.25">
      <c r="B156" s="28" t="s">
        <v>1808</v>
      </c>
      <c r="C156" s="28" t="s">
        <v>93</v>
      </c>
      <c r="D156" s="28" t="s">
        <v>94</v>
      </c>
      <c r="E156" s="28" t="s">
        <v>3128</v>
      </c>
      <c r="F156" s="28" t="s">
        <v>581</v>
      </c>
      <c r="G156" s="29">
        <v>592</v>
      </c>
      <c r="H156" s="29">
        <v>283</v>
      </c>
      <c r="I156" s="31">
        <v>0.47804054054054101</v>
      </c>
      <c r="J156" s="29">
        <v>309</v>
      </c>
      <c r="K156" s="31">
        <v>0.52195945945945899</v>
      </c>
      <c r="L156" s="29">
        <v>1</v>
      </c>
      <c r="M156" s="29">
        <v>0</v>
      </c>
      <c r="N156" s="29">
        <v>86</v>
      </c>
      <c r="O156" s="29">
        <v>50</v>
      </c>
      <c r="P156" s="29">
        <v>0</v>
      </c>
      <c r="Q156" s="29">
        <v>430</v>
      </c>
      <c r="R156" s="29">
        <v>25</v>
      </c>
      <c r="S156" s="29">
        <f>SUM(Table6[[#This Row],[AmInd]:[HawPI]],Table6[[#This Row],[Multiple]])</f>
        <v>162</v>
      </c>
      <c r="T156" s="29">
        <v>568</v>
      </c>
      <c r="U156" s="31">
        <v>0.95945945945945899</v>
      </c>
      <c r="V156" s="29">
        <v>24</v>
      </c>
      <c r="W156" s="31">
        <v>4.0540540540540501E-2</v>
      </c>
      <c r="X156" s="29">
        <v>0</v>
      </c>
      <c r="Y156" s="29">
        <v>0</v>
      </c>
      <c r="Z156" s="29" t="s">
        <v>1869</v>
      </c>
      <c r="AA156" s="29">
        <v>0</v>
      </c>
      <c r="AB156" s="29">
        <v>0</v>
      </c>
      <c r="AC156" s="29">
        <v>0</v>
      </c>
      <c r="AD156" s="28">
        <v>0</v>
      </c>
      <c r="AE156" s="29">
        <v>303</v>
      </c>
      <c r="AF156" s="29">
        <v>289</v>
      </c>
      <c r="AG156" s="29">
        <v>0</v>
      </c>
      <c r="AH156" s="29">
        <v>0</v>
      </c>
      <c r="AI156" s="29">
        <v>0</v>
      </c>
      <c r="AJ156" s="29">
        <v>0</v>
      </c>
      <c r="AK156" s="29">
        <v>0</v>
      </c>
      <c r="AL156" s="29">
        <v>0</v>
      </c>
      <c r="AM156" s="29">
        <v>0</v>
      </c>
      <c r="AN156" s="29">
        <v>0</v>
      </c>
      <c r="AO156" s="29">
        <v>293</v>
      </c>
      <c r="AP156" s="72">
        <f>Table6[[#This Row],[FRL]]/Table6[[#This Row],[Total Students]]</f>
        <v>0.49493243243243246</v>
      </c>
      <c r="AQ156" s="29">
        <v>297</v>
      </c>
      <c r="AR156" s="57">
        <f>Table6[[#This Row],[At Risk]]/Table6[[#This Row],[Total Students]]</f>
        <v>0.50168918918918914</v>
      </c>
      <c r="AS156" s="29" t="s">
        <v>1767</v>
      </c>
      <c r="AT156" s="29" t="s">
        <v>3100</v>
      </c>
      <c r="AU156" s="70" t="s">
        <v>3247</v>
      </c>
    </row>
    <row r="157" spans="2:47" x14ac:dyDescent="0.25">
      <c r="B157" s="28" t="s">
        <v>1808</v>
      </c>
      <c r="C157" s="28" t="s">
        <v>93</v>
      </c>
      <c r="D157" s="28" t="s">
        <v>94</v>
      </c>
      <c r="E157" s="28" t="s">
        <v>3129</v>
      </c>
      <c r="F157" s="28" t="s">
        <v>582</v>
      </c>
      <c r="G157" s="29">
        <v>685</v>
      </c>
      <c r="H157" s="29">
        <v>319</v>
      </c>
      <c r="I157" s="31">
        <v>0.46569343065693403</v>
      </c>
      <c r="J157" s="29">
        <v>366</v>
      </c>
      <c r="K157" s="31">
        <v>0.53430656934306597</v>
      </c>
      <c r="L157" s="29">
        <v>4</v>
      </c>
      <c r="M157" s="29">
        <v>11</v>
      </c>
      <c r="N157" s="29">
        <v>59</v>
      </c>
      <c r="O157" s="29">
        <v>28</v>
      </c>
      <c r="P157" s="29">
        <v>0</v>
      </c>
      <c r="Q157" s="29">
        <v>577</v>
      </c>
      <c r="R157" s="29">
        <v>6</v>
      </c>
      <c r="S157" s="29">
        <f>SUM(Table6[[#This Row],[AmInd]:[HawPI]],Table6[[#This Row],[Multiple]])</f>
        <v>108</v>
      </c>
      <c r="T157" s="29">
        <v>679</v>
      </c>
      <c r="U157" s="31">
        <v>0.99124087591240895</v>
      </c>
      <c r="V157" s="29">
        <v>6</v>
      </c>
      <c r="W157" s="31">
        <v>8.7591240875912399E-3</v>
      </c>
      <c r="X157" s="29">
        <v>0</v>
      </c>
      <c r="Y157" s="29">
        <v>6</v>
      </c>
      <c r="Z157" s="29" t="s">
        <v>1869</v>
      </c>
      <c r="AA157" s="29">
        <v>107</v>
      </c>
      <c r="AB157" s="29">
        <v>113</v>
      </c>
      <c r="AC157" s="29">
        <v>110</v>
      </c>
      <c r="AD157" s="28">
        <v>113</v>
      </c>
      <c r="AE157" s="29">
        <v>130</v>
      </c>
      <c r="AF157" s="29">
        <v>106</v>
      </c>
      <c r="AG157" s="29">
        <v>0</v>
      </c>
      <c r="AH157" s="29">
        <v>0</v>
      </c>
      <c r="AI157" s="29">
        <v>0</v>
      </c>
      <c r="AJ157" s="29">
        <v>0</v>
      </c>
      <c r="AK157" s="29">
        <v>0</v>
      </c>
      <c r="AL157" s="29">
        <v>0</v>
      </c>
      <c r="AM157" s="29">
        <v>0</v>
      </c>
      <c r="AN157" s="29">
        <v>0</v>
      </c>
      <c r="AO157" s="29">
        <v>107</v>
      </c>
      <c r="AP157" s="72">
        <f>Table6[[#This Row],[FRL]]/Table6[[#This Row],[Total Students]]</f>
        <v>0.1562043795620438</v>
      </c>
      <c r="AQ157" s="29">
        <v>110</v>
      </c>
      <c r="AR157" s="57">
        <f>Table6[[#This Row],[At Risk]]/Table6[[#This Row],[Total Students]]</f>
        <v>0.16058394160583941</v>
      </c>
      <c r="AS157" s="29" t="s">
        <v>1767</v>
      </c>
      <c r="AT157" s="29" t="s">
        <v>3100</v>
      </c>
      <c r="AU157" s="70" t="s">
        <v>3247</v>
      </c>
    </row>
    <row r="158" spans="2:47" x14ac:dyDescent="0.25">
      <c r="B158" s="28" t="s">
        <v>1808</v>
      </c>
      <c r="C158" s="28" t="s">
        <v>93</v>
      </c>
      <c r="D158" s="28" t="s">
        <v>94</v>
      </c>
      <c r="E158" s="28" t="s">
        <v>3130</v>
      </c>
      <c r="F158" s="28" t="s">
        <v>583</v>
      </c>
      <c r="G158" s="29">
        <v>508</v>
      </c>
      <c r="H158" s="29">
        <v>244</v>
      </c>
      <c r="I158" s="31">
        <v>0.48031496062992102</v>
      </c>
      <c r="J158" s="29">
        <v>264</v>
      </c>
      <c r="K158" s="31">
        <v>0.51968503937007904</v>
      </c>
      <c r="L158" s="29">
        <v>2</v>
      </c>
      <c r="M158" s="29">
        <v>17</v>
      </c>
      <c r="N158" s="29">
        <v>105</v>
      </c>
      <c r="O158" s="29">
        <v>45</v>
      </c>
      <c r="P158" s="29">
        <v>0</v>
      </c>
      <c r="Q158" s="29">
        <v>328</v>
      </c>
      <c r="R158" s="29">
        <v>11</v>
      </c>
      <c r="S158" s="29">
        <f>SUM(Table6[[#This Row],[AmInd]:[HawPI]],Table6[[#This Row],[Multiple]])</f>
        <v>180</v>
      </c>
      <c r="T158" s="29">
        <v>487</v>
      </c>
      <c r="U158" s="31">
        <v>0.95866141732283505</v>
      </c>
      <c r="V158" s="29">
        <v>21</v>
      </c>
      <c r="W158" s="31">
        <v>4.1338582677165399E-2</v>
      </c>
      <c r="X158" s="29">
        <v>0</v>
      </c>
      <c r="Y158" s="29">
        <v>0</v>
      </c>
      <c r="Z158" s="29" t="s">
        <v>1869</v>
      </c>
      <c r="AA158" s="29">
        <v>72</v>
      </c>
      <c r="AB158" s="29">
        <v>79</v>
      </c>
      <c r="AC158" s="29">
        <v>84</v>
      </c>
      <c r="AD158" s="28">
        <v>93</v>
      </c>
      <c r="AE158" s="29">
        <v>90</v>
      </c>
      <c r="AF158" s="29">
        <v>90</v>
      </c>
      <c r="AG158" s="29">
        <v>0</v>
      </c>
      <c r="AH158" s="29">
        <v>0</v>
      </c>
      <c r="AI158" s="29">
        <v>0</v>
      </c>
      <c r="AJ158" s="29">
        <v>0</v>
      </c>
      <c r="AK158" s="29">
        <v>0</v>
      </c>
      <c r="AL158" s="29">
        <v>0</v>
      </c>
      <c r="AM158" s="29">
        <v>0</v>
      </c>
      <c r="AN158" s="29">
        <v>0</v>
      </c>
      <c r="AO158" s="29">
        <v>154</v>
      </c>
      <c r="AP158" s="72">
        <f>Table6[[#This Row],[FRL]]/Table6[[#This Row],[Total Students]]</f>
        <v>0.30314960629921262</v>
      </c>
      <c r="AQ158" s="29">
        <v>157</v>
      </c>
      <c r="AR158" s="57">
        <f>Table6[[#This Row],[At Risk]]/Table6[[#This Row],[Total Students]]</f>
        <v>0.30905511811023623</v>
      </c>
      <c r="AS158" s="29" t="s">
        <v>1767</v>
      </c>
      <c r="AT158" s="29" t="s">
        <v>3100</v>
      </c>
      <c r="AU158" s="70" t="s">
        <v>3247</v>
      </c>
    </row>
    <row r="159" spans="2:47" x14ac:dyDescent="0.25">
      <c r="B159" s="28" t="s">
        <v>1808</v>
      </c>
      <c r="C159" s="28" t="s">
        <v>93</v>
      </c>
      <c r="D159" s="28" t="s">
        <v>94</v>
      </c>
      <c r="E159" s="28" t="s">
        <v>3131</v>
      </c>
      <c r="F159" s="28" t="s">
        <v>584</v>
      </c>
      <c r="G159" s="29">
        <v>466</v>
      </c>
      <c r="H159" s="29">
        <v>221</v>
      </c>
      <c r="I159" s="31">
        <v>0.47424892703862698</v>
      </c>
      <c r="J159" s="29">
        <v>245</v>
      </c>
      <c r="K159" s="31">
        <v>0.52575107296137302</v>
      </c>
      <c r="L159" s="29">
        <v>0</v>
      </c>
      <c r="M159" s="29">
        <v>6</v>
      </c>
      <c r="N159" s="29">
        <v>61</v>
      </c>
      <c r="O159" s="29">
        <v>43</v>
      </c>
      <c r="P159" s="29">
        <v>1</v>
      </c>
      <c r="Q159" s="29">
        <v>334</v>
      </c>
      <c r="R159" s="29">
        <v>21</v>
      </c>
      <c r="S159" s="29">
        <f>SUM(Table6[[#This Row],[AmInd]:[HawPI]],Table6[[#This Row],[Multiple]])</f>
        <v>132</v>
      </c>
      <c r="T159" s="29">
        <v>455</v>
      </c>
      <c r="U159" s="31">
        <v>0.97639484978540803</v>
      </c>
      <c r="V159" s="29">
        <v>11</v>
      </c>
      <c r="W159" s="31">
        <v>2.3605150214592301E-2</v>
      </c>
      <c r="X159" s="29">
        <v>0</v>
      </c>
      <c r="Y159" s="29">
        <v>8</v>
      </c>
      <c r="Z159" s="29" t="s">
        <v>1869</v>
      </c>
      <c r="AA159" s="29">
        <v>70</v>
      </c>
      <c r="AB159" s="29">
        <v>81</v>
      </c>
      <c r="AC159" s="29">
        <v>74</v>
      </c>
      <c r="AD159" s="28">
        <v>82</v>
      </c>
      <c r="AE159" s="29">
        <v>74</v>
      </c>
      <c r="AF159" s="29">
        <v>77</v>
      </c>
      <c r="AG159" s="29">
        <v>0</v>
      </c>
      <c r="AH159" s="29">
        <v>0</v>
      </c>
      <c r="AI159" s="29">
        <v>0</v>
      </c>
      <c r="AJ159" s="29">
        <v>0</v>
      </c>
      <c r="AK159" s="29">
        <v>0</v>
      </c>
      <c r="AL159" s="29">
        <v>0</v>
      </c>
      <c r="AM159" s="29">
        <v>0</v>
      </c>
      <c r="AN159" s="29">
        <v>0</v>
      </c>
      <c r="AO159" s="29">
        <v>264</v>
      </c>
      <c r="AP159" s="72">
        <f>Table6[[#This Row],[FRL]]/Table6[[#This Row],[Total Students]]</f>
        <v>0.5665236051502146</v>
      </c>
      <c r="AQ159" s="29">
        <v>264</v>
      </c>
      <c r="AR159" s="57">
        <f>Table6[[#This Row],[At Risk]]/Table6[[#This Row],[Total Students]]</f>
        <v>0.5665236051502146</v>
      </c>
      <c r="AS159" s="29" t="s">
        <v>1767</v>
      </c>
      <c r="AT159" s="29" t="s">
        <v>3100</v>
      </c>
      <c r="AU159" s="70" t="s">
        <v>3246</v>
      </c>
    </row>
    <row r="160" spans="2:47" x14ac:dyDescent="0.25">
      <c r="B160" s="28" t="s">
        <v>1808</v>
      </c>
      <c r="C160" s="28" t="s">
        <v>93</v>
      </c>
      <c r="D160" s="28" t="s">
        <v>94</v>
      </c>
      <c r="E160" s="28" t="s">
        <v>3132</v>
      </c>
      <c r="F160" s="28" t="s">
        <v>585</v>
      </c>
      <c r="G160" s="29">
        <v>631</v>
      </c>
      <c r="H160" s="29">
        <v>314</v>
      </c>
      <c r="I160" s="31">
        <v>0.49762282091917598</v>
      </c>
      <c r="J160" s="29">
        <v>317</v>
      </c>
      <c r="K160" s="31">
        <v>0.50237717908082402</v>
      </c>
      <c r="L160" s="29">
        <v>4</v>
      </c>
      <c r="M160" s="29">
        <v>6</v>
      </c>
      <c r="N160" s="29">
        <v>64</v>
      </c>
      <c r="O160" s="29">
        <v>41</v>
      </c>
      <c r="P160" s="29">
        <v>2</v>
      </c>
      <c r="Q160" s="29">
        <v>496</v>
      </c>
      <c r="R160" s="29">
        <v>18</v>
      </c>
      <c r="S160" s="29">
        <f>SUM(Table6[[#This Row],[AmInd]:[HawPI]],Table6[[#This Row],[Multiple]])</f>
        <v>135</v>
      </c>
      <c r="T160" s="29">
        <v>626</v>
      </c>
      <c r="U160" s="31">
        <v>0.99207606973058604</v>
      </c>
      <c r="V160" s="29">
        <v>5</v>
      </c>
      <c r="W160" s="31">
        <v>7.9239302694136295E-3</v>
      </c>
      <c r="X160" s="29">
        <v>0</v>
      </c>
      <c r="Y160" s="29">
        <v>0</v>
      </c>
      <c r="Z160" s="29" t="s">
        <v>1869</v>
      </c>
      <c r="AA160" s="29">
        <v>115</v>
      </c>
      <c r="AB160" s="29">
        <v>110</v>
      </c>
      <c r="AC160" s="29">
        <v>93</v>
      </c>
      <c r="AD160" s="28">
        <v>123</v>
      </c>
      <c r="AE160" s="29">
        <v>89</v>
      </c>
      <c r="AF160" s="29">
        <v>101</v>
      </c>
      <c r="AG160" s="29">
        <v>0</v>
      </c>
      <c r="AH160" s="29">
        <v>0</v>
      </c>
      <c r="AI160" s="29">
        <v>0</v>
      </c>
      <c r="AJ160" s="29">
        <v>0</v>
      </c>
      <c r="AK160" s="29">
        <v>0</v>
      </c>
      <c r="AL160" s="29">
        <v>0</v>
      </c>
      <c r="AM160" s="29">
        <v>0</v>
      </c>
      <c r="AN160" s="29">
        <v>0</v>
      </c>
      <c r="AO160" s="29">
        <v>142</v>
      </c>
      <c r="AP160" s="72">
        <f>Table6[[#This Row],[FRL]]/Table6[[#This Row],[Total Students]]</f>
        <v>0.22503961965134706</v>
      </c>
      <c r="AQ160" s="29">
        <v>143</v>
      </c>
      <c r="AR160" s="57">
        <f>Table6[[#This Row],[At Risk]]/Table6[[#This Row],[Total Students]]</f>
        <v>0.22662440570522979</v>
      </c>
      <c r="AS160" s="29" t="s">
        <v>1767</v>
      </c>
      <c r="AT160" s="29" t="s">
        <v>3100</v>
      </c>
      <c r="AU160" s="70" t="s">
        <v>3247</v>
      </c>
    </row>
    <row r="161" spans="2:47" x14ac:dyDescent="0.25">
      <c r="B161" s="28" t="s">
        <v>1808</v>
      </c>
      <c r="C161" s="28" t="s">
        <v>93</v>
      </c>
      <c r="D161" s="28" t="s">
        <v>94</v>
      </c>
      <c r="E161" s="28" t="s">
        <v>3133</v>
      </c>
      <c r="F161" s="28" t="s">
        <v>586</v>
      </c>
      <c r="G161" s="29">
        <v>148</v>
      </c>
      <c r="H161" s="29">
        <v>45</v>
      </c>
      <c r="I161" s="31">
        <v>0.304054054054054</v>
      </c>
      <c r="J161" s="29">
        <v>103</v>
      </c>
      <c r="K161" s="31">
        <v>0.69594594594594605</v>
      </c>
      <c r="L161" s="29">
        <v>0</v>
      </c>
      <c r="M161" s="29">
        <v>0</v>
      </c>
      <c r="N161" s="29">
        <v>53</v>
      </c>
      <c r="O161" s="29">
        <v>10</v>
      </c>
      <c r="P161" s="29">
        <v>1</v>
      </c>
      <c r="Q161" s="29">
        <v>80</v>
      </c>
      <c r="R161" s="29">
        <v>4</v>
      </c>
      <c r="S161" s="29">
        <f>SUM(Table6[[#This Row],[AmInd]:[HawPI]],Table6[[#This Row],[Multiple]])</f>
        <v>68</v>
      </c>
      <c r="T161" s="29">
        <v>148</v>
      </c>
      <c r="U161" s="31">
        <v>1</v>
      </c>
      <c r="V161" s="29">
        <v>0</v>
      </c>
      <c r="W161" s="31">
        <v>0</v>
      </c>
      <c r="X161" s="29">
        <v>0</v>
      </c>
      <c r="Y161" s="29">
        <v>148</v>
      </c>
      <c r="Z161" s="29" t="s">
        <v>1869</v>
      </c>
      <c r="AA161" s="29">
        <v>0</v>
      </c>
      <c r="AB161" s="29">
        <v>0</v>
      </c>
      <c r="AC161" s="29">
        <v>0</v>
      </c>
      <c r="AD161" s="28">
        <v>0</v>
      </c>
      <c r="AE161" s="29">
        <v>0</v>
      </c>
      <c r="AF161" s="29">
        <v>0</v>
      </c>
      <c r="AG161" s="29">
        <v>0</v>
      </c>
      <c r="AH161" s="29">
        <v>0</v>
      </c>
      <c r="AI161" s="29">
        <v>0</v>
      </c>
      <c r="AJ161" s="29">
        <v>0</v>
      </c>
      <c r="AK161" s="29">
        <v>0</v>
      </c>
      <c r="AL161" s="29">
        <v>0</v>
      </c>
      <c r="AM161" s="29">
        <v>0</v>
      </c>
      <c r="AN161" s="29">
        <v>0</v>
      </c>
      <c r="AO161" s="29">
        <v>70</v>
      </c>
      <c r="AP161" s="72">
        <f>Table6[[#This Row],[FRL]]/Table6[[#This Row],[Total Students]]</f>
        <v>0.47297297297297297</v>
      </c>
      <c r="AQ161" s="29">
        <v>70</v>
      </c>
      <c r="AR161" s="57">
        <f>Table6[[#This Row],[At Risk]]/Table6[[#This Row],[Total Students]]</f>
        <v>0.47297297297297297</v>
      </c>
      <c r="AS161" s="29" t="s">
        <v>1767</v>
      </c>
      <c r="AT161" s="29" t="s">
        <v>3100</v>
      </c>
      <c r="AU161" s="70" t="s">
        <v>3247</v>
      </c>
    </row>
    <row r="162" spans="2:47" x14ac:dyDescent="0.25">
      <c r="B162" s="28" t="s">
        <v>1808</v>
      </c>
      <c r="C162" s="28" t="s">
        <v>95</v>
      </c>
      <c r="D162" s="28" t="s">
        <v>96</v>
      </c>
      <c r="E162" s="28" t="s">
        <v>3134</v>
      </c>
      <c r="F162" s="28" t="s">
        <v>587</v>
      </c>
      <c r="G162" s="29">
        <v>385</v>
      </c>
      <c r="H162" s="29">
        <v>178</v>
      </c>
      <c r="I162" s="31">
        <v>0.46233766233766199</v>
      </c>
      <c r="J162" s="29">
        <v>207</v>
      </c>
      <c r="K162" s="31">
        <v>0.53766233766233795</v>
      </c>
      <c r="L162" s="29">
        <v>0</v>
      </c>
      <c r="M162" s="29">
        <v>4</v>
      </c>
      <c r="N162" s="29">
        <v>217</v>
      </c>
      <c r="O162" s="29">
        <v>35</v>
      </c>
      <c r="P162" s="29">
        <v>0</v>
      </c>
      <c r="Q162" s="29">
        <v>103</v>
      </c>
      <c r="R162" s="29">
        <v>26</v>
      </c>
      <c r="S162" s="29">
        <f>SUM(Table6[[#This Row],[AmInd]:[HawPI]],Table6[[#This Row],[Multiple]])</f>
        <v>282</v>
      </c>
      <c r="T162" s="29">
        <v>371</v>
      </c>
      <c r="U162" s="31">
        <v>0.96363636363636396</v>
      </c>
      <c r="V162" s="29">
        <v>14</v>
      </c>
      <c r="W162" s="31">
        <v>3.6363636363636397E-2</v>
      </c>
      <c r="X162" s="29">
        <v>0</v>
      </c>
      <c r="Y162" s="29">
        <v>1</v>
      </c>
      <c r="Z162" s="29" t="s">
        <v>1869</v>
      </c>
      <c r="AA162" s="29">
        <v>71</v>
      </c>
      <c r="AB162" s="29">
        <v>59</v>
      </c>
      <c r="AC162" s="29">
        <v>72</v>
      </c>
      <c r="AD162" s="28">
        <v>72</v>
      </c>
      <c r="AE162" s="29">
        <v>64</v>
      </c>
      <c r="AF162" s="29">
        <v>46</v>
      </c>
      <c r="AG162" s="29">
        <v>0</v>
      </c>
      <c r="AH162" s="29">
        <v>0</v>
      </c>
      <c r="AI162" s="29">
        <v>0</v>
      </c>
      <c r="AJ162" s="29">
        <v>0</v>
      </c>
      <c r="AK162" s="29">
        <v>0</v>
      </c>
      <c r="AL162" s="29">
        <v>0</v>
      </c>
      <c r="AM162" s="29">
        <v>0</v>
      </c>
      <c r="AN162" s="29">
        <v>0</v>
      </c>
      <c r="AO162" s="29">
        <v>284</v>
      </c>
      <c r="AP162" s="72">
        <f>Table6[[#This Row],[FRL]]/Table6[[#This Row],[Total Students]]</f>
        <v>0.73766233766233769</v>
      </c>
      <c r="AQ162" s="30">
        <v>284</v>
      </c>
      <c r="AR162" s="58">
        <f>Table6[[#This Row],[At Risk]]/Table6[[#This Row],[Total Students]]</f>
        <v>0.73766233766233769</v>
      </c>
      <c r="AS162" s="29" t="s">
        <v>1767</v>
      </c>
      <c r="AT162" s="29" t="s">
        <v>2979</v>
      </c>
      <c r="AU162" s="70" t="s">
        <v>3246</v>
      </c>
    </row>
    <row r="163" spans="2:47" ht="30" x14ac:dyDescent="0.25">
      <c r="B163" s="28" t="s">
        <v>1808</v>
      </c>
      <c r="C163" s="28" t="s">
        <v>95</v>
      </c>
      <c r="D163" s="28" t="s">
        <v>96</v>
      </c>
      <c r="E163" s="28" t="s">
        <v>3135</v>
      </c>
      <c r="F163" s="28" t="s">
        <v>588</v>
      </c>
      <c r="G163" s="29">
        <v>247</v>
      </c>
      <c r="H163" s="29">
        <v>113</v>
      </c>
      <c r="I163" s="31">
        <v>0.45748987854251</v>
      </c>
      <c r="J163" s="29">
        <v>134</v>
      </c>
      <c r="K163" s="31">
        <v>0.54251012145749</v>
      </c>
      <c r="L163" s="29">
        <v>2</v>
      </c>
      <c r="M163" s="29">
        <v>0</v>
      </c>
      <c r="N163" s="29">
        <v>233</v>
      </c>
      <c r="O163" s="29">
        <v>3</v>
      </c>
      <c r="P163" s="29">
        <v>0</v>
      </c>
      <c r="Q163" s="29">
        <v>9</v>
      </c>
      <c r="R163" s="29">
        <v>0</v>
      </c>
      <c r="S163" s="29">
        <f>SUM(Table6[[#This Row],[AmInd]:[HawPI]],Table6[[#This Row],[Multiple]])</f>
        <v>238</v>
      </c>
      <c r="T163" s="29">
        <v>244</v>
      </c>
      <c r="U163" s="31">
        <v>0.98785425101214597</v>
      </c>
      <c r="V163" s="29">
        <v>3</v>
      </c>
      <c r="W163" s="31">
        <v>1.21457489878543E-2</v>
      </c>
      <c r="X163" s="29">
        <v>0</v>
      </c>
      <c r="Y163" s="29">
        <v>2</v>
      </c>
      <c r="Z163" s="29" t="s">
        <v>1869</v>
      </c>
      <c r="AA163" s="29">
        <v>59</v>
      </c>
      <c r="AB163" s="29">
        <v>58</v>
      </c>
      <c r="AC163" s="29">
        <v>68</v>
      </c>
      <c r="AD163" s="28">
        <v>60</v>
      </c>
      <c r="AE163" s="29">
        <v>0</v>
      </c>
      <c r="AF163" s="29">
        <v>0</v>
      </c>
      <c r="AG163" s="29">
        <v>0</v>
      </c>
      <c r="AH163" s="29">
        <v>0</v>
      </c>
      <c r="AI163" s="29">
        <v>0</v>
      </c>
      <c r="AJ163" s="29">
        <v>0</v>
      </c>
      <c r="AK163" s="29">
        <v>0</v>
      </c>
      <c r="AL163" s="29">
        <v>0</v>
      </c>
      <c r="AM163" s="29">
        <v>0</v>
      </c>
      <c r="AN163" s="29">
        <v>0</v>
      </c>
      <c r="AO163" s="29">
        <v>243</v>
      </c>
      <c r="AP163" s="72">
        <f>Table6[[#This Row],[FRL]]/Table6[[#This Row],[Total Students]]</f>
        <v>0.98380566801619429</v>
      </c>
      <c r="AQ163" s="29">
        <v>243</v>
      </c>
      <c r="AR163" s="57">
        <f>Table6[[#This Row],[At Risk]]/Table6[[#This Row],[Total Students]]</f>
        <v>0.98380566801619429</v>
      </c>
      <c r="AS163" s="29" t="s">
        <v>1767</v>
      </c>
      <c r="AT163" s="29" t="s">
        <v>2979</v>
      </c>
      <c r="AU163" s="70" t="s">
        <v>3246</v>
      </c>
    </row>
    <row r="164" spans="2:47" x14ac:dyDescent="0.25">
      <c r="B164" s="28" t="s">
        <v>1808</v>
      </c>
      <c r="C164" s="28" t="s">
        <v>95</v>
      </c>
      <c r="D164" s="28" t="s">
        <v>96</v>
      </c>
      <c r="E164" s="28" t="s">
        <v>3136</v>
      </c>
      <c r="F164" s="28" t="s">
        <v>589</v>
      </c>
      <c r="G164" s="29">
        <v>400</v>
      </c>
      <c r="H164" s="29">
        <v>190</v>
      </c>
      <c r="I164" s="31">
        <v>0.47499999999999998</v>
      </c>
      <c r="J164" s="29">
        <v>210</v>
      </c>
      <c r="K164" s="31">
        <v>0.52500000000000002</v>
      </c>
      <c r="L164" s="29">
        <v>0</v>
      </c>
      <c r="M164" s="29">
        <v>2</v>
      </c>
      <c r="N164" s="29">
        <v>68</v>
      </c>
      <c r="O164" s="29">
        <v>14</v>
      </c>
      <c r="P164" s="29">
        <v>0</v>
      </c>
      <c r="Q164" s="29">
        <v>305</v>
      </c>
      <c r="R164" s="29">
        <v>11</v>
      </c>
      <c r="S164" s="29">
        <f>SUM(Table6[[#This Row],[AmInd]:[HawPI]],Table6[[#This Row],[Multiple]])</f>
        <v>95</v>
      </c>
      <c r="T164" s="29">
        <v>399</v>
      </c>
      <c r="U164" s="31">
        <v>0.99750000000000005</v>
      </c>
      <c r="V164" s="29">
        <v>1</v>
      </c>
      <c r="W164" s="31">
        <v>2.5000000000000001E-3</v>
      </c>
      <c r="X164" s="29">
        <v>0</v>
      </c>
      <c r="Y164" s="29">
        <v>2</v>
      </c>
      <c r="Z164" s="29" t="s">
        <v>1869</v>
      </c>
      <c r="AA164" s="29">
        <v>60</v>
      </c>
      <c r="AB164" s="29">
        <v>79</v>
      </c>
      <c r="AC164" s="29">
        <v>95</v>
      </c>
      <c r="AD164" s="28">
        <v>83</v>
      </c>
      <c r="AE164" s="29">
        <v>81</v>
      </c>
      <c r="AF164" s="29">
        <v>0</v>
      </c>
      <c r="AG164" s="29">
        <v>0</v>
      </c>
      <c r="AH164" s="29">
        <v>0</v>
      </c>
      <c r="AI164" s="29">
        <v>0</v>
      </c>
      <c r="AJ164" s="29">
        <v>0</v>
      </c>
      <c r="AK164" s="29">
        <v>0</v>
      </c>
      <c r="AL164" s="29">
        <v>0</v>
      </c>
      <c r="AM164" s="29">
        <v>0</v>
      </c>
      <c r="AN164" s="29">
        <v>0</v>
      </c>
      <c r="AO164" s="29">
        <v>216</v>
      </c>
      <c r="AP164" s="72">
        <f>Table6[[#This Row],[FRL]]/Table6[[#This Row],[Total Students]]</f>
        <v>0.54</v>
      </c>
      <c r="AQ164" s="29">
        <v>216</v>
      </c>
      <c r="AR164" s="57">
        <f>Table6[[#This Row],[At Risk]]/Table6[[#This Row],[Total Students]]</f>
        <v>0.54</v>
      </c>
      <c r="AS164" s="29" t="s">
        <v>1767</v>
      </c>
      <c r="AT164" s="29" t="s">
        <v>2979</v>
      </c>
      <c r="AU164" s="70" t="s">
        <v>3246</v>
      </c>
    </row>
    <row r="165" spans="2:47" ht="30" x14ac:dyDescent="0.25">
      <c r="B165" s="28" t="s">
        <v>1808</v>
      </c>
      <c r="C165" s="28" t="s">
        <v>95</v>
      </c>
      <c r="D165" s="28" t="s">
        <v>96</v>
      </c>
      <c r="E165" s="28" t="s">
        <v>3137</v>
      </c>
      <c r="F165" s="28" t="s">
        <v>590</v>
      </c>
      <c r="G165" s="29">
        <v>483</v>
      </c>
      <c r="H165" s="29">
        <v>232</v>
      </c>
      <c r="I165" s="31">
        <v>0.48033126293995898</v>
      </c>
      <c r="J165" s="29">
        <v>251</v>
      </c>
      <c r="K165" s="31">
        <v>0.51966873706004102</v>
      </c>
      <c r="L165" s="29">
        <v>1</v>
      </c>
      <c r="M165" s="29">
        <v>2</v>
      </c>
      <c r="N165" s="29">
        <v>387</v>
      </c>
      <c r="O165" s="29">
        <v>25</v>
      </c>
      <c r="P165" s="29">
        <v>1</v>
      </c>
      <c r="Q165" s="29">
        <v>58</v>
      </c>
      <c r="R165" s="29">
        <v>9</v>
      </c>
      <c r="S165" s="29">
        <f>SUM(Table6[[#This Row],[AmInd]:[HawPI]],Table6[[#This Row],[Multiple]])</f>
        <v>425</v>
      </c>
      <c r="T165" s="29">
        <v>470</v>
      </c>
      <c r="U165" s="31">
        <v>0.97308488612836397</v>
      </c>
      <c r="V165" s="29">
        <v>13</v>
      </c>
      <c r="W165" s="31">
        <v>2.6915113871635601E-2</v>
      </c>
      <c r="X165" s="29">
        <v>0</v>
      </c>
      <c r="Y165" s="29">
        <v>0</v>
      </c>
      <c r="Z165" s="29" t="s">
        <v>1869</v>
      </c>
      <c r="AA165" s="29">
        <v>0</v>
      </c>
      <c r="AB165" s="29">
        <v>0</v>
      </c>
      <c r="AC165" s="29">
        <v>0</v>
      </c>
      <c r="AD165" s="28">
        <v>0</v>
      </c>
      <c r="AE165" s="29">
        <v>0</v>
      </c>
      <c r="AF165" s="29">
        <v>0</v>
      </c>
      <c r="AG165" s="29">
        <v>177</v>
      </c>
      <c r="AH165" s="29">
        <v>143</v>
      </c>
      <c r="AI165" s="29">
        <v>163</v>
      </c>
      <c r="AJ165" s="29">
        <v>0</v>
      </c>
      <c r="AK165" s="29">
        <v>0</v>
      </c>
      <c r="AL165" s="29">
        <v>0</v>
      </c>
      <c r="AM165" s="29">
        <v>0</v>
      </c>
      <c r="AN165" s="29">
        <v>0</v>
      </c>
      <c r="AO165" s="29">
        <v>433</v>
      </c>
      <c r="AP165" s="72">
        <f>Table6[[#This Row],[FRL]]/Table6[[#This Row],[Total Students]]</f>
        <v>0.89648033126293991</v>
      </c>
      <c r="AQ165" s="29">
        <v>433</v>
      </c>
      <c r="AR165" s="57">
        <f>Table6[[#This Row],[At Risk]]/Table6[[#This Row],[Total Students]]</f>
        <v>0.89648033126293991</v>
      </c>
      <c r="AS165" s="29" t="s">
        <v>1767</v>
      </c>
      <c r="AT165" s="29" t="s">
        <v>2979</v>
      </c>
      <c r="AU165" s="70" t="s">
        <v>3246</v>
      </c>
    </row>
    <row r="166" spans="2:47" x14ac:dyDescent="0.25">
      <c r="B166" s="28" t="s">
        <v>1808</v>
      </c>
      <c r="C166" s="28" t="s">
        <v>95</v>
      </c>
      <c r="D166" s="28" t="s">
        <v>96</v>
      </c>
      <c r="E166" s="28" t="s">
        <v>3138</v>
      </c>
      <c r="F166" s="28" t="s">
        <v>591</v>
      </c>
      <c r="G166" s="29">
        <v>2154</v>
      </c>
      <c r="H166" s="29">
        <v>1187</v>
      </c>
      <c r="I166" s="31">
        <v>0.55106778087279495</v>
      </c>
      <c r="J166" s="29">
        <v>967</v>
      </c>
      <c r="K166" s="31">
        <v>0.44893221912720499</v>
      </c>
      <c r="L166" s="29">
        <v>3</v>
      </c>
      <c r="M166" s="29">
        <v>17</v>
      </c>
      <c r="N166" s="29">
        <v>1010</v>
      </c>
      <c r="O166" s="29">
        <v>101</v>
      </c>
      <c r="P166" s="29">
        <v>2</v>
      </c>
      <c r="Q166" s="29">
        <v>980</v>
      </c>
      <c r="R166" s="29">
        <v>41</v>
      </c>
      <c r="S166" s="29">
        <f>SUM(Table6[[#This Row],[AmInd]:[HawPI]],Table6[[#This Row],[Multiple]])</f>
        <v>1174</v>
      </c>
      <c r="T166" s="29">
        <v>2122</v>
      </c>
      <c r="U166" s="31">
        <v>0.98514391829155101</v>
      </c>
      <c r="V166" s="29">
        <v>32</v>
      </c>
      <c r="W166" s="31">
        <v>1.48560817084494E-2</v>
      </c>
      <c r="X166" s="29">
        <v>0</v>
      </c>
      <c r="Y166" s="29">
        <v>0</v>
      </c>
      <c r="Z166" s="29" t="s">
        <v>1869</v>
      </c>
      <c r="AA166" s="29">
        <v>0</v>
      </c>
      <c r="AB166" s="29">
        <v>0</v>
      </c>
      <c r="AC166" s="29">
        <v>0</v>
      </c>
      <c r="AD166" s="28">
        <v>0</v>
      </c>
      <c r="AE166" s="29">
        <v>0</v>
      </c>
      <c r="AF166" s="29">
        <v>0</v>
      </c>
      <c r="AG166" s="29">
        <v>0</v>
      </c>
      <c r="AH166" s="29">
        <v>0</v>
      </c>
      <c r="AI166" s="29">
        <v>0</v>
      </c>
      <c r="AJ166" s="29">
        <v>578</v>
      </c>
      <c r="AK166" s="29">
        <v>18</v>
      </c>
      <c r="AL166" s="29">
        <v>555</v>
      </c>
      <c r="AM166" s="29">
        <v>492</v>
      </c>
      <c r="AN166" s="29">
        <v>511</v>
      </c>
      <c r="AO166" s="29">
        <v>781</v>
      </c>
      <c r="AP166" s="72">
        <f>Table6[[#This Row],[FRL]]/Table6[[#This Row],[Total Students]]</f>
        <v>0.36258124419684307</v>
      </c>
      <c r="AQ166" s="29">
        <v>798</v>
      </c>
      <c r="AR166" s="57">
        <f>Table6[[#This Row],[At Risk]]/Table6[[#This Row],[Total Students]]</f>
        <v>0.37047353760445684</v>
      </c>
      <c r="AS166" s="29" t="s">
        <v>1767</v>
      </c>
      <c r="AT166" s="29" t="s">
        <v>2979</v>
      </c>
      <c r="AU166" s="70" t="s">
        <v>3247</v>
      </c>
    </row>
    <row r="167" spans="2:47" ht="30" x14ac:dyDescent="0.25">
      <c r="B167" s="28" t="s">
        <v>1808</v>
      </c>
      <c r="C167" s="28" t="s">
        <v>95</v>
      </c>
      <c r="D167" s="28" t="s">
        <v>96</v>
      </c>
      <c r="E167" s="28" t="s">
        <v>3139</v>
      </c>
      <c r="F167" s="28" t="s">
        <v>592</v>
      </c>
      <c r="G167" s="29">
        <v>449</v>
      </c>
      <c r="H167" s="29">
        <v>217</v>
      </c>
      <c r="I167" s="31">
        <v>0.48329621380846299</v>
      </c>
      <c r="J167" s="29">
        <v>232</v>
      </c>
      <c r="K167" s="31">
        <v>0.51670378619153701</v>
      </c>
      <c r="L167" s="29">
        <v>0</v>
      </c>
      <c r="M167" s="29">
        <v>0</v>
      </c>
      <c r="N167" s="29">
        <v>422</v>
      </c>
      <c r="O167" s="29">
        <v>10</v>
      </c>
      <c r="P167" s="29">
        <v>0</v>
      </c>
      <c r="Q167" s="29">
        <v>13</v>
      </c>
      <c r="R167" s="29">
        <v>4</v>
      </c>
      <c r="S167" s="29">
        <f>SUM(Table6[[#This Row],[AmInd]:[HawPI]],Table6[[#This Row],[Multiple]])</f>
        <v>436</v>
      </c>
      <c r="T167" s="29">
        <v>445</v>
      </c>
      <c r="U167" s="31">
        <v>0.99109131403118</v>
      </c>
      <c r="V167" s="29">
        <v>4</v>
      </c>
      <c r="W167" s="31">
        <v>8.9086859688196005E-3</v>
      </c>
      <c r="X167" s="29">
        <v>0</v>
      </c>
      <c r="Y167" s="29">
        <v>2</v>
      </c>
      <c r="Z167" s="29" t="s">
        <v>1869</v>
      </c>
      <c r="AA167" s="29">
        <v>106</v>
      </c>
      <c r="AB167" s="29">
        <v>116</v>
      </c>
      <c r="AC167" s="29">
        <v>121</v>
      </c>
      <c r="AD167" s="28">
        <v>104</v>
      </c>
      <c r="AE167" s="29">
        <v>0</v>
      </c>
      <c r="AF167" s="29">
        <v>0</v>
      </c>
      <c r="AG167" s="29">
        <v>0</v>
      </c>
      <c r="AH167" s="29">
        <v>0</v>
      </c>
      <c r="AI167" s="29">
        <v>0</v>
      </c>
      <c r="AJ167" s="29">
        <v>0</v>
      </c>
      <c r="AK167" s="29">
        <v>0</v>
      </c>
      <c r="AL167" s="29">
        <v>0</v>
      </c>
      <c r="AM167" s="29">
        <v>0</v>
      </c>
      <c r="AN167" s="29">
        <v>0</v>
      </c>
      <c r="AO167" s="29">
        <v>447</v>
      </c>
      <c r="AP167" s="72">
        <f>Table6[[#This Row],[FRL]]/Table6[[#This Row],[Total Students]]</f>
        <v>0.99554565701559017</v>
      </c>
      <c r="AQ167" s="29">
        <v>447</v>
      </c>
      <c r="AR167" s="57">
        <f>Table6[[#This Row],[At Risk]]/Table6[[#This Row],[Total Students]]</f>
        <v>0.99554565701559017</v>
      </c>
      <c r="AS167" s="29" t="s">
        <v>1767</v>
      </c>
      <c r="AT167" s="29" t="s">
        <v>2979</v>
      </c>
      <c r="AU167" s="70" t="s">
        <v>3246</v>
      </c>
    </row>
    <row r="168" spans="2:47" x14ac:dyDescent="0.25">
      <c r="B168" s="28" t="s">
        <v>1808</v>
      </c>
      <c r="C168" s="28" t="s">
        <v>95</v>
      </c>
      <c r="D168" s="28" t="s">
        <v>96</v>
      </c>
      <c r="E168" s="28" t="s">
        <v>3140</v>
      </c>
      <c r="F168" s="28" t="s">
        <v>593</v>
      </c>
      <c r="G168" s="29">
        <v>1028</v>
      </c>
      <c r="H168" s="29">
        <v>637</v>
      </c>
      <c r="I168" s="31">
        <v>0.61964980544747095</v>
      </c>
      <c r="J168" s="29">
        <v>391</v>
      </c>
      <c r="K168" s="31">
        <v>0.380350194552529</v>
      </c>
      <c r="L168" s="29">
        <v>4</v>
      </c>
      <c r="M168" s="29">
        <v>78</v>
      </c>
      <c r="N168" s="29">
        <v>214</v>
      </c>
      <c r="O168" s="29">
        <v>46</v>
      </c>
      <c r="P168" s="29">
        <v>1</v>
      </c>
      <c r="Q168" s="29">
        <v>653</v>
      </c>
      <c r="R168" s="29">
        <v>32</v>
      </c>
      <c r="S168" s="29">
        <f>SUM(Table6[[#This Row],[AmInd]:[HawPI]],Table6[[#This Row],[Multiple]])</f>
        <v>375</v>
      </c>
      <c r="T168" s="29">
        <v>1027</v>
      </c>
      <c r="U168" s="31">
        <v>0.99902723735408605</v>
      </c>
      <c r="V168" s="29">
        <v>1</v>
      </c>
      <c r="W168" s="31">
        <v>9.7276264591439701E-4</v>
      </c>
      <c r="X168" s="29">
        <v>0</v>
      </c>
      <c r="Y168" s="29">
        <v>0</v>
      </c>
      <c r="Z168" s="29" t="s">
        <v>1869</v>
      </c>
      <c r="AA168" s="29">
        <v>0</v>
      </c>
      <c r="AB168" s="29">
        <v>0</v>
      </c>
      <c r="AC168" s="29">
        <v>0</v>
      </c>
      <c r="AD168" s="28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267</v>
      </c>
      <c r="AK168" s="29">
        <v>0</v>
      </c>
      <c r="AL168" s="29">
        <v>256</v>
      </c>
      <c r="AM168" s="29">
        <v>246</v>
      </c>
      <c r="AN168" s="29">
        <v>259</v>
      </c>
      <c r="AO168" s="29">
        <v>160</v>
      </c>
      <c r="AP168" s="72">
        <f>Table6[[#This Row],[FRL]]/Table6[[#This Row],[Total Students]]</f>
        <v>0.1556420233463035</v>
      </c>
      <c r="AQ168" s="29">
        <v>161</v>
      </c>
      <c r="AR168" s="57">
        <f>Table6[[#This Row],[At Risk]]/Table6[[#This Row],[Total Students]]</f>
        <v>0.1566147859922179</v>
      </c>
      <c r="AS168" s="29" t="s">
        <v>1767</v>
      </c>
      <c r="AT168" s="29" t="s">
        <v>2979</v>
      </c>
      <c r="AU168" s="70" t="s">
        <v>3247</v>
      </c>
    </row>
    <row r="169" spans="2:47" x14ac:dyDescent="0.25">
      <c r="B169" s="28" t="s">
        <v>1808</v>
      </c>
      <c r="C169" s="28" t="s">
        <v>95</v>
      </c>
      <c r="D169" s="28" t="s">
        <v>96</v>
      </c>
      <c r="E169" s="28" t="s">
        <v>3141</v>
      </c>
      <c r="F169" s="28" t="s">
        <v>594</v>
      </c>
      <c r="G169" s="29">
        <v>1432</v>
      </c>
      <c r="H169" s="29">
        <v>733</v>
      </c>
      <c r="I169" s="31">
        <v>0.51187150837988804</v>
      </c>
      <c r="J169" s="29">
        <v>699</v>
      </c>
      <c r="K169" s="31">
        <v>0.48812849162011201</v>
      </c>
      <c r="L169" s="29">
        <v>4</v>
      </c>
      <c r="M169" s="29">
        <v>14</v>
      </c>
      <c r="N169" s="29">
        <v>756</v>
      </c>
      <c r="O169" s="29">
        <v>42</v>
      </c>
      <c r="P169" s="29">
        <v>1</v>
      </c>
      <c r="Q169" s="29">
        <v>590</v>
      </c>
      <c r="R169" s="29">
        <v>25</v>
      </c>
      <c r="S169" s="29">
        <f>SUM(Table6[[#This Row],[AmInd]:[HawPI]],Table6[[#This Row],[Multiple]])</f>
        <v>842</v>
      </c>
      <c r="T169" s="29">
        <v>1424</v>
      </c>
      <c r="U169" s="31">
        <v>0.994413407821229</v>
      </c>
      <c r="V169" s="29">
        <v>8</v>
      </c>
      <c r="W169" s="31">
        <v>5.5865921787709499E-3</v>
      </c>
      <c r="X169" s="29">
        <v>0</v>
      </c>
      <c r="Y169" s="29">
        <v>0</v>
      </c>
      <c r="Z169" s="29" t="s">
        <v>1869</v>
      </c>
      <c r="AA169" s="29">
        <v>0</v>
      </c>
      <c r="AB169" s="29">
        <v>0</v>
      </c>
      <c r="AC169" s="29">
        <v>0</v>
      </c>
      <c r="AD169" s="28">
        <v>0</v>
      </c>
      <c r="AE169" s="29">
        <v>0</v>
      </c>
      <c r="AF169" s="29">
        <v>0</v>
      </c>
      <c r="AG169" s="29">
        <v>0</v>
      </c>
      <c r="AH169" s="29">
        <v>0</v>
      </c>
      <c r="AI169" s="29">
        <v>0</v>
      </c>
      <c r="AJ169" s="29">
        <v>400</v>
      </c>
      <c r="AK169" s="29">
        <v>15</v>
      </c>
      <c r="AL169" s="29">
        <v>353</v>
      </c>
      <c r="AM169" s="29">
        <v>372</v>
      </c>
      <c r="AN169" s="29">
        <v>292</v>
      </c>
      <c r="AO169" s="29">
        <v>546</v>
      </c>
      <c r="AP169" s="72">
        <f>Table6[[#This Row],[FRL]]/Table6[[#This Row],[Total Students]]</f>
        <v>0.38128491620111732</v>
      </c>
      <c r="AQ169" s="29">
        <v>550</v>
      </c>
      <c r="AR169" s="57">
        <f>Table6[[#This Row],[At Risk]]/Table6[[#This Row],[Total Students]]</f>
        <v>0.38407821229050282</v>
      </c>
      <c r="AS169" s="29" t="s">
        <v>1767</v>
      </c>
      <c r="AT169" s="29" t="s">
        <v>2979</v>
      </c>
      <c r="AU169" s="70" t="s">
        <v>3247</v>
      </c>
    </row>
    <row r="170" spans="2:47" x14ac:dyDescent="0.25">
      <c r="B170" s="28" t="s">
        <v>1808</v>
      </c>
      <c r="C170" s="28" t="s">
        <v>95</v>
      </c>
      <c r="D170" s="28" t="s">
        <v>96</v>
      </c>
      <c r="E170" s="28" t="s">
        <v>3142</v>
      </c>
      <c r="F170" s="28" t="s">
        <v>595</v>
      </c>
      <c r="G170" s="29">
        <v>341</v>
      </c>
      <c r="H170" s="29">
        <v>173</v>
      </c>
      <c r="I170" s="31">
        <v>0.50733137829912001</v>
      </c>
      <c r="J170" s="29">
        <v>168</v>
      </c>
      <c r="K170" s="31">
        <v>0.49266862170087999</v>
      </c>
      <c r="L170" s="29">
        <v>0</v>
      </c>
      <c r="M170" s="29">
        <v>0</v>
      </c>
      <c r="N170" s="29">
        <v>328</v>
      </c>
      <c r="O170" s="29">
        <v>4</v>
      </c>
      <c r="P170" s="29">
        <v>0</v>
      </c>
      <c r="Q170" s="29">
        <v>6</v>
      </c>
      <c r="R170" s="29">
        <v>3</v>
      </c>
      <c r="S170" s="29">
        <f>SUM(Table6[[#This Row],[AmInd]:[HawPI]],Table6[[#This Row],[Multiple]])</f>
        <v>335</v>
      </c>
      <c r="T170" s="29">
        <v>339</v>
      </c>
      <c r="U170" s="31">
        <v>0.99413489736070404</v>
      </c>
      <c r="V170" s="29">
        <v>2</v>
      </c>
      <c r="W170" s="31">
        <v>5.8651026392961903E-3</v>
      </c>
      <c r="X170" s="29">
        <v>0</v>
      </c>
      <c r="Y170" s="29">
        <v>1</v>
      </c>
      <c r="Z170" s="29" t="s">
        <v>1869</v>
      </c>
      <c r="AA170" s="29">
        <v>56</v>
      </c>
      <c r="AB170" s="29">
        <v>41</v>
      </c>
      <c r="AC170" s="29">
        <v>52</v>
      </c>
      <c r="AD170" s="28">
        <v>48</v>
      </c>
      <c r="AE170" s="29">
        <v>59</v>
      </c>
      <c r="AF170" s="29">
        <v>45</v>
      </c>
      <c r="AG170" s="29">
        <v>39</v>
      </c>
      <c r="AH170" s="29">
        <v>0</v>
      </c>
      <c r="AI170" s="29">
        <v>0</v>
      </c>
      <c r="AJ170" s="29">
        <v>0</v>
      </c>
      <c r="AK170" s="29">
        <v>0</v>
      </c>
      <c r="AL170" s="29">
        <v>0</v>
      </c>
      <c r="AM170" s="29">
        <v>0</v>
      </c>
      <c r="AN170" s="29">
        <v>0</v>
      </c>
      <c r="AO170" s="29">
        <v>333</v>
      </c>
      <c r="AP170" s="72">
        <f>Table6[[#This Row],[FRL]]/Table6[[#This Row],[Total Students]]</f>
        <v>0.97653958944281527</v>
      </c>
      <c r="AQ170" s="29">
        <v>333</v>
      </c>
      <c r="AR170" s="57">
        <f>Table6[[#This Row],[At Risk]]/Table6[[#This Row],[Total Students]]</f>
        <v>0.97653958944281527</v>
      </c>
      <c r="AS170" s="29" t="s">
        <v>1767</v>
      </c>
      <c r="AT170" s="29" t="s">
        <v>2979</v>
      </c>
      <c r="AU170" s="70" t="s">
        <v>3246</v>
      </c>
    </row>
    <row r="171" spans="2:47" ht="30" x14ac:dyDescent="0.25">
      <c r="B171" s="28" t="s">
        <v>1808</v>
      </c>
      <c r="C171" s="28" t="s">
        <v>95</v>
      </c>
      <c r="D171" s="28" t="s">
        <v>96</v>
      </c>
      <c r="E171" s="28" t="s">
        <v>3143</v>
      </c>
      <c r="F171" s="28" t="s">
        <v>596</v>
      </c>
      <c r="G171" s="29">
        <v>400</v>
      </c>
      <c r="H171" s="29">
        <v>234</v>
      </c>
      <c r="I171" s="31">
        <v>0.58499999999999996</v>
      </c>
      <c r="J171" s="29">
        <v>166</v>
      </c>
      <c r="K171" s="31">
        <v>0.41499999999999998</v>
      </c>
      <c r="L171" s="29">
        <v>1</v>
      </c>
      <c r="M171" s="29">
        <v>2</v>
      </c>
      <c r="N171" s="29">
        <v>368</v>
      </c>
      <c r="O171" s="29">
        <v>6</v>
      </c>
      <c r="P171" s="29">
        <v>0</v>
      </c>
      <c r="Q171" s="29">
        <v>15</v>
      </c>
      <c r="R171" s="29">
        <v>8</v>
      </c>
      <c r="S171" s="29">
        <f>SUM(Table6[[#This Row],[AmInd]:[HawPI]],Table6[[#This Row],[Multiple]])</f>
        <v>385</v>
      </c>
      <c r="T171" s="29">
        <v>400</v>
      </c>
      <c r="U171" s="31">
        <v>1</v>
      </c>
      <c r="V171" s="29">
        <v>0</v>
      </c>
      <c r="W171" s="31">
        <v>0</v>
      </c>
      <c r="X171" s="29">
        <v>0</v>
      </c>
      <c r="Y171" s="29">
        <v>0</v>
      </c>
      <c r="Z171" s="29" t="s">
        <v>1869</v>
      </c>
      <c r="AA171" s="29">
        <v>64</v>
      </c>
      <c r="AB171" s="29">
        <v>80</v>
      </c>
      <c r="AC171" s="29">
        <v>70</v>
      </c>
      <c r="AD171" s="28">
        <v>72</v>
      </c>
      <c r="AE171" s="29">
        <v>64</v>
      </c>
      <c r="AF171" s="29">
        <v>50</v>
      </c>
      <c r="AG171" s="29">
        <v>0</v>
      </c>
      <c r="AH171" s="29">
        <v>0</v>
      </c>
      <c r="AI171" s="29">
        <v>0</v>
      </c>
      <c r="AJ171" s="29">
        <v>0</v>
      </c>
      <c r="AK171" s="29">
        <v>0</v>
      </c>
      <c r="AL171" s="29">
        <v>0</v>
      </c>
      <c r="AM171" s="29">
        <v>0</v>
      </c>
      <c r="AN171" s="29">
        <v>0</v>
      </c>
      <c r="AO171" s="29">
        <v>293</v>
      </c>
      <c r="AP171" s="72">
        <f>Table6[[#This Row],[FRL]]/Table6[[#This Row],[Total Students]]</f>
        <v>0.73250000000000004</v>
      </c>
      <c r="AQ171" s="29">
        <v>293</v>
      </c>
      <c r="AR171" s="57">
        <f>Table6[[#This Row],[At Risk]]/Table6[[#This Row],[Total Students]]</f>
        <v>0.73250000000000004</v>
      </c>
      <c r="AS171" s="29" t="s">
        <v>1767</v>
      </c>
      <c r="AT171" s="29" t="s">
        <v>2979</v>
      </c>
      <c r="AU171" s="70" t="s">
        <v>3246</v>
      </c>
    </row>
    <row r="172" spans="2:47" x14ac:dyDescent="0.25">
      <c r="B172" s="28" t="s">
        <v>1808</v>
      </c>
      <c r="C172" s="28" t="s">
        <v>95</v>
      </c>
      <c r="D172" s="28" t="s">
        <v>96</v>
      </c>
      <c r="E172" s="28" t="s">
        <v>3144</v>
      </c>
      <c r="F172" s="28" t="s">
        <v>597</v>
      </c>
      <c r="G172" s="29">
        <v>429</v>
      </c>
      <c r="H172" s="29">
        <v>219</v>
      </c>
      <c r="I172" s="31">
        <v>0.51048951048951097</v>
      </c>
      <c r="J172" s="29">
        <v>210</v>
      </c>
      <c r="K172" s="31">
        <v>0.48951048951048998</v>
      </c>
      <c r="L172" s="29">
        <v>2</v>
      </c>
      <c r="M172" s="29">
        <v>1</v>
      </c>
      <c r="N172" s="29">
        <v>314</v>
      </c>
      <c r="O172" s="29">
        <v>44</v>
      </c>
      <c r="P172" s="29">
        <v>0</v>
      </c>
      <c r="Q172" s="29">
        <v>50</v>
      </c>
      <c r="R172" s="29">
        <v>18</v>
      </c>
      <c r="S172" s="29">
        <f>SUM(Table6[[#This Row],[AmInd]:[HawPI]],Table6[[#This Row],[Multiple]])</f>
        <v>379</v>
      </c>
      <c r="T172" s="29">
        <v>399</v>
      </c>
      <c r="U172" s="31">
        <v>0.93006993006993</v>
      </c>
      <c r="V172" s="29">
        <v>30</v>
      </c>
      <c r="W172" s="31">
        <v>6.9930069930069894E-2</v>
      </c>
      <c r="X172" s="29">
        <v>0</v>
      </c>
      <c r="Y172" s="29">
        <v>0</v>
      </c>
      <c r="Z172" s="29" t="s">
        <v>1869</v>
      </c>
      <c r="AA172" s="29">
        <v>68</v>
      </c>
      <c r="AB172" s="29">
        <v>82</v>
      </c>
      <c r="AC172" s="29">
        <v>65</v>
      </c>
      <c r="AD172" s="28">
        <v>69</v>
      </c>
      <c r="AE172" s="29">
        <v>68</v>
      </c>
      <c r="AF172" s="29">
        <v>77</v>
      </c>
      <c r="AG172" s="29">
        <v>0</v>
      </c>
      <c r="AH172" s="29">
        <v>0</v>
      </c>
      <c r="AI172" s="29">
        <v>0</v>
      </c>
      <c r="AJ172" s="29">
        <v>0</v>
      </c>
      <c r="AK172" s="29">
        <v>0</v>
      </c>
      <c r="AL172" s="29">
        <v>0</v>
      </c>
      <c r="AM172" s="29">
        <v>0</v>
      </c>
      <c r="AN172" s="29">
        <v>0</v>
      </c>
      <c r="AO172" s="29">
        <v>415</v>
      </c>
      <c r="AP172" s="72">
        <f>Table6[[#This Row],[FRL]]/Table6[[#This Row],[Total Students]]</f>
        <v>0.96736596736596736</v>
      </c>
      <c r="AQ172" s="29">
        <v>415</v>
      </c>
      <c r="AR172" s="57">
        <f>Table6[[#This Row],[At Risk]]/Table6[[#This Row],[Total Students]]</f>
        <v>0.96736596736596736</v>
      </c>
      <c r="AS172" s="29" t="s">
        <v>1767</v>
      </c>
      <c r="AT172" s="29" t="s">
        <v>2979</v>
      </c>
      <c r="AU172" s="70" t="s">
        <v>3246</v>
      </c>
    </row>
    <row r="173" spans="2:47" ht="30" x14ac:dyDescent="0.25">
      <c r="B173" s="28" t="s">
        <v>1808</v>
      </c>
      <c r="C173" s="28" t="s">
        <v>95</v>
      </c>
      <c r="D173" s="28" t="s">
        <v>96</v>
      </c>
      <c r="E173" s="28" t="s">
        <v>3145</v>
      </c>
      <c r="F173" s="28" t="s">
        <v>598</v>
      </c>
      <c r="G173" s="29">
        <v>499</v>
      </c>
      <c r="H173" s="29">
        <v>276</v>
      </c>
      <c r="I173" s="31">
        <v>0.55310621242485003</v>
      </c>
      <c r="J173" s="29">
        <v>223</v>
      </c>
      <c r="K173" s="31">
        <v>0.44689378757515003</v>
      </c>
      <c r="L173" s="29">
        <v>0</v>
      </c>
      <c r="M173" s="29">
        <v>33</v>
      </c>
      <c r="N173" s="29">
        <v>121</v>
      </c>
      <c r="O173" s="29">
        <v>19</v>
      </c>
      <c r="P173" s="29">
        <v>0</v>
      </c>
      <c r="Q173" s="29">
        <v>309</v>
      </c>
      <c r="R173" s="29">
        <v>17</v>
      </c>
      <c r="S173" s="29">
        <f>SUM(Table6[[#This Row],[AmInd]:[HawPI]],Table6[[#This Row],[Multiple]])</f>
        <v>190</v>
      </c>
      <c r="T173" s="29">
        <v>498</v>
      </c>
      <c r="U173" s="31">
        <v>0.99799599198396804</v>
      </c>
      <c r="V173" s="29">
        <v>1</v>
      </c>
      <c r="W173" s="31">
        <v>2.0040080160320601E-3</v>
      </c>
      <c r="X173" s="29">
        <v>0</v>
      </c>
      <c r="Y173" s="29">
        <v>0</v>
      </c>
      <c r="Z173" s="29" t="s">
        <v>1869</v>
      </c>
      <c r="AA173" s="29">
        <v>87</v>
      </c>
      <c r="AB173" s="29">
        <v>87</v>
      </c>
      <c r="AC173" s="29">
        <v>82</v>
      </c>
      <c r="AD173" s="28">
        <v>83</v>
      </c>
      <c r="AE173" s="29">
        <v>80</v>
      </c>
      <c r="AF173" s="29">
        <v>80</v>
      </c>
      <c r="AG173" s="29">
        <v>0</v>
      </c>
      <c r="AH173" s="29">
        <v>0</v>
      </c>
      <c r="AI173" s="29">
        <v>0</v>
      </c>
      <c r="AJ173" s="29">
        <v>0</v>
      </c>
      <c r="AK173" s="29">
        <v>0</v>
      </c>
      <c r="AL173" s="29">
        <v>0</v>
      </c>
      <c r="AM173" s="29">
        <v>0</v>
      </c>
      <c r="AN173" s="29">
        <v>0</v>
      </c>
      <c r="AO173" s="29">
        <v>99</v>
      </c>
      <c r="AP173" s="72">
        <f>Table6[[#This Row],[FRL]]/Table6[[#This Row],[Total Students]]</f>
        <v>0.19839679358717435</v>
      </c>
      <c r="AQ173" s="29">
        <v>99</v>
      </c>
      <c r="AR173" s="57">
        <f>Table6[[#This Row],[At Risk]]/Table6[[#This Row],[Total Students]]</f>
        <v>0.19839679358717435</v>
      </c>
      <c r="AS173" s="29" t="s">
        <v>1767</v>
      </c>
      <c r="AT173" s="29" t="s">
        <v>2979</v>
      </c>
      <c r="AU173" s="70" t="s">
        <v>3246</v>
      </c>
    </row>
    <row r="174" spans="2:47" x14ac:dyDescent="0.25">
      <c r="B174" s="28" t="s">
        <v>1808</v>
      </c>
      <c r="C174" s="28" t="s">
        <v>95</v>
      </c>
      <c r="D174" s="28" t="s">
        <v>96</v>
      </c>
      <c r="E174" s="28" t="s">
        <v>3146</v>
      </c>
      <c r="F174" s="28" t="s">
        <v>599</v>
      </c>
      <c r="G174" s="29">
        <v>1209</v>
      </c>
      <c r="H174" s="29">
        <v>674</v>
      </c>
      <c r="I174" s="31">
        <v>0.55748552522746098</v>
      </c>
      <c r="J174" s="29">
        <v>535</v>
      </c>
      <c r="K174" s="31">
        <v>0.44251447477253902</v>
      </c>
      <c r="L174" s="29">
        <v>1</v>
      </c>
      <c r="M174" s="29">
        <v>64</v>
      </c>
      <c r="N174" s="29">
        <v>330</v>
      </c>
      <c r="O174" s="29">
        <v>42</v>
      </c>
      <c r="P174" s="29">
        <v>1</v>
      </c>
      <c r="Q174" s="29">
        <v>743</v>
      </c>
      <c r="R174" s="29">
        <v>28</v>
      </c>
      <c r="S174" s="29">
        <f>SUM(Table6[[#This Row],[AmInd]:[HawPI]],Table6[[#This Row],[Multiple]])</f>
        <v>466</v>
      </c>
      <c r="T174" s="29">
        <v>1209</v>
      </c>
      <c r="U174" s="31">
        <v>1</v>
      </c>
      <c r="V174" s="29">
        <v>0</v>
      </c>
      <c r="W174" s="31">
        <v>0</v>
      </c>
      <c r="X174" s="29">
        <v>0</v>
      </c>
      <c r="Y174" s="29">
        <v>0</v>
      </c>
      <c r="Z174" s="29" t="s">
        <v>1869</v>
      </c>
      <c r="AA174" s="29">
        <v>0</v>
      </c>
      <c r="AB174" s="29">
        <v>0</v>
      </c>
      <c r="AC174" s="29">
        <v>0</v>
      </c>
      <c r="AD174" s="28">
        <v>0</v>
      </c>
      <c r="AE174" s="29">
        <v>0</v>
      </c>
      <c r="AF174" s="29">
        <v>0</v>
      </c>
      <c r="AG174" s="29">
        <v>412</v>
      </c>
      <c r="AH174" s="29">
        <v>398</v>
      </c>
      <c r="AI174" s="29">
        <v>399</v>
      </c>
      <c r="AJ174" s="29">
        <v>0</v>
      </c>
      <c r="AK174" s="29">
        <v>0</v>
      </c>
      <c r="AL174" s="29">
        <v>0</v>
      </c>
      <c r="AM174" s="29">
        <v>0</v>
      </c>
      <c r="AN174" s="29">
        <v>0</v>
      </c>
      <c r="AO174" s="29">
        <v>283</v>
      </c>
      <c r="AP174" s="72">
        <f>Table6[[#This Row],[FRL]]/Table6[[#This Row],[Total Students]]</f>
        <v>0.23407775020678245</v>
      </c>
      <c r="AQ174" s="29">
        <v>283</v>
      </c>
      <c r="AR174" s="57">
        <f>Table6[[#This Row],[At Risk]]/Table6[[#This Row],[Total Students]]</f>
        <v>0.23407775020678245</v>
      </c>
      <c r="AS174" s="29" t="s">
        <v>1767</v>
      </c>
      <c r="AT174" s="29" t="s">
        <v>2979</v>
      </c>
      <c r="AU174" s="70" t="s">
        <v>3246</v>
      </c>
    </row>
    <row r="175" spans="2:47" x14ac:dyDescent="0.25">
      <c r="B175" s="28" t="s">
        <v>1808</v>
      </c>
      <c r="C175" s="28" t="s">
        <v>95</v>
      </c>
      <c r="D175" s="28" t="s">
        <v>96</v>
      </c>
      <c r="E175" s="28" t="s">
        <v>3147</v>
      </c>
      <c r="F175" s="28" t="s">
        <v>1827</v>
      </c>
      <c r="G175" s="29">
        <v>156</v>
      </c>
      <c r="H175" s="29">
        <v>41</v>
      </c>
      <c r="I175" s="31">
        <v>0.262820512820513</v>
      </c>
      <c r="J175" s="29">
        <v>115</v>
      </c>
      <c r="K175" s="31">
        <v>0.737179487179487</v>
      </c>
      <c r="L175" s="29">
        <v>0</v>
      </c>
      <c r="M175" s="29">
        <v>0</v>
      </c>
      <c r="N175" s="29">
        <v>143</v>
      </c>
      <c r="O175" s="29">
        <v>2</v>
      </c>
      <c r="P175" s="29">
        <v>1</v>
      </c>
      <c r="Q175" s="29">
        <v>9</v>
      </c>
      <c r="R175" s="29">
        <v>1</v>
      </c>
      <c r="S175" s="29">
        <f>SUM(Table6[[#This Row],[AmInd]:[HawPI]],Table6[[#This Row],[Multiple]])</f>
        <v>147</v>
      </c>
      <c r="T175" s="29">
        <v>155</v>
      </c>
      <c r="U175" s="31">
        <v>0.99358974358974395</v>
      </c>
      <c r="V175" s="29">
        <v>1</v>
      </c>
      <c r="W175" s="31">
        <v>6.41025641025641E-3</v>
      </c>
      <c r="X175" s="29">
        <v>0</v>
      </c>
      <c r="Y175" s="29">
        <v>87</v>
      </c>
      <c r="Z175" s="29" t="s">
        <v>1869</v>
      </c>
      <c r="AA175" s="29">
        <v>69</v>
      </c>
      <c r="AB175" s="29">
        <v>0</v>
      </c>
      <c r="AC175" s="29">
        <v>0</v>
      </c>
      <c r="AD175" s="28">
        <v>0</v>
      </c>
      <c r="AE175" s="29">
        <v>0</v>
      </c>
      <c r="AF175" s="29">
        <v>0</v>
      </c>
      <c r="AG175" s="29">
        <v>0</v>
      </c>
      <c r="AH175" s="29">
        <v>0</v>
      </c>
      <c r="AI175" s="29">
        <v>0</v>
      </c>
      <c r="AJ175" s="29">
        <v>0</v>
      </c>
      <c r="AK175" s="29">
        <v>0</v>
      </c>
      <c r="AL175" s="29">
        <v>0</v>
      </c>
      <c r="AM175" s="29">
        <v>0</v>
      </c>
      <c r="AN175" s="29">
        <v>0</v>
      </c>
      <c r="AO175" s="29">
        <v>135</v>
      </c>
      <c r="AP175" s="72">
        <f>Table6[[#This Row],[FRL]]/Table6[[#This Row],[Total Students]]</f>
        <v>0.86538461538461542</v>
      </c>
      <c r="AQ175" s="29">
        <v>135</v>
      </c>
      <c r="AR175" s="57">
        <f>Table6[[#This Row],[At Risk]]/Table6[[#This Row],[Total Students]]</f>
        <v>0.86538461538461542</v>
      </c>
      <c r="AS175" s="29" t="s">
        <v>1767</v>
      </c>
      <c r="AT175" s="29" t="s">
        <v>2979</v>
      </c>
      <c r="AU175" s="70" t="s">
        <v>3246</v>
      </c>
    </row>
    <row r="176" spans="2:47" x14ac:dyDescent="0.25">
      <c r="B176" s="28" t="s">
        <v>1808</v>
      </c>
      <c r="C176" s="28" t="s">
        <v>95</v>
      </c>
      <c r="D176" s="28" t="s">
        <v>96</v>
      </c>
      <c r="E176" s="28" t="s">
        <v>3148</v>
      </c>
      <c r="F176" s="28" t="s">
        <v>600</v>
      </c>
      <c r="G176" s="29">
        <v>718</v>
      </c>
      <c r="H176" s="29">
        <v>363</v>
      </c>
      <c r="I176" s="31">
        <v>0.506276150627615</v>
      </c>
      <c r="J176" s="29">
        <v>355</v>
      </c>
      <c r="K176" s="31">
        <v>0.493723849372385</v>
      </c>
      <c r="L176" s="29">
        <v>2</v>
      </c>
      <c r="M176" s="29">
        <v>1</v>
      </c>
      <c r="N176" s="29">
        <v>699</v>
      </c>
      <c r="O176" s="29">
        <v>6</v>
      </c>
      <c r="P176" s="29">
        <v>0</v>
      </c>
      <c r="Q176" s="29">
        <v>9</v>
      </c>
      <c r="R176" s="29">
        <v>1</v>
      </c>
      <c r="S176" s="29">
        <f>SUM(Table6[[#This Row],[AmInd]:[HawPI]],Table6[[#This Row],[Multiple]])</f>
        <v>709</v>
      </c>
      <c r="T176" s="29">
        <v>717</v>
      </c>
      <c r="U176" s="31">
        <v>0.99860529986053004</v>
      </c>
      <c r="V176" s="29">
        <v>1</v>
      </c>
      <c r="W176" s="31">
        <v>1.39470013947001E-3</v>
      </c>
      <c r="X176" s="29">
        <v>0</v>
      </c>
      <c r="Y176" s="29">
        <v>0</v>
      </c>
      <c r="Z176" s="29" t="s">
        <v>1869</v>
      </c>
      <c r="AA176" s="29">
        <v>0</v>
      </c>
      <c r="AB176" s="29">
        <v>0</v>
      </c>
      <c r="AC176" s="29">
        <v>0</v>
      </c>
      <c r="AD176" s="28">
        <v>0</v>
      </c>
      <c r="AE176" s="29">
        <v>0</v>
      </c>
      <c r="AF176" s="29">
        <v>0</v>
      </c>
      <c r="AG176" s="29">
        <v>0</v>
      </c>
      <c r="AH176" s="29">
        <v>0</v>
      </c>
      <c r="AI176" s="29">
        <v>0</v>
      </c>
      <c r="AJ176" s="29">
        <v>166</v>
      </c>
      <c r="AK176" s="29">
        <v>47</v>
      </c>
      <c r="AL176" s="29">
        <v>172</v>
      </c>
      <c r="AM176" s="29">
        <v>203</v>
      </c>
      <c r="AN176" s="29">
        <v>130</v>
      </c>
      <c r="AO176" s="29">
        <v>618</v>
      </c>
      <c r="AP176" s="72">
        <f>Table6[[#This Row],[FRL]]/Table6[[#This Row],[Total Students]]</f>
        <v>0.8607242339832869</v>
      </c>
      <c r="AQ176" s="29">
        <v>618</v>
      </c>
      <c r="AR176" s="57">
        <f>Table6[[#This Row],[At Risk]]/Table6[[#This Row],[Total Students]]</f>
        <v>0.8607242339832869</v>
      </c>
      <c r="AS176" s="29" t="s">
        <v>1767</v>
      </c>
      <c r="AT176" s="29" t="s">
        <v>2979</v>
      </c>
      <c r="AU176" s="70" t="s">
        <v>3247</v>
      </c>
    </row>
    <row r="177" spans="2:47" x14ac:dyDescent="0.25">
      <c r="B177" s="28" t="s">
        <v>1808</v>
      </c>
      <c r="C177" s="28" t="s">
        <v>95</v>
      </c>
      <c r="D177" s="28" t="s">
        <v>96</v>
      </c>
      <c r="E177" s="28" t="s">
        <v>3149</v>
      </c>
      <c r="F177" s="28" t="s">
        <v>601</v>
      </c>
      <c r="G177" s="29">
        <v>479</v>
      </c>
      <c r="H177" s="29">
        <v>241</v>
      </c>
      <c r="I177" s="31">
        <v>0.50313152400835104</v>
      </c>
      <c r="J177" s="29">
        <v>238</v>
      </c>
      <c r="K177" s="31">
        <v>0.49686847599164902</v>
      </c>
      <c r="L177" s="29">
        <v>2</v>
      </c>
      <c r="M177" s="29">
        <v>25</v>
      </c>
      <c r="N177" s="29">
        <v>94</v>
      </c>
      <c r="O177" s="29">
        <v>20</v>
      </c>
      <c r="P177" s="29">
        <v>1</v>
      </c>
      <c r="Q177" s="29">
        <v>324</v>
      </c>
      <c r="R177" s="29">
        <v>13</v>
      </c>
      <c r="S177" s="29">
        <f>SUM(Table6[[#This Row],[AmInd]:[HawPI]],Table6[[#This Row],[Multiple]])</f>
        <v>155</v>
      </c>
      <c r="T177" s="29">
        <v>478</v>
      </c>
      <c r="U177" s="31">
        <v>0.99791231732776597</v>
      </c>
      <c r="V177" s="29">
        <v>1</v>
      </c>
      <c r="W177" s="31">
        <v>2.0876826722338198E-3</v>
      </c>
      <c r="X177" s="29">
        <v>0</v>
      </c>
      <c r="Y177" s="29">
        <v>0</v>
      </c>
      <c r="Z177" s="29" t="s">
        <v>1869</v>
      </c>
      <c r="AA177" s="29">
        <v>88</v>
      </c>
      <c r="AB177" s="29">
        <v>86</v>
      </c>
      <c r="AC177" s="29">
        <v>81</v>
      </c>
      <c r="AD177" s="28">
        <v>78</v>
      </c>
      <c r="AE177" s="29">
        <v>71</v>
      </c>
      <c r="AF177" s="29">
        <v>75</v>
      </c>
      <c r="AG177" s="29">
        <v>0</v>
      </c>
      <c r="AH177" s="29">
        <v>0</v>
      </c>
      <c r="AI177" s="29">
        <v>0</v>
      </c>
      <c r="AJ177" s="29">
        <v>0</v>
      </c>
      <c r="AK177" s="29">
        <v>0</v>
      </c>
      <c r="AL177" s="29">
        <v>0</v>
      </c>
      <c r="AM177" s="29">
        <v>0</v>
      </c>
      <c r="AN177" s="29">
        <v>0</v>
      </c>
      <c r="AO177" s="29">
        <v>87</v>
      </c>
      <c r="AP177" s="72">
        <f>Table6[[#This Row],[FRL]]/Table6[[#This Row],[Total Students]]</f>
        <v>0.18162839248434237</v>
      </c>
      <c r="AQ177" s="29">
        <v>87</v>
      </c>
      <c r="AR177" s="57">
        <f>Table6[[#This Row],[At Risk]]/Table6[[#This Row],[Total Students]]</f>
        <v>0.18162839248434237</v>
      </c>
      <c r="AS177" s="29" t="s">
        <v>1767</v>
      </c>
      <c r="AT177" s="29" t="s">
        <v>2979</v>
      </c>
      <c r="AU177" s="70" t="s">
        <v>3246</v>
      </c>
    </row>
    <row r="178" spans="2:47" x14ac:dyDescent="0.25">
      <c r="B178" s="28" t="s">
        <v>1808</v>
      </c>
      <c r="C178" s="28" t="s">
        <v>95</v>
      </c>
      <c r="D178" s="28" t="s">
        <v>96</v>
      </c>
      <c r="E178" s="28" t="s">
        <v>3150</v>
      </c>
      <c r="F178" s="28" t="s">
        <v>602</v>
      </c>
      <c r="G178" s="29">
        <v>524</v>
      </c>
      <c r="H178" s="29">
        <v>253</v>
      </c>
      <c r="I178" s="31">
        <v>0.48282442748091597</v>
      </c>
      <c r="J178" s="29">
        <v>271</v>
      </c>
      <c r="K178" s="31">
        <v>0.51717557251908397</v>
      </c>
      <c r="L178" s="29">
        <v>0</v>
      </c>
      <c r="M178" s="29">
        <v>2</v>
      </c>
      <c r="N178" s="29">
        <v>365</v>
      </c>
      <c r="O178" s="29">
        <v>19</v>
      </c>
      <c r="P178" s="29">
        <v>1</v>
      </c>
      <c r="Q178" s="29">
        <v>118</v>
      </c>
      <c r="R178" s="29">
        <v>19</v>
      </c>
      <c r="S178" s="29">
        <f>SUM(Table6[[#This Row],[AmInd]:[HawPI]],Table6[[#This Row],[Multiple]])</f>
        <v>406</v>
      </c>
      <c r="T178" s="29">
        <v>513</v>
      </c>
      <c r="U178" s="31">
        <v>0.97900763358778597</v>
      </c>
      <c r="V178" s="29">
        <v>11</v>
      </c>
      <c r="W178" s="31">
        <v>2.0992366412213699E-2</v>
      </c>
      <c r="X178" s="29">
        <v>0</v>
      </c>
      <c r="Y178" s="29">
        <v>2</v>
      </c>
      <c r="Z178" s="29" t="s">
        <v>1869</v>
      </c>
      <c r="AA178" s="29">
        <v>62</v>
      </c>
      <c r="AB178" s="29">
        <v>81</v>
      </c>
      <c r="AC178" s="29">
        <v>96</v>
      </c>
      <c r="AD178" s="28">
        <v>103</v>
      </c>
      <c r="AE178" s="29">
        <v>102</v>
      </c>
      <c r="AF178" s="29">
        <v>78</v>
      </c>
      <c r="AG178" s="29">
        <v>0</v>
      </c>
      <c r="AH178" s="29">
        <v>0</v>
      </c>
      <c r="AI178" s="29">
        <v>0</v>
      </c>
      <c r="AJ178" s="29">
        <v>0</v>
      </c>
      <c r="AK178" s="29">
        <v>0</v>
      </c>
      <c r="AL178" s="29">
        <v>0</v>
      </c>
      <c r="AM178" s="29">
        <v>0</v>
      </c>
      <c r="AN178" s="29">
        <v>0</v>
      </c>
      <c r="AO178" s="29">
        <v>430</v>
      </c>
      <c r="AP178" s="72">
        <f>Table6[[#This Row],[FRL]]/Table6[[#This Row],[Total Students]]</f>
        <v>0.82061068702290074</v>
      </c>
      <c r="AQ178" s="29">
        <v>430</v>
      </c>
      <c r="AR178" s="57">
        <f>Table6[[#This Row],[At Risk]]/Table6[[#This Row],[Total Students]]</f>
        <v>0.82061068702290074</v>
      </c>
      <c r="AS178" s="29" t="s">
        <v>1767</v>
      </c>
      <c r="AT178" s="29" t="s">
        <v>2979</v>
      </c>
      <c r="AU178" s="70" t="s">
        <v>3246</v>
      </c>
    </row>
    <row r="179" spans="2:47" ht="30" x14ac:dyDescent="0.25">
      <c r="B179" s="28" t="s">
        <v>1808</v>
      </c>
      <c r="C179" s="28" t="s">
        <v>95</v>
      </c>
      <c r="D179" s="28" t="s">
        <v>96</v>
      </c>
      <c r="E179" s="28" t="s">
        <v>3151</v>
      </c>
      <c r="F179" s="28" t="s">
        <v>603</v>
      </c>
      <c r="G179" s="29">
        <v>658</v>
      </c>
      <c r="H179" s="29">
        <v>334</v>
      </c>
      <c r="I179" s="31">
        <v>0.50759878419452897</v>
      </c>
      <c r="J179" s="29">
        <v>324</v>
      </c>
      <c r="K179" s="31">
        <v>0.49240121580547103</v>
      </c>
      <c r="L179" s="29">
        <v>0</v>
      </c>
      <c r="M179" s="29">
        <v>0</v>
      </c>
      <c r="N179" s="29">
        <v>650</v>
      </c>
      <c r="O179" s="29">
        <v>0</v>
      </c>
      <c r="P179" s="29">
        <v>0</v>
      </c>
      <c r="Q179" s="29">
        <v>6</v>
      </c>
      <c r="R179" s="29">
        <v>2</v>
      </c>
      <c r="S179" s="29">
        <f>SUM(Table6[[#This Row],[AmInd]:[HawPI]],Table6[[#This Row],[Multiple]])</f>
        <v>652</v>
      </c>
      <c r="T179" s="29">
        <v>658</v>
      </c>
      <c r="U179" s="31">
        <v>1</v>
      </c>
      <c r="V179" s="29">
        <v>0</v>
      </c>
      <c r="W179" s="31">
        <v>0</v>
      </c>
      <c r="X179" s="29">
        <v>0</v>
      </c>
      <c r="Y179" s="29">
        <v>0</v>
      </c>
      <c r="Z179" s="29" t="s">
        <v>1869</v>
      </c>
      <c r="AA179" s="29">
        <v>0</v>
      </c>
      <c r="AB179" s="29">
        <v>0</v>
      </c>
      <c r="AC179" s="29">
        <v>0</v>
      </c>
      <c r="AD179" s="28">
        <v>0</v>
      </c>
      <c r="AE179" s="29">
        <v>0</v>
      </c>
      <c r="AF179" s="29">
        <v>0</v>
      </c>
      <c r="AG179" s="29">
        <v>0</v>
      </c>
      <c r="AH179" s="29">
        <v>114</v>
      </c>
      <c r="AI179" s="29">
        <v>118</v>
      </c>
      <c r="AJ179" s="29">
        <v>123</v>
      </c>
      <c r="AK179" s="29">
        <v>3</v>
      </c>
      <c r="AL179" s="29">
        <v>108</v>
      </c>
      <c r="AM179" s="29">
        <v>108</v>
      </c>
      <c r="AN179" s="29">
        <v>84</v>
      </c>
      <c r="AO179" s="29">
        <v>601</v>
      </c>
      <c r="AP179" s="72">
        <f>Table6[[#This Row],[FRL]]/Table6[[#This Row],[Total Students]]</f>
        <v>0.91337386018237077</v>
      </c>
      <c r="AQ179" s="29">
        <v>601</v>
      </c>
      <c r="AR179" s="57">
        <f>Table6[[#This Row],[At Risk]]/Table6[[#This Row],[Total Students]]</f>
        <v>0.91337386018237077</v>
      </c>
      <c r="AS179" s="29" t="s">
        <v>1767</v>
      </c>
      <c r="AT179" s="29" t="s">
        <v>2979</v>
      </c>
      <c r="AU179" s="70" t="s">
        <v>3246</v>
      </c>
    </row>
    <row r="180" spans="2:47" x14ac:dyDescent="0.25">
      <c r="B180" s="28" t="s">
        <v>1808</v>
      </c>
      <c r="C180" s="28" t="s">
        <v>95</v>
      </c>
      <c r="D180" s="28" t="s">
        <v>96</v>
      </c>
      <c r="E180" s="28" t="s">
        <v>3152</v>
      </c>
      <c r="F180" s="28" t="s">
        <v>604</v>
      </c>
      <c r="G180" s="29">
        <v>688</v>
      </c>
      <c r="H180" s="29">
        <v>377</v>
      </c>
      <c r="I180" s="31">
        <v>0.54796511627906996</v>
      </c>
      <c r="J180" s="29">
        <v>311</v>
      </c>
      <c r="K180" s="31">
        <v>0.45203488372092998</v>
      </c>
      <c r="L180" s="29">
        <v>1</v>
      </c>
      <c r="M180" s="29">
        <v>10</v>
      </c>
      <c r="N180" s="29">
        <v>124</v>
      </c>
      <c r="O180" s="29">
        <v>9</v>
      </c>
      <c r="P180" s="29">
        <v>0</v>
      </c>
      <c r="Q180" s="29">
        <v>528</v>
      </c>
      <c r="R180" s="29">
        <v>16</v>
      </c>
      <c r="S180" s="29">
        <f>SUM(Table6[[#This Row],[AmInd]:[HawPI]],Table6[[#This Row],[Multiple]])</f>
        <v>160</v>
      </c>
      <c r="T180" s="29">
        <v>686</v>
      </c>
      <c r="U180" s="31">
        <v>0.99709302325581395</v>
      </c>
      <c r="V180" s="29">
        <v>2</v>
      </c>
      <c r="W180" s="31">
        <v>2.9069767441860499E-3</v>
      </c>
      <c r="X180" s="29">
        <v>0</v>
      </c>
      <c r="Y180" s="29">
        <v>0</v>
      </c>
      <c r="Z180" s="29" t="s">
        <v>1869</v>
      </c>
      <c r="AA180" s="29">
        <v>63</v>
      </c>
      <c r="AB180" s="29">
        <v>75</v>
      </c>
      <c r="AC180" s="29">
        <v>66</v>
      </c>
      <c r="AD180" s="28">
        <v>85</v>
      </c>
      <c r="AE180" s="29">
        <v>85</v>
      </c>
      <c r="AF180" s="29">
        <v>80</v>
      </c>
      <c r="AG180" s="29">
        <v>76</v>
      </c>
      <c r="AH180" s="29">
        <v>90</v>
      </c>
      <c r="AI180" s="29">
        <v>68</v>
      </c>
      <c r="AJ180" s="29">
        <v>0</v>
      </c>
      <c r="AK180" s="29">
        <v>0</v>
      </c>
      <c r="AL180" s="29">
        <v>0</v>
      </c>
      <c r="AM180" s="29">
        <v>0</v>
      </c>
      <c r="AN180" s="29">
        <v>0</v>
      </c>
      <c r="AO180" s="29">
        <v>243</v>
      </c>
      <c r="AP180" s="72">
        <f>Table6[[#This Row],[FRL]]/Table6[[#This Row],[Total Students]]</f>
        <v>0.35319767441860467</v>
      </c>
      <c r="AQ180" s="29">
        <v>243</v>
      </c>
      <c r="AR180" s="57">
        <f>Table6[[#This Row],[At Risk]]/Table6[[#This Row],[Total Students]]</f>
        <v>0.35319767441860467</v>
      </c>
      <c r="AS180" s="29" t="s">
        <v>1767</v>
      </c>
      <c r="AT180" s="29" t="s">
        <v>2979</v>
      </c>
      <c r="AU180" s="70" t="s">
        <v>3246</v>
      </c>
    </row>
    <row r="181" spans="2:47" ht="30" x14ac:dyDescent="0.25">
      <c r="B181" s="28" t="s">
        <v>1808</v>
      </c>
      <c r="C181" s="28" t="s">
        <v>95</v>
      </c>
      <c r="D181" s="28" t="s">
        <v>96</v>
      </c>
      <c r="E181" s="28" t="s">
        <v>3153</v>
      </c>
      <c r="F181" s="28" t="s">
        <v>605</v>
      </c>
      <c r="G181" s="29">
        <v>348</v>
      </c>
      <c r="H181" s="29">
        <v>167</v>
      </c>
      <c r="I181" s="31">
        <v>0.47988505747126398</v>
      </c>
      <c r="J181" s="29">
        <v>181</v>
      </c>
      <c r="K181" s="31">
        <v>0.52011494252873602</v>
      </c>
      <c r="L181" s="29">
        <v>0</v>
      </c>
      <c r="M181" s="29">
        <v>0</v>
      </c>
      <c r="N181" s="29">
        <v>336</v>
      </c>
      <c r="O181" s="29">
        <v>5</v>
      </c>
      <c r="P181" s="29">
        <v>0</v>
      </c>
      <c r="Q181" s="29">
        <v>5</v>
      </c>
      <c r="R181" s="29">
        <v>2</v>
      </c>
      <c r="S181" s="29">
        <f>SUM(Table6[[#This Row],[AmInd]:[HawPI]],Table6[[#This Row],[Multiple]])</f>
        <v>343</v>
      </c>
      <c r="T181" s="29">
        <v>346</v>
      </c>
      <c r="U181" s="31">
        <v>0.99425287356321801</v>
      </c>
      <c r="V181" s="29">
        <v>2</v>
      </c>
      <c r="W181" s="31">
        <v>5.74712643678161E-3</v>
      </c>
      <c r="X181" s="29">
        <v>0</v>
      </c>
      <c r="Y181" s="29">
        <v>0</v>
      </c>
      <c r="Z181" s="29" t="s">
        <v>1869</v>
      </c>
      <c r="AA181" s="29">
        <v>0</v>
      </c>
      <c r="AB181" s="29">
        <v>0</v>
      </c>
      <c r="AC181" s="29">
        <v>0</v>
      </c>
      <c r="AD181" s="28">
        <v>0</v>
      </c>
      <c r="AE181" s="29">
        <v>0</v>
      </c>
      <c r="AF181" s="29">
        <v>0</v>
      </c>
      <c r="AG181" s="29">
        <v>0</v>
      </c>
      <c r="AH181" s="29">
        <v>159</v>
      </c>
      <c r="AI181" s="29">
        <v>189</v>
      </c>
      <c r="AJ181" s="29">
        <v>0</v>
      </c>
      <c r="AK181" s="29">
        <v>0</v>
      </c>
      <c r="AL181" s="29">
        <v>0</v>
      </c>
      <c r="AM181" s="29">
        <v>0</v>
      </c>
      <c r="AN181" s="29">
        <v>0</v>
      </c>
      <c r="AO181" s="29">
        <v>330</v>
      </c>
      <c r="AP181" s="72">
        <f>Table6[[#This Row],[FRL]]/Table6[[#This Row],[Total Students]]</f>
        <v>0.94827586206896552</v>
      </c>
      <c r="AQ181" s="29">
        <v>330</v>
      </c>
      <c r="AR181" s="57">
        <f>Table6[[#This Row],[At Risk]]/Table6[[#This Row],[Total Students]]</f>
        <v>0.94827586206896552</v>
      </c>
      <c r="AS181" s="29" t="s">
        <v>1767</v>
      </c>
      <c r="AT181" s="29" t="s">
        <v>2979</v>
      </c>
      <c r="AU181" s="70" t="s">
        <v>3246</v>
      </c>
    </row>
    <row r="182" spans="2:47" x14ac:dyDescent="0.25">
      <c r="B182" s="28" t="s">
        <v>1808</v>
      </c>
      <c r="C182" s="28" t="s">
        <v>95</v>
      </c>
      <c r="D182" s="28" t="s">
        <v>96</v>
      </c>
      <c r="E182" s="28" t="s">
        <v>3154</v>
      </c>
      <c r="F182" s="28" t="s">
        <v>606</v>
      </c>
      <c r="G182" s="29">
        <v>1095</v>
      </c>
      <c r="H182" s="29">
        <v>515</v>
      </c>
      <c r="I182" s="31">
        <v>0.47074954296160898</v>
      </c>
      <c r="J182" s="29">
        <v>580</v>
      </c>
      <c r="K182" s="31">
        <v>0.52925045703839102</v>
      </c>
      <c r="L182" s="29">
        <v>3</v>
      </c>
      <c r="M182" s="29">
        <v>1</v>
      </c>
      <c r="N182" s="29">
        <v>935</v>
      </c>
      <c r="O182" s="29">
        <v>55</v>
      </c>
      <c r="P182" s="29">
        <v>0</v>
      </c>
      <c r="Q182" s="29">
        <v>89</v>
      </c>
      <c r="R182" s="29">
        <v>12</v>
      </c>
      <c r="S182" s="29">
        <f>SUM(Table6[[#This Row],[AmInd]:[HawPI]],Table6[[#This Row],[Multiple]])</f>
        <v>1006</v>
      </c>
      <c r="T182" s="29">
        <v>1077</v>
      </c>
      <c r="U182" s="31">
        <v>0.98354661791590503</v>
      </c>
      <c r="V182" s="29">
        <v>18</v>
      </c>
      <c r="W182" s="31">
        <v>1.6453382084095101E-2</v>
      </c>
      <c r="X182" s="29">
        <v>0</v>
      </c>
      <c r="Y182" s="29">
        <v>0</v>
      </c>
      <c r="Z182" s="29" t="s">
        <v>1869</v>
      </c>
      <c r="AA182" s="29">
        <v>0</v>
      </c>
      <c r="AB182" s="29">
        <v>0</v>
      </c>
      <c r="AC182" s="29">
        <v>0</v>
      </c>
      <c r="AD182" s="28">
        <v>0</v>
      </c>
      <c r="AE182" s="29">
        <v>0</v>
      </c>
      <c r="AF182" s="29">
        <v>0</v>
      </c>
      <c r="AG182" s="29">
        <v>0</v>
      </c>
      <c r="AH182" s="29">
        <v>130</v>
      </c>
      <c r="AI182" s="29">
        <v>154</v>
      </c>
      <c r="AJ182" s="29">
        <v>198</v>
      </c>
      <c r="AK182" s="29">
        <v>9</v>
      </c>
      <c r="AL182" s="29">
        <v>243</v>
      </c>
      <c r="AM182" s="29">
        <v>200</v>
      </c>
      <c r="AN182" s="29">
        <v>161</v>
      </c>
      <c r="AO182" s="29">
        <v>856</v>
      </c>
      <c r="AP182" s="72">
        <f>Table6[[#This Row],[FRL]]/Table6[[#This Row],[Total Students]]</f>
        <v>0.78173515981735164</v>
      </c>
      <c r="AQ182" s="29">
        <v>856</v>
      </c>
      <c r="AR182" s="57">
        <f>Table6[[#This Row],[At Risk]]/Table6[[#This Row],[Total Students]]</f>
        <v>0.78173515981735164</v>
      </c>
      <c r="AS182" s="29" t="s">
        <v>1767</v>
      </c>
      <c r="AT182" s="29" t="s">
        <v>2979</v>
      </c>
      <c r="AU182" s="70" t="s">
        <v>3246</v>
      </c>
    </row>
    <row r="183" spans="2:47" ht="30" x14ac:dyDescent="0.25">
      <c r="B183" s="28" t="s">
        <v>1808</v>
      </c>
      <c r="C183" s="28" t="s">
        <v>95</v>
      </c>
      <c r="D183" s="28" t="s">
        <v>96</v>
      </c>
      <c r="E183" s="28" t="s">
        <v>3155</v>
      </c>
      <c r="F183" s="28" t="s">
        <v>607</v>
      </c>
      <c r="G183" s="29">
        <v>416</v>
      </c>
      <c r="H183" s="29">
        <v>238</v>
      </c>
      <c r="I183" s="31">
        <v>0.57211538461538503</v>
      </c>
      <c r="J183" s="29">
        <v>178</v>
      </c>
      <c r="K183" s="31">
        <v>0.42788461538461497</v>
      </c>
      <c r="L183" s="29">
        <v>0</v>
      </c>
      <c r="M183" s="29">
        <v>0</v>
      </c>
      <c r="N183" s="29">
        <v>396</v>
      </c>
      <c r="O183" s="29">
        <v>7</v>
      </c>
      <c r="P183" s="29">
        <v>0</v>
      </c>
      <c r="Q183" s="29">
        <v>1</v>
      </c>
      <c r="R183" s="29">
        <v>12</v>
      </c>
      <c r="S183" s="29">
        <f>SUM(Table6[[#This Row],[AmInd]:[HawPI]],Table6[[#This Row],[Multiple]])</f>
        <v>415</v>
      </c>
      <c r="T183" s="29">
        <v>416</v>
      </c>
      <c r="U183" s="31">
        <v>1</v>
      </c>
      <c r="V183" s="29">
        <v>0</v>
      </c>
      <c r="W183" s="31">
        <v>0</v>
      </c>
      <c r="X183" s="29">
        <v>0</v>
      </c>
      <c r="Y183" s="29">
        <v>0</v>
      </c>
      <c r="Z183" s="29" t="s">
        <v>1869</v>
      </c>
      <c r="AA183" s="29">
        <v>81</v>
      </c>
      <c r="AB183" s="29">
        <v>57</v>
      </c>
      <c r="AC183" s="29">
        <v>85</v>
      </c>
      <c r="AD183" s="28">
        <v>64</v>
      </c>
      <c r="AE183" s="29">
        <v>73</v>
      </c>
      <c r="AF183" s="29">
        <v>56</v>
      </c>
      <c r="AG183" s="29">
        <v>0</v>
      </c>
      <c r="AH183" s="29">
        <v>0</v>
      </c>
      <c r="AI183" s="29">
        <v>0</v>
      </c>
      <c r="AJ183" s="29">
        <v>0</v>
      </c>
      <c r="AK183" s="29">
        <v>0</v>
      </c>
      <c r="AL183" s="29">
        <v>0</v>
      </c>
      <c r="AM183" s="29">
        <v>0</v>
      </c>
      <c r="AN183" s="29">
        <v>0</v>
      </c>
      <c r="AO183" s="29">
        <v>295</v>
      </c>
      <c r="AP183" s="72">
        <f>Table6[[#This Row],[FRL]]/Table6[[#This Row],[Total Students]]</f>
        <v>0.70913461538461542</v>
      </c>
      <c r="AQ183" s="29">
        <v>295</v>
      </c>
      <c r="AR183" s="57">
        <f>Table6[[#This Row],[At Risk]]/Table6[[#This Row],[Total Students]]</f>
        <v>0.70913461538461542</v>
      </c>
      <c r="AS183" s="29" t="s">
        <v>1767</v>
      </c>
      <c r="AT183" s="29" t="s">
        <v>2979</v>
      </c>
      <c r="AU183" s="70" t="s">
        <v>3246</v>
      </c>
    </row>
    <row r="184" spans="2:47" ht="30" x14ac:dyDescent="0.25">
      <c r="B184" s="28" t="s">
        <v>1808</v>
      </c>
      <c r="C184" s="28" t="s">
        <v>95</v>
      </c>
      <c r="D184" s="28" t="s">
        <v>96</v>
      </c>
      <c r="E184" s="28" t="s">
        <v>3156</v>
      </c>
      <c r="F184" s="28" t="s">
        <v>608</v>
      </c>
      <c r="G184" s="29">
        <v>293</v>
      </c>
      <c r="H184" s="29">
        <v>122</v>
      </c>
      <c r="I184" s="31">
        <v>0.416382252559727</v>
      </c>
      <c r="J184" s="29">
        <v>171</v>
      </c>
      <c r="K184" s="31">
        <v>0.58361774744027295</v>
      </c>
      <c r="L184" s="29">
        <v>0</v>
      </c>
      <c r="M184" s="29">
        <v>1</v>
      </c>
      <c r="N184" s="29">
        <v>281</v>
      </c>
      <c r="O184" s="29">
        <v>4</v>
      </c>
      <c r="P184" s="29">
        <v>0</v>
      </c>
      <c r="Q184" s="29">
        <v>7</v>
      </c>
      <c r="R184" s="29">
        <v>0</v>
      </c>
      <c r="S184" s="29">
        <f>SUM(Table6[[#This Row],[AmInd]:[HawPI]],Table6[[#This Row],[Multiple]])</f>
        <v>286</v>
      </c>
      <c r="T184" s="29">
        <v>291</v>
      </c>
      <c r="U184" s="31">
        <v>0.993174061433447</v>
      </c>
      <c r="V184" s="29">
        <v>2</v>
      </c>
      <c r="W184" s="31">
        <v>6.8259385665529002E-3</v>
      </c>
      <c r="X184" s="29">
        <v>0</v>
      </c>
      <c r="Y184" s="29">
        <v>43</v>
      </c>
      <c r="Z184" s="29" t="s">
        <v>1869</v>
      </c>
      <c r="AA184" s="29">
        <v>70</v>
      </c>
      <c r="AB184" s="29">
        <v>65</v>
      </c>
      <c r="AC184" s="29">
        <v>57</v>
      </c>
      <c r="AD184" s="28">
        <v>58</v>
      </c>
      <c r="AE184" s="29">
        <v>0</v>
      </c>
      <c r="AF184" s="29">
        <v>0</v>
      </c>
      <c r="AG184" s="29">
        <v>0</v>
      </c>
      <c r="AH184" s="29">
        <v>0</v>
      </c>
      <c r="AI184" s="29">
        <v>0</v>
      </c>
      <c r="AJ184" s="29">
        <v>0</v>
      </c>
      <c r="AK184" s="29">
        <v>0</v>
      </c>
      <c r="AL184" s="29">
        <v>0</v>
      </c>
      <c r="AM184" s="29">
        <v>0</v>
      </c>
      <c r="AN184" s="29">
        <v>0</v>
      </c>
      <c r="AO184" s="29">
        <v>288</v>
      </c>
      <c r="AP184" s="72">
        <f>Table6[[#This Row],[FRL]]/Table6[[#This Row],[Total Students]]</f>
        <v>0.98293515358361772</v>
      </c>
      <c r="AQ184" s="29">
        <v>288</v>
      </c>
      <c r="AR184" s="57">
        <f>Table6[[#This Row],[At Risk]]/Table6[[#This Row],[Total Students]]</f>
        <v>0.98293515358361772</v>
      </c>
      <c r="AS184" s="29" t="s">
        <v>1767</v>
      </c>
      <c r="AT184" s="29" t="s">
        <v>2979</v>
      </c>
      <c r="AU184" s="70" t="s">
        <v>3246</v>
      </c>
    </row>
    <row r="185" spans="2:47" x14ac:dyDescent="0.25">
      <c r="B185" s="28" t="s">
        <v>1808</v>
      </c>
      <c r="C185" s="28" t="s">
        <v>95</v>
      </c>
      <c r="D185" s="28" t="s">
        <v>96</v>
      </c>
      <c r="E185" s="28" t="s">
        <v>3157</v>
      </c>
      <c r="F185" s="28" t="s">
        <v>609</v>
      </c>
      <c r="G185" s="29">
        <v>294</v>
      </c>
      <c r="H185" s="29">
        <v>135</v>
      </c>
      <c r="I185" s="31">
        <v>0.45918367346938799</v>
      </c>
      <c r="J185" s="29">
        <v>159</v>
      </c>
      <c r="K185" s="31">
        <v>0.54081632653061196</v>
      </c>
      <c r="L185" s="29">
        <v>0</v>
      </c>
      <c r="M185" s="29">
        <v>1</v>
      </c>
      <c r="N185" s="29">
        <v>36</v>
      </c>
      <c r="O185" s="29">
        <v>21</v>
      </c>
      <c r="P185" s="29">
        <v>0</v>
      </c>
      <c r="Q185" s="29">
        <v>233</v>
      </c>
      <c r="R185" s="29">
        <v>3</v>
      </c>
      <c r="S185" s="29">
        <f>SUM(Table6[[#This Row],[AmInd]:[HawPI]],Table6[[#This Row],[Multiple]])</f>
        <v>61</v>
      </c>
      <c r="T185" s="29">
        <v>290</v>
      </c>
      <c r="U185" s="31">
        <v>0.98639455782312901</v>
      </c>
      <c r="V185" s="29">
        <v>4</v>
      </c>
      <c r="W185" s="31">
        <v>1.3605442176870699E-2</v>
      </c>
      <c r="X185" s="29">
        <v>0</v>
      </c>
      <c r="Y185" s="29">
        <v>0</v>
      </c>
      <c r="Z185" s="29" t="s">
        <v>1869</v>
      </c>
      <c r="AA185" s="29">
        <v>51</v>
      </c>
      <c r="AB185" s="29">
        <v>43</v>
      </c>
      <c r="AC185" s="29">
        <v>58</v>
      </c>
      <c r="AD185" s="28">
        <v>41</v>
      </c>
      <c r="AE185" s="29">
        <v>56</v>
      </c>
      <c r="AF185" s="29">
        <v>45</v>
      </c>
      <c r="AG185" s="29">
        <v>0</v>
      </c>
      <c r="AH185" s="29">
        <v>0</v>
      </c>
      <c r="AI185" s="29">
        <v>0</v>
      </c>
      <c r="AJ185" s="29">
        <v>0</v>
      </c>
      <c r="AK185" s="29">
        <v>0</v>
      </c>
      <c r="AL185" s="29">
        <v>0</v>
      </c>
      <c r="AM185" s="29">
        <v>0</v>
      </c>
      <c r="AN185" s="29">
        <v>0</v>
      </c>
      <c r="AO185" s="29">
        <v>224</v>
      </c>
      <c r="AP185" s="72">
        <f>Table6[[#This Row],[FRL]]/Table6[[#This Row],[Total Students]]</f>
        <v>0.76190476190476186</v>
      </c>
      <c r="AQ185" s="29">
        <v>224</v>
      </c>
      <c r="AR185" s="57">
        <f>Table6[[#This Row],[At Risk]]/Table6[[#This Row],[Total Students]]</f>
        <v>0.76190476190476186</v>
      </c>
      <c r="AS185" s="29" t="s">
        <v>1767</v>
      </c>
      <c r="AT185" s="29" t="s">
        <v>2979</v>
      </c>
      <c r="AU185" s="70" t="s">
        <v>3246</v>
      </c>
    </row>
    <row r="186" spans="2:47" x14ac:dyDescent="0.25">
      <c r="B186" s="28" t="s">
        <v>1808</v>
      </c>
      <c r="C186" s="28" t="s">
        <v>95</v>
      </c>
      <c r="D186" s="28" t="s">
        <v>96</v>
      </c>
      <c r="E186" s="28" t="s">
        <v>3158</v>
      </c>
      <c r="F186" s="28" t="s">
        <v>610</v>
      </c>
      <c r="G186" s="29">
        <v>407</v>
      </c>
      <c r="H186" s="29">
        <v>192</v>
      </c>
      <c r="I186" s="31">
        <v>0.47174447174447198</v>
      </c>
      <c r="J186" s="29">
        <v>215</v>
      </c>
      <c r="K186" s="31">
        <v>0.52825552825552802</v>
      </c>
      <c r="L186" s="29">
        <v>2</v>
      </c>
      <c r="M186" s="29">
        <v>2</v>
      </c>
      <c r="N186" s="29">
        <v>165</v>
      </c>
      <c r="O186" s="29">
        <v>13</v>
      </c>
      <c r="P186" s="29">
        <v>0</v>
      </c>
      <c r="Q186" s="29">
        <v>218</v>
      </c>
      <c r="R186" s="29">
        <v>7</v>
      </c>
      <c r="S186" s="29">
        <f>SUM(Table6[[#This Row],[AmInd]:[HawPI]],Table6[[#This Row],[Multiple]])</f>
        <v>189</v>
      </c>
      <c r="T186" s="29">
        <v>404</v>
      </c>
      <c r="U186" s="31">
        <v>0.99262899262899296</v>
      </c>
      <c r="V186" s="29">
        <v>3</v>
      </c>
      <c r="W186" s="31">
        <v>7.3710073710073704E-3</v>
      </c>
      <c r="X186" s="29">
        <v>0</v>
      </c>
      <c r="Y186" s="29">
        <v>0</v>
      </c>
      <c r="Z186" s="29" t="s">
        <v>1869</v>
      </c>
      <c r="AA186" s="29">
        <v>0</v>
      </c>
      <c r="AB186" s="29">
        <v>0</v>
      </c>
      <c r="AC186" s="29">
        <v>0</v>
      </c>
      <c r="AD186" s="28">
        <v>0</v>
      </c>
      <c r="AE186" s="29">
        <v>0</v>
      </c>
      <c r="AF186" s="29">
        <v>0</v>
      </c>
      <c r="AG186" s="29">
        <v>0</v>
      </c>
      <c r="AH186" s="29">
        <v>0</v>
      </c>
      <c r="AI186" s="29">
        <v>0</v>
      </c>
      <c r="AJ186" s="29">
        <v>113</v>
      </c>
      <c r="AK186" s="29">
        <v>2</v>
      </c>
      <c r="AL186" s="29">
        <v>117</v>
      </c>
      <c r="AM186" s="29">
        <v>90</v>
      </c>
      <c r="AN186" s="29">
        <v>85</v>
      </c>
      <c r="AO186" s="29">
        <v>269</v>
      </c>
      <c r="AP186" s="72">
        <f>Table6[[#This Row],[FRL]]/Table6[[#This Row],[Total Students]]</f>
        <v>0.6609336609336609</v>
      </c>
      <c r="AQ186" s="29">
        <v>272</v>
      </c>
      <c r="AR186" s="57">
        <f>Table6[[#This Row],[At Risk]]/Table6[[#This Row],[Total Students]]</f>
        <v>0.66830466830466828</v>
      </c>
      <c r="AS186" s="29" t="s">
        <v>1767</v>
      </c>
      <c r="AT186" s="29" t="s">
        <v>2979</v>
      </c>
      <c r="AU186" s="70" t="s">
        <v>3247</v>
      </c>
    </row>
    <row r="187" spans="2:47" x14ac:dyDescent="0.25">
      <c r="B187" s="28" t="s">
        <v>1808</v>
      </c>
      <c r="C187" s="28" t="s">
        <v>95</v>
      </c>
      <c r="D187" s="28" t="s">
        <v>96</v>
      </c>
      <c r="E187" s="28" t="s">
        <v>3159</v>
      </c>
      <c r="F187" s="28" t="s">
        <v>611</v>
      </c>
      <c r="G187" s="29">
        <v>428</v>
      </c>
      <c r="H187" s="29">
        <v>199</v>
      </c>
      <c r="I187" s="31">
        <v>0.46495327102803702</v>
      </c>
      <c r="J187" s="29">
        <v>229</v>
      </c>
      <c r="K187" s="31">
        <v>0.53504672897196304</v>
      </c>
      <c r="L187" s="29">
        <v>0</v>
      </c>
      <c r="M187" s="29">
        <v>4</v>
      </c>
      <c r="N187" s="29">
        <v>318</v>
      </c>
      <c r="O187" s="29">
        <v>35</v>
      </c>
      <c r="P187" s="29">
        <v>0</v>
      </c>
      <c r="Q187" s="29">
        <v>61</v>
      </c>
      <c r="R187" s="29">
        <v>10</v>
      </c>
      <c r="S187" s="29">
        <f>SUM(Table6[[#This Row],[AmInd]:[HawPI]],Table6[[#This Row],[Multiple]])</f>
        <v>367</v>
      </c>
      <c r="T187" s="29">
        <v>404</v>
      </c>
      <c r="U187" s="31">
        <v>0.94392523364486003</v>
      </c>
      <c r="V187" s="29">
        <v>24</v>
      </c>
      <c r="W187" s="31">
        <v>5.60747663551402E-2</v>
      </c>
      <c r="X187" s="29">
        <v>0</v>
      </c>
      <c r="Y187" s="29">
        <v>12</v>
      </c>
      <c r="Z187" s="29" t="s">
        <v>1869</v>
      </c>
      <c r="AA187" s="29">
        <v>66</v>
      </c>
      <c r="AB187" s="29">
        <v>74</v>
      </c>
      <c r="AC187" s="29">
        <v>68</v>
      </c>
      <c r="AD187" s="28">
        <v>73</v>
      </c>
      <c r="AE187" s="29">
        <v>67</v>
      </c>
      <c r="AF187" s="29">
        <v>68</v>
      </c>
      <c r="AG187" s="29">
        <v>0</v>
      </c>
      <c r="AH187" s="29">
        <v>0</v>
      </c>
      <c r="AI187" s="29">
        <v>0</v>
      </c>
      <c r="AJ187" s="29">
        <v>0</v>
      </c>
      <c r="AK187" s="29">
        <v>0</v>
      </c>
      <c r="AL187" s="29">
        <v>0</v>
      </c>
      <c r="AM187" s="29">
        <v>0</v>
      </c>
      <c r="AN187" s="29">
        <v>0</v>
      </c>
      <c r="AO187" s="29">
        <v>379</v>
      </c>
      <c r="AP187" s="72">
        <f>Table6[[#This Row],[FRL]]/Table6[[#This Row],[Total Students]]</f>
        <v>0.88551401869158874</v>
      </c>
      <c r="AQ187" s="29">
        <v>379</v>
      </c>
      <c r="AR187" s="57">
        <f>Table6[[#This Row],[At Risk]]/Table6[[#This Row],[Total Students]]</f>
        <v>0.88551401869158874</v>
      </c>
      <c r="AS187" s="29" t="s">
        <v>1767</v>
      </c>
      <c r="AT187" s="29" t="s">
        <v>2979</v>
      </c>
      <c r="AU187" s="70" t="s">
        <v>3246</v>
      </c>
    </row>
    <row r="188" spans="2:47" x14ac:dyDescent="0.25">
      <c r="B188" s="28" t="s">
        <v>1808</v>
      </c>
      <c r="C188" s="28" t="s">
        <v>95</v>
      </c>
      <c r="D188" s="28" t="s">
        <v>96</v>
      </c>
      <c r="E188" s="28" t="s">
        <v>3160</v>
      </c>
      <c r="F188" s="28" t="s">
        <v>612</v>
      </c>
      <c r="G188" s="29">
        <v>423</v>
      </c>
      <c r="H188" s="29">
        <v>193</v>
      </c>
      <c r="I188" s="31">
        <v>0.45626477541371202</v>
      </c>
      <c r="J188" s="29">
        <v>230</v>
      </c>
      <c r="K188" s="31">
        <v>0.54373522458628798</v>
      </c>
      <c r="L188" s="29">
        <v>0</v>
      </c>
      <c r="M188" s="29">
        <v>0</v>
      </c>
      <c r="N188" s="29">
        <v>413</v>
      </c>
      <c r="O188" s="29">
        <v>1</v>
      </c>
      <c r="P188" s="29">
        <v>0</v>
      </c>
      <c r="Q188" s="29">
        <v>8</v>
      </c>
      <c r="R188" s="29">
        <v>1</v>
      </c>
      <c r="S188" s="29">
        <f>SUM(Table6[[#This Row],[AmInd]:[HawPI]],Table6[[#This Row],[Multiple]])</f>
        <v>415</v>
      </c>
      <c r="T188" s="29">
        <v>422</v>
      </c>
      <c r="U188" s="31">
        <v>0.99763593380614701</v>
      </c>
      <c r="V188" s="29">
        <v>1</v>
      </c>
      <c r="W188" s="31">
        <v>2.36406619385343E-3</v>
      </c>
      <c r="X188" s="29">
        <v>0</v>
      </c>
      <c r="Y188" s="29">
        <v>16</v>
      </c>
      <c r="Z188" s="29" t="s">
        <v>1869</v>
      </c>
      <c r="AA188" s="29">
        <v>43</v>
      </c>
      <c r="AB188" s="29">
        <v>60</v>
      </c>
      <c r="AC188" s="29">
        <v>71</v>
      </c>
      <c r="AD188" s="28">
        <v>57</v>
      </c>
      <c r="AE188" s="29">
        <v>70</v>
      </c>
      <c r="AF188" s="29">
        <v>50</v>
      </c>
      <c r="AG188" s="29">
        <v>56</v>
      </c>
      <c r="AH188" s="29">
        <v>0</v>
      </c>
      <c r="AI188" s="29">
        <v>0</v>
      </c>
      <c r="AJ188" s="29">
        <v>0</v>
      </c>
      <c r="AK188" s="29">
        <v>0</v>
      </c>
      <c r="AL188" s="29">
        <v>0</v>
      </c>
      <c r="AM188" s="29">
        <v>0</v>
      </c>
      <c r="AN188" s="29">
        <v>0</v>
      </c>
      <c r="AO188" s="29">
        <v>419</v>
      </c>
      <c r="AP188" s="72">
        <f>Table6[[#This Row],[FRL]]/Table6[[#This Row],[Total Students]]</f>
        <v>0.99054373522458627</v>
      </c>
      <c r="AQ188" s="29">
        <v>419</v>
      </c>
      <c r="AR188" s="57">
        <f>Table6[[#This Row],[At Risk]]/Table6[[#This Row],[Total Students]]</f>
        <v>0.99054373522458627</v>
      </c>
      <c r="AS188" s="29" t="s">
        <v>1767</v>
      </c>
      <c r="AT188" s="29" t="s">
        <v>2979</v>
      </c>
      <c r="AU188" s="70" t="s">
        <v>3246</v>
      </c>
    </row>
    <row r="189" spans="2:47" x14ac:dyDescent="0.25">
      <c r="B189" s="28" t="s">
        <v>1808</v>
      </c>
      <c r="C189" s="28" t="s">
        <v>95</v>
      </c>
      <c r="D189" s="28" t="s">
        <v>96</v>
      </c>
      <c r="E189" s="28" t="s">
        <v>3161</v>
      </c>
      <c r="F189" s="28" t="s">
        <v>613</v>
      </c>
      <c r="G189" s="29">
        <v>973</v>
      </c>
      <c r="H189" s="29">
        <v>471</v>
      </c>
      <c r="I189" s="31">
        <v>0.48406988694758502</v>
      </c>
      <c r="J189" s="29">
        <v>502</v>
      </c>
      <c r="K189" s="31">
        <v>0.51593011305241498</v>
      </c>
      <c r="L189" s="29">
        <v>2</v>
      </c>
      <c r="M189" s="29">
        <v>4</v>
      </c>
      <c r="N189" s="29">
        <v>357</v>
      </c>
      <c r="O189" s="29">
        <v>35</v>
      </c>
      <c r="P189" s="29">
        <v>0</v>
      </c>
      <c r="Q189" s="29">
        <v>563</v>
      </c>
      <c r="R189" s="29">
        <v>12</v>
      </c>
      <c r="S189" s="29">
        <f>SUM(Table6[[#This Row],[AmInd]:[HawPI]],Table6[[#This Row],[Multiple]])</f>
        <v>410</v>
      </c>
      <c r="T189" s="29">
        <v>965</v>
      </c>
      <c r="U189" s="31">
        <v>0.99177800616649503</v>
      </c>
      <c r="V189" s="29">
        <v>8</v>
      </c>
      <c r="W189" s="31">
        <v>8.2219938335046303E-3</v>
      </c>
      <c r="X189" s="29">
        <v>0</v>
      </c>
      <c r="Y189" s="29">
        <v>0</v>
      </c>
      <c r="Z189" s="29" t="s">
        <v>1869</v>
      </c>
      <c r="AA189" s="29">
        <v>0</v>
      </c>
      <c r="AB189" s="29">
        <v>0</v>
      </c>
      <c r="AC189" s="29">
        <v>0</v>
      </c>
      <c r="AD189" s="28">
        <v>0</v>
      </c>
      <c r="AE189" s="29">
        <v>0</v>
      </c>
      <c r="AF189" s="29">
        <v>0</v>
      </c>
      <c r="AG189" s="29">
        <v>0</v>
      </c>
      <c r="AH189" s="29">
        <v>0</v>
      </c>
      <c r="AI189" s="29">
        <v>0</v>
      </c>
      <c r="AJ189" s="29">
        <v>278</v>
      </c>
      <c r="AK189" s="29">
        <v>21</v>
      </c>
      <c r="AL189" s="29">
        <v>242</v>
      </c>
      <c r="AM189" s="29">
        <v>241</v>
      </c>
      <c r="AN189" s="29">
        <v>191</v>
      </c>
      <c r="AO189" s="29">
        <v>466</v>
      </c>
      <c r="AP189" s="72">
        <f>Table6[[#This Row],[FRL]]/Table6[[#This Row],[Total Students]]</f>
        <v>0.47893114080164439</v>
      </c>
      <c r="AQ189" s="29">
        <v>468</v>
      </c>
      <c r="AR189" s="57">
        <f>Table6[[#This Row],[At Risk]]/Table6[[#This Row],[Total Students]]</f>
        <v>0.48098663926002055</v>
      </c>
      <c r="AS189" s="29" t="s">
        <v>1767</v>
      </c>
      <c r="AT189" s="29" t="s">
        <v>2979</v>
      </c>
      <c r="AU189" s="70" t="s">
        <v>3247</v>
      </c>
    </row>
    <row r="190" spans="2:47" ht="30" x14ac:dyDescent="0.25">
      <c r="B190" s="28" t="s">
        <v>1808</v>
      </c>
      <c r="C190" s="28" t="s">
        <v>95</v>
      </c>
      <c r="D190" s="28" t="s">
        <v>96</v>
      </c>
      <c r="E190" s="28" t="s">
        <v>3162</v>
      </c>
      <c r="F190" s="28" t="s">
        <v>614</v>
      </c>
      <c r="G190" s="29">
        <v>806</v>
      </c>
      <c r="H190" s="29">
        <v>389</v>
      </c>
      <c r="I190" s="31">
        <v>0.48263027295285399</v>
      </c>
      <c r="J190" s="29">
        <v>417</v>
      </c>
      <c r="K190" s="31">
        <v>0.51736972704714601</v>
      </c>
      <c r="L190" s="29">
        <v>1</v>
      </c>
      <c r="M190" s="29">
        <v>1</v>
      </c>
      <c r="N190" s="29">
        <v>786</v>
      </c>
      <c r="O190" s="29">
        <v>7</v>
      </c>
      <c r="P190" s="29">
        <v>0</v>
      </c>
      <c r="Q190" s="29">
        <v>4</v>
      </c>
      <c r="R190" s="29">
        <v>7</v>
      </c>
      <c r="S190" s="29">
        <f>SUM(Table6[[#This Row],[AmInd]:[HawPI]],Table6[[#This Row],[Multiple]])</f>
        <v>802</v>
      </c>
      <c r="T190" s="29">
        <v>802</v>
      </c>
      <c r="U190" s="31">
        <v>0.99503722084367197</v>
      </c>
      <c r="V190" s="29">
        <v>4</v>
      </c>
      <c r="W190" s="31">
        <v>4.96277915632754E-3</v>
      </c>
      <c r="X190" s="29">
        <v>0</v>
      </c>
      <c r="Y190" s="29">
        <v>4</v>
      </c>
      <c r="Z190" s="29" t="s">
        <v>1869</v>
      </c>
      <c r="AA190" s="29">
        <v>88</v>
      </c>
      <c r="AB190" s="29">
        <v>83</v>
      </c>
      <c r="AC190" s="29">
        <v>101</v>
      </c>
      <c r="AD190" s="28">
        <v>92</v>
      </c>
      <c r="AE190" s="29">
        <v>103</v>
      </c>
      <c r="AF190" s="29">
        <v>86</v>
      </c>
      <c r="AG190" s="29">
        <v>118</v>
      </c>
      <c r="AH190" s="29">
        <v>67</v>
      </c>
      <c r="AI190" s="29">
        <v>64</v>
      </c>
      <c r="AJ190" s="29">
        <v>0</v>
      </c>
      <c r="AK190" s="29">
        <v>0</v>
      </c>
      <c r="AL190" s="29">
        <v>0</v>
      </c>
      <c r="AM190" s="29">
        <v>0</v>
      </c>
      <c r="AN190" s="29">
        <v>0</v>
      </c>
      <c r="AO190" s="29">
        <v>794</v>
      </c>
      <c r="AP190" s="72">
        <f>Table6[[#This Row],[FRL]]/Table6[[#This Row],[Total Students]]</f>
        <v>0.98511166253101734</v>
      </c>
      <c r="AQ190" s="29">
        <v>794</v>
      </c>
      <c r="AR190" s="57">
        <f>Table6[[#This Row],[At Risk]]/Table6[[#This Row],[Total Students]]</f>
        <v>0.98511166253101734</v>
      </c>
      <c r="AS190" s="29" t="s">
        <v>1767</v>
      </c>
      <c r="AT190" s="29" t="s">
        <v>2979</v>
      </c>
      <c r="AU190" s="70" t="s">
        <v>3246</v>
      </c>
    </row>
    <row r="191" spans="2:47" x14ac:dyDescent="0.25">
      <c r="B191" s="28" t="s">
        <v>1808</v>
      </c>
      <c r="C191" s="28" t="s">
        <v>95</v>
      </c>
      <c r="D191" s="28" t="s">
        <v>96</v>
      </c>
      <c r="E191" s="28" t="s">
        <v>3163</v>
      </c>
      <c r="F191" s="28" t="s">
        <v>615</v>
      </c>
      <c r="G191" s="29">
        <v>399</v>
      </c>
      <c r="H191" s="29">
        <v>192</v>
      </c>
      <c r="I191" s="31">
        <v>0.48120300751879702</v>
      </c>
      <c r="J191" s="29">
        <v>207</v>
      </c>
      <c r="K191" s="31">
        <v>0.51879699248120303</v>
      </c>
      <c r="L191" s="29">
        <v>0</v>
      </c>
      <c r="M191" s="29">
        <v>0</v>
      </c>
      <c r="N191" s="29">
        <v>392</v>
      </c>
      <c r="O191" s="29">
        <v>3</v>
      </c>
      <c r="P191" s="29">
        <v>0</v>
      </c>
      <c r="Q191" s="29">
        <v>4</v>
      </c>
      <c r="R191" s="29">
        <v>0</v>
      </c>
      <c r="S191" s="29">
        <f>SUM(Table6[[#This Row],[AmInd]:[HawPI]],Table6[[#This Row],[Multiple]])</f>
        <v>395</v>
      </c>
      <c r="T191" s="29">
        <v>399</v>
      </c>
      <c r="U191" s="31">
        <v>1</v>
      </c>
      <c r="V191" s="29">
        <v>0</v>
      </c>
      <c r="W191" s="31">
        <v>0</v>
      </c>
      <c r="X191" s="29">
        <v>0</v>
      </c>
      <c r="Y191" s="29">
        <v>0</v>
      </c>
      <c r="Z191" s="29" t="s">
        <v>1869</v>
      </c>
      <c r="AA191" s="29">
        <v>59</v>
      </c>
      <c r="AB191" s="29">
        <v>63</v>
      </c>
      <c r="AC191" s="29">
        <v>63</v>
      </c>
      <c r="AD191" s="28">
        <v>58</v>
      </c>
      <c r="AE191" s="29">
        <v>62</v>
      </c>
      <c r="AF191" s="29">
        <v>51</v>
      </c>
      <c r="AG191" s="29">
        <v>43</v>
      </c>
      <c r="AH191" s="29">
        <v>0</v>
      </c>
      <c r="AI191" s="29">
        <v>0</v>
      </c>
      <c r="AJ191" s="29">
        <v>0</v>
      </c>
      <c r="AK191" s="29">
        <v>0</v>
      </c>
      <c r="AL191" s="29">
        <v>0</v>
      </c>
      <c r="AM191" s="29">
        <v>0</v>
      </c>
      <c r="AN191" s="29">
        <v>0</v>
      </c>
      <c r="AO191" s="29">
        <v>395</v>
      </c>
      <c r="AP191" s="72">
        <f>Table6[[#This Row],[FRL]]/Table6[[#This Row],[Total Students]]</f>
        <v>0.9899749373433584</v>
      </c>
      <c r="AQ191" s="29">
        <v>395</v>
      </c>
      <c r="AR191" s="57">
        <f>Table6[[#This Row],[At Risk]]/Table6[[#This Row],[Total Students]]</f>
        <v>0.9899749373433584</v>
      </c>
      <c r="AS191" s="29" t="s">
        <v>1767</v>
      </c>
      <c r="AT191" s="29" t="s">
        <v>2979</v>
      </c>
      <c r="AU191" s="70" t="s">
        <v>3246</v>
      </c>
    </row>
    <row r="192" spans="2:47" x14ac:dyDescent="0.25">
      <c r="B192" s="28" t="s">
        <v>1808</v>
      </c>
      <c r="C192" s="28" t="s">
        <v>95</v>
      </c>
      <c r="D192" s="28" t="s">
        <v>96</v>
      </c>
      <c r="E192" s="28" t="s">
        <v>3164</v>
      </c>
      <c r="F192" s="28" t="s">
        <v>616</v>
      </c>
      <c r="G192" s="29">
        <v>333</v>
      </c>
      <c r="H192" s="29">
        <v>166</v>
      </c>
      <c r="I192" s="31">
        <v>0.49849849849849798</v>
      </c>
      <c r="J192" s="29">
        <v>167</v>
      </c>
      <c r="K192" s="31">
        <v>0.50150150150150197</v>
      </c>
      <c r="L192" s="29">
        <v>2</v>
      </c>
      <c r="M192" s="29">
        <v>0</v>
      </c>
      <c r="N192" s="29">
        <v>323</v>
      </c>
      <c r="O192" s="29">
        <v>1</v>
      </c>
      <c r="P192" s="29">
        <v>0</v>
      </c>
      <c r="Q192" s="29">
        <v>1</v>
      </c>
      <c r="R192" s="29">
        <v>6</v>
      </c>
      <c r="S192" s="29">
        <f>SUM(Table6[[#This Row],[AmInd]:[HawPI]],Table6[[#This Row],[Multiple]])</f>
        <v>332</v>
      </c>
      <c r="T192" s="29">
        <v>332</v>
      </c>
      <c r="U192" s="31">
        <v>0.99699699699699695</v>
      </c>
      <c r="V192" s="29">
        <v>1</v>
      </c>
      <c r="W192" s="31">
        <v>3.0030030030029999E-3</v>
      </c>
      <c r="X192" s="29">
        <v>0</v>
      </c>
      <c r="Y192" s="29">
        <v>1</v>
      </c>
      <c r="Z192" s="29" t="s">
        <v>1869</v>
      </c>
      <c r="AA192" s="29">
        <v>42</v>
      </c>
      <c r="AB192" s="29">
        <v>43</v>
      </c>
      <c r="AC192" s="29">
        <v>49</v>
      </c>
      <c r="AD192" s="28">
        <v>46</v>
      </c>
      <c r="AE192" s="29">
        <v>48</v>
      </c>
      <c r="AF192" s="29">
        <v>61</v>
      </c>
      <c r="AG192" s="29">
        <v>43</v>
      </c>
      <c r="AH192" s="29">
        <v>0</v>
      </c>
      <c r="AI192" s="29">
        <v>0</v>
      </c>
      <c r="AJ192" s="29">
        <v>0</v>
      </c>
      <c r="AK192" s="29">
        <v>0</v>
      </c>
      <c r="AL192" s="29">
        <v>0</v>
      </c>
      <c r="AM192" s="29">
        <v>0</v>
      </c>
      <c r="AN192" s="29">
        <v>0</v>
      </c>
      <c r="AO192" s="29">
        <v>330</v>
      </c>
      <c r="AP192" s="72">
        <f>Table6[[#This Row],[FRL]]/Table6[[#This Row],[Total Students]]</f>
        <v>0.99099099099099097</v>
      </c>
      <c r="AQ192" s="29">
        <v>330</v>
      </c>
      <c r="AR192" s="57">
        <f>Table6[[#This Row],[At Risk]]/Table6[[#This Row],[Total Students]]</f>
        <v>0.99099099099099097</v>
      </c>
      <c r="AS192" s="29" t="s">
        <v>1767</v>
      </c>
      <c r="AT192" s="29" t="s">
        <v>2979</v>
      </c>
      <c r="AU192" s="70" t="s">
        <v>3246</v>
      </c>
    </row>
    <row r="193" spans="2:47" x14ac:dyDescent="0.25">
      <c r="B193" s="28" t="s">
        <v>1808</v>
      </c>
      <c r="C193" s="28" t="s">
        <v>95</v>
      </c>
      <c r="D193" s="28" t="s">
        <v>96</v>
      </c>
      <c r="E193" s="28" t="s">
        <v>3165</v>
      </c>
      <c r="F193" s="28" t="s">
        <v>617</v>
      </c>
      <c r="G193" s="29">
        <v>736</v>
      </c>
      <c r="H193" s="29">
        <v>334</v>
      </c>
      <c r="I193" s="31">
        <v>0.45380434782608697</v>
      </c>
      <c r="J193" s="29">
        <v>402</v>
      </c>
      <c r="K193" s="31">
        <v>0.54619565217391297</v>
      </c>
      <c r="L193" s="29">
        <v>0</v>
      </c>
      <c r="M193" s="29">
        <v>1</v>
      </c>
      <c r="N193" s="29">
        <v>652</v>
      </c>
      <c r="O193" s="29">
        <v>19</v>
      </c>
      <c r="P193" s="29">
        <v>0</v>
      </c>
      <c r="Q193" s="29">
        <v>58</v>
      </c>
      <c r="R193" s="29">
        <v>6</v>
      </c>
      <c r="S193" s="29">
        <f>SUM(Table6[[#This Row],[AmInd]:[HawPI]],Table6[[#This Row],[Multiple]])</f>
        <v>678</v>
      </c>
      <c r="T193" s="29">
        <v>730</v>
      </c>
      <c r="U193" s="31">
        <v>0.99184782608695699</v>
      </c>
      <c r="V193" s="29">
        <v>6</v>
      </c>
      <c r="W193" s="31">
        <v>8.1521739130434798E-3</v>
      </c>
      <c r="X193" s="29">
        <v>0</v>
      </c>
      <c r="Y193" s="29">
        <v>0</v>
      </c>
      <c r="Z193" s="29" t="s">
        <v>1869</v>
      </c>
      <c r="AA193" s="29">
        <v>0</v>
      </c>
      <c r="AB193" s="29">
        <v>0</v>
      </c>
      <c r="AC193" s="29">
        <v>0</v>
      </c>
      <c r="AD193" s="28">
        <v>0</v>
      </c>
      <c r="AE193" s="29">
        <v>0</v>
      </c>
      <c r="AF193" s="29">
        <v>0</v>
      </c>
      <c r="AG193" s="29">
        <v>249</v>
      </c>
      <c r="AH193" s="29">
        <v>231</v>
      </c>
      <c r="AI193" s="29">
        <v>256</v>
      </c>
      <c r="AJ193" s="29">
        <v>0</v>
      </c>
      <c r="AK193" s="29">
        <v>0</v>
      </c>
      <c r="AL193" s="29">
        <v>0</v>
      </c>
      <c r="AM193" s="29">
        <v>0</v>
      </c>
      <c r="AN193" s="29">
        <v>0</v>
      </c>
      <c r="AO193" s="29">
        <v>624</v>
      </c>
      <c r="AP193" s="72">
        <f>Table6[[#This Row],[FRL]]/Table6[[#This Row],[Total Students]]</f>
        <v>0.84782608695652173</v>
      </c>
      <c r="AQ193" s="29">
        <v>624</v>
      </c>
      <c r="AR193" s="57">
        <f>Table6[[#This Row],[At Risk]]/Table6[[#This Row],[Total Students]]</f>
        <v>0.84782608695652173</v>
      </c>
      <c r="AS193" s="29" t="s">
        <v>1767</v>
      </c>
      <c r="AT193" s="29" t="s">
        <v>2979</v>
      </c>
      <c r="AU193" s="70" t="s">
        <v>3246</v>
      </c>
    </row>
    <row r="194" spans="2:47" x14ac:dyDescent="0.25">
      <c r="B194" s="28" t="s">
        <v>1808</v>
      </c>
      <c r="C194" s="28" t="s">
        <v>95</v>
      </c>
      <c r="D194" s="28" t="s">
        <v>96</v>
      </c>
      <c r="E194" s="28" t="s">
        <v>3166</v>
      </c>
      <c r="F194" s="28" t="s">
        <v>529</v>
      </c>
      <c r="G194" s="29">
        <v>449</v>
      </c>
      <c r="H194" s="29">
        <v>224</v>
      </c>
      <c r="I194" s="31">
        <v>0.49888641425389801</v>
      </c>
      <c r="J194" s="29">
        <v>225</v>
      </c>
      <c r="K194" s="31">
        <v>0.50111358574610199</v>
      </c>
      <c r="L194" s="29">
        <v>1</v>
      </c>
      <c r="M194" s="29">
        <v>15</v>
      </c>
      <c r="N194" s="29">
        <v>153</v>
      </c>
      <c r="O194" s="29">
        <v>17</v>
      </c>
      <c r="P194" s="29">
        <v>1</v>
      </c>
      <c r="Q194" s="29">
        <v>251</v>
      </c>
      <c r="R194" s="29">
        <v>11</v>
      </c>
      <c r="S194" s="29">
        <f>SUM(Table6[[#This Row],[AmInd]:[HawPI]],Table6[[#This Row],[Multiple]])</f>
        <v>198</v>
      </c>
      <c r="T194" s="29">
        <v>443</v>
      </c>
      <c r="U194" s="31">
        <v>0.98663697104677095</v>
      </c>
      <c r="V194" s="29">
        <v>6</v>
      </c>
      <c r="W194" s="31">
        <v>1.3363028953229401E-2</v>
      </c>
      <c r="X194" s="29">
        <v>0</v>
      </c>
      <c r="Y194" s="29">
        <v>20</v>
      </c>
      <c r="Z194" s="29" t="s">
        <v>1869</v>
      </c>
      <c r="AA194" s="29">
        <v>56</v>
      </c>
      <c r="AB194" s="29">
        <v>69</v>
      </c>
      <c r="AC194" s="29">
        <v>70</v>
      </c>
      <c r="AD194" s="28">
        <v>75</v>
      </c>
      <c r="AE194" s="29">
        <v>86</v>
      </c>
      <c r="AF194" s="29">
        <v>73</v>
      </c>
      <c r="AG194" s="29">
        <v>0</v>
      </c>
      <c r="AH194" s="29">
        <v>0</v>
      </c>
      <c r="AI194" s="29">
        <v>0</v>
      </c>
      <c r="AJ194" s="29">
        <v>0</v>
      </c>
      <c r="AK194" s="29">
        <v>0</v>
      </c>
      <c r="AL194" s="29">
        <v>0</v>
      </c>
      <c r="AM194" s="29">
        <v>0</v>
      </c>
      <c r="AN194" s="29">
        <v>0</v>
      </c>
      <c r="AO194" s="29">
        <v>205</v>
      </c>
      <c r="AP194" s="72">
        <f>Table6[[#This Row],[FRL]]/Table6[[#This Row],[Total Students]]</f>
        <v>0.45657015590200445</v>
      </c>
      <c r="AQ194" s="29">
        <v>205</v>
      </c>
      <c r="AR194" s="57">
        <f>Table6[[#This Row],[At Risk]]/Table6[[#This Row],[Total Students]]</f>
        <v>0.45657015590200445</v>
      </c>
      <c r="AS194" s="29" t="s">
        <v>1767</v>
      </c>
      <c r="AT194" s="29" t="s">
        <v>2979</v>
      </c>
      <c r="AU194" s="70" t="s">
        <v>3246</v>
      </c>
    </row>
    <row r="195" spans="2:47" x14ac:dyDescent="0.25">
      <c r="B195" s="28" t="s">
        <v>1808</v>
      </c>
      <c r="C195" s="28" t="s">
        <v>95</v>
      </c>
      <c r="D195" s="28" t="s">
        <v>96</v>
      </c>
      <c r="E195" s="28" t="s">
        <v>3167</v>
      </c>
      <c r="F195" s="28" t="s">
        <v>618</v>
      </c>
      <c r="G195" s="29">
        <v>742</v>
      </c>
      <c r="H195" s="29">
        <v>374</v>
      </c>
      <c r="I195" s="31">
        <v>0.50404312668463602</v>
      </c>
      <c r="J195" s="29">
        <v>368</v>
      </c>
      <c r="K195" s="31">
        <v>0.49595687331536398</v>
      </c>
      <c r="L195" s="29">
        <v>2</v>
      </c>
      <c r="M195" s="29">
        <v>7</v>
      </c>
      <c r="N195" s="29">
        <v>299</v>
      </c>
      <c r="O195" s="29">
        <v>36</v>
      </c>
      <c r="P195" s="29">
        <v>0</v>
      </c>
      <c r="Q195" s="29">
        <v>371</v>
      </c>
      <c r="R195" s="29">
        <v>27</v>
      </c>
      <c r="S195" s="29">
        <f>SUM(Table6[[#This Row],[AmInd]:[HawPI]],Table6[[#This Row],[Multiple]])</f>
        <v>371</v>
      </c>
      <c r="T195" s="29">
        <v>734</v>
      </c>
      <c r="U195" s="31">
        <v>0.98921832884097005</v>
      </c>
      <c r="V195" s="29">
        <v>8</v>
      </c>
      <c r="W195" s="31">
        <v>1.07816711590297E-2</v>
      </c>
      <c r="X195" s="29">
        <v>0</v>
      </c>
      <c r="Y195" s="29">
        <v>9</v>
      </c>
      <c r="Z195" s="29" t="s">
        <v>1869</v>
      </c>
      <c r="AA195" s="29">
        <v>138</v>
      </c>
      <c r="AB195" s="29">
        <v>114</v>
      </c>
      <c r="AC195" s="29">
        <v>120</v>
      </c>
      <c r="AD195" s="28">
        <v>120</v>
      </c>
      <c r="AE195" s="29">
        <v>139</v>
      </c>
      <c r="AF195" s="29">
        <v>102</v>
      </c>
      <c r="AG195" s="29">
        <v>0</v>
      </c>
      <c r="AH195" s="29">
        <v>0</v>
      </c>
      <c r="AI195" s="29">
        <v>0</v>
      </c>
      <c r="AJ195" s="29">
        <v>0</v>
      </c>
      <c r="AK195" s="29">
        <v>0</v>
      </c>
      <c r="AL195" s="29">
        <v>0</v>
      </c>
      <c r="AM195" s="29">
        <v>0</v>
      </c>
      <c r="AN195" s="29">
        <v>0</v>
      </c>
      <c r="AO195" s="29">
        <v>362</v>
      </c>
      <c r="AP195" s="72">
        <f>Table6[[#This Row],[FRL]]/Table6[[#This Row],[Total Students]]</f>
        <v>0.48787061994609165</v>
      </c>
      <c r="AQ195" s="29">
        <v>362</v>
      </c>
      <c r="AR195" s="57">
        <f>Table6[[#This Row],[At Risk]]/Table6[[#This Row],[Total Students]]</f>
        <v>0.48787061994609165</v>
      </c>
      <c r="AS195" s="29" t="s">
        <v>1767</v>
      </c>
      <c r="AT195" s="29" t="s">
        <v>2979</v>
      </c>
      <c r="AU195" s="70" t="s">
        <v>3246</v>
      </c>
    </row>
    <row r="196" spans="2:47" ht="30" x14ac:dyDescent="0.25">
      <c r="B196" s="28" t="s">
        <v>1808</v>
      </c>
      <c r="C196" s="28" t="s">
        <v>95</v>
      </c>
      <c r="D196" s="28" t="s">
        <v>96</v>
      </c>
      <c r="E196" s="28" t="s">
        <v>3168</v>
      </c>
      <c r="F196" s="28" t="s">
        <v>619</v>
      </c>
      <c r="G196" s="29">
        <v>502</v>
      </c>
      <c r="H196" s="29">
        <v>266</v>
      </c>
      <c r="I196" s="31">
        <v>0.52988047808764904</v>
      </c>
      <c r="J196" s="29">
        <v>236</v>
      </c>
      <c r="K196" s="31">
        <v>0.47011952191235101</v>
      </c>
      <c r="L196" s="29">
        <v>1</v>
      </c>
      <c r="M196" s="29">
        <v>27</v>
      </c>
      <c r="N196" s="29">
        <v>96</v>
      </c>
      <c r="O196" s="29">
        <v>6</v>
      </c>
      <c r="P196" s="29">
        <v>0</v>
      </c>
      <c r="Q196" s="29">
        <v>353</v>
      </c>
      <c r="R196" s="29">
        <v>19</v>
      </c>
      <c r="S196" s="29">
        <f>SUM(Table6[[#This Row],[AmInd]:[HawPI]],Table6[[#This Row],[Multiple]])</f>
        <v>149</v>
      </c>
      <c r="T196" s="29">
        <v>502</v>
      </c>
      <c r="U196" s="31">
        <v>1</v>
      </c>
      <c r="V196" s="29">
        <v>0</v>
      </c>
      <c r="W196" s="31">
        <v>0</v>
      </c>
      <c r="X196" s="29">
        <v>0</v>
      </c>
      <c r="Y196" s="29">
        <v>0</v>
      </c>
      <c r="Z196" s="29" t="s">
        <v>1869</v>
      </c>
      <c r="AA196" s="29">
        <v>88</v>
      </c>
      <c r="AB196" s="29">
        <v>89</v>
      </c>
      <c r="AC196" s="29">
        <v>87</v>
      </c>
      <c r="AD196" s="28">
        <v>83</v>
      </c>
      <c r="AE196" s="29">
        <v>78</v>
      </c>
      <c r="AF196" s="29">
        <v>77</v>
      </c>
      <c r="AG196" s="29">
        <v>0</v>
      </c>
      <c r="AH196" s="29">
        <v>0</v>
      </c>
      <c r="AI196" s="29">
        <v>0</v>
      </c>
      <c r="AJ196" s="29">
        <v>0</v>
      </c>
      <c r="AK196" s="29">
        <v>0</v>
      </c>
      <c r="AL196" s="29">
        <v>0</v>
      </c>
      <c r="AM196" s="29">
        <v>0</v>
      </c>
      <c r="AN196" s="29">
        <v>0</v>
      </c>
      <c r="AO196" s="29">
        <v>84</v>
      </c>
      <c r="AP196" s="72">
        <f>Table6[[#This Row],[FRL]]/Table6[[#This Row],[Total Students]]</f>
        <v>0.16733067729083664</v>
      </c>
      <c r="AQ196" s="29">
        <v>84</v>
      </c>
      <c r="AR196" s="57">
        <f>Table6[[#This Row],[At Risk]]/Table6[[#This Row],[Total Students]]</f>
        <v>0.16733067729083664</v>
      </c>
      <c r="AS196" s="29" t="s">
        <v>1767</v>
      </c>
      <c r="AT196" s="29" t="s">
        <v>2979</v>
      </c>
      <c r="AU196" s="70" t="s">
        <v>3246</v>
      </c>
    </row>
    <row r="197" spans="2:47" x14ac:dyDescent="0.25">
      <c r="B197" s="28" t="s">
        <v>1808</v>
      </c>
      <c r="C197" s="28" t="s">
        <v>95</v>
      </c>
      <c r="D197" s="28" t="s">
        <v>96</v>
      </c>
      <c r="E197" s="28" t="s">
        <v>3169</v>
      </c>
      <c r="F197" s="28" t="s">
        <v>620</v>
      </c>
      <c r="G197" s="29">
        <v>820</v>
      </c>
      <c r="H197" s="29">
        <v>365</v>
      </c>
      <c r="I197" s="31">
        <v>0.44512195121951198</v>
      </c>
      <c r="J197" s="29">
        <v>455</v>
      </c>
      <c r="K197" s="31">
        <v>0.55487804878048796</v>
      </c>
      <c r="L197" s="29">
        <v>0</v>
      </c>
      <c r="M197" s="29">
        <v>0</v>
      </c>
      <c r="N197" s="29">
        <v>730</v>
      </c>
      <c r="O197" s="29">
        <v>34</v>
      </c>
      <c r="P197" s="29">
        <v>0</v>
      </c>
      <c r="Q197" s="29">
        <v>48</v>
      </c>
      <c r="R197" s="29">
        <v>8</v>
      </c>
      <c r="S197" s="29">
        <f>SUM(Table6[[#This Row],[AmInd]:[HawPI]],Table6[[#This Row],[Multiple]])</f>
        <v>772</v>
      </c>
      <c r="T197" s="29">
        <v>803</v>
      </c>
      <c r="U197" s="31">
        <v>0.97926829268292703</v>
      </c>
      <c r="V197" s="29">
        <v>17</v>
      </c>
      <c r="W197" s="31">
        <v>2.07317073170732E-2</v>
      </c>
      <c r="X197" s="29">
        <v>0</v>
      </c>
      <c r="Y197" s="29">
        <v>9</v>
      </c>
      <c r="Z197" s="29" t="s">
        <v>1869</v>
      </c>
      <c r="AA197" s="29">
        <v>114</v>
      </c>
      <c r="AB197" s="29">
        <v>148</v>
      </c>
      <c r="AC197" s="29">
        <v>138</v>
      </c>
      <c r="AD197" s="28">
        <v>149</v>
      </c>
      <c r="AE197" s="29">
        <v>136</v>
      </c>
      <c r="AF197" s="29">
        <v>126</v>
      </c>
      <c r="AG197" s="29">
        <v>0</v>
      </c>
      <c r="AH197" s="29">
        <v>0</v>
      </c>
      <c r="AI197" s="29">
        <v>0</v>
      </c>
      <c r="AJ197" s="29">
        <v>0</v>
      </c>
      <c r="AK197" s="29">
        <v>0</v>
      </c>
      <c r="AL197" s="29">
        <v>0</v>
      </c>
      <c r="AM197" s="29">
        <v>0</v>
      </c>
      <c r="AN197" s="29">
        <v>0</v>
      </c>
      <c r="AO197" s="29">
        <v>774</v>
      </c>
      <c r="AP197" s="72">
        <f>Table6[[#This Row],[FRL]]/Table6[[#This Row],[Total Students]]</f>
        <v>0.94390243902439019</v>
      </c>
      <c r="AQ197" s="29">
        <v>774</v>
      </c>
      <c r="AR197" s="57">
        <f>Table6[[#This Row],[At Risk]]/Table6[[#This Row],[Total Students]]</f>
        <v>0.94390243902439019</v>
      </c>
      <c r="AS197" s="29" t="s">
        <v>1767</v>
      </c>
      <c r="AT197" s="29" t="s">
        <v>2979</v>
      </c>
      <c r="AU197" s="70" t="s">
        <v>3246</v>
      </c>
    </row>
    <row r="198" spans="2:47" x14ac:dyDescent="0.25">
      <c r="B198" s="28" t="s">
        <v>1808</v>
      </c>
      <c r="C198" s="28" t="s">
        <v>95</v>
      </c>
      <c r="D198" s="28" t="s">
        <v>96</v>
      </c>
      <c r="E198" s="28" t="s">
        <v>3170</v>
      </c>
      <c r="F198" s="28" t="s">
        <v>621</v>
      </c>
      <c r="G198" s="29">
        <v>1506</v>
      </c>
      <c r="H198" s="29">
        <v>785</v>
      </c>
      <c r="I198" s="31">
        <v>0.52124833997344</v>
      </c>
      <c r="J198" s="29">
        <v>721</v>
      </c>
      <c r="K198" s="31">
        <v>0.47875166002656</v>
      </c>
      <c r="L198" s="29">
        <v>5</v>
      </c>
      <c r="M198" s="29">
        <v>8</v>
      </c>
      <c r="N198" s="29">
        <v>1107</v>
      </c>
      <c r="O198" s="29">
        <v>35</v>
      </c>
      <c r="P198" s="29">
        <v>1</v>
      </c>
      <c r="Q198" s="29">
        <v>332</v>
      </c>
      <c r="R198" s="29">
        <v>18</v>
      </c>
      <c r="S198" s="29">
        <f>SUM(Table6[[#This Row],[AmInd]:[HawPI]],Table6[[#This Row],[Multiple]])</f>
        <v>1174</v>
      </c>
      <c r="T198" s="29">
        <v>1489</v>
      </c>
      <c r="U198" s="31">
        <v>0.98871181938911001</v>
      </c>
      <c r="V198" s="29">
        <v>17</v>
      </c>
      <c r="W198" s="31">
        <v>1.1288180610889801E-2</v>
      </c>
      <c r="X198" s="29">
        <v>0</v>
      </c>
      <c r="Y198" s="29">
        <v>0</v>
      </c>
      <c r="Z198" s="29" t="s">
        <v>1869</v>
      </c>
      <c r="AA198" s="29">
        <v>0</v>
      </c>
      <c r="AB198" s="29">
        <v>0</v>
      </c>
      <c r="AC198" s="29">
        <v>0</v>
      </c>
      <c r="AD198" s="28">
        <v>0</v>
      </c>
      <c r="AE198" s="29">
        <v>0</v>
      </c>
      <c r="AF198" s="29">
        <v>0</v>
      </c>
      <c r="AG198" s="29">
        <v>0</v>
      </c>
      <c r="AH198" s="29">
        <v>0</v>
      </c>
      <c r="AI198" s="29">
        <v>0</v>
      </c>
      <c r="AJ198" s="29">
        <v>413</v>
      </c>
      <c r="AK198" s="29">
        <v>0</v>
      </c>
      <c r="AL198" s="29">
        <v>411</v>
      </c>
      <c r="AM198" s="29">
        <v>382</v>
      </c>
      <c r="AN198" s="29">
        <v>300</v>
      </c>
      <c r="AO198" s="29">
        <v>866</v>
      </c>
      <c r="AP198" s="72">
        <f>Table6[[#This Row],[FRL]]/Table6[[#This Row],[Total Students]]</f>
        <v>0.57503320053120854</v>
      </c>
      <c r="AQ198" s="29">
        <v>874</v>
      </c>
      <c r="AR198" s="57">
        <f>Table6[[#This Row],[At Risk]]/Table6[[#This Row],[Total Students]]</f>
        <v>0.58034528552456843</v>
      </c>
      <c r="AS198" s="29" t="s">
        <v>1767</v>
      </c>
      <c r="AT198" s="29" t="s">
        <v>2979</v>
      </c>
      <c r="AU198" s="70" t="s">
        <v>3247</v>
      </c>
    </row>
    <row r="199" spans="2:47" x14ac:dyDescent="0.25">
      <c r="B199" s="28" t="s">
        <v>1808</v>
      </c>
      <c r="C199" s="28" t="s">
        <v>95</v>
      </c>
      <c r="D199" s="28" t="s">
        <v>96</v>
      </c>
      <c r="E199" s="28" t="s">
        <v>3171</v>
      </c>
      <c r="F199" s="28" t="s">
        <v>1828</v>
      </c>
      <c r="G199" s="29">
        <v>406</v>
      </c>
      <c r="H199" s="29">
        <v>188</v>
      </c>
      <c r="I199" s="31">
        <v>0.46305418719211799</v>
      </c>
      <c r="J199" s="29">
        <v>218</v>
      </c>
      <c r="K199" s="31">
        <v>0.53694581280788201</v>
      </c>
      <c r="L199" s="29">
        <v>1</v>
      </c>
      <c r="M199" s="29">
        <v>3</v>
      </c>
      <c r="N199" s="29">
        <v>77</v>
      </c>
      <c r="O199" s="29">
        <v>19</v>
      </c>
      <c r="P199" s="29">
        <v>1</v>
      </c>
      <c r="Q199" s="29">
        <v>288</v>
      </c>
      <c r="R199" s="29">
        <v>17</v>
      </c>
      <c r="S199" s="29">
        <f>SUM(Table6[[#This Row],[AmInd]:[HawPI]],Table6[[#This Row],[Multiple]])</f>
        <v>118</v>
      </c>
      <c r="T199" s="29">
        <v>399</v>
      </c>
      <c r="U199" s="31">
        <v>0.98275862068965503</v>
      </c>
      <c r="V199" s="29">
        <v>7</v>
      </c>
      <c r="W199" s="31">
        <v>1.72413793103448E-2</v>
      </c>
      <c r="X199" s="29">
        <v>0</v>
      </c>
      <c r="Y199" s="29">
        <v>0</v>
      </c>
      <c r="Z199" s="29" t="s">
        <v>1869</v>
      </c>
      <c r="AA199" s="29">
        <v>62</v>
      </c>
      <c r="AB199" s="29">
        <v>62</v>
      </c>
      <c r="AC199" s="29">
        <v>71</v>
      </c>
      <c r="AD199" s="28">
        <v>66</v>
      </c>
      <c r="AE199" s="29">
        <v>72</v>
      </c>
      <c r="AF199" s="29">
        <v>73</v>
      </c>
      <c r="AG199" s="29">
        <v>0</v>
      </c>
      <c r="AH199" s="29">
        <v>0</v>
      </c>
      <c r="AI199" s="29">
        <v>0</v>
      </c>
      <c r="AJ199" s="29">
        <v>0</v>
      </c>
      <c r="AK199" s="29">
        <v>0</v>
      </c>
      <c r="AL199" s="29">
        <v>0</v>
      </c>
      <c r="AM199" s="29">
        <v>0</v>
      </c>
      <c r="AN199" s="29">
        <v>0</v>
      </c>
      <c r="AO199" s="29">
        <v>176</v>
      </c>
      <c r="AP199" s="72">
        <f>Table6[[#This Row],[FRL]]/Table6[[#This Row],[Total Students]]</f>
        <v>0.43349753694581283</v>
      </c>
      <c r="AQ199" s="29">
        <v>176</v>
      </c>
      <c r="AR199" s="57">
        <f>Table6[[#This Row],[At Risk]]/Table6[[#This Row],[Total Students]]</f>
        <v>0.43349753694581283</v>
      </c>
      <c r="AS199" s="29" t="s">
        <v>1767</v>
      </c>
      <c r="AT199" s="29" t="s">
        <v>2979</v>
      </c>
      <c r="AU199" s="70" t="s">
        <v>3246</v>
      </c>
    </row>
    <row r="200" spans="2:47" ht="30" x14ac:dyDescent="0.25">
      <c r="B200" s="28" t="s">
        <v>1808</v>
      </c>
      <c r="C200" s="28" t="s">
        <v>95</v>
      </c>
      <c r="D200" s="28" t="s">
        <v>96</v>
      </c>
      <c r="E200" s="28" t="s">
        <v>3172</v>
      </c>
      <c r="F200" s="28" t="s">
        <v>1829</v>
      </c>
      <c r="G200" s="29">
        <v>264</v>
      </c>
      <c r="H200" s="29">
        <v>114</v>
      </c>
      <c r="I200" s="31">
        <v>0.43181818181818199</v>
      </c>
      <c r="J200" s="29">
        <v>150</v>
      </c>
      <c r="K200" s="31">
        <v>0.56818181818181801</v>
      </c>
      <c r="L200" s="29">
        <v>0</v>
      </c>
      <c r="M200" s="29">
        <v>0</v>
      </c>
      <c r="N200" s="29">
        <v>225</v>
      </c>
      <c r="O200" s="29">
        <v>15</v>
      </c>
      <c r="P200" s="29">
        <v>1</v>
      </c>
      <c r="Q200" s="29">
        <v>15</v>
      </c>
      <c r="R200" s="29">
        <v>8</v>
      </c>
      <c r="S200" s="29">
        <f>SUM(Table6[[#This Row],[AmInd]:[HawPI]],Table6[[#This Row],[Multiple]])</f>
        <v>249</v>
      </c>
      <c r="T200" s="29">
        <v>258</v>
      </c>
      <c r="U200" s="31">
        <v>0.97727272727272696</v>
      </c>
      <c r="V200" s="29">
        <v>6</v>
      </c>
      <c r="W200" s="31">
        <v>2.27272727272727E-2</v>
      </c>
      <c r="X200" s="29">
        <v>0</v>
      </c>
      <c r="Y200" s="29">
        <v>10</v>
      </c>
      <c r="Z200" s="29" t="s">
        <v>1869</v>
      </c>
      <c r="AA200" s="29">
        <v>46</v>
      </c>
      <c r="AB200" s="29">
        <v>45</v>
      </c>
      <c r="AC200" s="29">
        <v>46</v>
      </c>
      <c r="AD200" s="28">
        <v>40</v>
      </c>
      <c r="AE200" s="29">
        <v>37</v>
      </c>
      <c r="AF200" s="29">
        <v>40</v>
      </c>
      <c r="AG200" s="29">
        <v>0</v>
      </c>
      <c r="AH200" s="29">
        <v>0</v>
      </c>
      <c r="AI200" s="29">
        <v>0</v>
      </c>
      <c r="AJ200" s="29">
        <v>0</v>
      </c>
      <c r="AK200" s="29">
        <v>0</v>
      </c>
      <c r="AL200" s="29">
        <v>0</v>
      </c>
      <c r="AM200" s="29">
        <v>0</v>
      </c>
      <c r="AN200" s="29">
        <v>0</v>
      </c>
      <c r="AO200" s="29">
        <v>260</v>
      </c>
      <c r="AP200" s="72">
        <f>Table6[[#This Row],[FRL]]/Table6[[#This Row],[Total Students]]</f>
        <v>0.98484848484848486</v>
      </c>
      <c r="AQ200" s="29">
        <v>260</v>
      </c>
      <c r="AR200" s="57">
        <f>Table6[[#This Row],[At Risk]]/Table6[[#This Row],[Total Students]]</f>
        <v>0.98484848484848486</v>
      </c>
      <c r="AS200" s="29" t="s">
        <v>1767</v>
      </c>
      <c r="AT200" s="29" t="s">
        <v>2979</v>
      </c>
      <c r="AU200" s="70" t="s">
        <v>3246</v>
      </c>
    </row>
    <row r="201" spans="2:47" x14ac:dyDescent="0.25">
      <c r="B201" s="28" t="s">
        <v>1808</v>
      </c>
      <c r="C201" s="28" t="s">
        <v>95</v>
      </c>
      <c r="D201" s="28" t="s">
        <v>96</v>
      </c>
      <c r="E201" s="28" t="s">
        <v>3173</v>
      </c>
      <c r="F201" s="28" t="s">
        <v>622</v>
      </c>
      <c r="G201" s="29">
        <v>632</v>
      </c>
      <c r="H201" s="29">
        <v>307</v>
      </c>
      <c r="I201" s="31">
        <v>0.485759493670886</v>
      </c>
      <c r="J201" s="29">
        <v>325</v>
      </c>
      <c r="K201" s="31">
        <v>0.514240506329114</v>
      </c>
      <c r="L201" s="29">
        <v>0</v>
      </c>
      <c r="M201" s="29">
        <v>4</v>
      </c>
      <c r="N201" s="29">
        <v>575</v>
      </c>
      <c r="O201" s="29">
        <v>20</v>
      </c>
      <c r="P201" s="29">
        <v>0</v>
      </c>
      <c r="Q201" s="29">
        <v>28</v>
      </c>
      <c r="R201" s="29">
        <v>5</v>
      </c>
      <c r="S201" s="29">
        <f>SUM(Table6[[#This Row],[AmInd]:[HawPI]],Table6[[#This Row],[Multiple]])</f>
        <v>604</v>
      </c>
      <c r="T201" s="29">
        <v>622</v>
      </c>
      <c r="U201" s="31">
        <v>0.984177215189873</v>
      </c>
      <c r="V201" s="29">
        <v>10</v>
      </c>
      <c r="W201" s="31">
        <v>1.5822784810126601E-2</v>
      </c>
      <c r="X201" s="29">
        <v>0</v>
      </c>
      <c r="Y201" s="29">
        <v>0</v>
      </c>
      <c r="Z201" s="29" t="s">
        <v>1869</v>
      </c>
      <c r="AA201" s="29">
        <v>102</v>
      </c>
      <c r="AB201" s="29">
        <v>107</v>
      </c>
      <c r="AC201" s="29">
        <v>103</v>
      </c>
      <c r="AD201" s="28">
        <v>105</v>
      </c>
      <c r="AE201" s="29">
        <v>109</v>
      </c>
      <c r="AF201" s="29">
        <v>106</v>
      </c>
      <c r="AG201" s="29">
        <v>0</v>
      </c>
      <c r="AH201" s="29">
        <v>0</v>
      </c>
      <c r="AI201" s="29">
        <v>0</v>
      </c>
      <c r="AJ201" s="29">
        <v>0</v>
      </c>
      <c r="AK201" s="29">
        <v>0</v>
      </c>
      <c r="AL201" s="29">
        <v>0</v>
      </c>
      <c r="AM201" s="29">
        <v>0</v>
      </c>
      <c r="AN201" s="29">
        <v>0</v>
      </c>
      <c r="AO201" s="29">
        <v>564</v>
      </c>
      <c r="AP201" s="72">
        <f>Table6[[#This Row],[FRL]]/Table6[[#This Row],[Total Students]]</f>
        <v>0.89240506329113922</v>
      </c>
      <c r="AQ201" s="29">
        <v>564</v>
      </c>
      <c r="AR201" s="57">
        <f>Table6[[#This Row],[At Risk]]/Table6[[#This Row],[Total Students]]</f>
        <v>0.89240506329113922</v>
      </c>
      <c r="AS201" s="29" t="s">
        <v>1767</v>
      </c>
      <c r="AT201" s="29" t="s">
        <v>2979</v>
      </c>
      <c r="AU201" s="70" t="s">
        <v>3246</v>
      </c>
    </row>
    <row r="202" spans="2:47" x14ac:dyDescent="0.25">
      <c r="B202" s="28" t="s">
        <v>1808</v>
      </c>
      <c r="C202" s="28" t="s">
        <v>95</v>
      </c>
      <c r="D202" s="28" t="s">
        <v>96</v>
      </c>
      <c r="E202" s="28" t="s">
        <v>3174</v>
      </c>
      <c r="F202" s="28" t="s">
        <v>623</v>
      </c>
      <c r="G202" s="29">
        <v>552</v>
      </c>
      <c r="H202" s="29">
        <v>257</v>
      </c>
      <c r="I202" s="31">
        <v>0.46557971014492799</v>
      </c>
      <c r="J202" s="29">
        <v>295</v>
      </c>
      <c r="K202" s="31">
        <v>0.53442028985507295</v>
      </c>
      <c r="L202" s="29">
        <v>2</v>
      </c>
      <c r="M202" s="29">
        <v>6</v>
      </c>
      <c r="N202" s="29">
        <v>403</v>
      </c>
      <c r="O202" s="29">
        <v>12</v>
      </c>
      <c r="P202" s="29">
        <v>0</v>
      </c>
      <c r="Q202" s="29">
        <v>120</v>
      </c>
      <c r="R202" s="29">
        <v>9</v>
      </c>
      <c r="S202" s="29">
        <f>SUM(Table6[[#This Row],[AmInd]:[HawPI]],Table6[[#This Row],[Multiple]])</f>
        <v>432</v>
      </c>
      <c r="T202" s="29">
        <v>542</v>
      </c>
      <c r="U202" s="31">
        <v>0.98188405797101497</v>
      </c>
      <c r="V202" s="29">
        <v>10</v>
      </c>
      <c r="W202" s="31">
        <v>1.8115942028985501E-2</v>
      </c>
      <c r="X202" s="29">
        <v>0</v>
      </c>
      <c r="Y202" s="29">
        <v>2</v>
      </c>
      <c r="Z202" s="29" t="s">
        <v>1869</v>
      </c>
      <c r="AA202" s="29">
        <v>70</v>
      </c>
      <c r="AB202" s="29">
        <v>86</v>
      </c>
      <c r="AC202" s="29">
        <v>100</v>
      </c>
      <c r="AD202" s="28">
        <v>94</v>
      </c>
      <c r="AE202" s="29">
        <v>105</v>
      </c>
      <c r="AF202" s="29">
        <v>95</v>
      </c>
      <c r="AG202" s="29">
        <v>0</v>
      </c>
      <c r="AH202" s="29">
        <v>0</v>
      </c>
      <c r="AI202" s="29">
        <v>0</v>
      </c>
      <c r="AJ202" s="29">
        <v>0</v>
      </c>
      <c r="AK202" s="29">
        <v>0</v>
      </c>
      <c r="AL202" s="29">
        <v>0</v>
      </c>
      <c r="AM202" s="29">
        <v>0</v>
      </c>
      <c r="AN202" s="29">
        <v>0</v>
      </c>
      <c r="AO202" s="29">
        <v>428</v>
      </c>
      <c r="AP202" s="72">
        <f>Table6[[#This Row],[FRL]]/Table6[[#This Row],[Total Students]]</f>
        <v>0.77536231884057971</v>
      </c>
      <c r="AQ202" s="29">
        <v>428</v>
      </c>
      <c r="AR202" s="57">
        <f>Table6[[#This Row],[At Risk]]/Table6[[#This Row],[Total Students]]</f>
        <v>0.77536231884057971</v>
      </c>
      <c r="AS202" s="29" t="s">
        <v>1767</v>
      </c>
      <c r="AT202" s="29" t="s">
        <v>2979</v>
      </c>
      <c r="AU202" s="70" t="s">
        <v>3246</v>
      </c>
    </row>
    <row r="203" spans="2:47" x14ac:dyDescent="0.25">
      <c r="B203" s="28" t="s">
        <v>1808</v>
      </c>
      <c r="C203" s="28" t="s">
        <v>95</v>
      </c>
      <c r="D203" s="28" t="s">
        <v>96</v>
      </c>
      <c r="E203" s="28" t="s">
        <v>3175</v>
      </c>
      <c r="F203" s="28" t="s">
        <v>624</v>
      </c>
      <c r="G203" s="29">
        <v>345</v>
      </c>
      <c r="H203" s="29">
        <v>146</v>
      </c>
      <c r="I203" s="31">
        <v>0.42318840579710099</v>
      </c>
      <c r="J203" s="29">
        <v>199</v>
      </c>
      <c r="K203" s="31">
        <v>0.57681159420289896</v>
      </c>
      <c r="L203" s="29">
        <v>0</v>
      </c>
      <c r="M203" s="29">
        <v>0</v>
      </c>
      <c r="N203" s="29">
        <v>332</v>
      </c>
      <c r="O203" s="29">
        <v>7</v>
      </c>
      <c r="P203" s="29">
        <v>0</v>
      </c>
      <c r="Q203" s="29">
        <v>3</v>
      </c>
      <c r="R203" s="29">
        <v>3</v>
      </c>
      <c r="S203" s="29">
        <f>SUM(Table6[[#This Row],[AmInd]:[HawPI]],Table6[[#This Row],[Multiple]])</f>
        <v>342</v>
      </c>
      <c r="T203" s="29">
        <v>342</v>
      </c>
      <c r="U203" s="31">
        <v>0.99130434782608701</v>
      </c>
      <c r="V203" s="29">
        <v>3</v>
      </c>
      <c r="W203" s="31">
        <v>8.6956521739130401E-3</v>
      </c>
      <c r="X203" s="29">
        <v>0</v>
      </c>
      <c r="Y203" s="29">
        <v>0</v>
      </c>
      <c r="Z203" s="29" t="s">
        <v>1869</v>
      </c>
      <c r="AA203" s="29">
        <v>0</v>
      </c>
      <c r="AB203" s="29">
        <v>0</v>
      </c>
      <c r="AC203" s="29">
        <v>0</v>
      </c>
      <c r="AD203" s="28">
        <v>0</v>
      </c>
      <c r="AE203" s="29">
        <v>104</v>
      </c>
      <c r="AF203" s="29">
        <v>129</v>
      </c>
      <c r="AG203" s="29">
        <v>112</v>
      </c>
      <c r="AH203" s="29">
        <v>0</v>
      </c>
      <c r="AI203" s="29">
        <v>0</v>
      </c>
      <c r="AJ203" s="29">
        <v>0</v>
      </c>
      <c r="AK203" s="29">
        <v>0</v>
      </c>
      <c r="AL203" s="29">
        <v>0</v>
      </c>
      <c r="AM203" s="29">
        <v>0</v>
      </c>
      <c r="AN203" s="29">
        <v>0</v>
      </c>
      <c r="AO203" s="29">
        <v>341</v>
      </c>
      <c r="AP203" s="72">
        <f>Table6[[#This Row],[FRL]]/Table6[[#This Row],[Total Students]]</f>
        <v>0.98840579710144927</v>
      </c>
      <c r="AQ203" s="29">
        <v>341</v>
      </c>
      <c r="AR203" s="57">
        <f>Table6[[#This Row],[At Risk]]/Table6[[#This Row],[Total Students]]</f>
        <v>0.98840579710144927</v>
      </c>
      <c r="AS203" s="29" t="s">
        <v>1767</v>
      </c>
      <c r="AT203" s="29" t="s">
        <v>2979</v>
      </c>
      <c r="AU203" s="70" t="s">
        <v>3246</v>
      </c>
    </row>
    <row r="204" spans="2:47" x14ac:dyDescent="0.25">
      <c r="B204" s="28" t="s">
        <v>1808</v>
      </c>
      <c r="C204" s="28" t="s">
        <v>95</v>
      </c>
      <c r="D204" s="28" t="s">
        <v>96</v>
      </c>
      <c r="E204" s="28" t="s">
        <v>3176</v>
      </c>
      <c r="F204" s="28" t="s">
        <v>625</v>
      </c>
      <c r="G204" s="29">
        <v>264</v>
      </c>
      <c r="H204" s="29">
        <v>137</v>
      </c>
      <c r="I204" s="31">
        <v>0.51893939393939403</v>
      </c>
      <c r="J204" s="29">
        <v>127</v>
      </c>
      <c r="K204" s="31">
        <v>0.48106060606060602</v>
      </c>
      <c r="L204" s="29">
        <v>1</v>
      </c>
      <c r="M204" s="29">
        <v>1</v>
      </c>
      <c r="N204" s="29">
        <v>74</v>
      </c>
      <c r="O204" s="29">
        <v>17</v>
      </c>
      <c r="P204" s="29">
        <v>0</v>
      </c>
      <c r="Q204" s="29">
        <v>164</v>
      </c>
      <c r="R204" s="29">
        <v>7</v>
      </c>
      <c r="S204" s="29">
        <f>SUM(Table6[[#This Row],[AmInd]:[HawPI]],Table6[[#This Row],[Multiple]])</f>
        <v>100</v>
      </c>
      <c r="T204" s="29">
        <v>259</v>
      </c>
      <c r="U204" s="31">
        <v>0.98106060606060597</v>
      </c>
      <c r="V204" s="29">
        <v>5</v>
      </c>
      <c r="W204" s="31">
        <v>1.8939393939393898E-2</v>
      </c>
      <c r="X204" s="29">
        <v>0</v>
      </c>
      <c r="Y204" s="29">
        <v>6</v>
      </c>
      <c r="Z204" s="29" t="s">
        <v>1869</v>
      </c>
      <c r="AA204" s="29">
        <v>38</v>
      </c>
      <c r="AB204" s="29">
        <v>38</v>
      </c>
      <c r="AC204" s="29">
        <v>45</v>
      </c>
      <c r="AD204" s="28">
        <v>42</v>
      </c>
      <c r="AE204" s="29">
        <v>50</v>
      </c>
      <c r="AF204" s="29">
        <v>45</v>
      </c>
      <c r="AG204" s="29">
        <v>0</v>
      </c>
      <c r="AH204" s="29">
        <v>0</v>
      </c>
      <c r="AI204" s="29">
        <v>0</v>
      </c>
      <c r="AJ204" s="29">
        <v>0</v>
      </c>
      <c r="AK204" s="29">
        <v>0</v>
      </c>
      <c r="AL204" s="29">
        <v>0</v>
      </c>
      <c r="AM204" s="29">
        <v>0</v>
      </c>
      <c r="AN204" s="29">
        <v>0</v>
      </c>
      <c r="AO204" s="29">
        <v>207</v>
      </c>
      <c r="AP204" s="72">
        <f>Table6[[#This Row],[FRL]]/Table6[[#This Row],[Total Students]]</f>
        <v>0.78409090909090906</v>
      </c>
      <c r="AQ204" s="29">
        <v>207</v>
      </c>
      <c r="AR204" s="57">
        <f>Table6[[#This Row],[At Risk]]/Table6[[#This Row],[Total Students]]</f>
        <v>0.78409090909090906</v>
      </c>
      <c r="AS204" s="29" t="s">
        <v>1767</v>
      </c>
      <c r="AT204" s="29" t="s">
        <v>2979</v>
      </c>
      <c r="AU204" s="70" t="s">
        <v>3246</v>
      </c>
    </row>
    <row r="205" spans="2:47" x14ac:dyDescent="0.25">
      <c r="B205" s="28" t="s">
        <v>1808</v>
      </c>
      <c r="C205" s="28" t="s">
        <v>95</v>
      </c>
      <c r="D205" s="28" t="s">
        <v>96</v>
      </c>
      <c r="E205" s="28" t="s">
        <v>3177</v>
      </c>
      <c r="F205" s="28" t="s">
        <v>626</v>
      </c>
      <c r="G205" s="29">
        <v>1001</v>
      </c>
      <c r="H205" s="29">
        <v>473</v>
      </c>
      <c r="I205" s="31">
        <v>0.47252747252747301</v>
      </c>
      <c r="J205" s="29">
        <v>528</v>
      </c>
      <c r="K205" s="31">
        <v>0.52747252747252704</v>
      </c>
      <c r="L205" s="29">
        <v>2</v>
      </c>
      <c r="M205" s="29">
        <v>34</v>
      </c>
      <c r="N205" s="29">
        <v>436</v>
      </c>
      <c r="O205" s="29">
        <v>41</v>
      </c>
      <c r="P205" s="29">
        <v>1</v>
      </c>
      <c r="Q205" s="29">
        <v>463</v>
      </c>
      <c r="R205" s="29">
        <v>24</v>
      </c>
      <c r="S205" s="29">
        <f>SUM(Table6[[#This Row],[AmInd]:[HawPI]],Table6[[#This Row],[Multiple]])</f>
        <v>538</v>
      </c>
      <c r="T205" s="29">
        <v>969</v>
      </c>
      <c r="U205" s="31">
        <v>0.968031968031968</v>
      </c>
      <c r="V205" s="29">
        <v>32</v>
      </c>
      <c r="W205" s="31">
        <v>3.1968031968032003E-2</v>
      </c>
      <c r="X205" s="29">
        <v>0</v>
      </c>
      <c r="Y205" s="29">
        <v>8</v>
      </c>
      <c r="Z205" s="29" t="s">
        <v>1869</v>
      </c>
      <c r="AA205" s="29">
        <v>132</v>
      </c>
      <c r="AB205" s="29">
        <v>170</v>
      </c>
      <c r="AC205" s="29">
        <v>163</v>
      </c>
      <c r="AD205" s="28">
        <v>171</v>
      </c>
      <c r="AE205" s="29">
        <v>182</v>
      </c>
      <c r="AF205" s="29">
        <v>175</v>
      </c>
      <c r="AG205" s="29">
        <v>0</v>
      </c>
      <c r="AH205" s="29">
        <v>0</v>
      </c>
      <c r="AI205" s="29">
        <v>0</v>
      </c>
      <c r="AJ205" s="29">
        <v>0</v>
      </c>
      <c r="AK205" s="29">
        <v>0</v>
      </c>
      <c r="AL205" s="29">
        <v>0</v>
      </c>
      <c r="AM205" s="29">
        <v>0</v>
      </c>
      <c r="AN205" s="29">
        <v>0</v>
      </c>
      <c r="AO205" s="29">
        <v>540</v>
      </c>
      <c r="AP205" s="72">
        <f>Table6[[#This Row],[FRL]]/Table6[[#This Row],[Total Students]]</f>
        <v>0.53946053946053951</v>
      </c>
      <c r="AQ205" s="29">
        <v>540</v>
      </c>
      <c r="AR205" s="57">
        <f>Table6[[#This Row],[At Risk]]/Table6[[#This Row],[Total Students]]</f>
        <v>0.53946053946053951</v>
      </c>
      <c r="AS205" s="29" t="s">
        <v>1767</v>
      </c>
      <c r="AT205" s="29" t="s">
        <v>2979</v>
      </c>
      <c r="AU205" s="70" t="s">
        <v>3246</v>
      </c>
    </row>
    <row r="206" spans="2:47" ht="30" x14ac:dyDescent="0.25">
      <c r="B206" s="28" t="s">
        <v>1808</v>
      </c>
      <c r="C206" s="28" t="s">
        <v>95</v>
      </c>
      <c r="D206" s="28" t="s">
        <v>96</v>
      </c>
      <c r="E206" s="28" t="s">
        <v>3178</v>
      </c>
      <c r="F206" s="28" t="s">
        <v>627</v>
      </c>
      <c r="G206" s="29">
        <v>1642</v>
      </c>
      <c r="H206" s="29">
        <v>796</v>
      </c>
      <c r="I206" s="31">
        <v>0.484774665042631</v>
      </c>
      <c r="J206" s="29">
        <v>846</v>
      </c>
      <c r="K206" s="31">
        <v>0.515225334957369</v>
      </c>
      <c r="L206" s="29">
        <v>2</v>
      </c>
      <c r="M206" s="29">
        <v>5</v>
      </c>
      <c r="N206" s="29">
        <v>778</v>
      </c>
      <c r="O206" s="29">
        <v>69</v>
      </c>
      <c r="P206" s="29">
        <v>0</v>
      </c>
      <c r="Q206" s="29">
        <v>729</v>
      </c>
      <c r="R206" s="29">
        <v>59</v>
      </c>
      <c r="S206" s="29">
        <f>SUM(Table6[[#This Row],[AmInd]:[HawPI]],Table6[[#This Row],[Multiple]])</f>
        <v>913</v>
      </c>
      <c r="T206" s="29">
        <v>1631</v>
      </c>
      <c r="U206" s="31">
        <v>0.993300852618758</v>
      </c>
      <c r="V206" s="29">
        <v>11</v>
      </c>
      <c r="W206" s="31">
        <v>6.69914738124239E-3</v>
      </c>
      <c r="X206" s="29">
        <v>0</v>
      </c>
      <c r="Y206" s="29">
        <v>2</v>
      </c>
      <c r="Z206" s="29" t="s">
        <v>1869</v>
      </c>
      <c r="AA206" s="29">
        <v>130</v>
      </c>
      <c r="AB206" s="29">
        <v>164</v>
      </c>
      <c r="AC206" s="29">
        <v>165</v>
      </c>
      <c r="AD206" s="28">
        <v>173</v>
      </c>
      <c r="AE206" s="29">
        <v>173</v>
      </c>
      <c r="AF206" s="29">
        <v>190</v>
      </c>
      <c r="AG206" s="29">
        <v>215</v>
      </c>
      <c r="AH206" s="29">
        <v>216</v>
      </c>
      <c r="AI206" s="29">
        <v>214</v>
      </c>
      <c r="AJ206" s="29">
        <v>0</v>
      </c>
      <c r="AK206" s="29">
        <v>0</v>
      </c>
      <c r="AL206" s="29">
        <v>0</v>
      </c>
      <c r="AM206" s="29">
        <v>0</v>
      </c>
      <c r="AN206" s="29">
        <v>0</v>
      </c>
      <c r="AO206" s="29">
        <v>1107</v>
      </c>
      <c r="AP206" s="72">
        <f>Table6[[#This Row],[FRL]]/Table6[[#This Row],[Total Students]]</f>
        <v>0.67417783191230207</v>
      </c>
      <c r="AQ206" s="29">
        <v>1107</v>
      </c>
      <c r="AR206" s="57">
        <f>Table6[[#This Row],[At Risk]]/Table6[[#This Row],[Total Students]]</f>
        <v>0.67417783191230207</v>
      </c>
      <c r="AS206" s="29" t="s">
        <v>1767</v>
      </c>
      <c r="AT206" s="29" t="s">
        <v>2979</v>
      </c>
      <c r="AU206" s="70" t="s">
        <v>3246</v>
      </c>
    </row>
    <row r="207" spans="2:47" ht="30" x14ac:dyDescent="0.25">
      <c r="B207" s="28" t="s">
        <v>1808</v>
      </c>
      <c r="C207" s="28" t="s">
        <v>95</v>
      </c>
      <c r="D207" s="28" t="s">
        <v>96</v>
      </c>
      <c r="E207" s="28" t="s">
        <v>3179</v>
      </c>
      <c r="F207" s="28" t="s">
        <v>628</v>
      </c>
      <c r="G207" s="29">
        <v>698</v>
      </c>
      <c r="H207" s="29">
        <v>328</v>
      </c>
      <c r="I207" s="31">
        <v>0.46991404011461302</v>
      </c>
      <c r="J207" s="29">
        <v>370</v>
      </c>
      <c r="K207" s="31">
        <v>0.53008595988538698</v>
      </c>
      <c r="L207" s="29">
        <v>0</v>
      </c>
      <c r="M207" s="29">
        <v>0</v>
      </c>
      <c r="N207" s="29">
        <v>685</v>
      </c>
      <c r="O207" s="29">
        <v>2</v>
      </c>
      <c r="P207" s="29">
        <v>0</v>
      </c>
      <c r="Q207" s="29">
        <v>9</v>
      </c>
      <c r="R207" s="29">
        <v>2</v>
      </c>
      <c r="S207" s="29">
        <f>SUM(Table6[[#This Row],[AmInd]:[HawPI]],Table6[[#This Row],[Multiple]])</f>
        <v>689</v>
      </c>
      <c r="T207" s="29">
        <v>698</v>
      </c>
      <c r="U207" s="31">
        <v>1</v>
      </c>
      <c r="V207" s="29">
        <v>0</v>
      </c>
      <c r="W207" s="31">
        <v>0</v>
      </c>
      <c r="X207" s="29">
        <v>0</v>
      </c>
      <c r="Y207" s="29">
        <v>0</v>
      </c>
      <c r="Z207" s="29" t="s">
        <v>1869</v>
      </c>
      <c r="AA207" s="29">
        <v>0</v>
      </c>
      <c r="AB207" s="29">
        <v>0</v>
      </c>
      <c r="AC207" s="29">
        <v>0</v>
      </c>
      <c r="AD207" s="28">
        <v>0</v>
      </c>
      <c r="AE207" s="29">
        <v>0</v>
      </c>
      <c r="AF207" s="29">
        <v>0</v>
      </c>
      <c r="AG207" s="29">
        <v>0</v>
      </c>
      <c r="AH207" s="29">
        <v>97</v>
      </c>
      <c r="AI207" s="29">
        <v>101</v>
      </c>
      <c r="AJ207" s="29">
        <v>113</v>
      </c>
      <c r="AK207" s="29">
        <v>4</v>
      </c>
      <c r="AL207" s="29">
        <v>112</v>
      </c>
      <c r="AM207" s="29">
        <v>135</v>
      </c>
      <c r="AN207" s="29">
        <v>136</v>
      </c>
      <c r="AO207" s="29">
        <v>651</v>
      </c>
      <c r="AP207" s="72">
        <f>Table6[[#This Row],[FRL]]/Table6[[#This Row],[Total Students]]</f>
        <v>0.93266475644699143</v>
      </c>
      <c r="AQ207" s="29">
        <v>651</v>
      </c>
      <c r="AR207" s="57">
        <f>Table6[[#This Row],[At Risk]]/Table6[[#This Row],[Total Students]]</f>
        <v>0.93266475644699143</v>
      </c>
      <c r="AS207" s="29" t="s">
        <v>1767</v>
      </c>
      <c r="AT207" s="29" t="s">
        <v>2979</v>
      </c>
      <c r="AU207" s="70" t="s">
        <v>3246</v>
      </c>
    </row>
    <row r="208" spans="2:47" x14ac:dyDescent="0.25">
      <c r="B208" s="28" t="s">
        <v>1808</v>
      </c>
      <c r="C208" s="28" t="s">
        <v>95</v>
      </c>
      <c r="D208" s="28" t="s">
        <v>96</v>
      </c>
      <c r="E208" s="28" t="s">
        <v>3180</v>
      </c>
      <c r="F208" s="28" t="s">
        <v>629</v>
      </c>
      <c r="G208" s="29">
        <v>428</v>
      </c>
      <c r="H208" s="29">
        <v>208</v>
      </c>
      <c r="I208" s="31">
        <v>0.48598130841121501</v>
      </c>
      <c r="J208" s="29">
        <v>220</v>
      </c>
      <c r="K208" s="31">
        <v>0.51401869158878499</v>
      </c>
      <c r="L208" s="29">
        <v>0</v>
      </c>
      <c r="M208" s="29">
        <v>0</v>
      </c>
      <c r="N208" s="29">
        <v>402</v>
      </c>
      <c r="O208" s="29">
        <v>9</v>
      </c>
      <c r="P208" s="29">
        <v>0</v>
      </c>
      <c r="Q208" s="29">
        <v>8</v>
      </c>
      <c r="R208" s="29">
        <v>9</v>
      </c>
      <c r="S208" s="29">
        <f>SUM(Table6[[#This Row],[AmInd]:[HawPI]],Table6[[#This Row],[Multiple]])</f>
        <v>420</v>
      </c>
      <c r="T208" s="29">
        <v>426</v>
      </c>
      <c r="U208" s="31">
        <v>0.99532710280373804</v>
      </c>
      <c r="V208" s="29">
        <v>2</v>
      </c>
      <c r="W208" s="31">
        <v>4.6728971962616802E-3</v>
      </c>
      <c r="X208" s="29">
        <v>0</v>
      </c>
      <c r="Y208" s="29">
        <v>0</v>
      </c>
      <c r="Z208" s="29" t="s">
        <v>1869</v>
      </c>
      <c r="AA208" s="29">
        <v>0</v>
      </c>
      <c r="AB208" s="29">
        <v>0</v>
      </c>
      <c r="AC208" s="29">
        <v>0</v>
      </c>
      <c r="AD208" s="28">
        <v>0</v>
      </c>
      <c r="AE208" s="29">
        <v>128</v>
      </c>
      <c r="AF208" s="29">
        <v>148</v>
      </c>
      <c r="AG208" s="29">
        <v>152</v>
      </c>
      <c r="AH208" s="29">
        <v>0</v>
      </c>
      <c r="AI208" s="29">
        <v>0</v>
      </c>
      <c r="AJ208" s="29">
        <v>0</v>
      </c>
      <c r="AK208" s="29">
        <v>0</v>
      </c>
      <c r="AL208" s="29">
        <v>0</v>
      </c>
      <c r="AM208" s="29">
        <v>0</v>
      </c>
      <c r="AN208" s="29">
        <v>0</v>
      </c>
      <c r="AO208" s="29">
        <v>418</v>
      </c>
      <c r="AP208" s="72">
        <f>Table6[[#This Row],[FRL]]/Table6[[#This Row],[Total Students]]</f>
        <v>0.97663551401869164</v>
      </c>
      <c r="AQ208" s="29">
        <v>418</v>
      </c>
      <c r="AR208" s="57">
        <f>Table6[[#This Row],[At Risk]]/Table6[[#This Row],[Total Students]]</f>
        <v>0.97663551401869164</v>
      </c>
      <c r="AS208" s="29" t="s">
        <v>1767</v>
      </c>
      <c r="AT208" s="29" t="s">
        <v>2979</v>
      </c>
      <c r="AU208" s="70" t="s">
        <v>3246</v>
      </c>
    </row>
    <row r="209" spans="2:47" x14ac:dyDescent="0.25">
      <c r="B209" s="28" t="s">
        <v>1808</v>
      </c>
      <c r="C209" s="28" t="s">
        <v>95</v>
      </c>
      <c r="D209" s="28" t="s">
        <v>96</v>
      </c>
      <c r="E209" s="28" t="s">
        <v>3181</v>
      </c>
      <c r="F209" s="28" t="s">
        <v>630</v>
      </c>
      <c r="G209" s="29">
        <v>544</v>
      </c>
      <c r="H209" s="29">
        <v>278</v>
      </c>
      <c r="I209" s="31">
        <v>0.51102941176470595</v>
      </c>
      <c r="J209" s="29">
        <v>266</v>
      </c>
      <c r="K209" s="31">
        <v>0.48897058823529399</v>
      </c>
      <c r="L209" s="29">
        <v>1</v>
      </c>
      <c r="M209" s="29">
        <v>3</v>
      </c>
      <c r="N209" s="29">
        <v>516</v>
      </c>
      <c r="O209" s="29">
        <v>4</v>
      </c>
      <c r="P209" s="29">
        <v>0</v>
      </c>
      <c r="Q209" s="29">
        <v>11</v>
      </c>
      <c r="R209" s="29">
        <v>9</v>
      </c>
      <c r="S209" s="29">
        <f>SUM(Table6[[#This Row],[AmInd]:[HawPI]],Table6[[#This Row],[Multiple]])</f>
        <v>533</v>
      </c>
      <c r="T209" s="29">
        <v>540</v>
      </c>
      <c r="U209" s="31">
        <v>0.99264705882352899</v>
      </c>
      <c r="V209" s="29">
        <v>4</v>
      </c>
      <c r="W209" s="31">
        <v>7.3529411764705899E-3</v>
      </c>
      <c r="X209" s="29">
        <v>0</v>
      </c>
      <c r="Y209" s="29">
        <v>0</v>
      </c>
      <c r="Z209" s="29" t="s">
        <v>1869</v>
      </c>
      <c r="AA209" s="29">
        <v>76</v>
      </c>
      <c r="AB209" s="29">
        <v>72</v>
      </c>
      <c r="AC209" s="29">
        <v>78</v>
      </c>
      <c r="AD209" s="28">
        <v>81</v>
      </c>
      <c r="AE209" s="29">
        <v>97</v>
      </c>
      <c r="AF209" s="29">
        <v>71</v>
      </c>
      <c r="AG209" s="29">
        <v>69</v>
      </c>
      <c r="AH209" s="29">
        <v>0</v>
      </c>
      <c r="AI209" s="29">
        <v>0</v>
      </c>
      <c r="AJ209" s="29">
        <v>0</v>
      </c>
      <c r="AK209" s="29">
        <v>0</v>
      </c>
      <c r="AL209" s="29">
        <v>0</v>
      </c>
      <c r="AM209" s="29">
        <v>0</v>
      </c>
      <c r="AN209" s="29">
        <v>0</v>
      </c>
      <c r="AO209" s="29">
        <v>523</v>
      </c>
      <c r="AP209" s="72">
        <f>Table6[[#This Row],[FRL]]/Table6[[#This Row],[Total Students]]</f>
        <v>0.96139705882352944</v>
      </c>
      <c r="AQ209" s="29">
        <v>523</v>
      </c>
      <c r="AR209" s="57">
        <f>Table6[[#This Row],[At Risk]]/Table6[[#This Row],[Total Students]]</f>
        <v>0.96139705882352944</v>
      </c>
      <c r="AS209" s="29" t="s">
        <v>1767</v>
      </c>
      <c r="AT209" s="29" t="s">
        <v>2979</v>
      </c>
      <c r="AU209" s="70" t="s">
        <v>3246</v>
      </c>
    </row>
    <row r="210" spans="2:47" x14ac:dyDescent="0.25">
      <c r="B210" s="28" t="s">
        <v>1808</v>
      </c>
      <c r="C210" s="28" t="s">
        <v>95</v>
      </c>
      <c r="D210" s="28" t="s">
        <v>96</v>
      </c>
      <c r="E210" s="28" t="s">
        <v>3182</v>
      </c>
      <c r="F210" s="28" t="s">
        <v>631</v>
      </c>
      <c r="G210" s="29">
        <v>727</v>
      </c>
      <c r="H210" s="29">
        <v>344</v>
      </c>
      <c r="I210" s="31">
        <v>0.473177441540578</v>
      </c>
      <c r="J210" s="29">
        <v>383</v>
      </c>
      <c r="K210" s="31">
        <v>0.52682255845942205</v>
      </c>
      <c r="L210" s="29">
        <v>0</v>
      </c>
      <c r="M210" s="29">
        <v>0</v>
      </c>
      <c r="N210" s="29">
        <v>713</v>
      </c>
      <c r="O210" s="29">
        <v>8</v>
      </c>
      <c r="P210" s="29">
        <v>0</v>
      </c>
      <c r="Q210" s="29">
        <v>3</v>
      </c>
      <c r="R210" s="29">
        <v>3</v>
      </c>
      <c r="S210" s="29">
        <f>SUM(Table6[[#This Row],[AmInd]:[HawPI]],Table6[[#This Row],[Multiple]])</f>
        <v>724</v>
      </c>
      <c r="T210" s="29">
        <v>721</v>
      </c>
      <c r="U210" s="31">
        <v>0.99174690508940899</v>
      </c>
      <c r="V210" s="29">
        <v>6</v>
      </c>
      <c r="W210" s="31">
        <v>8.2530949105914693E-3</v>
      </c>
      <c r="X210" s="29">
        <v>0</v>
      </c>
      <c r="Y210" s="29">
        <v>0</v>
      </c>
      <c r="Z210" s="29" t="s">
        <v>1869</v>
      </c>
      <c r="AA210" s="29">
        <v>0</v>
      </c>
      <c r="AB210" s="29">
        <v>0</v>
      </c>
      <c r="AC210" s="29">
        <v>0</v>
      </c>
      <c r="AD210" s="28">
        <v>0</v>
      </c>
      <c r="AE210" s="29">
        <v>0</v>
      </c>
      <c r="AF210" s="29">
        <v>0</v>
      </c>
      <c r="AG210" s="29">
        <v>0</v>
      </c>
      <c r="AH210" s="29">
        <v>0</v>
      </c>
      <c r="AI210" s="29">
        <v>0</v>
      </c>
      <c r="AJ210" s="29">
        <v>204</v>
      </c>
      <c r="AK210" s="29">
        <v>25</v>
      </c>
      <c r="AL210" s="29">
        <v>178</v>
      </c>
      <c r="AM210" s="29">
        <v>192</v>
      </c>
      <c r="AN210" s="29">
        <v>128</v>
      </c>
      <c r="AO210" s="29">
        <v>610</v>
      </c>
      <c r="AP210" s="72">
        <f>Table6[[#This Row],[FRL]]/Table6[[#This Row],[Total Students]]</f>
        <v>0.83906464924346635</v>
      </c>
      <c r="AQ210" s="29">
        <v>612</v>
      </c>
      <c r="AR210" s="57">
        <f>Table6[[#This Row],[At Risk]]/Table6[[#This Row],[Total Students]]</f>
        <v>0.8418156808803301</v>
      </c>
      <c r="AS210" s="29" t="s">
        <v>1767</v>
      </c>
      <c r="AT210" s="29" t="s">
        <v>2979</v>
      </c>
      <c r="AU210" s="70" t="s">
        <v>3247</v>
      </c>
    </row>
    <row r="211" spans="2:47" ht="30" x14ac:dyDescent="0.25">
      <c r="B211" s="28" t="s">
        <v>1808</v>
      </c>
      <c r="C211" s="28" t="s">
        <v>95</v>
      </c>
      <c r="D211" s="28" t="s">
        <v>96</v>
      </c>
      <c r="E211" s="28" t="s">
        <v>3183</v>
      </c>
      <c r="F211" s="28" t="s">
        <v>632</v>
      </c>
      <c r="G211" s="29">
        <v>896</v>
      </c>
      <c r="H211" s="29">
        <v>432</v>
      </c>
      <c r="I211" s="31">
        <v>0.48214285714285698</v>
      </c>
      <c r="J211" s="29">
        <v>464</v>
      </c>
      <c r="K211" s="31">
        <v>0.51785714285714302</v>
      </c>
      <c r="L211" s="29">
        <v>2</v>
      </c>
      <c r="M211" s="29">
        <v>15</v>
      </c>
      <c r="N211" s="29">
        <v>440</v>
      </c>
      <c r="O211" s="29">
        <v>33</v>
      </c>
      <c r="P211" s="29">
        <v>1</v>
      </c>
      <c r="Q211" s="29">
        <v>385</v>
      </c>
      <c r="R211" s="29">
        <v>20</v>
      </c>
      <c r="S211" s="29">
        <f>SUM(Table6[[#This Row],[AmInd]:[HawPI]],Table6[[#This Row],[Multiple]])</f>
        <v>511</v>
      </c>
      <c r="T211" s="29">
        <v>867</v>
      </c>
      <c r="U211" s="31">
        <v>0.96763392857142905</v>
      </c>
      <c r="V211" s="29">
        <v>29</v>
      </c>
      <c r="W211" s="31">
        <v>3.2366071428571397E-2</v>
      </c>
      <c r="X211" s="29">
        <v>0</v>
      </c>
      <c r="Y211" s="29">
        <v>0</v>
      </c>
      <c r="Z211" s="29" t="s">
        <v>1869</v>
      </c>
      <c r="AA211" s="29">
        <v>0</v>
      </c>
      <c r="AB211" s="29">
        <v>0</v>
      </c>
      <c r="AC211" s="29">
        <v>0</v>
      </c>
      <c r="AD211" s="28">
        <v>0</v>
      </c>
      <c r="AE211" s="29">
        <v>0</v>
      </c>
      <c r="AF211" s="29">
        <v>0</v>
      </c>
      <c r="AG211" s="29">
        <v>296</v>
      </c>
      <c r="AH211" s="29">
        <v>279</v>
      </c>
      <c r="AI211" s="29">
        <v>321</v>
      </c>
      <c r="AJ211" s="29">
        <v>0</v>
      </c>
      <c r="AK211" s="29">
        <v>0</v>
      </c>
      <c r="AL211" s="29">
        <v>0</v>
      </c>
      <c r="AM211" s="29">
        <v>0</v>
      </c>
      <c r="AN211" s="29">
        <v>0</v>
      </c>
      <c r="AO211" s="29">
        <v>472</v>
      </c>
      <c r="AP211" s="72">
        <f>Table6[[#This Row],[FRL]]/Table6[[#This Row],[Total Students]]</f>
        <v>0.5267857142857143</v>
      </c>
      <c r="AQ211" s="29">
        <v>472</v>
      </c>
      <c r="AR211" s="57">
        <f>Table6[[#This Row],[At Risk]]/Table6[[#This Row],[Total Students]]</f>
        <v>0.5267857142857143</v>
      </c>
      <c r="AS211" s="29" t="s">
        <v>1767</v>
      </c>
      <c r="AT211" s="29" t="s">
        <v>2979</v>
      </c>
      <c r="AU211" s="70" t="s">
        <v>3246</v>
      </c>
    </row>
    <row r="212" spans="2:47" ht="30" x14ac:dyDescent="0.25">
      <c r="B212" s="28" t="s">
        <v>1808</v>
      </c>
      <c r="C212" s="28" t="s">
        <v>95</v>
      </c>
      <c r="D212" s="28" t="s">
        <v>96</v>
      </c>
      <c r="E212" s="28" t="s">
        <v>3184</v>
      </c>
      <c r="F212" s="28" t="s">
        <v>633</v>
      </c>
      <c r="G212" s="29">
        <v>1026</v>
      </c>
      <c r="H212" s="29">
        <v>479</v>
      </c>
      <c r="I212" s="31">
        <v>0.46686159844054598</v>
      </c>
      <c r="J212" s="29">
        <v>547</v>
      </c>
      <c r="K212" s="31">
        <v>0.53313840155945402</v>
      </c>
      <c r="L212" s="29">
        <v>0</v>
      </c>
      <c r="M212" s="29">
        <v>2</v>
      </c>
      <c r="N212" s="29">
        <v>851</v>
      </c>
      <c r="O212" s="29">
        <v>82</v>
      </c>
      <c r="P212" s="29">
        <v>0</v>
      </c>
      <c r="Q212" s="29">
        <v>69</v>
      </c>
      <c r="R212" s="29">
        <v>22</v>
      </c>
      <c r="S212" s="29">
        <f>SUM(Table6[[#This Row],[AmInd]:[HawPI]],Table6[[#This Row],[Multiple]])</f>
        <v>957</v>
      </c>
      <c r="T212" s="29">
        <v>972</v>
      </c>
      <c r="U212" s="31">
        <v>0.94736842105263197</v>
      </c>
      <c r="V212" s="29">
        <v>54</v>
      </c>
      <c r="W212" s="31">
        <v>5.2631578947368397E-2</v>
      </c>
      <c r="X212" s="29">
        <v>0</v>
      </c>
      <c r="Y212" s="29">
        <v>4</v>
      </c>
      <c r="Z212" s="29" t="s">
        <v>1869</v>
      </c>
      <c r="AA212" s="29">
        <v>149</v>
      </c>
      <c r="AB212" s="29">
        <v>130</v>
      </c>
      <c r="AC212" s="29">
        <v>148</v>
      </c>
      <c r="AD212" s="28">
        <v>123</v>
      </c>
      <c r="AE212" s="29">
        <v>149</v>
      </c>
      <c r="AF212" s="29">
        <v>160</v>
      </c>
      <c r="AG212" s="29">
        <v>163</v>
      </c>
      <c r="AH212" s="29">
        <v>0</v>
      </c>
      <c r="AI212" s="29">
        <v>0</v>
      </c>
      <c r="AJ212" s="29">
        <v>0</v>
      </c>
      <c r="AK212" s="29">
        <v>0</v>
      </c>
      <c r="AL212" s="29">
        <v>0</v>
      </c>
      <c r="AM212" s="29">
        <v>0</v>
      </c>
      <c r="AN212" s="29">
        <v>0</v>
      </c>
      <c r="AO212" s="29">
        <v>958</v>
      </c>
      <c r="AP212" s="72">
        <f>Table6[[#This Row],[FRL]]/Table6[[#This Row],[Total Students]]</f>
        <v>0.93372319688109162</v>
      </c>
      <c r="AQ212" s="29">
        <v>958</v>
      </c>
      <c r="AR212" s="57">
        <f>Table6[[#This Row],[At Risk]]/Table6[[#This Row],[Total Students]]</f>
        <v>0.93372319688109162</v>
      </c>
      <c r="AS212" s="29" t="s">
        <v>1767</v>
      </c>
      <c r="AT212" s="29" t="s">
        <v>2979</v>
      </c>
      <c r="AU212" s="70" t="s">
        <v>3246</v>
      </c>
    </row>
    <row r="213" spans="2:47" x14ac:dyDescent="0.25">
      <c r="B213" s="28" t="s">
        <v>1808</v>
      </c>
      <c r="C213" s="28" t="s">
        <v>95</v>
      </c>
      <c r="D213" s="28" t="s">
        <v>96</v>
      </c>
      <c r="E213" s="28" t="s">
        <v>3185</v>
      </c>
      <c r="F213" s="28" t="s">
        <v>634</v>
      </c>
      <c r="G213" s="29">
        <v>858</v>
      </c>
      <c r="H213" s="29">
        <v>420</v>
      </c>
      <c r="I213" s="31">
        <v>0.48951048951048998</v>
      </c>
      <c r="J213" s="29">
        <v>438</v>
      </c>
      <c r="K213" s="31">
        <v>0.51048951048951097</v>
      </c>
      <c r="L213" s="29">
        <v>2</v>
      </c>
      <c r="M213" s="29">
        <v>4</v>
      </c>
      <c r="N213" s="29">
        <v>323</v>
      </c>
      <c r="O213" s="29">
        <v>26</v>
      </c>
      <c r="P213" s="29">
        <v>0</v>
      </c>
      <c r="Q213" s="29">
        <v>497</v>
      </c>
      <c r="R213" s="29">
        <v>6</v>
      </c>
      <c r="S213" s="29">
        <f>SUM(Table6[[#This Row],[AmInd]:[HawPI]],Table6[[#This Row],[Multiple]])</f>
        <v>361</v>
      </c>
      <c r="T213" s="29">
        <v>850</v>
      </c>
      <c r="U213" s="31">
        <v>0.99067599067599099</v>
      </c>
      <c r="V213" s="29">
        <v>8</v>
      </c>
      <c r="W213" s="31">
        <v>9.3240093240093205E-3</v>
      </c>
      <c r="X213" s="29">
        <v>0</v>
      </c>
      <c r="Y213" s="29">
        <v>0</v>
      </c>
      <c r="Z213" s="29" t="s">
        <v>1869</v>
      </c>
      <c r="AA213" s="29">
        <v>0</v>
      </c>
      <c r="AB213" s="29">
        <v>0</v>
      </c>
      <c r="AC213" s="29">
        <v>0</v>
      </c>
      <c r="AD213" s="28">
        <v>0</v>
      </c>
      <c r="AE213" s="29">
        <v>0</v>
      </c>
      <c r="AF213" s="29">
        <v>97</v>
      </c>
      <c r="AG213" s="29">
        <v>241</v>
      </c>
      <c r="AH213" s="29">
        <v>252</v>
      </c>
      <c r="AI213" s="29">
        <v>268</v>
      </c>
      <c r="AJ213" s="29">
        <v>0</v>
      </c>
      <c r="AK213" s="29">
        <v>0</v>
      </c>
      <c r="AL213" s="29">
        <v>0</v>
      </c>
      <c r="AM213" s="29">
        <v>0</v>
      </c>
      <c r="AN213" s="29">
        <v>0</v>
      </c>
      <c r="AO213" s="29">
        <v>552</v>
      </c>
      <c r="AP213" s="72">
        <f>Table6[[#This Row],[FRL]]/Table6[[#This Row],[Total Students]]</f>
        <v>0.64335664335664333</v>
      </c>
      <c r="AQ213" s="29">
        <v>552</v>
      </c>
      <c r="AR213" s="57">
        <f>Table6[[#This Row],[At Risk]]/Table6[[#This Row],[Total Students]]</f>
        <v>0.64335664335664333</v>
      </c>
      <c r="AS213" s="29" t="s">
        <v>1767</v>
      </c>
      <c r="AT213" s="29" t="s">
        <v>2979</v>
      </c>
      <c r="AU213" s="70" t="s">
        <v>3246</v>
      </c>
    </row>
    <row r="214" spans="2:47" ht="30" x14ac:dyDescent="0.25">
      <c r="B214" s="28" t="s">
        <v>1808</v>
      </c>
      <c r="C214" s="28" t="s">
        <v>95</v>
      </c>
      <c r="D214" s="28" t="s">
        <v>96</v>
      </c>
      <c r="E214" s="28" t="s">
        <v>3186</v>
      </c>
      <c r="F214" s="28" t="s">
        <v>635</v>
      </c>
      <c r="G214" s="29">
        <v>959</v>
      </c>
      <c r="H214" s="29">
        <v>452</v>
      </c>
      <c r="I214" s="31">
        <v>0.47132429614181398</v>
      </c>
      <c r="J214" s="29">
        <v>507</v>
      </c>
      <c r="K214" s="31">
        <v>0.52867570385818596</v>
      </c>
      <c r="L214" s="29">
        <v>1</v>
      </c>
      <c r="M214" s="29">
        <v>3</v>
      </c>
      <c r="N214" s="29">
        <v>501</v>
      </c>
      <c r="O214" s="29">
        <v>35</v>
      </c>
      <c r="P214" s="29">
        <v>0</v>
      </c>
      <c r="Q214" s="29">
        <v>392</v>
      </c>
      <c r="R214" s="29">
        <v>27</v>
      </c>
      <c r="S214" s="29">
        <f>SUM(Table6[[#This Row],[AmInd]:[HawPI]],Table6[[#This Row],[Multiple]])</f>
        <v>567</v>
      </c>
      <c r="T214" s="29">
        <v>945</v>
      </c>
      <c r="U214" s="31">
        <v>0.98540145985401495</v>
      </c>
      <c r="V214" s="29">
        <v>14</v>
      </c>
      <c r="W214" s="31">
        <v>1.4598540145985399E-2</v>
      </c>
      <c r="X214" s="29">
        <v>0</v>
      </c>
      <c r="Y214" s="29">
        <v>22</v>
      </c>
      <c r="Z214" s="29" t="s">
        <v>1869</v>
      </c>
      <c r="AA214" s="29">
        <v>65</v>
      </c>
      <c r="AB214" s="29">
        <v>66</v>
      </c>
      <c r="AC214" s="29">
        <v>76</v>
      </c>
      <c r="AD214" s="28">
        <v>64</v>
      </c>
      <c r="AE214" s="29">
        <v>68</v>
      </c>
      <c r="AF214" s="29">
        <v>63</v>
      </c>
      <c r="AG214" s="29">
        <v>188</v>
      </c>
      <c r="AH214" s="29">
        <v>187</v>
      </c>
      <c r="AI214" s="29">
        <v>160</v>
      </c>
      <c r="AJ214" s="29">
        <v>0</v>
      </c>
      <c r="AK214" s="29">
        <v>0</v>
      </c>
      <c r="AL214" s="29">
        <v>0</v>
      </c>
      <c r="AM214" s="29">
        <v>0</v>
      </c>
      <c r="AN214" s="29">
        <v>0</v>
      </c>
      <c r="AO214" s="29">
        <v>722</v>
      </c>
      <c r="AP214" s="72">
        <f>Table6[[#This Row],[FRL]]/Table6[[#This Row],[Total Students]]</f>
        <v>0.75286757038581853</v>
      </c>
      <c r="AQ214" s="29">
        <v>722</v>
      </c>
      <c r="AR214" s="57">
        <f>Table6[[#This Row],[At Risk]]/Table6[[#This Row],[Total Students]]</f>
        <v>0.75286757038581853</v>
      </c>
      <c r="AS214" s="29" t="s">
        <v>1767</v>
      </c>
      <c r="AT214" s="29" t="s">
        <v>2979</v>
      </c>
      <c r="AU214" s="70" t="s">
        <v>3246</v>
      </c>
    </row>
    <row r="215" spans="2:47" ht="30" x14ac:dyDescent="0.25">
      <c r="B215" s="28" t="s">
        <v>1808</v>
      </c>
      <c r="C215" s="28" t="s">
        <v>95</v>
      </c>
      <c r="D215" s="28" t="s">
        <v>96</v>
      </c>
      <c r="E215" s="28" t="s">
        <v>3187</v>
      </c>
      <c r="F215" s="28" t="s">
        <v>636</v>
      </c>
      <c r="G215" s="29">
        <v>278</v>
      </c>
      <c r="H215" s="29">
        <v>133</v>
      </c>
      <c r="I215" s="31">
        <v>0.47841726618704999</v>
      </c>
      <c r="J215" s="29">
        <v>145</v>
      </c>
      <c r="K215" s="31">
        <v>0.52158273381294995</v>
      </c>
      <c r="L215" s="29">
        <v>0</v>
      </c>
      <c r="M215" s="29">
        <v>0</v>
      </c>
      <c r="N215" s="29">
        <v>267</v>
      </c>
      <c r="O215" s="29">
        <v>2</v>
      </c>
      <c r="P215" s="29">
        <v>0</v>
      </c>
      <c r="Q215" s="29">
        <v>1</v>
      </c>
      <c r="R215" s="29">
        <v>8</v>
      </c>
      <c r="S215" s="29">
        <f>SUM(Table6[[#This Row],[AmInd]:[HawPI]],Table6[[#This Row],[Multiple]])</f>
        <v>277</v>
      </c>
      <c r="T215" s="29">
        <v>278</v>
      </c>
      <c r="U215" s="31">
        <v>1</v>
      </c>
      <c r="V215" s="29">
        <v>0</v>
      </c>
      <c r="W215" s="31">
        <v>0</v>
      </c>
      <c r="X215" s="29">
        <v>0</v>
      </c>
      <c r="Y215" s="29">
        <v>0</v>
      </c>
      <c r="Z215" s="29" t="s">
        <v>1869</v>
      </c>
      <c r="AA215" s="29">
        <v>63</v>
      </c>
      <c r="AB215" s="29">
        <v>63</v>
      </c>
      <c r="AC215" s="29">
        <v>70</v>
      </c>
      <c r="AD215" s="28">
        <v>82</v>
      </c>
      <c r="AE215" s="29">
        <v>0</v>
      </c>
      <c r="AF215" s="29">
        <v>0</v>
      </c>
      <c r="AG215" s="29">
        <v>0</v>
      </c>
      <c r="AH215" s="29">
        <v>0</v>
      </c>
      <c r="AI215" s="29">
        <v>0</v>
      </c>
      <c r="AJ215" s="29">
        <v>0</v>
      </c>
      <c r="AK215" s="29">
        <v>0</v>
      </c>
      <c r="AL215" s="29">
        <v>0</v>
      </c>
      <c r="AM215" s="29">
        <v>0</v>
      </c>
      <c r="AN215" s="29">
        <v>0</v>
      </c>
      <c r="AO215" s="29">
        <v>272</v>
      </c>
      <c r="AP215" s="72">
        <f>Table6[[#This Row],[FRL]]/Table6[[#This Row],[Total Students]]</f>
        <v>0.97841726618705038</v>
      </c>
      <c r="AQ215" s="29">
        <v>272</v>
      </c>
      <c r="AR215" s="57">
        <f>Table6[[#This Row],[At Risk]]/Table6[[#This Row],[Total Students]]</f>
        <v>0.97841726618705038</v>
      </c>
      <c r="AS215" s="29" t="s">
        <v>1767</v>
      </c>
      <c r="AT215" s="29" t="s">
        <v>2979</v>
      </c>
      <c r="AU215" s="70" t="s">
        <v>3246</v>
      </c>
    </row>
    <row r="216" spans="2:47" x14ac:dyDescent="0.25">
      <c r="B216" s="28" t="s">
        <v>1808</v>
      </c>
      <c r="C216" s="28" t="s">
        <v>95</v>
      </c>
      <c r="D216" s="28" t="s">
        <v>96</v>
      </c>
      <c r="E216" s="28" t="s">
        <v>3188</v>
      </c>
      <c r="F216" s="28" t="s">
        <v>637</v>
      </c>
      <c r="G216" s="29">
        <v>85</v>
      </c>
      <c r="H216" s="29">
        <v>8</v>
      </c>
      <c r="I216" s="31">
        <v>9.41176470588235E-2</v>
      </c>
      <c r="J216" s="29">
        <v>77</v>
      </c>
      <c r="K216" s="31">
        <v>0.90588235294117603</v>
      </c>
      <c r="L216" s="29">
        <v>0</v>
      </c>
      <c r="M216" s="29">
        <v>0</v>
      </c>
      <c r="N216" s="29">
        <v>73</v>
      </c>
      <c r="O216" s="29">
        <v>1</v>
      </c>
      <c r="P216" s="29">
        <v>0</v>
      </c>
      <c r="Q216" s="29">
        <v>10</v>
      </c>
      <c r="R216" s="29">
        <v>1</v>
      </c>
      <c r="S216" s="29">
        <f>SUM(Table6[[#This Row],[AmInd]:[HawPI]],Table6[[#This Row],[Multiple]])</f>
        <v>75</v>
      </c>
      <c r="T216" s="29">
        <v>85</v>
      </c>
      <c r="U216" s="31">
        <v>1</v>
      </c>
      <c r="V216" s="29">
        <v>0</v>
      </c>
      <c r="W216" s="31">
        <v>0</v>
      </c>
      <c r="X216" s="29">
        <v>0</v>
      </c>
      <c r="Y216" s="29">
        <v>0</v>
      </c>
      <c r="Z216" s="29" t="s">
        <v>1869</v>
      </c>
      <c r="AA216" s="29">
        <v>0</v>
      </c>
      <c r="AB216" s="29">
        <v>0</v>
      </c>
      <c r="AC216" s="29">
        <v>0</v>
      </c>
      <c r="AD216" s="28">
        <v>0</v>
      </c>
      <c r="AE216" s="29">
        <v>11</v>
      </c>
      <c r="AF216" s="29">
        <v>14</v>
      </c>
      <c r="AG216" s="29">
        <v>23</v>
      </c>
      <c r="AH216" s="29">
        <v>4</v>
      </c>
      <c r="AI216" s="29">
        <v>5</v>
      </c>
      <c r="AJ216" s="29">
        <v>18</v>
      </c>
      <c r="AK216" s="29">
        <v>0</v>
      </c>
      <c r="AL216" s="29">
        <v>6</v>
      </c>
      <c r="AM216" s="29">
        <v>3</v>
      </c>
      <c r="AN216" s="29">
        <v>1</v>
      </c>
      <c r="AO216" s="29">
        <v>69</v>
      </c>
      <c r="AP216" s="72">
        <f>Table6[[#This Row],[FRL]]/Table6[[#This Row],[Total Students]]</f>
        <v>0.81176470588235294</v>
      </c>
      <c r="AQ216" s="29">
        <v>69</v>
      </c>
      <c r="AR216" s="57">
        <f>Table6[[#This Row],[At Risk]]/Table6[[#This Row],[Total Students]]</f>
        <v>0.81176470588235294</v>
      </c>
      <c r="AS216" s="29" t="s">
        <v>1767</v>
      </c>
      <c r="AT216" s="29" t="s">
        <v>2979</v>
      </c>
      <c r="AU216" s="70" t="s">
        <v>3246</v>
      </c>
    </row>
    <row r="217" spans="2:47" x14ac:dyDescent="0.25">
      <c r="B217" s="28" t="s">
        <v>1808</v>
      </c>
      <c r="C217" s="28" t="s">
        <v>95</v>
      </c>
      <c r="D217" s="28" t="s">
        <v>96</v>
      </c>
      <c r="E217" s="28" t="s">
        <v>3189</v>
      </c>
      <c r="F217" s="28" t="s">
        <v>638</v>
      </c>
      <c r="G217" s="29">
        <v>676</v>
      </c>
      <c r="H217" s="29">
        <v>326</v>
      </c>
      <c r="I217" s="31">
        <v>0.48224852071005903</v>
      </c>
      <c r="J217" s="29">
        <v>350</v>
      </c>
      <c r="K217" s="31">
        <v>0.51775147928994103</v>
      </c>
      <c r="L217" s="29">
        <v>0</v>
      </c>
      <c r="M217" s="29">
        <v>0</v>
      </c>
      <c r="N217" s="29">
        <v>662</v>
      </c>
      <c r="O217" s="29">
        <v>2</v>
      </c>
      <c r="P217" s="29">
        <v>0</v>
      </c>
      <c r="Q217" s="29">
        <v>8</v>
      </c>
      <c r="R217" s="29">
        <v>4</v>
      </c>
      <c r="S217" s="29">
        <f>SUM(Table6[[#This Row],[AmInd]:[HawPI]],Table6[[#This Row],[Multiple]])</f>
        <v>668</v>
      </c>
      <c r="T217" s="29">
        <v>676</v>
      </c>
      <c r="U217" s="31">
        <v>1</v>
      </c>
      <c r="V217" s="29">
        <v>0</v>
      </c>
      <c r="W217" s="31">
        <v>0</v>
      </c>
      <c r="X217" s="29">
        <v>0</v>
      </c>
      <c r="Y217" s="29">
        <v>11</v>
      </c>
      <c r="Z217" s="29" t="s">
        <v>1869</v>
      </c>
      <c r="AA217" s="29">
        <v>97</v>
      </c>
      <c r="AB217" s="29">
        <v>89</v>
      </c>
      <c r="AC217" s="29">
        <v>99</v>
      </c>
      <c r="AD217" s="28">
        <v>95</v>
      </c>
      <c r="AE217" s="29">
        <v>84</v>
      </c>
      <c r="AF217" s="29">
        <v>99</v>
      </c>
      <c r="AG217" s="29">
        <v>102</v>
      </c>
      <c r="AH217" s="29">
        <v>0</v>
      </c>
      <c r="AI217" s="29">
        <v>0</v>
      </c>
      <c r="AJ217" s="29">
        <v>0</v>
      </c>
      <c r="AK217" s="29">
        <v>0</v>
      </c>
      <c r="AL217" s="29">
        <v>0</v>
      </c>
      <c r="AM217" s="29">
        <v>0</v>
      </c>
      <c r="AN217" s="29">
        <v>0</v>
      </c>
      <c r="AO217" s="29">
        <v>662</v>
      </c>
      <c r="AP217" s="72">
        <f>Table6[[#This Row],[FRL]]/Table6[[#This Row],[Total Students]]</f>
        <v>0.97928994082840237</v>
      </c>
      <c r="AQ217" s="29">
        <v>662</v>
      </c>
      <c r="AR217" s="57">
        <f>Table6[[#This Row],[At Risk]]/Table6[[#This Row],[Total Students]]</f>
        <v>0.97928994082840237</v>
      </c>
      <c r="AS217" s="29" t="s">
        <v>1767</v>
      </c>
      <c r="AT217" s="29" t="s">
        <v>2979</v>
      </c>
      <c r="AU217" s="70" t="s">
        <v>3246</v>
      </c>
    </row>
    <row r="218" spans="2:47" x14ac:dyDescent="0.25">
      <c r="B218" s="28" t="s">
        <v>1808</v>
      </c>
      <c r="C218" s="28" t="s">
        <v>95</v>
      </c>
      <c r="D218" s="28" t="s">
        <v>96</v>
      </c>
      <c r="E218" s="28" t="s">
        <v>3190</v>
      </c>
      <c r="F218" s="28" t="s">
        <v>639</v>
      </c>
      <c r="G218" s="29">
        <v>111</v>
      </c>
      <c r="H218" s="29">
        <v>39</v>
      </c>
      <c r="I218" s="31">
        <v>0.35135135135135098</v>
      </c>
      <c r="J218" s="29">
        <v>72</v>
      </c>
      <c r="K218" s="31">
        <v>0.64864864864864902</v>
      </c>
      <c r="L218" s="29">
        <v>0</v>
      </c>
      <c r="M218" s="29">
        <v>0</v>
      </c>
      <c r="N218" s="29">
        <v>103</v>
      </c>
      <c r="O218" s="29">
        <v>1</v>
      </c>
      <c r="P218" s="29">
        <v>0</v>
      </c>
      <c r="Q218" s="29">
        <v>6</v>
      </c>
      <c r="R218" s="29">
        <v>1</v>
      </c>
      <c r="S218" s="29">
        <f>SUM(Table6[[#This Row],[AmInd]:[HawPI]],Table6[[#This Row],[Multiple]])</f>
        <v>105</v>
      </c>
      <c r="T218" s="29">
        <v>110</v>
      </c>
      <c r="U218" s="31">
        <v>0.99099099099099097</v>
      </c>
      <c r="V218" s="29">
        <v>1</v>
      </c>
      <c r="W218" s="31">
        <v>9.0090090090090107E-3</v>
      </c>
      <c r="X218" s="29">
        <v>0</v>
      </c>
      <c r="Y218" s="29">
        <v>0</v>
      </c>
      <c r="Z218" s="29" t="s">
        <v>1869</v>
      </c>
      <c r="AA218" s="29">
        <v>0</v>
      </c>
      <c r="AB218" s="29">
        <v>0</v>
      </c>
      <c r="AC218" s="29">
        <v>0</v>
      </c>
      <c r="AD218" s="28">
        <v>0</v>
      </c>
      <c r="AE218" s="29">
        <v>0</v>
      </c>
      <c r="AF218" s="29">
        <v>0</v>
      </c>
      <c r="AG218" s="29">
        <v>0</v>
      </c>
      <c r="AH218" s="29">
        <v>0</v>
      </c>
      <c r="AI218" s="29">
        <v>0</v>
      </c>
      <c r="AJ218" s="29">
        <v>44</v>
      </c>
      <c r="AK218" s="29">
        <v>9</v>
      </c>
      <c r="AL218" s="29">
        <v>31</v>
      </c>
      <c r="AM218" s="29">
        <v>20</v>
      </c>
      <c r="AN218" s="29">
        <v>7</v>
      </c>
      <c r="AO218" s="29">
        <v>102</v>
      </c>
      <c r="AP218" s="72">
        <f>Table6[[#This Row],[FRL]]/Table6[[#This Row],[Total Students]]</f>
        <v>0.91891891891891897</v>
      </c>
      <c r="AQ218" s="29">
        <v>102</v>
      </c>
      <c r="AR218" s="57">
        <f>Table6[[#This Row],[At Risk]]/Table6[[#This Row],[Total Students]]</f>
        <v>0.91891891891891897</v>
      </c>
      <c r="AS218" s="29" t="s">
        <v>1767</v>
      </c>
      <c r="AT218" s="29" t="s">
        <v>2979</v>
      </c>
      <c r="AU218" s="70" t="s">
        <v>3246</v>
      </c>
    </row>
    <row r="219" spans="2:47" x14ac:dyDescent="0.25">
      <c r="B219" s="28" t="s">
        <v>1808</v>
      </c>
      <c r="C219" s="28" t="s">
        <v>95</v>
      </c>
      <c r="D219" s="28" t="s">
        <v>96</v>
      </c>
      <c r="E219" s="28" t="s">
        <v>3191</v>
      </c>
      <c r="F219" s="28" t="s">
        <v>640</v>
      </c>
      <c r="G219" s="29">
        <v>1158</v>
      </c>
      <c r="H219" s="29">
        <v>567</v>
      </c>
      <c r="I219" s="31">
        <v>0.489637305699482</v>
      </c>
      <c r="J219" s="29">
        <v>591</v>
      </c>
      <c r="K219" s="31">
        <v>0.51036269430051795</v>
      </c>
      <c r="L219" s="29">
        <v>2</v>
      </c>
      <c r="M219" s="29">
        <v>6</v>
      </c>
      <c r="N219" s="29">
        <v>782</v>
      </c>
      <c r="O219" s="29">
        <v>45</v>
      </c>
      <c r="P219" s="29">
        <v>0</v>
      </c>
      <c r="Q219" s="29">
        <v>291</v>
      </c>
      <c r="R219" s="29">
        <v>32</v>
      </c>
      <c r="S219" s="29">
        <f>SUM(Table6[[#This Row],[AmInd]:[HawPI]],Table6[[#This Row],[Multiple]])</f>
        <v>867</v>
      </c>
      <c r="T219" s="29">
        <v>1143</v>
      </c>
      <c r="U219" s="31">
        <v>0.98704663212435195</v>
      </c>
      <c r="V219" s="29">
        <v>15</v>
      </c>
      <c r="W219" s="31">
        <v>1.2953367875647701E-2</v>
      </c>
      <c r="X219" s="29">
        <v>0</v>
      </c>
      <c r="Y219" s="29">
        <v>0</v>
      </c>
      <c r="Z219" s="29" t="s">
        <v>1869</v>
      </c>
      <c r="AA219" s="29">
        <v>126</v>
      </c>
      <c r="AB219" s="29">
        <v>115</v>
      </c>
      <c r="AC219" s="29">
        <v>120</v>
      </c>
      <c r="AD219" s="28">
        <v>116</v>
      </c>
      <c r="AE219" s="29">
        <v>122</v>
      </c>
      <c r="AF219" s="29">
        <v>133</v>
      </c>
      <c r="AG219" s="29">
        <v>134</v>
      </c>
      <c r="AH219" s="29">
        <v>112</v>
      </c>
      <c r="AI219" s="29">
        <v>113</v>
      </c>
      <c r="AJ219" s="29">
        <v>67</v>
      </c>
      <c r="AK219" s="29">
        <v>0</v>
      </c>
      <c r="AL219" s="29">
        <v>0</v>
      </c>
      <c r="AM219" s="29">
        <v>0</v>
      </c>
      <c r="AN219" s="29">
        <v>0</v>
      </c>
      <c r="AO219" s="29">
        <v>823</v>
      </c>
      <c r="AP219" s="72">
        <f>Table6[[#This Row],[FRL]]/Table6[[#This Row],[Total Students]]</f>
        <v>0.71070811744386875</v>
      </c>
      <c r="AQ219" s="29">
        <v>823</v>
      </c>
      <c r="AR219" s="57">
        <f>Table6[[#This Row],[At Risk]]/Table6[[#This Row],[Total Students]]</f>
        <v>0.71070811744386875</v>
      </c>
      <c r="AS219" s="29" t="s">
        <v>1767</v>
      </c>
      <c r="AT219" s="29" t="s">
        <v>2979</v>
      </c>
      <c r="AU219" s="70" t="s">
        <v>3246</v>
      </c>
    </row>
    <row r="220" spans="2:47" x14ac:dyDescent="0.25">
      <c r="B220" s="28" t="s">
        <v>1808</v>
      </c>
      <c r="C220" s="28" t="s">
        <v>95</v>
      </c>
      <c r="D220" s="28" t="s">
        <v>96</v>
      </c>
      <c r="E220" s="28" t="s">
        <v>3192</v>
      </c>
      <c r="F220" s="28" t="s">
        <v>641</v>
      </c>
      <c r="G220" s="29">
        <v>260</v>
      </c>
      <c r="H220" s="29">
        <v>137</v>
      </c>
      <c r="I220" s="31">
        <v>0.52692307692307705</v>
      </c>
      <c r="J220" s="29">
        <v>123</v>
      </c>
      <c r="K220" s="31">
        <v>0.47307692307692301</v>
      </c>
      <c r="L220" s="29">
        <v>0</v>
      </c>
      <c r="M220" s="29">
        <v>0</v>
      </c>
      <c r="N220" s="29">
        <v>251</v>
      </c>
      <c r="O220" s="29">
        <v>3</v>
      </c>
      <c r="P220" s="29">
        <v>0</v>
      </c>
      <c r="Q220" s="29">
        <v>2</v>
      </c>
      <c r="R220" s="29">
        <v>4</v>
      </c>
      <c r="S220" s="29">
        <f>SUM(Table6[[#This Row],[AmInd]:[HawPI]],Table6[[#This Row],[Multiple]])</f>
        <v>258</v>
      </c>
      <c r="T220" s="29">
        <v>258</v>
      </c>
      <c r="U220" s="31">
        <v>0.992307692307692</v>
      </c>
      <c r="V220" s="29">
        <v>2</v>
      </c>
      <c r="W220" s="31">
        <v>7.6923076923076901E-3</v>
      </c>
      <c r="X220" s="29">
        <v>0</v>
      </c>
      <c r="Y220" s="29">
        <v>0</v>
      </c>
      <c r="Z220" s="29" t="s">
        <v>1869</v>
      </c>
      <c r="AA220" s="29">
        <v>0</v>
      </c>
      <c r="AB220" s="29">
        <v>0</v>
      </c>
      <c r="AC220" s="29">
        <v>0</v>
      </c>
      <c r="AD220" s="28">
        <v>0</v>
      </c>
      <c r="AE220" s="29">
        <v>0</v>
      </c>
      <c r="AF220" s="29">
        <v>0</v>
      </c>
      <c r="AG220" s="29">
        <v>0</v>
      </c>
      <c r="AH220" s="29">
        <v>130</v>
      </c>
      <c r="AI220" s="29">
        <v>130</v>
      </c>
      <c r="AJ220" s="29">
        <v>0</v>
      </c>
      <c r="AK220" s="29">
        <v>0</v>
      </c>
      <c r="AL220" s="29">
        <v>0</v>
      </c>
      <c r="AM220" s="29">
        <v>0</v>
      </c>
      <c r="AN220" s="29">
        <v>0</v>
      </c>
      <c r="AO220" s="29">
        <v>252</v>
      </c>
      <c r="AP220" s="72">
        <f>Table6[[#This Row],[FRL]]/Table6[[#This Row],[Total Students]]</f>
        <v>0.96923076923076923</v>
      </c>
      <c r="AQ220" s="29">
        <v>252</v>
      </c>
      <c r="AR220" s="57">
        <f>Table6[[#This Row],[At Risk]]/Table6[[#This Row],[Total Students]]</f>
        <v>0.96923076923076923</v>
      </c>
      <c r="AS220" s="29" t="s">
        <v>1767</v>
      </c>
      <c r="AT220" s="29" t="s">
        <v>2979</v>
      </c>
      <c r="AU220" s="70" t="s">
        <v>3246</v>
      </c>
    </row>
    <row r="221" spans="2:47" x14ac:dyDescent="0.25">
      <c r="B221" s="28" t="s">
        <v>1808</v>
      </c>
      <c r="C221" s="28" t="s">
        <v>95</v>
      </c>
      <c r="D221" s="28" t="s">
        <v>96</v>
      </c>
      <c r="E221" s="28" t="s">
        <v>3193</v>
      </c>
      <c r="F221" s="28" t="s">
        <v>642</v>
      </c>
      <c r="G221" s="29">
        <v>268</v>
      </c>
      <c r="H221" s="29">
        <v>135</v>
      </c>
      <c r="I221" s="31">
        <v>0.50373134328358204</v>
      </c>
      <c r="J221" s="29">
        <v>133</v>
      </c>
      <c r="K221" s="31">
        <v>0.49626865671641801</v>
      </c>
      <c r="L221" s="29">
        <v>1</v>
      </c>
      <c r="M221" s="29">
        <v>0</v>
      </c>
      <c r="N221" s="29">
        <v>114</v>
      </c>
      <c r="O221" s="29">
        <v>7</v>
      </c>
      <c r="P221" s="29">
        <v>0</v>
      </c>
      <c r="Q221" s="29">
        <v>140</v>
      </c>
      <c r="R221" s="29">
        <v>6</v>
      </c>
      <c r="S221" s="29">
        <f>SUM(Table6[[#This Row],[AmInd]:[HawPI]],Table6[[#This Row],[Multiple]])</f>
        <v>128</v>
      </c>
      <c r="T221" s="29">
        <v>266</v>
      </c>
      <c r="U221" s="31">
        <v>0.99253731343283602</v>
      </c>
      <c r="V221" s="29">
        <v>2</v>
      </c>
      <c r="W221" s="31">
        <v>7.4626865671641798E-3</v>
      </c>
      <c r="X221" s="29">
        <v>0</v>
      </c>
      <c r="Y221" s="29">
        <v>0</v>
      </c>
      <c r="Z221" s="29" t="s">
        <v>1869</v>
      </c>
      <c r="AA221" s="29">
        <v>0</v>
      </c>
      <c r="AB221" s="29">
        <v>0</v>
      </c>
      <c r="AC221" s="29">
        <v>0</v>
      </c>
      <c r="AD221" s="28">
        <v>0</v>
      </c>
      <c r="AE221" s="29">
        <v>0</v>
      </c>
      <c r="AF221" s="29">
        <v>0</v>
      </c>
      <c r="AG221" s="29">
        <v>0</v>
      </c>
      <c r="AH221" s="29">
        <v>0</v>
      </c>
      <c r="AI221" s="29">
        <v>0</v>
      </c>
      <c r="AJ221" s="29">
        <v>35</v>
      </c>
      <c r="AK221" s="29">
        <v>5</v>
      </c>
      <c r="AL221" s="29">
        <v>89</v>
      </c>
      <c r="AM221" s="29">
        <v>73</v>
      </c>
      <c r="AN221" s="29">
        <v>66</v>
      </c>
      <c r="AO221" s="29">
        <v>117</v>
      </c>
      <c r="AP221" s="72">
        <f>Table6[[#This Row],[FRL]]/Table6[[#This Row],[Total Students]]</f>
        <v>0.43656716417910446</v>
      </c>
      <c r="AQ221" s="29">
        <v>119</v>
      </c>
      <c r="AR221" s="57">
        <f>Table6[[#This Row],[At Risk]]/Table6[[#This Row],[Total Students]]</f>
        <v>0.44402985074626866</v>
      </c>
      <c r="AS221" s="29" t="s">
        <v>1767</v>
      </c>
      <c r="AT221" s="29" t="s">
        <v>2979</v>
      </c>
      <c r="AU221" s="70" t="s">
        <v>3247</v>
      </c>
    </row>
    <row r="222" spans="2:47" ht="30" x14ac:dyDescent="0.25">
      <c r="B222" s="28" t="s">
        <v>1808</v>
      </c>
      <c r="C222" s="28" t="s">
        <v>95</v>
      </c>
      <c r="D222" s="28" t="s">
        <v>96</v>
      </c>
      <c r="E222" s="28" t="s">
        <v>3194</v>
      </c>
      <c r="F222" s="28" t="s">
        <v>643</v>
      </c>
      <c r="G222" s="29">
        <v>145</v>
      </c>
      <c r="H222" s="29">
        <v>76</v>
      </c>
      <c r="I222" s="31">
        <v>0.52413793103448303</v>
      </c>
      <c r="J222" s="29">
        <v>69</v>
      </c>
      <c r="K222" s="31">
        <v>0.47586206896551703</v>
      </c>
      <c r="L222" s="29">
        <v>0</v>
      </c>
      <c r="M222" s="29">
        <v>0</v>
      </c>
      <c r="N222" s="29">
        <v>66</v>
      </c>
      <c r="O222" s="29">
        <v>9</v>
      </c>
      <c r="P222" s="29">
        <v>0</v>
      </c>
      <c r="Q222" s="29">
        <v>69</v>
      </c>
      <c r="R222" s="29">
        <v>1</v>
      </c>
      <c r="S222" s="29">
        <f>SUM(Table6[[#This Row],[AmInd]:[HawPI]],Table6[[#This Row],[Multiple]])</f>
        <v>76</v>
      </c>
      <c r="T222" s="29">
        <v>145</v>
      </c>
      <c r="U222" s="31">
        <v>1</v>
      </c>
      <c r="V222" s="29">
        <v>0</v>
      </c>
      <c r="W222" s="31">
        <v>0</v>
      </c>
      <c r="X222" s="29">
        <v>0</v>
      </c>
      <c r="Y222" s="29">
        <v>0</v>
      </c>
      <c r="Z222" s="29" t="s">
        <v>1869</v>
      </c>
      <c r="AA222" s="29">
        <v>0</v>
      </c>
      <c r="AB222" s="29">
        <v>0</v>
      </c>
      <c r="AC222" s="29">
        <v>0</v>
      </c>
      <c r="AD222" s="28">
        <v>0</v>
      </c>
      <c r="AE222" s="29">
        <v>0</v>
      </c>
      <c r="AF222" s="29">
        <v>0</v>
      </c>
      <c r="AG222" s="29">
        <v>0</v>
      </c>
      <c r="AH222" s="29">
        <v>0</v>
      </c>
      <c r="AI222" s="29">
        <v>0</v>
      </c>
      <c r="AJ222" s="29">
        <v>27</v>
      </c>
      <c r="AK222" s="29">
        <v>3</v>
      </c>
      <c r="AL222" s="29">
        <v>42</v>
      </c>
      <c r="AM222" s="29">
        <v>38</v>
      </c>
      <c r="AN222" s="29">
        <v>35</v>
      </c>
      <c r="AO222" s="29">
        <v>76</v>
      </c>
      <c r="AP222" s="72">
        <f>Table6[[#This Row],[FRL]]/Table6[[#This Row],[Total Students]]</f>
        <v>0.52413793103448281</v>
      </c>
      <c r="AQ222" s="29">
        <v>76</v>
      </c>
      <c r="AR222" s="57">
        <f>Table6[[#This Row],[At Risk]]/Table6[[#This Row],[Total Students]]</f>
        <v>0.52413793103448281</v>
      </c>
      <c r="AS222" s="29" t="s">
        <v>1767</v>
      </c>
      <c r="AT222" s="29" t="s">
        <v>2979</v>
      </c>
      <c r="AU222" s="70" t="s">
        <v>3247</v>
      </c>
    </row>
    <row r="223" spans="2:47" x14ac:dyDescent="0.25">
      <c r="B223" s="28" t="s">
        <v>1808</v>
      </c>
      <c r="C223" s="28" t="s">
        <v>95</v>
      </c>
      <c r="D223" s="28" t="s">
        <v>96</v>
      </c>
      <c r="E223" s="28" t="s">
        <v>3195</v>
      </c>
      <c r="F223" s="28" t="s">
        <v>1830</v>
      </c>
      <c r="G223" s="29">
        <v>33</v>
      </c>
      <c r="H223" s="29">
        <v>20</v>
      </c>
      <c r="I223" s="31">
        <v>0.60606060606060597</v>
      </c>
      <c r="J223" s="29">
        <v>13</v>
      </c>
      <c r="K223" s="31">
        <v>0.39393939393939398</v>
      </c>
      <c r="L223" s="29">
        <v>0</v>
      </c>
      <c r="M223" s="29">
        <v>1</v>
      </c>
      <c r="N223" s="29">
        <v>7</v>
      </c>
      <c r="O223" s="29">
        <v>2</v>
      </c>
      <c r="P223" s="29">
        <v>0</v>
      </c>
      <c r="Q223" s="29">
        <v>22</v>
      </c>
      <c r="R223" s="29">
        <v>1</v>
      </c>
      <c r="S223" s="29">
        <f>SUM(Table6[[#This Row],[AmInd]:[HawPI]],Table6[[#This Row],[Multiple]])</f>
        <v>11</v>
      </c>
      <c r="T223" s="29">
        <v>33</v>
      </c>
      <c r="U223" s="31">
        <v>1</v>
      </c>
      <c r="V223" s="29">
        <v>0</v>
      </c>
      <c r="W223" s="31">
        <v>0</v>
      </c>
      <c r="X223" s="29">
        <v>0</v>
      </c>
      <c r="Y223" s="29">
        <v>0</v>
      </c>
      <c r="Z223" s="29" t="s">
        <v>1869</v>
      </c>
      <c r="AA223" s="29">
        <v>0</v>
      </c>
      <c r="AB223" s="29">
        <v>0</v>
      </c>
      <c r="AC223" s="29">
        <v>0</v>
      </c>
      <c r="AD223" s="28">
        <v>0</v>
      </c>
      <c r="AE223" s="29">
        <v>0</v>
      </c>
      <c r="AF223" s="29">
        <v>0</v>
      </c>
      <c r="AG223" s="29">
        <v>0</v>
      </c>
      <c r="AH223" s="29">
        <v>0</v>
      </c>
      <c r="AI223" s="29">
        <v>0</v>
      </c>
      <c r="AJ223" s="29">
        <v>7</v>
      </c>
      <c r="AK223" s="29">
        <v>0</v>
      </c>
      <c r="AL223" s="29">
        <v>8</v>
      </c>
      <c r="AM223" s="29">
        <v>7</v>
      </c>
      <c r="AN223" s="29">
        <v>11</v>
      </c>
      <c r="AO223" s="29">
        <v>16</v>
      </c>
      <c r="AP223" s="72">
        <f>Table6[[#This Row],[FRL]]/Table6[[#This Row],[Total Students]]</f>
        <v>0.48484848484848486</v>
      </c>
      <c r="AQ223" s="29">
        <v>16</v>
      </c>
      <c r="AR223" s="57">
        <f>Table6[[#This Row],[At Risk]]/Table6[[#This Row],[Total Students]]</f>
        <v>0.48484848484848486</v>
      </c>
      <c r="AS223" s="29" t="s">
        <v>1767</v>
      </c>
      <c r="AT223" s="29" t="s">
        <v>2979</v>
      </c>
      <c r="AU223" s="70" t="s">
        <v>3247</v>
      </c>
    </row>
    <row r="224" spans="2:47" x14ac:dyDescent="0.25">
      <c r="B224" s="28" t="s">
        <v>1808</v>
      </c>
      <c r="C224" s="28" t="s">
        <v>95</v>
      </c>
      <c r="D224" s="28" t="s">
        <v>96</v>
      </c>
      <c r="E224" s="28" t="s">
        <v>3196</v>
      </c>
      <c r="F224" s="28" t="s">
        <v>1831</v>
      </c>
      <c r="G224" s="29">
        <v>128</v>
      </c>
      <c r="H224" s="29">
        <v>30</v>
      </c>
      <c r="I224" s="31">
        <v>0.234375</v>
      </c>
      <c r="J224" s="29">
        <v>98</v>
      </c>
      <c r="K224" s="31">
        <v>0.765625</v>
      </c>
      <c r="L224" s="29">
        <v>1</v>
      </c>
      <c r="M224" s="29">
        <v>0</v>
      </c>
      <c r="N224" s="29">
        <v>118</v>
      </c>
      <c r="O224" s="29">
        <v>1</v>
      </c>
      <c r="P224" s="29">
        <v>0</v>
      </c>
      <c r="Q224" s="29">
        <v>8</v>
      </c>
      <c r="R224" s="29">
        <v>0</v>
      </c>
      <c r="S224" s="29">
        <f>SUM(Table6[[#This Row],[AmInd]:[HawPI]],Table6[[#This Row],[Multiple]])</f>
        <v>120</v>
      </c>
      <c r="T224" s="29">
        <v>128</v>
      </c>
      <c r="U224" s="31">
        <v>1</v>
      </c>
      <c r="V224" s="29">
        <v>0</v>
      </c>
      <c r="W224" s="31">
        <v>0</v>
      </c>
      <c r="X224" s="29">
        <v>0</v>
      </c>
      <c r="Y224" s="29">
        <v>0</v>
      </c>
      <c r="Z224" s="29" t="s">
        <v>1869</v>
      </c>
      <c r="AA224" s="29">
        <v>0</v>
      </c>
      <c r="AB224" s="29">
        <v>0</v>
      </c>
      <c r="AC224" s="29">
        <v>0</v>
      </c>
      <c r="AD224" s="28">
        <v>0</v>
      </c>
      <c r="AE224" s="29">
        <v>0</v>
      </c>
      <c r="AF224" s="29">
        <v>0</v>
      </c>
      <c r="AG224" s="29">
        <v>24</v>
      </c>
      <c r="AH224" s="29">
        <v>39</v>
      </c>
      <c r="AI224" s="29">
        <v>65</v>
      </c>
      <c r="AJ224" s="29">
        <v>0</v>
      </c>
      <c r="AK224" s="29">
        <v>0</v>
      </c>
      <c r="AL224" s="29">
        <v>0</v>
      </c>
      <c r="AM224" s="29">
        <v>0</v>
      </c>
      <c r="AN224" s="29">
        <v>0</v>
      </c>
      <c r="AO224" s="29">
        <v>115</v>
      </c>
      <c r="AP224" s="72">
        <f>Table6[[#This Row],[FRL]]/Table6[[#This Row],[Total Students]]</f>
        <v>0.8984375</v>
      </c>
      <c r="AQ224" s="29">
        <v>115</v>
      </c>
      <c r="AR224" s="57">
        <f>Table6[[#This Row],[At Risk]]/Table6[[#This Row],[Total Students]]</f>
        <v>0.8984375</v>
      </c>
      <c r="AS224" s="29" t="s">
        <v>1767</v>
      </c>
      <c r="AT224" s="29" t="s">
        <v>2979</v>
      </c>
      <c r="AU224" s="70" t="s">
        <v>3247</v>
      </c>
    </row>
    <row r="225" spans="2:47" ht="30" x14ac:dyDescent="0.25">
      <c r="B225" s="28" t="s">
        <v>1808</v>
      </c>
      <c r="C225" s="28" t="s">
        <v>95</v>
      </c>
      <c r="D225" s="28" t="s">
        <v>96</v>
      </c>
      <c r="E225" s="28" t="s">
        <v>3197</v>
      </c>
      <c r="F225" s="28" t="s">
        <v>1832</v>
      </c>
      <c r="G225" s="29">
        <v>767</v>
      </c>
      <c r="H225" s="29">
        <v>357</v>
      </c>
      <c r="I225" s="31">
        <v>0.465449804432855</v>
      </c>
      <c r="J225" s="29">
        <v>410</v>
      </c>
      <c r="K225" s="31">
        <v>0.534550195567145</v>
      </c>
      <c r="L225" s="29">
        <v>2</v>
      </c>
      <c r="M225" s="29">
        <v>0</v>
      </c>
      <c r="N225" s="29">
        <v>338</v>
      </c>
      <c r="O225" s="29">
        <v>30</v>
      </c>
      <c r="P225" s="29">
        <v>0</v>
      </c>
      <c r="Q225" s="29">
        <v>356</v>
      </c>
      <c r="R225" s="29">
        <v>41</v>
      </c>
      <c r="S225" s="29">
        <f>SUM(Table6[[#This Row],[AmInd]:[HawPI]],Table6[[#This Row],[Multiple]])</f>
        <v>411</v>
      </c>
      <c r="T225" s="29">
        <v>762</v>
      </c>
      <c r="U225" s="31">
        <v>0.99348109517601002</v>
      </c>
      <c r="V225" s="29">
        <v>5</v>
      </c>
      <c r="W225" s="31">
        <v>6.51890482398957E-3</v>
      </c>
      <c r="X225" s="29">
        <v>0</v>
      </c>
      <c r="Y225" s="29">
        <v>3</v>
      </c>
      <c r="Z225" s="29" t="s">
        <v>1869</v>
      </c>
      <c r="AA225" s="29">
        <v>91</v>
      </c>
      <c r="AB225" s="29">
        <v>78</v>
      </c>
      <c r="AC225" s="29">
        <v>97</v>
      </c>
      <c r="AD225" s="28">
        <v>97</v>
      </c>
      <c r="AE225" s="29">
        <v>66</v>
      </c>
      <c r="AF225" s="29">
        <v>82</v>
      </c>
      <c r="AG225" s="29">
        <v>88</v>
      </c>
      <c r="AH225" s="29">
        <v>83</v>
      </c>
      <c r="AI225" s="29">
        <v>82</v>
      </c>
      <c r="AJ225" s="29">
        <v>0</v>
      </c>
      <c r="AK225" s="29">
        <v>0</v>
      </c>
      <c r="AL225" s="29">
        <v>0</v>
      </c>
      <c r="AM225" s="29">
        <v>0</v>
      </c>
      <c r="AN225" s="29">
        <v>0</v>
      </c>
      <c r="AO225" s="29">
        <v>506</v>
      </c>
      <c r="AP225" s="72">
        <f>Table6[[#This Row],[FRL]]/Table6[[#This Row],[Total Students]]</f>
        <v>0.6597131681877445</v>
      </c>
      <c r="AQ225" s="29">
        <v>506</v>
      </c>
      <c r="AR225" s="57">
        <f>Table6[[#This Row],[At Risk]]/Table6[[#This Row],[Total Students]]</f>
        <v>0.6597131681877445</v>
      </c>
      <c r="AS225" s="29" t="s">
        <v>1767</v>
      </c>
      <c r="AT225" s="29" t="s">
        <v>2979</v>
      </c>
      <c r="AU225" s="70" t="s">
        <v>3246</v>
      </c>
    </row>
    <row r="226" spans="2:47" x14ac:dyDescent="0.25">
      <c r="B226" s="28" t="s">
        <v>1808</v>
      </c>
      <c r="C226" s="28" t="s">
        <v>95</v>
      </c>
      <c r="D226" s="28" t="s">
        <v>96</v>
      </c>
      <c r="E226" s="28" t="s">
        <v>3198</v>
      </c>
      <c r="F226" s="28" t="s">
        <v>644</v>
      </c>
      <c r="G226" s="29">
        <v>189</v>
      </c>
      <c r="H226" s="29">
        <v>46</v>
      </c>
      <c r="I226" s="31">
        <v>0.24338624338624301</v>
      </c>
      <c r="J226" s="29">
        <v>143</v>
      </c>
      <c r="K226" s="31">
        <v>0.75661375661375696</v>
      </c>
      <c r="L226" s="29">
        <v>0</v>
      </c>
      <c r="M226" s="29">
        <v>2</v>
      </c>
      <c r="N226" s="29">
        <v>110</v>
      </c>
      <c r="O226" s="29">
        <v>5</v>
      </c>
      <c r="P226" s="29">
        <v>0</v>
      </c>
      <c r="Q226" s="29">
        <v>71</v>
      </c>
      <c r="R226" s="29">
        <v>1</v>
      </c>
      <c r="S226" s="29">
        <f>SUM(Table6[[#This Row],[AmInd]:[HawPI]],Table6[[#This Row],[Multiple]])</f>
        <v>118</v>
      </c>
      <c r="T226" s="29">
        <v>189</v>
      </c>
      <c r="U226" s="31">
        <v>1</v>
      </c>
      <c r="V226" s="29">
        <v>0</v>
      </c>
      <c r="W226" s="31">
        <v>0</v>
      </c>
      <c r="X226" s="29">
        <v>10</v>
      </c>
      <c r="Y226" s="29">
        <v>179</v>
      </c>
      <c r="Z226" s="29" t="s">
        <v>1869</v>
      </c>
      <c r="AA226" s="29">
        <v>0</v>
      </c>
      <c r="AB226" s="29">
        <v>0</v>
      </c>
      <c r="AC226" s="29">
        <v>0</v>
      </c>
      <c r="AD226" s="28">
        <v>0</v>
      </c>
      <c r="AE226" s="29">
        <v>0</v>
      </c>
      <c r="AF226" s="29">
        <v>0</v>
      </c>
      <c r="AG226" s="29">
        <v>0</v>
      </c>
      <c r="AH226" s="29">
        <v>0</v>
      </c>
      <c r="AI226" s="29">
        <v>0</v>
      </c>
      <c r="AJ226" s="29">
        <v>0</v>
      </c>
      <c r="AK226" s="29">
        <v>0</v>
      </c>
      <c r="AL226" s="29">
        <v>0</v>
      </c>
      <c r="AM226" s="29">
        <v>0</v>
      </c>
      <c r="AN226" s="29">
        <v>0</v>
      </c>
      <c r="AO226" s="29">
        <v>67</v>
      </c>
      <c r="AP226" s="72">
        <f>Table6[[#This Row],[FRL]]/Table6[[#This Row],[Total Students]]</f>
        <v>0.35449735449735448</v>
      </c>
      <c r="AQ226" s="29">
        <v>67</v>
      </c>
      <c r="AR226" s="57">
        <f>Table6[[#This Row],[At Risk]]/Table6[[#This Row],[Total Students]]</f>
        <v>0.35449735449735448</v>
      </c>
      <c r="AS226" s="29" t="s">
        <v>1767</v>
      </c>
      <c r="AT226" s="29" t="s">
        <v>2979</v>
      </c>
      <c r="AU226" s="70" t="s">
        <v>3247</v>
      </c>
    </row>
    <row r="227" spans="2:47" x14ac:dyDescent="0.25">
      <c r="B227" s="28" t="s">
        <v>1808</v>
      </c>
      <c r="C227" s="28" t="s">
        <v>97</v>
      </c>
      <c r="D227" s="28" t="s">
        <v>98</v>
      </c>
      <c r="E227" s="28" t="s">
        <v>3199</v>
      </c>
      <c r="F227" s="28" t="s">
        <v>645</v>
      </c>
      <c r="G227" s="29">
        <v>424</v>
      </c>
      <c r="H227" s="29">
        <v>201</v>
      </c>
      <c r="I227" s="31">
        <v>0.47405660377358499</v>
      </c>
      <c r="J227" s="29">
        <v>223</v>
      </c>
      <c r="K227" s="31">
        <v>0.52594339622641495</v>
      </c>
      <c r="L227" s="29">
        <v>3</v>
      </c>
      <c r="M227" s="29">
        <v>2</v>
      </c>
      <c r="N227" s="29">
        <v>89</v>
      </c>
      <c r="O227" s="29">
        <v>14</v>
      </c>
      <c r="P227" s="29">
        <v>0</v>
      </c>
      <c r="Q227" s="29">
        <v>310</v>
      </c>
      <c r="R227" s="29">
        <v>6</v>
      </c>
      <c r="S227" s="29">
        <f>SUM(Table6[[#This Row],[AmInd]:[HawPI]],Table6[[#This Row],[Multiple]])</f>
        <v>114</v>
      </c>
      <c r="T227" s="29">
        <v>423</v>
      </c>
      <c r="U227" s="31">
        <v>0.99764150943396201</v>
      </c>
      <c r="V227" s="29">
        <v>1</v>
      </c>
      <c r="W227" s="31">
        <v>2.3584905660377401E-3</v>
      </c>
      <c r="X227" s="29">
        <v>0</v>
      </c>
      <c r="Y227" s="29">
        <v>0</v>
      </c>
      <c r="Z227" s="29" t="s">
        <v>1869</v>
      </c>
      <c r="AA227" s="29">
        <v>0</v>
      </c>
      <c r="AB227" s="29">
        <v>0</v>
      </c>
      <c r="AC227" s="29">
        <v>0</v>
      </c>
      <c r="AD227" s="28">
        <v>0</v>
      </c>
      <c r="AE227" s="29">
        <v>0</v>
      </c>
      <c r="AF227" s="29">
        <v>0</v>
      </c>
      <c r="AG227" s="29">
        <v>151</v>
      </c>
      <c r="AH227" s="29">
        <v>124</v>
      </c>
      <c r="AI227" s="29">
        <v>149</v>
      </c>
      <c r="AJ227" s="29">
        <v>0</v>
      </c>
      <c r="AK227" s="29">
        <v>0</v>
      </c>
      <c r="AL227" s="29">
        <v>0</v>
      </c>
      <c r="AM227" s="29">
        <v>0</v>
      </c>
      <c r="AN227" s="29">
        <v>0</v>
      </c>
      <c r="AO227" s="29">
        <v>242</v>
      </c>
      <c r="AP227" s="72">
        <f>Table6[[#This Row],[FRL]]/Table6[[#This Row],[Total Students]]</f>
        <v>0.57075471698113212</v>
      </c>
      <c r="AQ227" s="29">
        <v>243</v>
      </c>
      <c r="AR227" s="57">
        <f>Table6[[#This Row],[At Risk]]/Table6[[#This Row],[Total Students]]</f>
        <v>0.57311320754716977</v>
      </c>
      <c r="AS227" s="29" t="s">
        <v>1767</v>
      </c>
      <c r="AT227" s="29" t="s">
        <v>1870</v>
      </c>
      <c r="AU227" s="70" t="s">
        <v>3247</v>
      </c>
    </row>
    <row r="228" spans="2:47" x14ac:dyDescent="0.25">
      <c r="B228" s="28" t="s">
        <v>1808</v>
      </c>
      <c r="C228" s="28" t="s">
        <v>97</v>
      </c>
      <c r="D228" s="28" t="s">
        <v>98</v>
      </c>
      <c r="E228" s="28" t="s">
        <v>3200</v>
      </c>
      <c r="F228" s="28" t="s">
        <v>646</v>
      </c>
      <c r="G228" s="29">
        <v>269</v>
      </c>
      <c r="H228" s="29">
        <v>131</v>
      </c>
      <c r="I228" s="31">
        <v>0.48698884758364303</v>
      </c>
      <c r="J228" s="29">
        <v>138</v>
      </c>
      <c r="K228" s="31">
        <v>0.51301115241635697</v>
      </c>
      <c r="L228" s="29">
        <v>0</v>
      </c>
      <c r="M228" s="29">
        <v>2</v>
      </c>
      <c r="N228" s="29">
        <v>231</v>
      </c>
      <c r="O228" s="29">
        <v>8</v>
      </c>
      <c r="P228" s="29">
        <v>1</v>
      </c>
      <c r="Q228" s="29">
        <v>23</v>
      </c>
      <c r="R228" s="29">
        <v>4</v>
      </c>
      <c r="S228" s="29">
        <f>SUM(Table6[[#This Row],[AmInd]:[HawPI]],Table6[[#This Row],[Multiple]])</f>
        <v>246</v>
      </c>
      <c r="T228" s="29">
        <v>266</v>
      </c>
      <c r="U228" s="31">
        <v>0.98884758364312297</v>
      </c>
      <c r="V228" s="29">
        <v>3</v>
      </c>
      <c r="W228" s="31">
        <v>1.11524163568773E-2</v>
      </c>
      <c r="X228" s="29">
        <v>0</v>
      </c>
      <c r="Y228" s="29">
        <v>3</v>
      </c>
      <c r="Z228" s="29" t="s">
        <v>1869</v>
      </c>
      <c r="AA228" s="29">
        <v>45</v>
      </c>
      <c r="AB228" s="29">
        <v>48</v>
      </c>
      <c r="AC228" s="29">
        <v>47</v>
      </c>
      <c r="AD228" s="28">
        <v>48</v>
      </c>
      <c r="AE228" s="29">
        <v>36</v>
      </c>
      <c r="AF228" s="29">
        <v>42</v>
      </c>
      <c r="AG228" s="29">
        <v>0</v>
      </c>
      <c r="AH228" s="29">
        <v>0</v>
      </c>
      <c r="AI228" s="29">
        <v>0</v>
      </c>
      <c r="AJ228" s="29">
        <v>0</v>
      </c>
      <c r="AK228" s="29">
        <v>0</v>
      </c>
      <c r="AL228" s="29">
        <v>0</v>
      </c>
      <c r="AM228" s="29">
        <v>0</v>
      </c>
      <c r="AN228" s="29">
        <v>0</v>
      </c>
      <c r="AO228" s="29">
        <v>260</v>
      </c>
      <c r="AP228" s="72">
        <f>Table6[[#This Row],[FRL]]/Table6[[#This Row],[Total Students]]</f>
        <v>0.96654275092936803</v>
      </c>
      <c r="AQ228" s="29">
        <v>260</v>
      </c>
      <c r="AR228" s="57">
        <f>Table6[[#This Row],[At Risk]]/Table6[[#This Row],[Total Students]]</f>
        <v>0.96654275092936803</v>
      </c>
      <c r="AS228" s="29" t="s">
        <v>1767</v>
      </c>
      <c r="AT228" s="29" t="s">
        <v>1870</v>
      </c>
      <c r="AU228" s="70" t="s">
        <v>3246</v>
      </c>
    </row>
    <row r="229" spans="2:47" x14ac:dyDescent="0.25">
      <c r="B229" s="28" t="s">
        <v>1808</v>
      </c>
      <c r="C229" s="28" t="s">
        <v>97</v>
      </c>
      <c r="D229" s="28" t="s">
        <v>98</v>
      </c>
      <c r="E229" s="28" t="s">
        <v>3201</v>
      </c>
      <c r="F229" s="28" t="s">
        <v>647</v>
      </c>
      <c r="G229" s="29">
        <v>1955</v>
      </c>
      <c r="H229" s="29">
        <v>984</v>
      </c>
      <c r="I229" s="31">
        <v>0.50332480818414305</v>
      </c>
      <c r="J229" s="29">
        <v>971</v>
      </c>
      <c r="K229" s="31">
        <v>0.49667519181585701</v>
      </c>
      <c r="L229" s="29">
        <v>4</v>
      </c>
      <c r="M229" s="29">
        <v>86</v>
      </c>
      <c r="N229" s="29">
        <v>620</v>
      </c>
      <c r="O229" s="29">
        <v>56</v>
      </c>
      <c r="P229" s="29">
        <v>1</v>
      </c>
      <c r="Q229" s="29">
        <v>1177</v>
      </c>
      <c r="R229" s="29">
        <v>11</v>
      </c>
      <c r="S229" s="29">
        <f>SUM(Table6[[#This Row],[AmInd]:[HawPI]],Table6[[#This Row],[Multiple]])</f>
        <v>778</v>
      </c>
      <c r="T229" s="29">
        <v>1929</v>
      </c>
      <c r="U229" s="31">
        <v>0.98670076726342704</v>
      </c>
      <c r="V229" s="29">
        <v>26</v>
      </c>
      <c r="W229" s="31">
        <v>1.3299232736572899E-2</v>
      </c>
      <c r="X229" s="29">
        <v>0</v>
      </c>
      <c r="Y229" s="29">
        <v>0</v>
      </c>
      <c r="Z229" s="29" t="s">
        <v>1869</v>
      </c>
      <c r="AA229" s="29">
        <v>0</v>
      </c>
      <c r="AB229" s="29">
        <v>0</v>
      </c>
      <c r="AC229" s="29">
        <v>0</v>
      </c>
      <c r="AD229" s="28">
        <v>0</v>
      </c>
      <c r="AE229" s="29">
        <v>0</v>
      </c>
      <c r="AF229" s="29">
        <v>0</v>
      </c>
      <c r="AG229" s="29">
        <v>0</v>
      </c>
      <c r="AH229" s="29">
        <v>0</v>
      </c>
      <c r="AI229" s="29">
        <v>0</v>
      </c>
      <c r="AJ229" s="29">
        <v>514</v>
      </c>
      <c r="AK229" s="29">
        <v>21</v>
      </c>
      <c r="AL229" s="29">
        <v>496</v>
      </c>
      <c r="AM229" s="29">
        <v>500</v>
      </c>
      <c r="AN229" s="29">
        <v>424</v>
      </c>
      <c r="AO229" s="29">
        <v>574</v>
      </c>
      <c r="AP229" s="72">
        <f>Table6[[#This Row],[FRL]]/Table6[[#This Row],[Total Students]]</f>
        <v>0.29360613810741687</v>
      </c>
      <c r="AQ229" s="29">
        <v>593</v>
      </c>
      <c r="AR229" s="57">
        <f>Table6[[#This Row],[At Risk]]/Table6[[#This Row],[Total Students]]</f>
        <v>0.3033248081841432</v>
      </c>
      <c r="AS229" s="29" t="s">
        <v>1767</v>
      </c>
      <c r="AT229" s="29" t="s">
        <v>1870</v>
      </c>
      <c r="AU229" s="70" t="s">
        <v>3247</v>
      </c>
    </row>
    <row r="230" spans="2:47" x14ac:dyDescent="0.25">
      <c r="B230" s="28" t="s">
        <v>1808</v>
      </c>
      <c r="C230" s="28" t="s">
        <v>97</v>
      </c>
      <c r="D230" s="28" t="s">
        <v>98</v>
      </c>
      <c r="E230" s="28" t="s">
        <v>3202</v>
      </c>
      <c r="F230" s="28" t="s">
        <v>648</v>
      </c>
      <c r="G230" s="29">
        <v>679</v>
      </c>
      <c r="H230" s="29">
        <v>329</v>
      </c>
      <c r="I230" s="31">
        <v>0.48453608247422703</v>
      </c>
      <c r="J230" s="29">
        <v>350</v>
      </c>
      <c r="K230" s="31">
        <v>0.51546391752577303</v>
      </c>
      <c r="L230" s="29">
        <v>4</v>
      </c>
      <c r="M230" s="29">
        <v>1</v>
      </c>
      <c r="N230" s="29">
        <v>22</v>
      </c>
      <c r="O230" s="29">
        <v>37</v>
      </c>
      <c r="P230" s="29">
        <v>0</v>
      </c>
      <c r="Q230" s="29">
        <v>608</v>
      </c>
      <c r="R230" s="29">
        <v>7</v>
      </c>
      <c r="S230" s="29">
        <f>SUM(Table6[[#This Row],[AmInd]:[HawPI]],Table6[[#This Row],[Multiple]])</f>
        <v>71</v>
      </c>
      <c r="T230" s="29">
        <v>663</v>
      </c>
      <c r="U230" s="31">
        <v>0.97643593519882199</v>
      </c>
      <c r="V230" s="29">
        <v>16</v>
      </c>
      <c r="W230" s="31">
        <v>2.3564064801178199E-2</v>
      </c>
      <c r="X230" s="29">
        <v>0</v>
      </c>
      <c r="Y230" s="29">
        <v>6</v>
      </c>
      <c r="Z230" s="29" t="s">
        <v>1869</v>
      </c>
      <c r="AA230" s="29">
        <v>61</v>
      </c>
      <c r="AB230" s="29">
        <v>61</v>
      </c>
      <c r="AC230" s="29">
        <v>60</v>
      </c>
      <c r="AD230" s="28">
        <v>41</v>
      </c>
      <c r="AE230" s="29">
        <v>48</v>
      </c>
      <c r="AF230" s="29">
        <v>57</v>
      </c>
      <c r="AG230" s="29">
        <v>50</v>
      </c>
      <c r="AH230" s="29">
        <v>48</v>
      </c>
      <c r="AI230" s="29">
        <v>37</v>
      </c>
      <c r="AJ230" s="29">
        <v>56</v>
      </c>
      <c r="AK230" s="29">
        <v>1</v>
      </c>
      <c r="AL230" s="29">
        <v>51</v>
      </c>
      <c r="AM230" s="29">
        <v>59</v>
      </c>
      <c r="AN230" s="29">
        <v>43</v>
      </c>
      <c r="AO230" s="29">
        <v>337</v>
      </c>
      <c r="AP230" s="72">
        <f>Table6[[#This Row],[FRL]]/Table6[[#This Row],[Total Students]]</f>
        <v>0.49631811487481592</v>
      </c>
      <c r="AQ230" s="29">
        <v>337</v>
      </c>
      <c r="AR230" s="57">
        <f>Table6[[#This Row],[At Risk]]/Table6[[#This Row],[Total Students]]</f>
        <v>0.49631811487481592</v>
      </c>
      <c r="AS230" s="29" t="s">
        <v>1767</v>
      </c>
      <c r="AT230" s="29" t="s">
        <v>1870</v>
      </c>
      <c r="AU230" s="70" t="s">
        <v>3247</v>
      </c>
    </row>
    <row r="231" spans="2:47" ht="30" x14ac:dyDescent="0.25">
      <c r="B231" s="28" t="s">
        <v>1808</v>
      </c>
      <c r="C231" s="28" t="s">
        <v>97</v>
      </c>
      <c r="D231" s="28" t="s">
        <v>98</v>
      </c>
      <c r="E231" s="28" t="s">
        <v>3203</v>
      </c>
      <c r="F231" s="28" t="s">
        <v>649</v>
      </c>
      <c r="G231" s="29">
        <v>453</v>
      </c>
      <c r="H231" s="29">
        <v>220</v>
      </c>
      <c r="I231" s="31">
        <v>0.48565121412803502</v>
      </c>
      <c r="J231" s="29">
        <v>233</v>
      </c>
      <c r="K231" s="31">
        <v>0.51434878587196498</v>
      </c>
      <c r="L231" s="29">
        <v>1</v>
      </c>
      <c r="M231" s="29">
        <v>1</v>
      </c>
      <c r="N231" s="29">
        <v>41</v>
      </c>
      <c r="O231" s="29">
        <v>15</v>
      </c>
      <c r="P231" s="29">
        <v>0</v>
      </c>
      <c r="Q231" s="29">
        <v>383</v>
      </c>
      <c r="R231" s="29">
        <v>12</v>
      </c>
      <c r="S231" s="29">
        <f>SUM(Table6[[#This Row],[AmInd]:[HawPI]],Table6[[#This Row],[Multiple]])</f>
        <v>70</v>
      </c>
      <c r="T231" s="29">
        <v>449</v>
      </c>
      <c r="U231" s="31">
        <v>0.99116997792494499</v>
      </c>
      <c r="V231" s="29">
        <v>4</v>
      </c>
      <c r="W231" s="31">
        <v>8.8300220750551894E-3</v>
      </c>
      <c r="X231" s="29">
        <v>0</v>
      </c>
      <c r="Y231" s="29">
        <v>8</v>
      </c>
      <c r="Z231" s="29" t="s">
        <v>1869</v>
      </c>
      <c r="AA231" s="29">
        <v>78</v>
      </c>
      <c r="AB231" s="29">
        <v>66</v>
      </c>
      <c r="AC231" s="29">
        <v>80</v>
      </c>
      <c r="AD231" s="28">
        <v>68</v>
      </c>
      <c r="AE231" s="29">
        <v>80</v>
      </c>
      <c r="AF231" s="29">
        <v>73</v>
      </c>
      <c r="AG231" s="29">
        <v>0</v>
      </c>
      <c r="AH231" s="29">
        <v>0</v>
      </c>
      <c r="AI231" s="29">
        <v>0</v>
      </c>
      <c r="AJ231" s="29">
        <v>0</v>
      </c>
      <c r="AK231" s="29">
        <v>0</v>
      </c>
      <c r="AL231" s="29">
        <v>0</v>
      </c>
      <c r="AM231" s="29">
        <v>0</v>
      </c>
      <c r="AN231" s="29">
        <v>0</v>
      </c>
      <c r="AO231" s="29">
        <v>295</v>
      </c>
      <c r="AP231" s="72">
        <f>Table6[[#This Row],[FRL]]/Table6[[#This Row],[Total Students]]</f>
        <v>0.65121412803532008</v>
      </c>
      <c r="AQ231" s="29">
        <v>297</v>
      </c>
      <c r="AR231" s="57">
        <f>Table6[[#This Row],[At Risk]]/Table6[[#This Row],[Total Students]]</f>
        <v>0.6556291390728477</v>
      </c>
      <c r="AS231" s="29" t="s">
        <v>1767</v>
      </c>
      <c r="AT231" s="29" t="s">
        <v>1870</v>
      </c>
      <c r="AU231" s="70" t="s">
        <v>3247</v>
      </c>
    </row>
    <row r="232" spans="2:47" x14ac:dyDescent="0.25">
      <c r="B232" s="28" t="s">
        <v>1808</v>
      </c>
      <c r="C232" s="28" t="s">
        <v>97</v>
      </c>
      <c r="D232" s="28" t="s">
        <v>98</v>
      </c>
      <c r="E232" s="28" t="s">
        <v>3204</v>
      </c>
      <c r="F232" s="28" t="s">
        <v>650</v>
      </c>
      <c r="G232" s="29">
        <v>290</v>
      </c>
      <c r="H232" s="29">
        <v>144</v>
      </c>
      <c r="I232" s="31">
        <v>0.49655172413793103</v>
      </c>
      <c r="J232" s="29">
        <v>146</v>
      </c>
      <c r="K232" s="31">
        <v>0.50344827586206897</v>
      </c>
      <c r="L232" s="29">
        <v>0</v>
      </c>
      <c r="M232" s="29">
        <v>1</v>
      </c>
      <c r="N232" s="29">
        <v>265</v>
      </c>
      <c r="O232" s="29">
        <v>5</v>
      </c>
      <c r="P232" s="29">
        <v>0</v>
      </c>
      <c r="Q232" s="29">
        <v>13</v>
      </c>
      <c r="R232" s="29">
        <v>6</v>
      </c>
      <c r="S232" s="29">
        <f>SUM(Table6[[#This Row],[AmInd]:[HawPI]],Table6[[#This Row],[Multiple]])</f>
        <v>277</v>
      </c>
      <c r="T232" s="29">
        <v>290</v>
      </c>
      <c r="U232" s="31">
        <v>1</v>
      </c>
      <c r="V232" s="29">
        <v>0</v>
      </c>
      <c r="W232" s="31">
        <v>0</v>
      </c>
      <c r="X232" s="29">
        <v>0</v>
      </c>
      <c r="Y232" s="29">
        <v>25</v>
      </c>
      <c r="Z232" s="29" t="s">
        <v>1869</v>
      </c>
      <c r="AA232" s="29">
        <v>41</v>
      </c>
      <c r="AB232" s="29">
        <v>36</v>
      </c>
      <c r="AC232" s="29">
        <v>53</v>
      </c>
      <c r="AD232" s="28">
        <v>39</v>
      </c>
      <c r="AE232" s="29">
        <v>50</v>
      </c>
      <c r="AF232" s="29">
        <v>46</v>
      </c>
      <c r="AG232" s="29">
        <v>0</v>
      </c>
      <c r="AH232" s="29">
        <v>0</v>
      </c>
      <c r="AI232" s="29">
        <v>0</v>
      </c>
      <c r="AJ232" s="29">
        <v>0</v>
      </c>
      <c r="AK232" s="29">
        <v>0</v>
      </c>
      <c r="AL232" s="29">
        <v>0</v>
      </c>
      <c r="AM232" s="29">
        <v>0</v>
      </c>
      <c r="AN232" s="29">
        <v>0</v>
      </c>
      <c r="AO232" s="29">
        <v>264</v>
      </c>
      <c r="AP232" s="72">
        <f>Table6[[#This Row],[FRL]]/Table6[[#This Row],[Total Students]]</f>
        <v>0.91034482758620694</v>
      </c>
      <c r="AQ232" s="29">
        <v>264</v>
      </c>
      <c r="AR232" s="57">
        <f>Table6[[#This Row],[At Risk]]/Table6[[#This Row],[Total Students]]</f>
        <v>0.91034482758620694</v>
      </c>
      <c r="AS232" s="29" t="s">
        <v>1767</v>
      </c>
      <c r="AT232" s="29" t="s">
        <v>1870</v>
      </c>
      <c r="AU232" s="70" t="s">
        <v>3246</v>
      </c>
    </row>
    <row r="233" spans="2:47" x14ac:dyDescent="0.25">
      <c r="B233" s="28" t="s">
        <v>1808</v>
      </c>
      <c r="C233" s="28" t="s">
        <v>97</v>
      </c>
      <c r="D233" s="28" t="s">
        <v>98</v>
      </c>
      <c r="E233" s="28" t="s">
        <v>3205</v>
      </c>
      <c r="F233" s="28" t="s">
        <v>651</v>
      </c>
      <c r="G233" s="29">
        <v>256</v>
      </c>
      <c r="H233" s="29">
        <v>128</v>
      </c>
      <c r="I233" s="31">
        <v>0.5</v>
      </c>
      <c r="J233" s="29">
        <v>128</v>
      </c>
      <c r="K233" s="31">
        <v>0.5</v>
      </c>
      <c r="L233" s="29">
        <v>1</v>
      </c>
      <c r="M233" s="29">
        <v>0</v>
      </c>
      <c r="N233" s="29">
        <v>239</v>
      </c>
      <c r="O233" s="29">
        <v>2</v>
      </c>
      <c r="P233" s="29">
        <v>0</v>
      </c>
      <c r="Q233" s="29">
        <v>8</v>
      </c>
      <c r="R233" s="29">
        <v>6</v>
      </c>
      <c r="S233" s="29">
        <f>SUM(Table6[[#This Row],[AmInd]:[HawPI]],Table6[[#This Row],[Multiple]])</f>
        <v>248</v>
      </c>
      <c r="T233" s="29">
        <v>256</v>
      </c>
      <c r="U233" s="31">
        <v>1</v>
      </c>
      <c r="V233" s="29">
        <v>0</v>
      </c>
      <c r="W233" s="31">
        <v>0</v>
      </c>
      <c r="X233" s="29">
        <v>0</v>
      </c>
      <c r="Y233" s="29">
        <v>19</v>
      </c>
      <c r="Z233" s="29" t="s">
        <v>1869</v>
      </c>
      <c r="AA233" s="29">
        <v>72</v>
      </c>
      <c r="AB233" s="29">
        <v>84</v>
      </c>
      <c r="AC233" s="29">
        <v>81</v>
      </c>
      <c r="AD233" s="28">
        <v>0</v>
      </c>
      <c r="AE233" s="29">
        <v>0</v>
      </c>
      <c r="AF233" s="29">
        <v>0</v>
      </c>
      <c r="AG233" s="29">
        <v>0</v>
      </c>
      <c r="AH233" s="29">
        <v>0</v>
      </c>
      <c r="AI233" s="29">
        <v>0</v>
      </c>
      <c r="AJ233" s="29">
        <v>0</v>
      </c>
      <c r="AK233" s="29">
        <v>0</v>
      </c>
      <c r="AL233" s="29">
        <v>0</v>
      </c>
      <c r="AM233" s="29">
        <v>0</v>
      </c>
      <c r="AN233" s="29">
        <v>0</v>
      </c>
      <c r="AO233" s="29">
        <v>252</v>
      </c>
      <c r="AP233" s="72">
        <f>Table6[[#This Row],[FRL]]/Table6[[#This Row],[Total Students]]</f>
        <v>0.984375</v>
      </c>
      <c r="AQ233" s="29">
        <v>252</v>
      </c>
      <c r="AR233" s="57">
        <f>Table6[[#This Row],[At Risk]]/Table6[[#This Row],[Total Students]]</f>
        <v>0.984375</v>
      </c>
      <c r="AS233" s="29" t="s">
        <v>1767</v>
      </c>
      <c r="AT233" s="29" t="s">
        <v>1870</v>
      </c>
      <c r="AU233" s="70" t="s">
        <v>3246</v>
      </c>
    </row>
    <row r="234" spans="2:47" x14ac:dyDescent="0.25">
      <c r="B234" s="28" t="s">
        <v>1808</v>
      </c>
      <c r="C234" s="28" t="s">
        <v>97</v>
      </c>
      <c r="D234" s="28" t="s">
        <v>98</v>
      </c>
      <c r="E234" s="28" t="s">
        <v>3206</v>
      </c>
      <c r="F234" s="28" t="s">
        <v>652</v>
      </c>
      <c r="G234" s="29">
        <v>289</v>
      </c>
      <c r="H234" s="29">
        <v>133</v>
      </c>
      <c r="I234" s="31">
        <v>0.46020761245674702</v>
      </c>
      <c r="J234" s="29">
        <v>156</v>
      </c>
      <c r="K234" s="31">
        <v>0.53979238754325298</v>
      </c>
      <c r="L234" s="29">
        <v>0</v>
      </c>
      <c r="M234" s="29">
        <v>3</v>
      </c>
      <c r="N234" s="29">
        <v>168</v>
      </c>
      <c r="O234" s="29">
        <v>25</v>
      </c>
      <c r="P234" s="29">
        <v>0</v>
      </c>
      <c r="Q234" s="29">
        <v>82</v>
      </c>
      <c r="R234" s="29">
        <v>11</v>
      </c>
      <c r="S234" s="29">
        <f>SUM(Table6[[#This Row],[AmInd]:[HawPI]],Table6[[#This Row],[Multiple]])</f>
        <v>207</v>
      </c>
      <c r="T234" s="29">
        <v>288</v>
      </c>
      <c r="U234" s="31">
        <v>0.99653979238754298</v>
      </c>
      <c r="V234" s="29">
        <v>1</v>
      </c>
      <c r="W234" s="31">
        <v>3.4602076124567501E-3</v>
      </c>
      <c r="X234" s="29">
        <v>0</v>
      </c>
      <c r="Y234" s="29">
        <v>9</v>
      </c>
      <c r="Z234" s="29" t="s">
        <v>1869</v>
      </c>
      <c r="AA234" s="29">
        <v>43</v>
      </c>
      <c r="AB234" s="29">
        <v>46</v>
      </c>
      <c r="AC234" s="29">
        <v>62</v>
      </c>
      <c r="AD234" s="28">
        <v>44</v>
      </c>
      <c r="AE234" s="29">
        <v>44</v>
      </c>
      <c r="AF234" s="29">
        <v>41</v>
      </c>
      <c r="AG234" s="29">
        <v>0</v>
      </c>
      <c r="AH234" s="29">
        <v>0</v>
      </c>
      <c r="AI234" s="29">
        <v>0</v>
      </c>
      <c r="AJ234" s="29">
        <v>0</v>
      </c>
      <c r="AK234" s="29">
        <v>0</v>
      </c>
      <c r="AL234" s="29">
        <v>0</v>
      </c>
      <c r="AM234" s="29">
        <v>0</v>
      </c>
      <c r="AN234" s="29">
        <v>0</v>
      </c>
      <c r="AO234" s="29">
        <v>240</v>
      </c>
      <c r="AP234" s="72">
        <f>Table6[[#This Row],[FRL]]/Table6[[#This Row],[Total Students]]</f>
        <v>0.83044982698961933</v>
      </c>
      <c r="AQ234" s="29">
        <v>240</v>
      </c>
      <c r="AR234" s="57">
        <f>Table6[[#This Row],[At Risk]]/Table6[[#This Row],[Total Students]]</f>
        <v>0.83044982698961933</v>
      </c>
      <c r="AS234" s="29" t="s">
        <v>1767</v>
      </c>
      <c r="AT234" s="29" t="s">
        <v>1870</v>
      </c>
      <c r="AU234" s="70" t="s">
        <v>3246</v>
      </c>
    </row>
    <row r="235" spans="2:47" x14ac:dyDescent="0.25">
      <c r="B235" s="28" t="s">
        <v>1808</v>
      </c>
      <c r="C235" s="28" t="s">
        <v>97</v>
      </c>
      <c r="D235" s="28" t="s">
        <v>98</v>
      </c>
      <c r="E235" s="28" t="s">
        <v>3207</v>
      </c>
      <c r="F235" s="28" t="s">
        <v>653</v>
      </c>
      <c r="G235" s="29">
        <v>160</v>
      </c>
      <c r="H235" s="29">
        <v>85</v>
      </c>
      <c r="I235" s="31">
        <v>0.53125</v>
      </c>
      <c r="J235" s="29">
        <v>75</v>
      </c>
      <c r="K235" s="31">
        <v>0.46875</v>
      </c>
      <c r="L235" s="29">
        <v>2</v>
      </c>
      <c r="M235" s="29">
        <v>0</v>
      </c>
      <c r="N235" s="29">
        <v>151</v>
      </c>
      <c r="O235" s="29">
        <v>4</v>
      </c>
      <c r="P235" s="29">
        <v>0</v>
      </c>
      <c r="Q235" s="29">
        <v>2</v>
      </c>
      <c r="R235" s="29">
        <v>1</v>
      </c>
      <c r="S235" s="29">
        <f>SUM(Table6[[#This Row],[AmInd]:[HawPI]],Table6[[#This Row],[Multiple]])</f>
        <v>158</v>
      </c>
      <c r="T235" s="29">
        <v>159</v>
      </c>
      <c r="U235" s="31">
        <v>0.99375000000000002</v>
      </c>
      <c r="V235" s="29">
        <v>1</v>
      </c>
      <c r="W235" s="31">
        <v>6.2500000000000003E-3</v>
      </c>
      <c r="X235" s="29">
        <v>0</v>
      </c>
      <c r="Y235" s="29">
        <v>0</v>
      </c>
      <c r="Z235" s="29" t="s">
        <v>1869</v>
      </c>
      <c r="AA235" s="29">
        <v>0</v>
      </c>
      <c r="AB235" s="29">
        <v>0</v>
      </c>
      <c r="AC235" s="29">
        <v>0</v>
      </c>
      <c r="AD235" s="28">
        <v>54</v>
      </c>
      <c r="AE235" s="29">
        <v>51</v>
      </c>
      <c r="AF235" s="29">
        <v>55</v>
      </c>
      <c r="AG235" s="29">
        <v>0</v>
      </c>
      <c r="AH235" s="29">
        <v>0</v>
      </c>
      <c r="AI235" s="29">
        <v>0</v>
      </c>
      <c r="AJ235" s="29">
        <v>0</v>
      </c>
      <c r="AK235" s="29">
        <v>0</v>
      </c>
      <c r="AL235" s="29">
        <v>0</v>
      </c>
      <c r="AM235" s="29">
        <v>0</v>
      </c>
      <c r="AN235" s="29">
        <v>0</v>
      </c>
      <c r="AO235" s="29">
        <v>157</v>
      </c>
      <c r="AP235" s="72">
        <f>Table6[[#This Row],[FRL]]/Table6[[#This Row],[Total Students]]</f>
        <v>0.98124999999999996</v>
      </c>
      <c r="AQ235" s="29">
        <v>157</v>
      </c>
      <c r="AR235" s="57">
        <f>Table6[[#This Row],[At Risk]]/Table6[[#This Row],[Total Students]]</f>
        <v>0.98124999999999996</v>
      </c>
      <c r="AS235" s="29" t="s">
        <v>1767</v>
      </c>
      <c r="AT235" s="29" t="s">
        <v>1870</v>
      </c>
      <c r="AU235" s="70" t="s">
        <v>3246</v>
      </c>
    </row>
    <row r="236" spans="2:47" ht="30" x14ac:dyDescent="0.25">
      <c r="B236" s="28" t="s">
        <v>1808</v>
      </c>
      <c r="C236" s="28" t="s">
        <v>97</v>
      </c>
      <c r="D236" s="28" t="s">
        <v>98</v>
      </c>
      <c r="E236" s="28" t="s">
        <v>3208</v>
      </c>
      <c r="F236" s="28" t="s">
        <v>654</v>
      </c>
      <c r="G236" s="29">
        <v>305</v>
      </c>
      <c r="H236" s="29">
        <v>162</v>
      </c>
      <c r="I236" s="31">
        <v>0.53114754098360695</v>
      </c>
      <c r="J236" s="29">
        <v>143</v>
      </c>
      <c r="K236" s="31">
        <v>0.468852459016393</v>
      </c>
      <c r="L236" s="29">
        <v>1</v>
      </c>
      <c r="M236" s="29">
        <v>24</v>
      </c>
      <c r="N236" s="29">
        <v>69</v>
      </c>
      <c r="O236" s="29">
        <v>8</v>
      </c>
      <c r="P236" s="29">
        <v>0</v>
      </c>
      <c r="Q236" s="29">
        <v>190</v>
      </c>
      <c r="R236" s="29">
        <v>13</v>
      </c>
      <c r="S236" s="29">
        <f>SUM(Table6[[#This Row],[AmInd]:[HawPI]],Table6[[#This Row],[Multiple]])</f>
        <v>115</v>
      </c>
      <c r="T236" s="29">
        <v>305</v>
      </c>
      <c r="U236" s="31">
        <v>1</v>
      </c>
      <c r="V236" s="29">
        <v>0</v>
      </c>
      <c r="W236" s="31">
        <v>0</v>
      </c>
      <c r="X236" s="29">
        <v>0</v>
      </c>
      <c r="Y236" s="29">
        <v>0</v>
      </c>
      <c r="Z236" s="29" t="s">
        <v>1869</v>
      </c>
      <c r="AA236" s="29">
        <v>52</v>
      </c>
      <c r="AB236" s="29">
        <v>51</v>
      </c>
      <c r="AC236" s="29">
        <v>48</v>
      </c>
      <c r="AD236" s="28">
        <v>52</v>
      </c>
      <c r="AE236" s="29">
        <v>50</v>
      </c>
      <c r="AF236" s="29">
        <v>52</v>
      </c>
      <c r="AG236" s="29">
        <v>0</v>
      </c>
      <c r="AH236" s="29">
        <v>0</v>
      </c>
      <c r="AI236" s="29">
        <v>0</v>
      </c>
      <c r="AJ236" s="29">
        <v>0</v>
      </c>
      <c r="AK236" s="29">
        <v>0</v>
      </c>
      <c r="AL236" s="29">
        <v>0</v>
      </c>
      <c r="AM236" s="29">
        <v>0</v>
      </c>
      <c r="AN236" s="29">
        <v>0</v>
      </c>
      <c r="AO236" s="29">
        <v>65</v>
      </c>
      <c r="AP236" s="72">
        <f>Table6[[#This Row],[FRL]]/Table6[[#This Row],[Total Students]]</f>
        <v>0.21311475409836064</v>
      </c>
      <c r="AQ236" s="29">
        <v>65</v>
      </c>
      <c r="AR236" s="57">
        <f>Table6[[#This Row],[At Risk]]/Table6[[#This Row],[Total Students]]</f>
        <v>0.21311475409836064</v>
      </c>
      <c r="AS236" s="29" t="s">
        <v>1767</v>
      </c>
      <c r="AT236" s="29" t="s">
        <v>1870</v>
      </c>
      <c r="AU236" s="70" t="s">
        <v>3247</v>
      </c>
    </row>
    <row r="237" spans="2:47" x14ac:dyDescent="0.25">
      <c r="B237" s="28" t="s">
        <v>1808</v>
      </c>
      <c r="C237" s="28" t="s">
        <v>97</v>
      </c>
      <c r="D237" s="28" t="s">
        <v>98</v>
      </c>
      <c r="E237" s="28" t="s">
        <v>3209</v>
      </c>
      <c r="F237" s="28" t="s">
        <v>655</v>
      </c>
      <c r="G237" s="29">
        <v>281</v>
      </c>
      <c r="H237" s="29">
        <v>139</v>
      </c>
      <c r="I237" s="31">
        <v>0.49466192170818502</v>
      </c>
      <c r="J237" s="29">
        <v>142</v>
      </c>
      <c r="K237" s="31">
        <v>0.50533807829181498</v>
      </c>
      <c r="L237" s="29">
        <v>1</v>
      </c>
      <c r="M237" s="29">
        <v>0</v>
      </c>
      <c r="N237" s="29">
        <v>59</v>
      </c>
      <c r="O237" s="29">
        <v>5</v>
      </c>
      <c r="P237" s="29">
        <v>0</v>
      </c>
      <c r="Q237" s="29">
        <v>204</v>
      </c>
      <c r="R237" s="29">
        <v>12</v>
      </c>
      <c r="S237" s="29">
        <f>SUM(Table6[[#This Row],[AmInd]:[HawPI]],Table6[[#This Row],[Multiple]])</f>
        <v>77</v>
      </c>
      <c r="T237" s="29">
        <v>281</v>
      </c>
      <c r="U237" s="31">
        <v>1</v>
      </c>
      <c r="V237" s="29">
        <v>0</v>
      </c>
      <c r="W237" s="31">
        <v>0</v>
      </c>
      <c r="X237" s="29">
        <v>0</v>
      </c>
      <c r="Y237" s="29">
        <v>18</v>
      </c>
      <c r="Z237" s="29" t="s">
        <v>1869</v>
      </c>
      <c r="AA237" s="29">
        <v>82</v>
      </c>
      <c r="AB237" s="29">
        <v>95</v>
      </c>
      <c r="AC237" s="29">
        <v>86</v>
      </c>
      <c r="AD237" s="28">
        <v>0</v>
      </c>
      <c r="AE237" s="29">
        <v>0</v>
      </c>
      <c r="AF237" s="29">
        <v>0</v>
      </c>
      <c r="AG237" s="29">
        <v>0</v>
      </c>
      <c r="AH237" s="29">
        <v>0</v>
      </c>
      <c r="AI237" s="29">
        <v>0</v>
      </c>
      <c r="AJ237" s="29">
        <v>0</v>
      </c>
      <c r="AK237" s="29">
        <v>0</v>
      </c>
      <c r="AL237" s="29">
        <v>0</v>
      </c>
      <c r="AM237" s="29">
        <v>0</v>
      </c>
      <c r="AN237" s="29">
        <v>0</v>
      </c>
      <c r="AO237" s="29">
        <v>171</v>
      </c>
      <c r="AP237" s="72">
        <f>Table6[[#This Row],[FRL]]/Table6[[#This Row],[Total Students]]</f>
        <v>0.60854092526690395</v>
      </c>
      <c r="AQ237" s="29">
        <v>171</v>
      </c>
      <c r="AR237" s="57">
        <f>Table6[[#This Row],[At Risk]]/Table6[[#This Row],[Total Students]]</f>
        <v>0.60854092526690395</v>
      </c>
      <c r="AS237" s="29" t="s">
        <v>1767</v>
      </c>
      <c r="AT237" s="29" t="s">
        <v>1870</v>
      </c>
      <c r="AU237" s="70" t="s">
        <v>3246</v>
      </c>
    </row>
    <row r="238" spans="2:47" x14ac:dyDescent="0.25">
      <c r="B238" s="28" t="s">
        <v>1808</v>
      </c>
      <c r="C238" s="28" t="s">
        <v>97</v>
      </c>
      <c r="D238" s="28" t="s">
        <v>98</v>
      </c>
      <c r="E238" s="28" t="s">
        <v>3210</v>
      </c>
      <c r="F238" s="28" t="s">
        <v>656</v>
      </c>
      <c r="G238" s="29">
        <v>374</v>
      </c>
      <c r="H238" s="29">
        <v>159</v>
      </c>
      <c r="I238" s="31">
        <v>0.425133689839572</v>
      </c>
      <c r="J238" s="29">
        <v>215</v>
      </c>
      <c r="K238" s="31">
        <v>0.574866310160428</v>
      </c>
      <c r="L238" s="29">
        <v>0</v>
      </c>
      <c r="M238" s="29">
        <v>1</v>
      </c>
      <c r="N238" s="29">
        <v>69</v>
      </c>
      <c r="O238" s="29">
        <v>1</v>
      </c>
      <c r="P238" s="29">
        <v>0</v>
      </c>
      <c r="Q238" s="29">
        <v>301</v>
      </c>
      <c r="R238" s="29">
        <v>2</v>
      </c>
      <c r="S238" s="29">
        <f>SUM(Table6[[#This Row],[AmInd]:[HawPI]],Table6[[#This Row],[Multiple]])</f>
        <v>73</v>
      </c>
      <c r="T238" s="29">
        <v>374</v>
      </c>
      <c r="U238" s="31">
        <v>1</v>
      </c>
      <c r="V238" s="29">
        <v>0</v>
      </c>
      <c r="W238" s="31">
        <v>0</v>
      </c>
      <c r="X238" s="29">
        <v>0</v>
      </c>
      <c r="Y238" s="29">
        <v>0</v>
      </c>
      <c r="Z238" s="29" t="s">
        <v>1869</v>
      </c>
      <c r="AA238" s="29">
        <v>0</v>
      </c>
      <c r="AB238" s="29">
        <v>0</v>
      </c>
      <c r="AC238" s="29">
        <v>0</v>
      </c>
      <c r="AD238" s="28">
        <v>0</v>
      </c>
      <c r="AE238" s="29">
        <v>0</v>
      </c>
      <c r="AF238" s="29">
        <v>0</v>
      </c>
      <c r="AG238" s="29">
        <v>0</v>
      </c>
      <c r="AH238" s="29">
        <v>0</v>
      </c>
      <c r="AI238" s="29">
        <v>0</v>
      </c>
      <c r="AJ238" s="29">
        <v>94</v>
      </c>
      <c r="AK238" s="29">
        <v>1</v>
      </c>
      <c r="AL238" s="29">
        <v>100</v>
      </c>
      <c r="AM238" s="29">
        <v>106</v>
      </c>
      <c r="AN238" s="29">
        <v>73</v>
      </c>
      <c r="AO238" s="29">
        <v>152</v>
      </c>
      <c r="AP238" s="72">
        <f>Table6[[#This Row],[FRL]]/Table6[[#This Row],[Total Students]]</f>
        <v>0.40641711229946526</v>
      </c>
      <c r="AQ238" s="29">
        <v>152</v>
      </c>
      <c r="AR238" s="57">
        <f>Table6[[#This Row],[At Risk]]/Table6[[#This Row],[Total Students]]</f>
        <v>0.40641711229946526</v>
      </c>
      <c r="AS238" s="29" t="s">
        <v>1767</v>
      </c>
      <c r="AT238" s="29" t="s">
        <v>1870</v>
      </c>
      <c r="AU238" s="70" t="s">
        <v>3247</v>
      </c>
    </row>
    <row r="239" spans="2:47" x14ac:dyDescent="0.25">
      <c r="B239" s="28" t="s">
        <v>1808</v>
      </c>
      <c r="C239" s="28" t="s">
        <v>97</v>
      </c>
      <c r="D239" s="28" t="s">
        <v>98</v>
      </c>
      <c r="E239" s="28" t="s">
        <v>3211</v>
      </c>
      <c r="F239" s="28" t="s">
        <v>657</v>
      </c>
      <c r="G239" s="29">
        <v>286</v>
      </c>
      <c r="H239" s="29">
        <v>140</v>
      </c>
      <c r="I239" s="31">
        <v>0.48951048951048998</v>
      </c>
      <c r="J239" s="29">
        <v>146</v>
      </c>
      <c r="K239" s="31">
        <v>0.51048951048951097</v>
      </c>
      <c r="L239" s="29">
        <v>1</v>
      </c>
      <c r="M239" s="29">
        <v>0</v>
      </c>
      <c r="N239" s="29">
        <v>39</v>
      </c>
      <c r="O239" s="29">
        <v>2</v>
      </c>
      <c r="P239" s="29">
        <v>0</v>
      </c>
      <c r="Q239" s="29">
        <v>243</v>
      </c>
      <c r="R239" s="29">
        <v>1</v>
      </c>
      <c r="S239" s="29">
        <f>SUM(Table6[[#This Row],[AmInd]:[HawPI]],Table6[[#This Row],[Multiple]])</f>
        <v>43</v>
      </c>
      <c r="T239" s="29">
        <v>286</v>
      </c>
      <c r="U239" s="31">
        <v>1</v>
      </c>
      <c r="V239" s="29">
        <v>0</v>
      </c>
      <c r="W239" s="31">
        <v>0</v>
      </c>
      <c r="X239" s="29">
        <v>0</v>
      </c>
      <c r="Y239" s="29">
        <v>0</v>
      </c>
      <c r="Z239" s="29" t="s">
        <v>1869</v>
      </c>
      <c r="AA239" s="29">
        <v>0</v>
      </c>
      <c r="AB239" s="29">
        <v>0</v>
      </c>
      <c r="AC239" s="29">
        <v>0</v>
      </c>
      <c r="AD239" s="28">
        <v>0</v>
      </c>
      <c r="AE239" s="29">
        <v>0</v>
      </c>
      <c r="AF239" s="29">
        <v>0</v>
      </c>
      <c r="AG239" s="29">
        <v>96</v>
      </c>
      <c r="AH239" s="29">
        <v>96</v>
      </c>
      <c r="AI239" s="29">
        <v>94</v>
      </c>
      <c r="AJ239" s="29">
        <v>0</v>
      </c>
      <c r="AK239" s="29">
        <v>0</v>
      </c>
      <c r="AL239" s="29">
        <v>0</v>
      </c>
      <c r="AM239" s="29">
        <v>0</v>
      </c>
      <c r="AN239" s="29">
        <v>0</v>
      </c>
      <c r="AO239" s="29">
        <v>142</v>
      </c>
      <c r="AP239" s="72">
        <f>Table6[[#This Row],[FRL]]/Table6[[#This Row],[Total Students]]</f>
        <v>0.49650349650349651</v>
      </c>
      <c r="AQ239" s="29">
        <v>142</v>
      </c>
      <c r="AR239" s="57">
        <f>Table6[[#This Row],[At Risk]]/Table6[[#This Row],[Total Students]]</f>
        <v>0.49650349650349651</v>
      </c>
      <c r="AS239" s="29" t="s">
        <v>1767</v>
      </c>
      <c r="AT239" s="29" t="s">
        <v>1870</v>
      </c>
      <c r="AU239" s="70" t="s">
        <v>3247</v>
      </c>
    </row>
    <row r="240" spans="2:47" x14ac:dyDescent="0.25">
      <c r="B240" s="28" t="s">
        <v>1808</v>
      </c>
      <c r="C240" s="28" t="s">
        <v>97</v>
      </c>
      <c r="D240" s="28" t="s">
        <v>98</v>
      </c>
      <c r="E240" s="28" t="s">
        <v>3212</v>
      </c>
      <c r="F240" s="28" t="s">
        <v>658</v>
      </c>
      <c r="G240" s="29">
        <v>390</v>
      </c>
      <c r="H240" s="29">
        <v>191</v>
      </c>
      <c r="I240" s="31">
        <v>0.48974358974359</v>
      </c>
      <c r="J240" s="29">
        <v>199</v>
      </c>
      <c r="K240" s="31">
        <v>0.51025641025641</v>
      </c>
      <c r="L240" s="29">
        <v>0</v>
      </c>
      <c r="M240" s="29">
        <v>13</v>
      </c>
      <c r="N240" s="29">
        <v>104</v>
      </c>
      <c r="O240" s="29">
        <v>25</v>
      </c>
      <c r="P240" s="29">
        <v>2</v>
      </c>
      <c r="Q240" s="29">
        <v>229</v>
      </c>
      <c r="R240" s="29">
        <v>17</v>
      </c>
      <c r="S240" s="29">
        <f>SUM(Table6[[#This Row],[AmInd]:[HawPI]],Table6[[#This Row],[Multiple]])</f>
        <v>161</v>
      </c>
      <c r="T240" s="29">
        <v>385</v>
      </c>
      <c r="U240" s="31">
        <v>0.987179487179487</v>
      </c>
      <c r="V240" s="29">
        <v>5</v>
      </c>
      <c r="W240" s="31">
        <v>1.2820512820512799E-2</v>
      </c>
      <c r="X240" s="29">
        <v>0</v>
      </c>
      <c r="Y240" s="29">
        <v>5</v>
      </c>
      <c r="Z240" s="29" t="s">
        <v>1869</v>
      </c>
      <c r="AA240" s="29">
        <v>57</v>
      </c>
      <c r="AB240" s="29">
        <v>67</v>
      </c>
      <c r="AC240" s="29">
        <v>59</v>
      </c>
      <c r="AD240" s="28">
        <v>56</v>
      </c>
      <c r="AE240" s="29">
        <v>71</v>
      </c>
      <c r="AF240" s="29">
        <v>75</v>
      </c>
      <c r="AG240" s="29">
        <v>0</v>
      </c>
      <c r="AH240" s="29">
        <v>0</v>
      </c>
      <c r="AI240" s="29">
        <v>0</v>
      </c>
      <c r="AJ240" s="29">
        <v>0</v>
      </c>
      <c r="AK240" s="29">
        <v>0</v>
      </c>
      <c r="AL240" s="29">
        <v>0</v>
      </c>
      <c r="AM240" s="29">
        <v>0</v>
      </c>
      <c r="AN240" s="29">
        <v>0</v>
      </c>
      <c r="AO240" s="29">
        <v>205</v>
      </c>
      <c r="AP240" s="72">
        <f>Table6[[#This Row],[FRL]]/Table6[[#This Row],[Total Students]]</f>
        <v>0.52564102564102566</v>
      </c>
      <c r="AQ240" s="29">
        <v>207</v>
      </c>
      <c r="AR240" s="57">
        <f>Table6[[#This Row],[At Risk]]/Table6[[#This Row],[Total Students]]</f>
        <v>0.53076923076923077</v>
      </c>
      <c r="AS240" s="29" t="s">
        <v>1767</v>
      </c>
      <c r="AT240" s="29" t="s">
        <v>1870</v>
      </c>
      <c r="AU240" s="70" t="s">
        <v>3247</v>
      </c>
    </row>
    <row r="241" spans="2:47" x14ac:dyDescent="0.25">
      <c r="B241" s="28" t="s">
        <v>1808</v>
      </c>
      <c r="C241" s="28" t="s">
        <v>97</v>
      </c>
      <c r="D241" s="28" t="s">
        <v>98</v>
      </c>
      <c r="E241" s="28" t="s">
        <v>3213</v>
      </c>
      <c r="F241" s="28" t="s">
        <v>659</v>
      </c>
      <c r="G241" s="29">
        <v>425</v>
      </c>
      <c r="H241" s="29">
        <v>198</v>
      </c>
      <c r="I241" s="31">
        <v>0.46588235294117603</v>
      </c>
      <c r="J241" s="29">
        <v>227</v>
      </c>
      <c r="K241" s="31">
        <v>0.53411764705882303</v>
      </c>
      <c r="L241" s="29">
        <v>0</v>
      </c>
      <c r="M241" s="29">
        <v>3</v>
      </c>
      <c r="N241" s="29">
        <v>253</v>
      </c>
      <c r="O241" s="29">
        <v>120</v>
      </c>
      <c r="P241" s="29">
        <v>0</v>
      </c>
      <c r="Q241" s="29">
        <v>36</v>
      </c>
      <c r="R241" s="29">
        <v>13</v>
      </c>
      <c r="S241" s="29">
        <f>SUM(Table6[[#This Row],[AmInd]:[HawPI]],Table6[[#This Row],[Multiple]])</f>
        <v>389</v>
      </c>
      <c r="T241" s="29">
        <v>328</v>
      </c>
      <c r="U241" s="31">
        <v>0.77176470588235302</v>
      </c>
      <c r="V241" s="29">
        <v>97</v>
      </c>
      <c r="W241" s="31">
        <v>0.22823529411764701</v>
      </c>
      <c r="X241" s="29">
        <v>0</v>
      </c>
      <c r="Y241" s="29">
        <v>11</v>
      </c>
      <c r="Z241" s="29" t="s">
        <v>1869</v>
      </c>
      <c r="AA241" s="29">
        <v>84</v>
      </c>
      <c r="AB241" s="29">
        <v>65</v>
      </c>
      <c r="AC241" s="29">
        <v>62</v>
      </c>
      <c r="AD241" s="28">
        <v>72</v>
      </c>
      <c r="AE241" s="29">
        <v>72</v>
      </c>
      <c r="AF241" s="29">
        <v>59</v>
      </c>
      <c r="AG241" s="29">
        <v>0</v>
      </c>
      <c r="AH241" s="29">
        <v>0</v>
      </c>
      <c r="AI241" s="29">
        <v>0</v>
      </c>
      <c r="AJ241" s="29">
        <v>0</v>
      </c>
      <c r="AK241" s="29">
        <v>0</v>
      </c>
      <c r="AL241" s="29">
        <v>0</v>
      </c>
      <c r="AM241" s="29">
        <v>0</v>
      </c>
      <c r="AN241" s="29">
        <v>0</v>
      </c>
      <c r="AO241" s="29">
        <v>387</v>
      </c>
      <c r="AP241" s="72">
        <f>Table6[[#This Row],[FRL]]/Table6[[#This Row],[Total Students]]</f>
        <v>0.9105882352941177</v>
      </c>
      <c r="AQ241" s="29">
        <v>387</v>
      </c>
      <c r="AR241" s="57">
        <f>Table6[[#This Row],[At Risk]]/Table6[[#This Row],[Total Students]]</f>
        <v>0.9105882352941177</v>
      </c>
      <c r="AS241" s="29" t="s">
        <v>1767</v>
      </c>
      <c r="AT241" s="29" t="s">
        <v>1870</v>
      </c>
      <c r="AU241" s="70" t="s">
        <v>3246</v>
      </c>
    </row>
    <row r="242" spans="2:47" x14ac:dyDescent="0.25">
      <c r="B242" s="28" t="s">
        <v>1808</v>
      </c>
      <c r="C242" s="28" t="s">
        <v>97</v>
      </c>
      <c r="D242" s="28" t="s">
        <v>98</v>
      </c>
      <c r="E242" s="28" t="s">
        <v>3214</v>
      </c>
      <c r="F242" s="28" t="s">
        <v>660</v>
      </c>
      <c r="G242" s="29">
        <v>639</v>
      </c>
      <c r="H242" s="29">
        <v>309</v>
      </c>
      <c r="I242" s="31">
        <v>0.48356807511737099</v>
      </c>
      <c r="J242" s="29">
        <v>330</v>
      </c>
      <c r="K242" s="31">
        <v>0.51643192488262901</v>
      </c>
      <c r="L242" s="29">
        <v>3</v>
      </c>
      <c r="M242" s="29">
        <v>3</v>
      </c>
      <c r="N242" s="29">
        <v>36</v>
      </c>
      <c r="O242" s="29">
        <v>27</v>
      </c>
      <c r="P242" s="29">
        <v>1</v>
      </c>
      <c r="Q242" s="29">
        <v>552</v>
      </c>
      <c r="R242" s="29">
        <v>17</v>
      </c>
      <c r="S242" s="29">
        <f>SUM(Table6[[#This Row],[AmInd]:[HawPI]],Table6[[#This Row],[Multiple]])</f>
        <v>87</v>
      </c>
      <c r="T242" s="29">
        <v>634</v>
      </c>
      <c r="U242" s="31">
        <v>0.99217527386541504</v>
      </c>
      <c r="V242" s="29">
        <v>5</v>
      </c>
      <c r="W242" s="31">
        <v>7.8247261345852897E-3</v>
      </c>
      <c r="X242" s="29">
        <v>0</v>
      </c>
      <c r="Y242" s="29">
        <v>13</v>
      </c>
      <c r="Z242" s="29" t="s">
        <v>1869</v>
      </c>
      <c r="AA242" s="29">
        <v>111</v>
      </c>
      <c r="AB242" s="29">
        <v>106</v>
      </c>
      <c r="AC242" s="29">
        <v>116</v>
      </c>
      <c r="AD242" s="28">
        <v>95</v>
      </c>
      <c r="AE242" s="29">
        <v>96</v>
      </c>
      <c r="AF242" s="29">
        <v>102</v>
      </c>
      <c r="AG242" s="29">
        <v>0</v>
      </c>
      <c r="AH242" s="29">
        <v>0</v>
      </c>
      <c r="AI242" s="29">
        <v>0</v>
      </c>
      <c r="AJ242" s="29">
        <v>0</v>
      </c>
      <c r="AK242" s="29">
        <v>0</v>
      </c>
      <c r="AL242" s="29">
        <v>0</v>
      </c>
      <c r="AM242" s="29">
        <v>0</v>
      </c>
      <c r="AN242" s="29">
        <v>0</v>
      </c>
      <c r="AO242" s="29">
        <v>325</v>
      </c>
      <c r="AP242" s="72">
        <f>Table6[[#This Row],[FRL]]/Table6[[#This Row],[Total Students]]</f>
        <v>0.50860719874804383</v>
      </c>
      <c r="AQ242" s="29">
        <v>329</v>
      </c>
      <c r="AR242" s="57">
        <f>Table6[[#This Row],[At Risk]]/Table6[[#This Row],[Total Students]]</f>
        <v>0.51486697965571204</v>
      </c>
      <c r="AS242" s="29" t="s">
        <v>1767</v>
      </c>
      <c r="AT242" s="29" t="s">
        <v>1870</v>
      </c>
      <c r="AU242" s="70" t="s">
        <v>3247</v>
      </c>
    </row>
    <row r="243" spans="2:47" x14ac:dyDescent="0.25">
      <c r="B243" s="28" t="s">
        <v>1808</v>
      </c>
      <c r="C243" s="28" t="s">
        <v>97</v>
      </c>
      <c r="D243" s="28" t="s">
        <v>98</v>
      </c>
      <c r="E243" s="28" t="s">
        <v>3215</v>
      </c>
      <c r="F243" s="28" t="s">
        <v>661</v>
      </c>
      <c r="G243" s="29">
        <v>353</v>
      </c>
      <c r="H243" s="29">
        <v>179</v>
      </c>
      <c r="I243" s="31">
        <v>0.50708215297450399</v>
      </c>
      <c r="J243" s="29">
        <v>174</v>
      </c>
      <c r="K243" s="31">
        <v>0.49291784702549601</v>
      </c>
      <c r="L243" s="29">
        <v>2</v>
      </c>
      <c r="M243" s="29">
        <v>4</v>
      </c>
      <c r="N243" s="29">
        <v>37</v>
      </c>
      <c r="O243" s="29">
        <v>51</v>
      </c>
      <c r="P243" s="29">
        <v>0</v>
      </c>
      <c r="Q243" s="29">
        <v>251</v>
      </c>
      <c r="R243" s="29">
        <v>8</v>
      </c>
      <c r="S243" s="29">
        <f>SUM(Table6[[#This Row],[AmInd]:[HawPI]],Table6[[#This Row],[Multiple]])</f>
        <v>102</v>
      </c>
      <c r="T243" s="29">
        <v>307</v>
      </c>
      <c r="U243" s="31">
        <v>0.86968838526912196</v>
      </c>
      <c r="V243" s="29">
        <v>46</v>
      </c>
      <c r="W243" s="31">
        <v>0.13031161473087799</v>
      </c>
      <c r="X243" s="29">
        <v>0</v>
      </c>
      <c r="Y243" s="29">
        <v>6</v>
      </c>
      <c r="Z243" s="29" t="s">
        <v>1869</v>
      </c>
      <c r="AA243" s="29">
        <v>60</v>
      </c>
      <c r="AB243" s="29">
        <v>60</v>
      </c>
      <c r="AC243" s="29">
        <v>56</v>
      </c>
      <c r="AD243" s="28">
        <v>70</v>
      </c>
      <c r="AE243" s="29">
        <v>52</v>
      </c>
      <c r="AF243" s="29">
        <v>49</v>
      </c>
      <c r="AG243" s="29">
        <v>0</v>
      </c>
      <c r="AH243" s="29">
        <v>0</v>
      </c>
      <c r="AI243" s="29">
        <v>0</v>
      </c>
      <c r="AJ243" s="29">
        <v>0</v>
      </c>
      <c r="AK243" s="29">
        <v>0</v>
      </c>
      <c r="AL243" s="29">
        <v>0</v>
      </c>
      <c r="AM243" s="29">
        <v>0</v>
      </c>
      <c r="AN243" s="29">
        <v>0</v>
      </c>
      <c r="AO243" s="29">
        <v>260</v>
      </c>
      <c r="AP243" s="72">
        <f>Table6[[#This Row],[FRL]]/Table6[[#This Row],[Total Students]]</f>
        <v>0.73654390934844194</v>
      </c>
      <c r="AQ243" s="29">
        <v>260</v>
      </c>
      <c r="AR243" s="57">
        <f>Table6[[#This Row],[At Risk]]/Table6[[#This Row],[Total Students]]</f>
        <v>0.73654390934844194</v>
      </c>
      <c r="AS243" s="29" t="s">
        <v>1767</v>
      </c>
      <c r="AT243" s="29" t="s">
        <v>1870</v>
      </c>
      <c r="AU243" s="70" t="s">
        <v>3246</v>
      </c>
    </row>
    <row r="244" spans="2:47" x14ac:dyDescent="0.25">
      <c r="B244" s="28" t="s">
        <v>1808</v>
      </c>
      <c r="C244" s="28" t="s">
        <v>97</v>
      </c>
      <c r="D244" s="28" t="s">
        <v>98</v>
      </c>
      <c r="E244" s="28" t="s">
        <v>3216</v>
      </c>
      <c r="F244" s="28" t="s">
        <v>662</v>
      </c>
      <c r="G244" s="29">
        <v>344</v>
      </c>
      <c r="H244" s="29">
        <v>174</v>
      </c>
      <c r="I244" s="31">
        <v>0.50581395348837199</v>
      </c>
      <c r="J244" s="29">
        <v>170</v>
      </c>
      <c r="K244" s="31">
        <v>0.49418604651162801</v>
      </c>
      <c r="L244" s="29">
        <v>0</v>
      </c>
      <c r="M244" s="29">
        <v>2</v>
      </c>
      <c r="N244" s="29">
        <v>245</v>
      </c>
      <c r="O244" s="29">
        <v>15</v>
      </c>
      <c r="P244" s="29">
        <v>1</v>
      </c>
      <c r="Q244" s="29">
        <v>67</v>
      </c>
      <c r="R244" s="29">
        <v>14</v>
      </c>
      <c r="S244" s="29">
        <f>SUM(Table6[[#This Row],[AmInd]:[HawPI]],Table6[[#This Row],[Multiple]])</f>
        <v>277</v>
      </c>
      <c r="T244" s="29">
        <v>341</v>
      </c>
      <c r="U244" s="31">
        <v>0.99127906976744196</v>
      </c>
      <c r="V244" s="29">
        <v>3</v>
      </c>
      <c r="W244" s="31">
        <v>8.7209302325581394E-3</v>
      </c>
      <c r="X244" s="29">
        <v>0</v>
      </c>
      <c r="Y244" s="29">
        <v>4</v>
      </c>
      <c r="Z244" s="29" t="s">
        <v>1869</v>
      </c>
      <c r="AA244" s="29">
        <v>55</v>
      </c>
      <c r="AB244" s="29">
        <v>64</v>
      </c>
      <c r="AC244" s="29">
        <v>46</v>
      </c>
      <c r="AD244" s="28">
        <v>56</v>
      </c>
      <c r="AE244" s="29">
        <v>66</v>
      </c>
      <c r="AF244" s="29">
        <v>53</v>
      </c>
      <c r="AG244" s="29">
        <v>0</v>
      </c>
      <c r="AH244" s="29">
        <v>0</v>
      </c>
      <c r="AI244" s="29">
        <v>0</v>
      </c>
      <c r="AJ244" s="29">
        <v>0</v>
      </c>
      <c r="AK244" s="29">
        <v>0</v>
      </c>
      <c r="AL244" s="29">
        <v>0</v>
      </c>
      <c r="AM244" s="29">
        <v>0</v>
      </c>
      <c r="AN244" s="29">
        <v>0</v>
      </c>
      <c r="AO244" s="29">
        <v>293</v>
      </c>
      <c r="AP244" s="72">
        <f>Table6[[#This Row],[FRL]]/Table6[[#This Row],[Total Students]]</f>
        <v>0.85174418604651159</v>
      </c>
      <c r="AQ244" s="29">
        <v>293</v>
      </c>
      <c r="AR244" s="57">
        <f>Table6[[#This Row],[At Risk]]/Table6[[#This Row],[Total Students]]</f>
        <v>0.85174418604651159</v>
      </c>
      <c r="AS244" s="29" t="s">
        <v>1767</v>
      </c>
      <c r="AT244" s="29" t="s">
        <v>1870</v>
      </c>
      <c r="AU244" s="70" t="s">
        <v>3246</v>
      </c>
    </row>
    <row r="245" spans="2:47" x14ac:dyDescent="0.25">
      <c r="B245" s="28" t="s">
        <v>1808</v>
      </c>
      <c r="C245" s="28" t="s">
        <v>97</v>
      </c>
      <c r="D245" s="28" t="s">
        <v>98</v>
      </c>
      <c r="E245" s="28" t="s">
        <v>3217</v>
      </c>
      <c r="F245" s="28" t="s">
        <v>663</v>
      </c>
      <c r="G245" s="29">
        <v>1168</v>
      </c>
      <c r="H245" s="29">
        <v>575</v>
      </c>
      <c r="I245" s="31">
        <v>0.49229452054794498</v>
      </c>
      <c r="J245" s="29">
        <v>593</v>
      </c>
      <c r="K245" s="31">
        <v>0.50770547945205502</v>
      </c>
      <c r="L245" s="29">
        <v>5</v>
      </c>
      <c r="M245" s="29">
        <v>13</v>
      </c>
      <c r="N245" s="29">
        <v>122</v>
      </c>
      <c r="O245" s="29">
        <v>26</v>
      </c>
      <c r="P245" s="29">
        <v>1</v>
      </c>
      <c r="Q245" s="29">
        <v>992</v>
      </c>
      <c r="R245" s="29">
        <v>9</v>
      </c>
      <c r="S245" s="29">
        <f>SUM(Table6[[#This Row],[AmInd]:[HawPI]],Table6[[#This Row],[Multiple]])</f>
        <v>176</v>
      </c>
      <c r="T245" s="29">
        <v>1166</v>
      </c>
      <c r="U245" s="31">
        <v>0.99828767123287698</v>
      </c>
      <c r="V245" s="29">
        <v>2</v>
      </c>
      <c r="W245" s="31">
        <v>1.71232876712329E-3</v>
      </c>
      <c r="X245" s="29">
        <v>0</v>
      </c>
      <c r="Y245" s="29">
        <v>0</v>
      </c>
      <c r="Z245" s="29" t="s">
        <v>1869</v>
      </c>
      <c r="AA245" s="29">
        <v>0</v>
      </c>
      <c r="AB245" s="29">
        <v>0</v>
      </c>
      <c r="AC245" s="29">
        <v>0</v>
      </c>
      <c r="AD245" s="28">
        <v>0</v>
      </c>
      <c r="AE245" s="29">
        <v>0</v>
      </c>
      <c r="AF245" s="29">
        <v>0</v>
      </c>
      <c r="AG245" s="29">
        <v>0</v>
      </c>
      <c r="AH245" s="29">
        <v>0</v>
      </c>
      <c r="AI245" s="29">
        <v>0</v>
      </c>
      <c r="AJ245" s="29">
        <v>316</v>
      </c>
      <c r="AK245" s="29">
        <v>5</v>
      </c>
      <c r="AL245" s="29">
        <v>295</v>
      </c>
      <c r="AM245" s="29">
        <v>303</v>
      </c>
      <c r="AN245" s="29">
        <v>249</v>
      </c>
      <c r="AO245" s="29">
        <v>309</v>
      </c>
      <c r="AP245" s="72">
        <f>Table6[[#This Row],[FRL]]/Table6[[#This Row],[Total Students]]</f>
        <v>0.26455479452054792</v>
      </c>
      <c r="AQ245" s="29">
        <v>310</v>
      </c>
      <c r="AR245" s="57">
        <f>Table6[[#This Row],[At Risk]]/Table6[[#This Row],[Total Students]]</f>
        <v>0.2654109589041096</v>
      </c>
      <c r="AS245" s="29" t="s">
        <v>1767</v>
      </c>
      <c r="AT245" s="29" t="s">
        <v>1870</v>
      </c>
      <c r="AU245" s="70" t="s">
        <v>3247</v>
      </c>
    </row>
    <row r="246" spans="2:47" x14ac:dyDescent="0.25">
      <c r="B246" s="28" t="s">
        <v>1808</v>
      </c>
      <c r="C246" s="28" t="s">
        <v>97</v>
      </c>
      <c r="D246" s="28" t="s">
        <v>98</v>
      </c>
      <c r="E246" s="28" t="s">
        <v>3218</v>
      </c>
      <c r="F246" s="28" t="s">
        <v>664</v>
      </c>
      <c r="G246" s="29">
        <v>1028</v>
      </c>
      <c r="H246" s="29">
        <v>491</v>
      </c>
      <c r="I246" s="31">
        <v>0.47762645914396901</v>
      </c>
      <c r="J246" s="29">
        <v>537</v>
      </c>
      <c r="K246" s="31">
        <v>0.52237354085603105</v>
      </c>
      <c r="L246" s="29">
        <v>1</v>
      </c>
      <c r="M246" s="29">
        <v>10</v>
      </c>
      <c r="N246" s="29">
        <v>339</v>
      </c>
      <c r="O246" s="29">
        <v>32</v>
      </c>
      <c r="P246" s="29">
        <v>3</v>
      </c>
      <c r="Q246" s="29">
        <v>629</v>
      </c>
      <c r="R246" s="29">
        <v>14</v>
      </c>
      <c r="S246" s="29">
        <f>SUM(Table6[[#This Row],[AmInd]:[HawPI]],Table6[[#This Row],[Multiple]])</f>
        <v>399</v>
      </c>
      <c r="T246" s="29">
        <v>1015</v>
      </c>
      <c r="U246" s="31">
        <v>0.987354085603113</v>
      </c>
      <c r="V246" s="29">
        <v>13</v>
      </c>
      <c r="W246" s="31">
        <v>1.26459143968872E-2</v>
      </c>
      <c r="X246" s="29">
        <v>0</v>
      </c>
      <c r="Y246" s="29">
        <v>0</v>
      </c>
      <c r="Z246" s="29" t="s">
        <v>1869</v>
      </c>
      <c r="AA246" s="29">
        <v>0</v>
      </c>
      <c r="AB246" s="29">
        <v>0</v>
      </c>
      <c r="AC246" s="29">
        <v>0</v>
      </c>
      <c r="AD246" s="28">
        <v>0</v>
      </c>
      <c r="AE246" s="29">
        <v>0</v>
      </c>
      <c r="AF246" s="29">
        <v>0</v>
      </c>
      <c r="AG246" s="29">
        <v>166</v>
      </c>
      <c r="AH246" s="29">
        <v>148</v>
      </c>
      <c r="AI246" s="29">
        <v>137</v>
      </c>
      <c r="AJ246" s="29">
        <v>151</v>
      </c>
      <c r="AK246" s="29">
        <v>5</v>
      </c>
      <c r="AL246" s="29">
        <v>138</v>
      </c>
      <c r="AM246" s="29">
        <v>163</v>
      </c>
      <c r="AN246" s="29">
        <v>120</v>
      </c>
      <c r="AO246" s="29">
        <v>602</v>
      </c>
      <c r="AP246" s="72">
        <f>Table6[[#This Row],[FRL]]/Table6[[#This Row],[Total Students]]</f>
        <v>0.58560311284046696</v>
      </c>
      <c r="AQ246" s="29">
        <v>609</v>
      </c>
      <c r="AR246" s="57">
        <f>Table6[[#This Row],[At Risk]]/Table6[[#This Row],[Total Students]]</f>
        <v>0.59241245136186771</v>
      </c>
      <c r="AS246" s="29" t="s">
        <v>1767</v>
      </c>
      <c r="AT246" s="29" t="s">
        <v>1870</v>
      </c>
      <c r="AU246" s="70" t="s">
        <v>3247</v>
      </c>
    </row>
    <row r="247" spans="2:47" x14ac:dyDescent="0.25">
      <c r="B247" s="28" t="s">
        <v>1808</v>
      </c>
      <c r="C247" s="28" t="s">
        <v>97</v>
      </c>
      <c r="D247" s="28" t="s">
        <v>98</v>
      </c>
      <c r="E247" s="28" t="s">
        <v>3219</v>
      </c>
      <c r="F247" s="28" t="s">
        <v>665</v>
      </c>
      <c r="G247" s="29">
        <v>234</v>
      </c>
      <c r="H247" s="29">
        <v>103</v>
      </c>
      <c r="I247" s="31">
        <v>0.44017094017093999</v>
      </c>
      <c r="J247" s="29">
        <v>131</v>
      </c>
      <c r="K247" s="31">
        <v>0.55982905982905995</v>
      </c>
      <c r="L247" s="29">
        <v>2</v>
      </c>
      <c r="M247" s="29">
        <v>0</v>
      </c>
      <c r="N247" s="29">
        <v>220</v>
      </c>
      <c r="O247" s="29">
        <v>2</v>
      </c>
      <c r="P247" s="29">
        <v>0</v>
      </c>
      <c r="Q247" s="29">
        <v>2</v>
      </c>
      <c r="R247" s="29">
        <v>8</v>
      </c>
      <c r="S247" s="29">
        <f>SUM(Table6[[#This Row],[AmInd]:[HawPI]],Table6[[#This Row],[Multiple]])</f>
        <v>232</v>
      </c>
      <c r="T247" s="29">
        <v>234</v>
      </c>
      <c r="U247" s="31">
        <v>1</v>
      </c>
      <c r="V247" s="29">
        <v>0</v>
      </c>
      <c r="W247" s="31">
        <v>0</v>
      </c>
      <c r="X247" s="29">
        <v>0</v>
      </c>
      <c r="Y247" s="29">
        <v>5</v>
      </c>
      <c r="Z247" s="29" t="s">
        <v>1869</v>
      </c>
      <c r="AA247" s="29">
        <v>84</v>
      </c>
      <c r="AB247" s="29">
        <v>75</v>
      </c>
      <c r="AC247" s="29">
        <v>70</v>
      </c>
      <c r="AD247" s="28">
        <v>0</v>
      </c>
      <c r="AE247" s="29">
        <v>0</v>
      </c>
      <c r="AF247" s="29">
        <v>0</v>
      </c>
      <c r="AG247" s="29">
        <v>0</v>
      </c>
      <c r="AH247" s="29">
        <v>0</v>
      </c>
      <c r="AI247" s="29">
        <v>0</v>
      </c>
      <c r="AJ247" s="29">
        <v>0</v>
      </c>
      <c r="AK247" s="29">
        <v>0</v>
      </c>
      <c r="AL247" s="29">
        <v>0</v>
      </c>
      <c r="AM247" s="29">
        <v>0</v>
      </c>
      <c r="AN247" s="29">
        <v>0</v>
      </c>
      <c r="AO247" s="29">
        <v>230</v>
      </c>
      <c r="AP247" s="72">
        <f>Table6[[#This Row],[FRL]]/Table6[[#This Row],[Total Students]]</f>
        <v>0.98290598290598286</v>
      </c>
      <c r="AQ247" s="29">
        <v>230</v>
      </c>
      <c r="AR247" s="57">
        <f>Table6[[#This Row],[At Risk]]/Table6[[#This Row],[Total Students]]</f>
        <v>0.98290598290598286</v>
      </c>
      <c r="AS247" s="29" t="s">
        <v>1767</v>
      </c>
      <c r="AT247" s="29" t="s">
        <v>1870</v>
      </c>
      <c r="AU247" s="70" t="s">
        <v>3246</v>
      </c>
    </row>
    <row r="248" spans="2:47" x14ac:dyDescent="0.25">
      <c r="B248" s="28" t="s">
        <v>1808</v>
      </c>
      <c r="C248" s="28" t="s">
        <v>97</v>
      </c>
      <c r="D248" s="28" t="s">
        <v>98</v>
      </c>
      <c r="E248" s="28" t="s">
        <v>3220</v>
      </c>
      <c r="F248" s="28" t="s">
        <v>666</v>
      </c>
      <c r="G248" s="29">
        <v>421</v>
      </c>
      <c r="H248" s="29">
        <v>191</v>
      </c>
      <c r="I248" s="31">
        <v>0.45368171021377701</v>
      </c>
      <c r="J248" s="29">
        <v>230</v>
      </c>
      <c r="K248" s="31">
        <v>0.54631828978622299</v>
      </c>
      <c r="L248" s="29">
        <v>1</v>
      </c>
      <c r="M248" s="29">
        <v>0</v>
      </c>
      <c r="N248" s="29">
        <v>141</v>
      </c>
      <c r="O248" s="29">
        <v>47</v>
      </c>
      <c r="P248" s="29">
        <v>3</v>
      </c>
      <c r="Q248" s="29">
        <v>214</v>
      </c>
      <c r="R248" s="29">
        <v>15</v>
      </c>
      <c r="S248" s="29">
        <f>SUM(Table6[[#This Row],[AmInd]:[HawPI]],Table6[[#This Row],[Multiple]])</f>
        <v>207</v>
      </c>
      <c r="T248" s="29">
        <v>418</v>
      </c>
      <c r="U248" s="31">
        <v>0.99287410926365804</v>
      </c>
      <c r="V248" s="29">
        <v>3</v>
      </c>
      <c r="W248" s="31">
        <v>7.1258907363420396E-3</v>
      </c>
      <c r="X248" s="29">
        <v>0</v>
      </c>
      <c r="Y248" s="29">
        <v>3</v>
      </c>
      <c r="Z248" s="29" t="s">
        <v>1869</v>
      </c>
      <c r="AA248" s="29">
        <v>69</v>
      </c>
      <c r="AB248" s="29">
        <v>65</v>
      </c>
      <c r="AC248" s="29">
        <v>76</v>
      </c>
      <c r="AD248" s="28">
        <v>75</v>
      </c>
      <c r="AE248" s="29">
        <v>64</v>
      </c>
      <c r="AF248" s="29">
        <v>69</v>
      </c>
      <c r="AG248" s="29">
        <v>0</v>
      </c>
      <c r="AH248" s="29">
        <v>0</v>
      </c>
      <c r="AI248" s="29">
        <v>0</v>
      </c>
      <c r="AJ248" s="29">
        <v>0</v>
      </c>
      <c r="AK248" s="29">
        <v>0</v>
      </c>
      <c r="AL248" s="29">
        <v>0</v>
      </c>
      <c r="AM248" s="29">
        <v>0</v>
      </c>
      <c r="AN248" s="29">
        <v>0</v>
      </c>
      <c r="AO248" s="29">
        <v>334</v>
      </c>
      <c r="AP248" s="72">
        <f>Table6[[#This Row],[FRL]]/Table6[[#This Row],[Total Students]]</f>
        <v>0.79334916864608074</v>
      </c>
      <c r="AQ248" s="29">
        <v>334</v>
      </c>
      <c r="AR248" s="57">
        <f>Table6[[#This Row],[At Risk]]/Table6[[#This Row],[Total Students]]</f>
        <v>0.79334916864608074</v>
      </c>
      <c r="AS248" s="29" t="s">
        <v>1767</v>
      </c>
      <c r="AT248" s="29" t="s">
        <v>1870</v>
      </c>
      <c r="AU248" s="70" t="s">
        <v>3246</v>
      </c>
    </row>
    <row r="249" spans="2:47" x14ac:dyDescent="0.25">
      <c r="B249" s="28" t="s">
        <v>1808</v>
      </c>
      <c r="C249" s="28" t="s">
        <v>97</v>
      </c>
      <c r="D249" s="28" t="s">
        <v>98</v>
      </c>
      <c r="E249" s="28" t="s">
        <v>3221</v>
      </c>
      <c r="F249" s="28" t="s">
        <v>667</v>
      </c>
      <c r="G249" s="29">
        <v>140</v>
      </c>
      <c r="H249" s="29">
        <v>67</v>
      </c>
      <c r="I249" s="31">
        <v>0.47857142857142898</v>
      </c>
      <c r="J249" s="29">
        <v>73</v>
      </c>
      <c r="K249" s="31">
        <v>0.52142857142857102</v>
      </c>
      <c r="L249" s="29">
        <v>0</v>
      </c>
      <c r="M249" s="29">
        <v>1</v>
      </c>
      <c r="N249" s="29">
        <v>136</v>
      </c>
      <c r="O249" s="29">
        <v>2</v>
      </c>
      <c r="P249" s="29">
        <v>0</v>
      </c>
      <c r="Q249" s="29">
        <v>0</v>
      </c>
      <c r="R249" s="29">
        <v>1</v>
      </c>
      <c r="S249" s="29">
        <f>SUM(Table6[[#This Row],[AmInd]:[HawPI]],Table6[[#This Row],[Multiple]])</f>
        <v>140</v>
      </c>
      <c r="T249" s="29">
        <v>140</v>
      </c>
      <c r="U249" s="31">
        <v>1</v>
      </c>
      <c r="V249" s="29">
        <v>0</v>
      </c>
      <c r="W249" s="31">
        <v>0</v>
      </c>
      <c r="X249" s="29">
        <v>0</v>
      </c>
      <c r="Y249" s="29">
        <v>3</v>
      </c>
      <c r="Z249" s="29" t="s">
        <v>1869</v>
      </c>
      <c r="AA249" s="29">
        <v>18</v>
      </c>
      <c r="AB249" s="29">
        <v>26</v>
      </c>
      <c r="AC249" s="29">
        <v>25</v>
      </c>
      <c r="AD249" s="28">
        <v>25</v>
      </c>
      <c r="AE249" s="29">
        <v>19</v>
      </c>
      <c r="AF249" s="29">
        <v>24</v>
      </c>
      <c r="AG249" s="29">
        <v>0</v>
      </c>
      <c r="AH249" s="29">
        <v>0</v>
      </c>
      <c r="AI249" s="29">
        <v>0</v>
      </c>
      <c r="AJ249" s="29">
        <v>0</v>
      </c>
      <c r="AK249" s="29">
        <v>0</v>
      </c>
      <c r="AL249" s="29">
        <v>0</v>
      </c>
      <c r="AM249" s="29">
        <v>0</v>
      </c>
      <c r="AN249" s="29">
        <v>0</v>
      </c>
      <c r="AO249" s="29">
        <v>138</v>
      </c>
      <c r="AP249" s="72">
        <f>Table6[[#This Row],[FRL]]/Table6[[#This Row],[Total Students]]</f>
        <v>0.98571428571428577</v>
      </c>
      <c r="AQ249" s="29">
        <v>138</v>
      </c>
      <c r="AR249" s="57">
        <f>Table6[[#This Row],[At Risk]]/Table6[[#This Row],[Total Students]]</f>
        <v>0.98571428571428577</v>
      </c>
      <c r="AS249" s="29" t="s">
        <v>1767</v>
      </c>
      <c r="AT249" s="29" t="s">
        <v>1870</v>
      </c>
      <c r="AU249" s="70" t="s">
        <v>3246</v>
      </c>
    </row>
    <row r="250" spans="2:47" x14ac:dyDescent="0.25">
      <c r="B250" s="28" t="s">
        <v>1808</v>
      </c>
      <c r="C250" s="28" t="s">
        <v>97</v>
      </c>
      <c r="D250" s="28" t="s">
        <v>98</v>
      </c>
      <c r="E250" s="28" t="s">
        <v>3222</v>
      </c>
      <c r="F250" s="28" t="s">
        <v>668</v>
      </c>
      <c r="G250" s="29">
        <v>428</v>
      </c>
      <c r="H250" s="29">
        <v>194</v>
      </c>
      <c r="I250" s="31">
        <v>0.45327102803738301</v>
      </c>
      <c r="J250" s="29">
        <v>234</v>
      </c>
      <c r="K250" s="31">
        <v>0.54672897196261705</v>
      </c>
      <c r="L250" s="29">
        <v>0</v>
      </c>
      <c r="M250" s="29">
        <v>2</v>
      </c>
      <c r="N250" s="29">
        <v>48</v>
      </c>
      <c r="O250" s="29">
        <v>19</v>
      </c>
      <c r="P250" s="29">
        <v>0</v>
      </c>
      <c r="Q250" s="29">
        <v>330</v>
      </c>
      <c r="R250" s="29">
        <v>29</v>
      </c>
      <c r="S250" s="29">
        <f>SUM(Table6[[#This Row],[AmInd]:[HawPI]],Table6[[#This Row],[Multiple]])</f>
        <v>98</v>
      </c>
      <c r="T250" s="29">
        <v>426</v>
      </c>
      <c r="U250" s="31">
        <v>0.99532710280373804</v>
      </c>
      <c r="V250" s="29">
        <v>2</v>
      </c>
      <c r="W250" s="31">
        <v>4.6728971962616802E-3</v>
      </c>
      <c r="X250" s="29">
        <v>0</v>
      </c>
      <c r="Y250" s="29">
        <v>8</v>
      </c>
      <c r="Z250" s="29" t="s">
        <v>1869</v>
      </c>
      <c r="AA250" s="29">
        <v>69</v>
      </c>
      <c r="AB250" s="29">
        <v>71</v>
      </c>
      <c r="AC250" s="29">
        <v>66</v>
      </c>
      <c r="AD250" s="28">
        <v>67</v>
      </c>
      <c r="AE250" s="29">
        <v>78</v>
      </c>
      <c r="AF250" s="29">
        <v>69</v>
      </c>
      <c r="AG250" s="29">
        <v>0</v>
      </c>
      <c r="AH250" s="29">
        <v>0</v>
      </c>
      <c r="AI250" s="29">
        <v>0</v>
      </c>
      <c r="AJ250" s="29">
        <v>0</v>
      </c>
      <c r="AK250" s="29">
        <v>0</v>
      </c>
      <c r="AL250" s="29">
        <v>0</v>
      </c>
      <c r="AM250" s="29">
        <v>0</v>
      </c>
      <c r="AN250" s="29">
        <v>0</v>
      </c>
      <c r="AO250" s="29">
        <v>310</v>
      </c>
      <c r="AP250" s="72">
        <f>Table6[[#This Row],[FRL]]/Table6[[#This Row],[Total Students]]</f>
        <v>0.72429906542056077</v>
      </c>
      <c r="AQ250" s="29">
        <v>310</v>
      </c>
      <c r="AR250" s="57">
        <f>Table6[[#This Row],[At Risk]]/Table6[[#This Row],[Total Students]]</f>
        <v>0.72429906542056077</v>
      </c>
      <c r="AS250" s="29" t="s">
        <v>1767</v>
      </c>
      <c r="AT250" s="29" t="s">
        <v>1870</v>
      </c>
      <c r="AU250" s="70" t="s">
        <v>3246</v>
      </c>
    </row>
    <row r="251" spans="2:47" x14ac:dyDescent="0.25">
      <c r="B251" s="28" t="s">
        <v>1808</v>
      </c>
      <c r="C251" s="28" t="s">
        <v>97</v>
      </c>
      <c r="D251" s="28" t="s">
        <v>98</v>
      </c>
      <c r="E251" s="28" t="s">
        <v>3223</v>
      </c>
      <c r="F251" s="28" t="s">
        <v>669</v>
      </c>
      <c r="G251" s="29">
        <v>1119</v>
      </c>
      <c r="H251" s="29">
        <v>567</v>
      </c>
      <c r="I251" s="31">
        <v>0.50670241286863305</v>
      </c>
      <c r="J251" s="29">
        <v>552</v>
      </c>
      <c r="K251" s="31">
        <v>0.49329758713136701</v>
      </c>
      <c r="L251" s="29">
        <v>0</v>
      </c>
      <c r="M251" s="29">
        <v>6</v>
      </c>
      <c r="N251" s="29">
        <v>947</v>
      </c>
      <c r="O251" s="29">
        <v>37</v>
      </c>
      <c r="P251" s="29">
        <v>0</v>
      </c>
      <c r="Q251" s="29">
        <v>120</v>
      </c>
      <c r="R251" s="29">
        <v>9</v>
      </c>
      <c r="S251" s="29">
        <f>SUM(Table6[[#This Row],[AmInd]:[HawPI]],Table6[[#This Row],[Multiple]])</f>
        <v>999</v>
      </c>
      <c r="T251" s="29">
        <v>1098</v>
      </c>
      <c r="U251" s="31">
        <v>0.98123324396782796</v>
      </c>
      <c r="V251" s="29">
        <v>21</v>
      </c>
      <c r="W251" s="31">
        <v>1.8766756032171601E-2</v>
      </c>
      <c r="X251" s="29">
        <v>0</v>
      </c>
      <c r="Y251" s="29">
        <v>0</v>
      </c>
      <c r="Z251" s="29" t="s">
        <v>1869</v>
      </c>
      <c r="AA251" s="29">
        <v>0</v>
      </c>
      <c r="AB251" s="29">
        <v>0</v>
      </c>
      <c r="AC251" s="29">
        <v>0</v>
      </c>
      <c r="AD251" s="28">
        <v>0</v>
      </c>
      <c r="AE251" s="29">
        <v>0</v>
      </c>
      <c r="AF251" s="29">
        <v>0</v>
      </c>
      <c r="AG251" s="29">
        <v>0</v>
      </c>
      <c r="AH251" s="29">
        <v>0</v>
      </c>
      <c r="AI251" s="29">
        <v>0</v>
      </c>
      <c r="AJ251" s="29">
        <v>326</v>
      </c>
      <c r="AK251" s="29">
        <v>32</v>
      </c>
      <c r="AL251" s="29">
        <v>257</v>
      </c>
      <c r="AM251" s="29">
        <v>285</v>
      </c>
      <c r="AN251" s="29">
        <v>219</v>
      </c>
      <c r="AO251" s="29">
        <v>846</v>
      </c>
      <c r="AP251" s="72">
        <f>Table6[[#This Row],[FRL]]/Table6[[#This Row],[Total Students]]</f>
        <v>0.75603217158176939</v>
      </c>
      <c r="AQ251" s="29">
        <v>846</v>
      </c>
      <c r="AR251" s="57">
        <f>Table6[[#This Row],[At Risk]]/Table6[[#This Row],[Total Students]]</f>
        <v>0.75603217158176939</v>
      </c>
      <c r="AS251" s="29" t="s">
        <v>1767</v>
      </c>
      <c r="AT251" s="29" t="s">
        <v>1870</v>
      </c>
      <c r="AU251" s="70" t="s">
        <v>3246</v>
      </c>
    </row>
    <row r="252" spans="2:47" x14ac:dyDescent="0.25">
      <c r="B252" s="28" t="s">
        <v>1808</v>
      </c>
      <c r="C252" s="28" t="s">
        <v>97</v>
      </c>
      <c r="D252" s="28" t="s">
        <v>98</v>
      </c>
      <c r="E252" s="28" t="s">
        <v>3224</v>
      </c>
      <c r="F252" s="28" t="s">
        <v>670</v>
      </c>
      <c r="G252" s="29">
        <v>902</v>
      </c>
      <c r="H252" s="29">
        <v>449</v>
      </c>
      <c r="I252" s="31">
        <v>0.49778270509977801</v>
      </c>
      <c r="J252" s="29">
        <v>453</v>
      </c>
      <c r="K252" s="31">
        <v>0.50221729490022204</v>
      </c>
      <c r="L252" s="29">
        <v>2</v>
      </c>
      <c r="M252" s="29">
        <v>7</v>
      </c>
      <c r="N252" s="29">
        <v>74</v>
      </c>
      <c r="O252" s="29">
        <v>41</v>
      </c>
      <c r="P252" s="29">
        <v>0</v>
      </c>
      <c r="Q252" s="29">
        <v>757</v>
      </c>
      <c r="R252" s="29">
        <v>21</v>
      </c>
      <c r="S252" s="29">
        <f>SUM(Table6[[#This Row],[AmInd]:[HawPI]],Table6[[#This Row],[Multiple]])</f>
        <v>145</v>
      </c>
      <c r="T252" s="29">
        <v>896</v>
      </c>
      <c r="U252" s="31">
        <v>0.99334811529933498</v>
      </c>
      <c r="V252" s="29">
        <v>6</v>
      </c>
      <c r="W252" s="31">
        <v>6.6518847006651902E-3</v>
      </c>
      <c r="X252" s="29">
        <v>0</v>
      </c>
      <c r="Y252" s="29">
        <v>0</v>
      </c>
      <c r="Z252" s="29" t="s">
        <v>1869</v>
      </c>
      <c r="AA252" s="29">
        <v>0</v>
      </c>
      <c r="AB252" s="29">
        <v>0</v>
      </c>
      <c r="AC252" s="29">
        <v>0</v>
      </c>
      <c r="AD252" s="28">
        <v>0</v>
      </c>
      <c r="AE252" s="29">
        <v>0</v>
      </c>
      <c r="AF252" s="29">
        <v>0</v>
      </c>
      <c r="AG252" s="29">
        <v>311</v>
      </c>
      <c r="AH252" s="29">
        <v>299</v>
      </c>
      <c r="AI252" s="29">
        <v>292</v>
      </c>
      <c r="AJ252" s="29">
        <v>0</v>
      </c>
      <c r="AK252" s="29">
        <v>0</v>
      </c>
      <c r="AL252" s="29">
        <v>0</v>
      </c>
      <c r="AM252" s="29">
        <v>0</v>
      </c>
      <c r="AN252" s="29">
        <v>0</v>
      </c>
      <c r="AO252" s="29">
        <v>365</v>
      </c>
      <c r="AP252" s="72">
        <f>Table6[[#This Row],[FRL]]/Table6[[#This Row],[Total Students]]</f>
        <v>0.40465631929046564</v>
      </c>
      <c r="AQ252" s="29">
        <v>369</v>
      </c>
      <c r="AR252" s="57">
        <f>Table6[[#This Row],[At Risk]]/Table6[[#This Row],[Total Students]]</f>
        <v>0.40909090909090912</v>
      </c>
      <c r="AS252" s="29" t="s">
        <v>1767</v>
      </c>
      <c r="AT252" s="29" t="s">
        <v>1870</v>
      </c>
      <c r="AU252" s="70" t="s">
        <v>3247</v>
      </c>
    </row>
    <row r="253" spans="2:47" x14ac:dyDescent="0.25">
      <c r="B253" s="28" t="s">
        <v>1808</v>
      </c>
      <c r="C253" s="28" t="s">
        <v>97</v>
      </c>
      <c r="D253" s="28" t="s">
        <v>98</v>
      </c>
      <c r="E253" s="28" t="s">
        <v>3225</v>
      </c>
      <c r="F253" s="28" t="s">
        <v>671</v>
      </c>
      <c r="G253" s="29">
        <v>384</v>
      </c>
      <c r="H253" s="29">
        <v>167</v>
      </c>
      <c r="I253" s="31">
        <v>0.43489583333333298</v>
      </c>
      <c r="J253" s="29">
        <v>217</v>
      </c>
      <c r="K253" s="31">
        <v>0.56510416666666696</v>
      </c>
      <c r="L253" s="29">
        <v>0</v>
      </c>
      <c r="M253" s="29">
        <v>1</v>
      </c>
      <c r="N253" s="29">
        <v>46</v>
      </c>
      <c r="O253" s="29">
        <v>25</v>
      </c>
      <c r="P253" s="29">
        <v>0</v>
      </c>
      <c r="Q253" s="29">
        <v>303</v>
      </c>
      <c r="R253" s="29">
        <v>9</v>
      </c>
      <c r="S253" s="29">
        <f>SUM(Table6[[#This Row],[AmInd]:[HawPI]],Table6[[#This Row],[Multiple]])</f>
        <v>81</v>
      </c>
      <c r="T253" s="29">
        <v>379</v>
      </c>
      <c r="U253" s="31">
        <v>0.98697916666666696</v>
      </c>
      <c r="V253" s="29">
        <v>5</v>
      </c>
      <c r="W253" s="31">
        <v>1.3020833333333299E-2</v>
      </c>
      <c r="X253" s="29">
        <v>0</v>
      </c>
      <c r="Y253" s="29">
        <v>0</v>
      </c>
      <c r="Z253" s="29" t="s">
        <v>1869</v>
      </c>
      <c r="AA253" s="29">
        <v>0</v>
      </c>
      <c r="AB253" s="29">
        <v>0</v>
      </c>
      <c r="AC253" s="29">
        <v>0</v>
      </c>
      <c r="AD253" s="28">
        <v>0</v>
      </c>
      <c r="AE253" s="29">
        <v>0</v>
      </c>
      <c r="AF253" s="29">
        <v>0</v>
      </c>
      <c r="AG253" s="29">
        <v>135</v>
      </c>
      <c r="AH253" s="29">
        <v>122</v>
      </c>
      <c r="AI253" s="29">
        <v>127</v>
      </c>
      <c r="AJ253" s="29">
        <v>0</v>
      </c>
      <c r="AK253" s="29">
        <v>0</v>
      </c>
      <c r="AL253" s="29">
        <v>0</v>
      </c>
      <c r="AM253" s="29">
        <v>0</v>
      </c>
      <c r="AN253" s="29">
        <v>0</v>
      </c>
      <c r="AO253" s="29">
        <v>275</v>
      </c>
      <c r="AP253" s="72">
        <f>Table6[[#This Row],[FRL]]/Table6[[#This Row],[Total Students]]</f>
        <v>0.71614583333333337</v>
      </c>
      <c r="AQ253" s="29">
        <v>275</v>
      </c>
      <c r="AR253" s="57">
        <f>Table6[[#This Row],[At Risk]]/Table6[[#This Row],[Total Students]]</f>
        <v>0.71614583333333337</v>
      </c>
      <c r="AS253" s="29" t="s">
        <v>1767</v>
      </c>
      <c r="AT253" s="29" t="s">
        <v>1870</v>
      </c>
      <c r="AU253" s="70" t="s">
        <v>3246</v>
      </c>
    </row>
    <row r="254" spans="2:47" x14ac:dyDescent="0.25">
      <c r="B254" s="28" t="s">
        <v>1808</v>
      </c>
      <c r="C254" s="28" t="s">
        <v>97</v>
      </c>
      <c r="D254" s="28" t="s">
        <v>98</v>
      </c>
      <c r="E254" s="28" t="s">
        <v>3226</v>
      </c>
      <c r="F254" s="28" t="s">
        <v>672</v>
      </c>
      <c r="G254" s="29">
        <v>342</v>
      </c>
      <c r="H254" s="29">
        <v>166</v>
      </c>
      <c r="I254" s="31">
        <v>0.48538011695906402</v>
      </c>
      <c r="J254" s="29">
        <v>176</v>
      </c>
      <c r="K254" s="31">
        <v>0.51461988304093598</v>
      </c>
      <c r="L254" s="29">
        <v>5</v>
      </c>
      <c r="M254" s="29">
        <v>3</v>
      </c>
      <c r="N254" s="29">
        <v>36</v>
      </c>
      <c r="O254" s="29">
        <v>18</v>
      </c>
      <c r="P254" s="29">
        <v>0</v>
      </c>
      <c r="Q254" s="29">
        <v>272</v>
      </c>
      <c r="R254" s="29">
        <v>8</v>
      </c>
      <c r="S254" s="29">
        <f>SUM(Table6[[#This Row],[AmInd]:[HawPI]],Table6[[#This Row],[Multiple]])</f>
        <v>70</v>
      </c>
      <c r="T254" s="29">
        <v>339</v>
      </c>
      <c r="U254" s="31">
        <v>0.99122807017543901</v>
      </c>
      <c r="V254" s="29">
        <v>3</v>
      </c>
      <c r="W254" s="31">
        <v>8.7719298245613996E-3</v>
      </c>
      <c r="X254" s="29">
        <v>0</v>
      </c>
      <c r="Y254" s="29">
        <v>0</v>
      </c>
      <c r="Z254" s="29" t="s">
        <v>1869</v>
      </c>
      <c r="AA254" s="29">
        <v>0</v>
      </c>
      <c r="AB254" s="29">
        <v>0</v>
      </c>
      <c r="AC254" s="29">
        <v>0</v>
      </c>
      <c r="AD254" s="28">
        <v>0</v>
      </c>
      <c r="AE254" s="29">
        <v>0</v>
      </c>
      <c r="AF254" s="29">
        <v>0</v>
      </c>
      <c r="AG254" s="29">
        <v>118</v>
      </c>
      <c r="AH254" s="29">
        <v>106</v>
      </c>
      <c r="AI254" s="29">
        <v>118</v>
      </c>
      <c r="AJ254" s="29">
        <v>0</v>
      </c>
      <c r="AK254" s="29">
        <v>0</v>
      </c>
      <c r="AL254" s="29">
        <v>0</v>
      </c>
      <c r="AM254" s="29">
        <v>0</v>
      </c>
      <c r="AN254" s="29">
        <v>0</v>
      </c>
      <c r="AO254" s="29">
        <v>144</v>
      </c>
      <c r="AP254" s="72">
        <f>Table6[[#This Row],[FRL]]/Table6[[#This Row],[Total Students]]</f>
        <v>0.42105263157894735</v>
      </c>
      <c r="AQ254" s="29">
        <v>145</v>
      </c>
      <c r="AR254" s="57">
        <f>Table6[[#This Row],[At Risk]]/Table6[[#This Row],[Total Students]]</f>
        <v>0.42397660818713451</v>
      </c>
      <c r="AS254" s="29" t="s">
        <v>1767</v>
      </c>
      <c r="AT254" s="29" t="s">
        <v>1870</v>
      </c>
      <c r="AU254" s="70" t="s">
        <v>3247</v>
      </c>
    </row>
    <row r="255" spans="2:47" x14ac:dyDescent="0.25">
      <c r="B255" s="28" t="s">
        <v>1808</v>
      </c>
      <c r="C255" s="28" t="s">
        <v>97</v>
      </c>
      <c r="D255" s="28" t="s">
        <v>98</v>
      </c>
      <c r="E255" s="28" t="s">
        <v>1868</v>
      </c>
      <c r="F255" s="28" t="s">
        <v>673</v>
      </c>
      <c r="G255" s="29">
        <v>419</v>
      </c>
      <c r="H255" s="29">
        <v>193</v>
      </c>
      <c r="I255" s="31">
        <v>0.460620525059666</v>
      </c>
      <c r="J255" s="29">
        <v>226</v>
      </c>
      <c r="K255" s="31">
        <v>0.539379474940334</v>
      </c>
      <c r="L255" s="29">
        <v>0</v>
      </c>
      <c r="M255" s="29">
        <v>0</v>
      </c>
      <c r="N255" s="29">
        <v>400</v>
      </c>
      <c r="O255" s="29">
        <v>11</v>
      </c>
      <c r="P255" s="29">
        <v>1</v>
      </c>
      <c r="Q255" s="29">
        <v>3</v>
      </c>
      <c r="R255" s="29">
        <v>4</v>
      </c>
      <c r="S255" s="29">
        <f>SUM(Table6[[#This Row],[AmInd]:[HawPI]],Table6[[#This Row],[Multiple]])</f>
        <v>416</v>
      </c>
      <c r="T255" s="29">
        <v>416</v>
      </c>
      <c r="U255" s="31">
        <v>0.99284009546539398</v>
      </c>
      <c r="V255" s="29">
        <v>3</v>
      </c>
      <c r="W255" s="31">
        <v>7.1599045346062099E-3</v>
      </c>
      <c r="X255" s="29">
        <v>0</v>
      </c>
      <c r="Y255" s="29">
        <v>0</v>
      </c>
      <c r="Z255" s="29" t="s">
        <v>1869</v>
      </c>
      <c r="AA255" s="29">
        <v>0</v>
      </c>
      <c r="AB255" s="29">
        <v>0</v>
      </c>
      <c r="AC255" s="29">
        <v>0</v>
      </c>
      <c r="AD255" s="28">
        <v>0</v>
      </c>
      <c r="AE255" s="29">
        <v>0</v>
      </c>
      <c r="AF255" s="29">
        <v>0</v>
      </c>
      <c r="AG255" s="29">
        <v>146</v>
      </c>
      <c r="AH255" s="29">
        <v>138</v>
      </c>
      <c r="AI255" s="29">
        <v>135</v>
      </c>
      <c r="AJ255" s="29">
        <v>0</v>
      </c>
      <c r="AK255" s="29">
        <v>0</v>
      </c>
      <c r="AL255" s="29">
        <v>0</v>
      </c>
      <c r="AM255" s="29">
        <v>0</v>
      </c>
      <c r="AN255" s="29">
        <v>0</v>
      </c>
      <c r="AO255" s="29">
        <v>407</v>
      </c>
      <c r="AP255" s="72">
        <f>Table6[[#This Row],[FRL]]/Table6[[#This Row],[Total Students]]</f>
        <v>0.97136038186157514</v>
      </c>
      <c r="AQ255" s="29">
        <v>407</v>
      </c>
      <c r="AR255" s="57">
        <f>Table6[[#This Row],[At Risk]]/Table6[[#This Row],[Total Students]]</f>
        <v>0.97136038186157514</v>
      </c>
      <c r="AS255" s="29" t="s">
        <v>1767</v>
      </c>
      <c r="AT255" s="29" t="s">
        <v>1870</v>
      </c>
      <c r="AU255" s="70" t="s">
        <v>3246</v>
      </c>
    </row>
    <row r="256" spans="2:47" x14ac:dyDescent="0.25">
      <c r="B256" s="28" t="s">
        <v>1808</v>
      </c>
      <c r="C256" s="28" t="s">
        <v>97</v>
      </c>
      <c r="D256" s="28" t="s">
        <v>98</v>
      </c>
      <c r="E256" s="28" t="s">
        <v>1871</v>
      </c>
      <c r="F256" s="28" t="s">
        <v>674</v>
      </c>
      <c r="G256" s="29">
        <v>928</v>
      </c>
      <c r="H256" s="29">
        <v>437</v>
      </c>
      <c r="I256" s="31">
        <v>0.47090517241379298</v>
      </c>
      <c r="J256" s="29">
        <v>491</v>
      </c>
      <c r="K256" s="31">
        <v>0.52909482758620696</v>
      </c>
      <c r="L256" s="29">
        <v>2</v>
      </c>
      <c r="M256" s="29">
        <v>19</v>
      </c>
      <c r="N256" s="29">
        <v>125</v>
      </c>
      <c r="O256" s="29">
        <v>34</v>
      </c>
      <c r="P256" s="29">
        <v>0</v>
      </c>
      <c r="Q256" s="29">
        <v>723</v>
      </c>
      <c r="R256" s="29">
        <v>25</v>
      </c>
      <c r="S256" s="29">
        <f>SUM(Table6[[#This Row],[AmInd]:[HawPI]],Table6[[#This Row],[Multiple]])</f>
        <v>205</v>
      </c>
      <c r="T256" s="29">
        <v>925</v>
      </c>
      <c r="U256" s="31">
        <v>0.99676724137931005</v>
      </c>
      <c r="V256" s="29">
        <v>3</v>
      </c>
      <c r="W256" s="31">
        <v>3.2327586206896599E-3</v>
      </c>
      <c r="X256" s="29">
        <v>0</v>
      </c>
      <c r="Y256" s="29">
        <v>7</v>
      </c>
      <c r="Z256" s="29" t="s">
        <v>1869</v>
      </c>
      <c r="AA256" s="29">
        <v>146</v>
      </c>
      <c r="AB256" s="29">
        <v>141</v>
      </c>
      <c r="AC256" s="29">
        <v>151</v>
      </c>
      <c r="AD256" s="28">
        <v>143</v>
      </c>
      <c r="AE256" s="29">
        <v>183</v>
      </c>
      <c r="AF256" s="29">
        <v>157</v>
      </c>
      <c r="AG256" s="29">
        <v>0</v>
      </c>
      <c r="AH256" s="29">
        <v>0</v>
      </c>
      <c r="AI256" s="29">
        <v>0</v>
      </c>
      <c r="AJ256" s="29">
        <v>0</v>
      </c>
      <c r="AK256" s="29">
        <v>0</v>
      </c>
      <c r="AL256" s="29">
        <v>0</v>
      </c>
      <c r="AM256" s="29">
        <v>0</v>
      </c>
      <c r="AN256" s="29">
        <v>0</v>
      </c>
      <c r="AO256" s="29">
        <v>428</v>
      </c>
      <c r="AP256" s="72">
        <f>Table6[[#This Row],[FRL]]/Table6[[#This Row],[Total Students]]</f>
        <v>0.46120689655172414</v>
      </c>
      <c r="AQ256" s="29">
        <v>431</v>
      </c>
      <c r="AR256" s="57">
        <f>Table6[[#This Row],[At Risk]]/Table6[[#This Row],[Total Students]]</f>
        <v>0.46443965517241381</v>
      </c>
      <c r="AS256" s="29" t="s">
        <v>1767</v>
      </c>
      <c r="AT256" s="29" t="s">
        <v>1870</v>
      </c>
      <c r="AU256" s="70" t="s">
        <v>3247</v>
      </c>
    </row>
    <row r="257" spans="2:47" x14ac:dyDescent="0.25">
      <c r="B257" s="28" t="s">
        <v>1808</v>
      </c>
      <c r="C257" s="28" t="s">
        <v>97</v>
      </c>
      <c r="D257" s="28" t="s">
        <v>98</v>
      </c>
      <c r="E257" s="28" t="s">
        <v>1872</v>
      </c>
      <c r="F257" s="28" t="s">
        <v>675</v>
      </c>
      <c r="G257" s="29">
        <v>907</v>
      </c>
      <c r="H257" s="29">
        <v>444</v>
      </c>
      <c r="I257" s="31">
        <v>0.48952590959206199</v>
      </c>
      <c r="J257" s="29">
        <v>463</v>
      </c>
      <c r="K257" s="31">
        <v>0.51047409040793801</v>
      </c>
      <c r="L257" s="29">
        <v>5</v>
      </c>
      <c r="M257" s="29">
        <v>10</v>
      </c>
      <c r="N257" s="29">
        <v>99</v>
      </c>
      <c r="O257" s="29">
        <v>39</v>
      </c>
      <c r="P257" s="29">
        <v>0</v>
      </c>
      <c r="Q257" s="29">
        <v>741</v>
      </c>
      <c r="R257" s="29">
        <v>13</v>
      </c>
      <c r="S257" s="29">
        <f>SUM(Table6[[#This Row],[AmInd]:[HawPI]],Table6[[#This Row],[Multiple]])</f>
        <v>166</v>
      </c>
      <c r="T257" s="29">
        <v>905</v>
      </c>
      <c r="U257" s="31">
        <v>0.99779492833517103</v>
      </c>
      <c r="V257" s="29">
        <v>2</v>
      </c>
      <c r="W257" s="31">
        <v>2.20507166482911E-3</v>
      </c>
      <c r="X257" s="29">
        <v>0</v>
      </c>
      <c r="Y257" s="29">
        <v>0</v>
      </c>
      <c r="Z257" s="29" t="s">
        <v>1869</v>
      </c>
      <c r="AA257" s="29">
        <v>0</v>
      </c>
      <c r="AB257" s="29">
        <v>0</v>
      </c>
      <c r="AC257" s="29">
        <v>0</v>
      </c>
      <c r="AD257" s="28">
        <v>0</v>
      </c>
      <c r="AE257" s="29">
        <v>0</v>
      </c>
      <c r="AF257" s="29">
        <v>0</v>
      </c>
      <c r="AG257" s="29">
        <v>265</v>
      </c>
      <c r="AH257" s="29">
        <v>319</v>
      </c>
      <c r="AI257" s="29">
        <v>323</v>
      </c>
      <c r="AJ257" s="29">
        <v>0</v>
      </c>
      <c r="AK257" s="29">
        <v>0</v>
      </c>
      <c r="AL257" s="29">
        <v>0</v>
      </c>
      <c r="AM257" s="29">
        <v>0</v>
      </c>
      <c r="AN257" s="29">
        <v>0</v>
      </c>
      <c r="AO257" s="29">
        <v>368</v>
      </c>
      <c r="AP257" s="72">
        <f>Table6[[#This Row],[FRL]]/Table6[[#This Row],[Total Students]]</f>
        <v>0.40573318632855565</v>
      </c>
      <c r="AQ257" s="29">
        <v>370</v>
      </c>
      <c r="AR257" s="57">
        <f>Table6[[#This Row],[At Risk]]/Table6[[#This Row],[Total Students]]</f>
        <v>0.40793825799338479</v>
      </c>
      <c r="AS257" s="29" t="s">
        <v>1767</v>
      </c>
      <c r="AT257" s="29" t="s">
        <v>1870</v>
      </c>
      <c r="AU257" s="70" t="s">
        <v>3247</v>
      </c>
    </row>
    <row r="258" spans="2:47" x14ac:dyDescent="0.25">
      <c r="B258" s="28" t="s">
        <v>1808</v>
      </c>
      <c r="C258" s="28" t="s">
        <v>97</v>
      </c>
      <c r="D258" s="28" t="s">
        <v>98</v>
      </c>
      <c r="E258" s="28" t="s">
        <v>1873</v>
      </c>
      <c r="F258" s="28" t="s">
        <v>676</v>
      </c>
      <c r="G258" s="29">
        <v>704</v>
      </c>
      <c r="H258" s="29">
        <v>334</v>
      </c>
      <c r="I258" s="31">
        <v>0.47443181818181801</v>
      </c>
      <c r="J258" s="29">
        <v>370</v>
      </c>
      <c r="K258" s="31">
        <v>0.52556818181818199</v>
      </c>
      <c r="L258" s="29">
        <v>3</v>
      </c>
      <c r="M258" s="29">
        <v>82</v>
      </c>
      <c r="N258" s="29">
        <v>209</v>
      </c>
      <c r="O258" s="29">
        <v>29</v>
      </c>
      <c r="P258" s="29">
        <v>0</v>
      </c>
      <c r="Q258" s="29">
        <v>366</v>
      </c>
      <c r="R258" s="29">
        <v>15</v>
      </c>
      <c r="S258" s="29">
        <f>SUM(Table6[[#This Row],[AmInd]:[HawPI]],Table6[[#This Row],[Multiple]])</f>
        <v>338</v>
      </c>
      <c r="T258" s="29">
        <v>629</v>
      </c>
      <c r="U258" s="31">
        <v>0.89346590909090895</v>
      </c>
      <c r="V258" s="29">
        <v>75</v>
      </c>
      <c r="W258" s="31">
        <v>0.10653409090909099</v>
      </c>
      <c r="X258" s="29">
        <v>0</v>
      </c>
      <c r="Y258" s="29">
        <v>10</v>
      </c>
      <c r="Z258" s="29" t="s">
        <v>1869</v>
      </c>
      <c r="AA258" s="29">
        <v>136</v>
      </c>
      <c r="AB258" s="29">
        <v>110</v>
      </c>
      <c r="AC258" s="29">
        <v>120</v>
      </c>
      <c r="AD258" s="28">
        <v>109</v>
      </c>
      <c r="AE258" s="29">
        <v>122</v>
      </c>
      <c r="AF258" s="29">
        <v>97</v>
      </c>
      <c r="AG258" s="29">
        <v>0</v>
      </c>
      <c r="AH258" s="29">
        <v>0</v>
      </c>
      <c r="AI258" s="29">
        <v>0</v>
      </c>
      <c r="AJ258" s="29">
        <v>0</v>
      </c>
      <c r="AK258" s="29">
        <v>0</v>
      </c>
      <c r="AL258" s="29">
        <v>0</v>
      </c>
      <c r="AM258" s="29">
        <v>0</v>
      </c>
      <c r="AN258" s="29">
        <v>0</v>
      </c>
      <c r="AO258" s="29">
        <v>350</v>
      </c>
      <c r="AP258" s="72">
        <f>Table6[[#This Row],[FRL]]/Table6[[#This Row],[Total Students]]</f>
        <v>0.49715909090909088</v>
      </c>
      <c r="AQ258" s="29">
        <v>394</v>
      </c>
      <c r="AR258" s="57">
        <f>Table6[[#This Row],[At Risk]]/Table6[[#This Row],[Total Students]]</f>
        <v>0.55965909090909094</v>
      </c>
      <c r="AS258" s="29" t="s">
        <v>1767</v>
      </c>
      <c r="AT258" s="29" t="s">
        <v>1870</v>
      </c>
      <c r="AU258" s="70" t="s">
        <v>3247</v>
      </c>
    </row>
    <row r="259" spans="2:47" x14ac:dyDescent="0.25">
      <c r="B259" s="28" t="s">
        <v>1808</v>
      </c>
      <c r="C259" s="28" t="s">
        <v>97</v>
      </c>
      <c r="D259" s="28" t="s">
        <v>98</v>
      </c>
      <c r="E259" s="28" t="s">
        <v>1874</v>
      </c>
      <c r="F259" s="28" t="s">
        <v>677</v>
      </c>
      <c r="G259" s="29">
        <v>399</v>
      </c>
      <c r="H259" s="29">
        <v>195</v>
      </c>
      <c r="I259" s="31">
        <v>0.488721804511278</v>
      </c>
      <c r="J259" s="29">
        <v>204</v>
      </c>
      <c r="K259" s="31">
        <v>0.511278195488722</v>
      </c>
      <c r="L259" s="29">
        <v>1</v>
      </c>
      <c r="M259" s="29">
        <v>0</v>
      </c>
      <c r="N259" s="29">
        <v>370</v>
      </c>
      <c r="O259" s="29">
        <v>7</v>
      </c>
      <c r="P259" s="29">
        <v>0</v>
      </c>
      <c r="Q259" s="29">
        <v>11</v>
      </c>
      <c r="R259" s="29">
        <v>10</v>
      </c>
      <c r="S259" s="29">
        <f>SUM(Table6[[#This Row],[AmInd]:[HawPI]],Table6[[#This Row],[Multiple]])</f>
        <v>388</v>
      </c>
      <c r="T259" s="29">
        <v>398</v>
      </c>
      <c r="U259" s="31">
        <v>0.99749373433583999</v>
      </c>
      <c r="V259" s="29">
        <v>1</v>
      </c>
      <c r="W259" s="31">
        <v>2.5062656641604E-3</v>
      </c>
      <c r="X259" s="29">
        <v>0</v>
      </c>
      <c r="Y259" s="29">
        <v>1</v>
      </c>
      <c r="Z259" s="29" t="s">
        <v>1869</v>
      </c>
      <c r="AA259" s="29">
        <v>47</v>
      </c>
      <c r="AB259" s="29">
        <v>67</v>
      </c>
      <c r="AC259" s="29">
        <v>68</v>
      </c>
      <c r="AD259" s="28">
        <v>74</v>
      </c>
      <c r="AE259" s="29">
        <v>67</v>
      </c>
      <c r="AF259" s="29">
        <v>75</v>
      </c>
      <c r="AG259" s="29">
        <v>0</v>
      </c>
      <c r="AH259" s="29">
        <v>0</v>
      </c>
      <c r="AI259" s="29">
        <v>0</v>
      </c>
      <c r="AJ259" s="29">
        <v>0</v>
      </c>
      <c r="AK259" s="29">
        <v>0</v>
      </c>
      <c r="AL259" s="29">
        <v>0</v>
      </c>
      <c r="AM259" s="29">
        <v>0</v>
      </c>
      <c r="AN259" s="29">
        <v>0</v>
      </c>
      <c r="AO259" s="29">
        <v>367</v>
      </c>
      <c r="AP259" s="72">
        <f>Table6[[#This Row],[FRL]]/Table6[[#This Row],[Total Students]]</f>
        <v>0.91979949874686717</v>
      </c>
      <c r="AQ259" s="29">
        <v>367</v>
      </c>
      <c r="AR259" s="57">
        <f>Table6[[#This Row],[At Risk]]/Table6[[#This Row],[Total Students]]</f>
        <v>0.91979949874686717</v>
      </c>
      <c r="AS259" s="29" t="s">
        <v>1767</v>
      </c>
      <c r="AT259" s="29" t="s">
        <v>1870</v>
      </c>
      <c r="AU259" s="70" t="s">
        <v>3246</v>
      </c>
    </row>
    <row r="260" spans="2:47" x14ac:dyDescent="0.25">
      <c r="B260" s="28" t="s">
        <v>1808</v>
      </c>
      <c r="C260" s="28" t="s">
        <v>97</v>
      </c>
      <c r="D260" s="28" t="s">
        <v>98</v>
      </c>
      <c r="E260" s="28" t="s">
        <v>1875</v>
      </c>
      <c r="F260" s="28" t="s">
        <v>678</v>
      </c>
      <c r="G260" s="29">
        <v>435</v>
      </c>
      <c r="H260" s="29">
        <v>213</v>
      </c>
      <c r="I260" s="31">
        <v>0.48965517241379303</v>
      </c>
      <c r="J260" s="29">
        <v>222</v>
      </c>
      <c r="K260" s="31">
        <v>0.51034482758620703</v>
      </c>
      <c r="L260" s="29">
        <v>1</v>
      </c>
      <c r="M260" s="29">
        <v>2</v>
      </c>
      <c r="N260" s="29">
        <v>402</v>
      </c>
      <c r="O260" s="29">
        <v>8</v>
      </c>
      <c r="P260" s="29">
        <v>0</v>
      </c>
      <c r="Q260" s="29">
        <v>14</v>
      </c>
      <c r="R260" s="29">
        <v>8</v>
      </c>
      <c r="S260" s="29">
        <f>SUM(Table6[[#This Row],[AmInd]:[HawPI]],Table6[[#This Row],[Multiple]])</f>
        <v>421</v>
      </c>
      <c r="T260" s="29">
        <v>426</v>
      </c>
      <c r="U260" s="31">
        <v>0.97931034482758605</v>
      </c>
      <c r="V260" s="29">
        <v>9</v>
      </c>
      <c r="W260" s="31">
        <v>2.06896551724138E-2</v>
      </c>
      <c r="X260" s="29">
        <v>0</v>
      </c>
      <c r="Y260" s="29">
        <v>0</v>
      </c>
      <c r="Z260" s="29" t="s">
        <v>1869</v>
      </c>
      <c r="AA260" s="29">
        <v>0</v>
      </c>
      <c r="AB260" s="29">
        <v>0</v>
      </c>
      <c r="AC260" s="29">
        <v>0</v>
      </c>
      <c r="AD260" s="28">
        <v>0</v>
      </c>
      <c r="AE260" s="29">
        <v>0</v>
      </c>
      <c r="AF260" s="29">
        <v>0</v>
      </c>
      <c r="AG260" s="29">
        <v>115</v>
      </c>
      <c r="AH260" s="29">
        <v>162</v>
      </c>
      <c r="AI260" s="29">
        <v>158</v>
      </c>
      <c r="AJ260" s="29">
        <v>0</v>
      </c>
      <c r="AK260" s="29">
        <v>0</v>
      </c>
      <c r="AL260" s="29">
        <v>0</v>
      </c>
      <c r="AM260" s="29">
        <v>0</v>
      </c>
      <c r="AN260" s="29">
        <v>0</v>
      </c>
      <c r="AO260" s="29">
        <v>400</v>
      </c>
      <c r="AP260" s="72">
        <f>Table6[[#This Row],[FRL]]/Table6[[#This Row],[Total Students]]</f>
        <v>0.91954022988505746</v>
      </c>
      <c r="AQ260" s="29">
        <v>400</v>
      </c>
      <c r="AR260" s="57">
        <f>Table6[[#This Row],[At Risk]]/Table6[[#This Row],[Total Students]]</f>
        <v>0.91954022988505746</v>
      </c>
      <c r="AS260" s="29" t="s">
        <v>1767</v>
      </c>
      <c r="AT260" s="29" t="s">
        <v>1870</v>
      </c>
      <c r="AU260" s="70" t="s">
        <v>3246</v>
      </c>
    </row>
    <row r="261" spans="2:47" x14ac:dyDescent="0.25">
      <c r="B261" s="28" t="s">
        <v>1808</v>
      </c>
      <c r="C261" s="28" t="s">
        <v>97</v>
      </c>
      <c r="D261" s="28" t="s">
        <v>98</v>
      </c>
      <c r="E261" s="28" t="s">
        <v>1876</v>
      </c>
      <c r="F261" s="28" t="s">
        <v>679</v>
      </c>
      <c r="G261" s="29">
        <v>492</v>
      </c>
      <c r="H261" s="29">
        <v>213</v>
      </c>
      <c r="I261" s="31">
        <v>0.43292682926829301</v>
      </c>
      <c r="J261" s="29">
        <v>279</v>
      </c>
      <c r="K261" s="31">
        <v>0.56707317073170704</v>
      </c>
      <c r="L261" s="29">
        <v>1</v>
      </c>
      <c r="M261" s="29">
        <v>1</v>
      </c>
      <c r="N261" s="29">
        <v>30</v>
      </c>
      <c r="O261" s="29">
        <v>14</v>
      </c>
      <c r="P261" s="29">
        <v>0</v>
      </c>
      <c r="Q261" s="29">
        <v>435</v>
      </c>
      <c r="R261" s="29">
        <v>11</v>
      </c>
      <c r="S261" s="29">
        <f>SUM(Table6[[#This Row],[AmInd]:[HawPI]],Table6[[#This Row],[Multiple]])</f>
        <v>57</v>
      </c>
      <c r="T261" s="29">
        <v>489</v>
      </c>
      <c r="U261" s="31">
        <v>0.99390243902439002</v>
      </c>
      <c r="V261" s="29">
        <v>3</v>
      </c>
      <c r="W261" s="31">
        <v>6.0975609756097598E-3</v>
      </c>
      <c r="X261" s="29">
        <v>0</v>
      </c>
      <c r="Y261" s="29">
        <v>13</v>
      </c>
      <c r="Z261" s="29" t="s">
        <v>1869</v>
      </c>
      <c r="AA261" s="29">
        <v>86</v>
      </c>
      <c r="AB261" s="29">
        <v>79</v>
      </c>
      <c r="AC261" s="29">
        <v>79</v>
      </c>
      <c r="AD261" s="28">
        <v>83</v>
      </c>
      <c r="AE261" s="29">
        <v>86</v>
      </c>
      <c r="AF261" s="29">
        <v>66</v>
      </c>
      <c r="AG261" s="29">
        <v>0</v>
      </c>
      <c r="AH261" s="29">
        <v>0</v>
      </c>
      <c r="AI261" s="29">
        <v>0</v>
      </c>
      <c r="AJ261" s="29">
        <v>0</v>
      </c>
      <c r="AK261" s="29">
        <v>0</v>
      </c>
      <c r="AL261" s="29">
        <v>0</v>
      </c>
      <c r="AM261" s="29">
        <v>0</v>
      </c>
      <c r="AN261" s="29">
        <v>0</v>
      </c>
      <c r="AO261" s="29">
        <v>233</v>
      </c>
      <c r="AP261" s="72">
        <f>Table6[[#This Row],[FRL]]/Table6[[#This Row],[Total Students]]</f>
        <v>0.47357723577235772</v>
      </c>
      <c r="AQ261" s="29">
        <v>233</v>
      </c>
      <c r="AR261" s="57">
        <f>Table6[[#This Row],[At Risk]]/Table6[[#This Row],[Total Students]]</f>
        <v>0.47357723577235772</v>
      </c>
      <c r="AS261" s="29" t="s">
        <v>1767</v>
      </c>
      <c r="AT261" s="29" t="s">
        <v>1870</v>
      </c>
      <c r="AU261" s="70" t="s">
        <v>3247</v>
      </c>
    </row>
    <row r="262" spans="2:47" x14ac:dyDescent="0.25">
      <c r="B262" s="28" t="s">
        <v>1808</v>
      </c>
      <c r="C262" s="28" t="s">
        <v>97</v>
      </c>
      <c r="D262" s="28" t="s">
        <v>98</v>
      </c>
      <c r="E262" s="28" t="s">
        <v>1877</v>
      </c>
      <c r="F262" s="28" t="s">
        <v>680</v>
      </c>
      <c r="G262" s="29">
        <v>685</v>
      </c>
      <c r="H262" s="29">
        <v>330</v>
      </c>
      <c r="I262" s="31">
        <v>0.48175182481751799</v>
      </c>
      <c r="J262" s="29">
        <v>355</v>
      </c>
      <c r="K262" s="31">
        <v>0.51824817518248201</v>
      </c>
      <c r="L262" s="29">
        <v>2</v>
      </c>
      <c r="M262" s="29">
        <v>28</v>
      </c>
      <c r="N262" s="29">
        <v>188</v>
      </c>
      <c r="O262" s="29">
        <v>30</v>
      </c>
      <c r="P262" s="29">
        <v>0</v>
      </c>
      <c r="Q262" s="29">
        <v>419</v>
      </c>
      <c r="R262" s="29">
        <v>18</v>
      </c>
      <c r="S262" s="29">
        <f>SUM(Table6[[#This Row],[AmInd]:[HawPI]],Table6[[#This Row],[Multiple]])</f>
        <v>266</v>
      </c>
      <c r="T262" s="29">
        <v>672</v>
      </c>
      <c r="U262" s="31">
        <v>0.98102189781021898</v>
      </c>
      <c r="V262" s="29">
        <v>13</v>
      </c>
      <c r="W262" s="31">
        <v>1.8978102189781E-2</v>
      </c>
      <c r="X262" s="29">
        <v>0</v>
      </c>
      <c r="Y262" s="29">
        <v>4</v>
      </c>
      <c r="Z262" s="29" t="s">
        <v>1869</v>
      </c>
      <c r="AA262" s="29">
        <v>99</v>
      </c>
      <c r="AB262" s="29">
        <v>112</v>
      </c>
      <c r="AC262" s="29">
        <v>122</v>
      </c>
      <c r="AD262" s="28">
        <v>116</v>
      </c>
      <c r="AE262" s="29">
        <v>112</v>
      </c>
      <c r="AF262" s="29">
        <v>120</v>
      </c>
      <c r="AG262" s="29">
        <v>0</v>
      </c>
      <c r="AH262" s="29">
        <v>0</v>
      </c>
      <c r="AI262" s="29">
        <v>0</v>
      </c>
      <c r="AJ262" s="29">
        <v>0</v>
      </c>
      <c r="AK262" s="29">
        <v>0</v>
      </c>
      <c r="AL262" s="29">
        <v>0</v>
      </c>
      <c r="AM262" s="29">
        <v>0</v>
      </c>
      <c r="AN262" s="29">
        <v>0</v>
      </c>
      <c r="AO262" s="29">
        <v>221</v>
      </c>
      <c r="AP262" s="72">
        <f>Table6[[#This Row],[FRL]]/Table6[[#This Row],[Total Students]]</f>
        <v>0.32262773722627736</v>
      </c>
      <c r="AQ262" s="29">
        <v>232</v>
      </c>
      <c r="AR262" s="57">
        <f>Table6[[#This Row],[At Risk]]/Table6[[#This Row],[Total Students]]</f>
        <v>0.33868613138686132</v>
      </c>
      <c r="AS262" s="29" t="s">
        <v>1767</v>
      </c>
      <c r="AT262" s="29" t="s">
        <v>1870</v>
      </c>
      <c r="AU262" s="70" t="s">
        <v>3247</v>
      </c>
    </row>
    <row r="263" spans="2:47" x14ac:dyDescent="0.25">
      <c r="B263" s="28" t="s">
        <v>1808</v>
      </c>
      <c r="C263" s="28" t="s">
        <v>97</v>
      </c>
      <c r="D263" s="28" t="s">
        <v>98</v>
      </c>
      <c r="E263" s="28" t="s">
        <v>1878</v>
      </c>
      <c r="F263" s="28" t="s">
        <v>681</v>
      </c>
      <c r="G263" s="29">
        <v>800</v>
      </c>
      <c r="H263" s="29">
        <v>382</v>
      </c>
      <c r="I263" s="31">
        <v>0.47749999999999998</v>
      </c>
      <c r="J263" s="29">
        <v>418</v>
      </c>
      <c r="K263" s="31">
        <v>0.52249999999999996</v>
      </c>
      <c r="L263" s="29">
        <v>3</v>
      </c>
      <c r="M263" s="29">
        <v>27</v>
      </c>
      <c r="N263" s="29">
        <v>208</v>
      </c>
      <c r="O263" s="29">
        <v>50</v>
      </c>
      <c r="P263" s="29">
        <v>1</v>
      </c>
      <c r="Q263" s="29">
        <v>485</v>
      </c>
      <c r="R263" s="29">
        <v>26</v>
      </c>
      <c r="S263" s="29">
        <f>SUM(Table6[[#This Row],[AmInd]:[HawPI]],Table6[[#This Row],[Multiple]])</f>
        <v>315</v>
      </c>
      <c r="T263" s="29">
        <v>782</v>
      </c>
      <c r="U263" s="31">
        <v>0.97750000000000004</v>
      </c>
      <c r="V263" s="29">
        <v>18</v>
      </c>
      <c r="W263" s="31">
        <v>2.2499999999999999E-2</v>
      </c>
      <c r="X263" s="29">
        <v>0</v>
      </c>
      <c r="Y263" s="29">
        <v>9</v>
      </c>
      <c r="Z263" s="29" t="s">
        <v>1869</v>
      </c>
      <c r="AA263" s="29">
        <v>118</v>
      </c>
      <c r="AB263" s="29">
        <v>124</v>
      </c>
      <c r="AC263" s="29">
        <v>139</v>
      </c>
      <c r="AD263" s="28">
        <v>133</v>
      </c>
      <c r="AE263" s="29">
        <v>139</v>
      </c>
      <c r="AF263" s="29">
        <v>138</v>
      </c>
      <c r="AG263" s="29">
        <v>0</v>
      </c>
      <c r="AH263" s="29">
        <v>0</v>
      </c>
      <c r="AI263" s="29">
        <v>0</v>
      </c>
      <c r="AJ263" s="29">
        <v>0</v>
      </c>
      <c r="AK263" s="29">
        <v>0</v>
      </c>
      <c r="AL263" s="29">
        <v>0</v>
      </c>
      <c r="AM263" s="29">
        <v>0</v>
      </c>
      <c r="AN263" s="29">
        <v>0</v>
      </c>
      <c r="AO263" s="29">
        <v>456</v>
      </c>
      <c r="AP263" s="72">
        <f>Table6[[#This Row],[FRL]]/Table6[[#This Row],[Total Students]]</f>
        <v>0.56999999999999995</v>
      </c>
      <c r="AQ263" s="29">
        <v>461</v>
      </c>
      <c r="AR263" s="57">
        <f>Table6[[#This Row],[At Risk]]/Table6[[#This Row],[Total Students]]</f>
        <v>0.57625000000000004</v>
      </c>
      <c r="AS263" s="29" t="s">
        <v>1767</v>
      </c>
      <c r="AT263" s="29" t="s">
        <v>1870</v>
      </c>
      <c r="AU263" s="70" t="s">
        <v>3247</v>
      </c>
    </row>
    <row r="264" spans="2:47" x14ac:dyDescent="0.25">
      <c r="B264" s="28" t="s">
        <v>1808</v>
      </c>
      <c r="C264" s="28" t="s">
        <v>97</v>
      </c>
      <c r="D264" s="28" t="s">
        <v>98</v>
      </c>
      <c r="E264" s="28" t="s">
        <v>1879</v>
      </c>
      <c r="F264" s="28" t="s">
        <v>682</v>
      </c>
      <c r="G264" s="29">
        <v>319</v>
      </c>
      <c r="H264" s="29">
        <v>163</v>
      </c>
      <c r="I264" s="31">
        <v>0.51097178683385602</v>
      </c>
      <c r="J264" s="29">
        <v>156</v>
      </c>
      <c r="K264" s="31">
        <v>0.48902821316614398</v>
      </c>
      <c r="L264" s="29">
        <v>2</v>
      </c>
      <c r="M264" s="29">
        <v>0</v>
      </c>
      <c r="N264" s="29">
        <v>2</v>
      </c>
      <c r="O264" s="29">
        <v>1</v>
      </c>
      <c r="P264" s="29">
        <v>0</v>
      </c>
      <c r="Q264" s="29">
        <v>310</v>
      </c>
      <c r="R264" s="29">
        <v>4</v>
      </c>
      <c r="S264" s="29">
        <f>SUM(Table6[[#This Row],[AmInd]:[HawPI]],Table6[[#This Row],[Multiple]])</f>
        <v>9</v>
      </c>
      <c r="T264" s="29">
        <v>319</v>
      </c>
      <c r="U264" s="31">
        <v>1</v>
      </c>
      <c r="V264" s="29">
        <v>0</v>
      </c>
      <c r="W264" s="31">
        <v>0</v>
      </c>
      <c r="X264" s="29">
        <v>0</v>
      </c>
      <c r="Y264" s="29">
        <v>1</v>
      </c>
      <c r="Z264" s="29" t="s">
        <v>1869</v>
      </c>
      <c r="AA264" s="29">
        <v>21</v>
      </c>
      <c r="AB264" s="29">
        <v>25</v>
      </c>
      <c r="AC264" s="29">
        <v>35</v>
      </c>
      <c r="AD264" s="28">
        <v>26</v>
      </c>
      <c r="AE264" s="29">
        <v>19</v>
      </c>
      <c r="AF264" s="29">
        <v>21</v>
      </c>
      <c r="AG264" s="29">
        <v>22</v>
      </c>
      <c r="AH264" s="29">
        <v>26</v>
      </c>
      <c r="AI264" s="29">
        <v>30</v>
      </c>
      <c r="AJ264" s="29">
        <v>22</v>
      </c>
      <c r="AK264" s="29">
        <v>0</v>
      </c>
      <c r="AL264" s="29">
        <v>28</v>
      </c>
      <c r="AM264" s="29">
        <v>22</v>
      </c>
      <c r="AN264" s="29">
        <v>21</v>
      </c>
      <c r="AO264" s="29">
        <v>193</v>
      </c>
      <c r="AP264" s="72">
        <f>Table6[[#This Row],[FRL]]/Table6[[#This Row],[Total Students]]</f>
        <v>0.60501567398119127</v>
      </c>
      <c r="AQ264" s="29">
        <v>193</v>
      </c>
      <c r="AR264" s="57">
        <f>Table6[[#This Row],[At Risk]]/Table6[[#This Row],[Total Students]]</f>
        <v>0.60501567398119127</v>
      </c>
      <c r="AS264" s="29" t="s">
        <v>1767</v>
      </c>
      <c r="AT264" s="29" t="s">
        <v>1870</v>
      </c>
      <c r="AU264" s="70" t="s">
        <v>3246</v>
      </c>
    </row>
    <row r="265" spans="2:47" x14ac:dyDescent="0.25">
      <c r="B265" s="28" t="s">
        <v>1808</v>
      </c>
      <c r="C265" s="28" t="s">
        <v>97</v>
      </c>
      <c r="D265" s="28" t="s">
        <v>98</v>
      </c>
      <c r="E265" s="28" t="s">
        <v>1881</v>
      </c>
      <c r="F265" s="28" t="s">
        <v>683</v>
      </c>
      <c r="G265" s="29">
        <v>2026</v>
      </c>
      <c r="H265" s="29">
        <v>987</v>
      </c>
      <c r="I265" s="31">
        <v>0.48716683119447202</v>
      </c>
      <c r="J265" s="29">
        <v>1039</v>
      </c>
      <c r="K265" s="31">
        <v>0.51283316880552798</v>
      </c>
      <c r="L265" s="29">
        <v>5</v>
      </c>
      <c r="M265" s="29">
        <v>24</v>
      </c>
      <c r="N265" s="29">
        <v>199</v>
      </c>
      <c r="O265" s="29">
        <v>78</v>
      </c>
      <c r="P265" s="29">
        <v>0</v>
      </c>
      <c r="Q265" s="29">
        <v>1704</v>
      </c>
      <c r="R265" s="29">
        <v>16</v>
      </c>
      <c r="S265" s="29">
        <f>SUM(Table6[[#This Row],[AmInd]:[HawPI]],Table6[[#This Row],[Multiple]])</f>
        <v>322</v>
      </c>
      <c r="T265" s="29">
        <v>2005</v>
      </c>
      <c r="U265" s="31">
        <v>0.98963474827245801</v>
      </c>
      <c r="V265" s="29">
        <v>21</v>
      </c>
      <c r="W265" s="31">
        <v>1.0365251727542E-2</v>
      </c>
      <c r="X265" s="29">
        <v>0</v>
      </c>
      <c r="Y265" s="29">
        <v>0</v>
      </c>
      <c r="Z265" s="29" t="s">
        <v>1869</v>
      </c>
      <c r="AA265" s="29">
        <v>0</v>
      </c>
      <c r="AB265" s="29">
        <v>0</v>
      </c>
      <c r="AC265" s="29">
        <v>0</v>
      </c>
      <c r="AD265" s="28">
        <v>0</v>
      </c>
      <c r="AE265" s="29">
        <v>0</v>
      </c>
      <c r="AF265" s="29">
        <v>0</v>
      </c>
      <c r="AG265" s="29">
        <v>0</v>
      </c>
      <c r="AH265" s="29">
        <v>0</v>
      </c>
      <c r="AI265" s="29">
        <v>0</v>
      </c>
      <c r="AJ265" s="29">
        <v>559</v>
      </c>
      <c r="AK265" s="29">
        <v>11</v>
      </c>
      <c r="AL265" s="29">
        <v>527</v>
      </c>
      <c r="AM265" s="29">
        <v>441</v>
      </c>
      <c r="AN265" s="29">
        <v>488</v>
      </c>
      <c r="AO265" s="29">
        <v>666</v>
      </c>
      <c r="AP265" s="72">
        <f>Table6[[#This Row],[FRL]]/Table6[[#This Row],[Total Students]]</f>
        <v>0.32872655478775914</v>
      </c>
      <c r="AQ265" s="29">
        <v>680</v>
      </c>
      <c r="AR265" s="57">
        <f>Table6[[#This Row],[At Risk]]/Table6[[#This Row],[Total Students]]</f>
        <v>0.33563672260612043</v>
      </c>
      <c r="AS265" s="29" t="s">
        <v>1767</v>
      </c>
      <c r="AT265" s="29" t="s">
        <v>1870</v>
      </c>
      <c r="AU265" s="70" t="s">
        <v>3247</v>
      </c>
    </row>
    <row r="266" spans="2:47" ht="30" x14ac:dyDescent="0.25">
      <c r="B266" s="28" t="s">
        <v>1808</v>
      </c>
      <c r="C266" s="28" t="s">
        <v>97</v>
      </c>
      <c r="D266" s="28" t="s">
        <v>98</v>
      </c>
      <c r="E266" s="28" t="s">
        <v>1882</v>
      </c>
      <c r="F266" s="28" t="s">
        <v>684</v>
      </c>
      <c r="G266" s="29">
        <v>378</v>
      </c>
      <c r="H266" s="29">
        <v>161</v>
      </c>
      <c r="I266" s="31">
        <v>0.42592592592592599</v>
      </c>
      <c r="J266" s="29">
        <v>217</v>
      </c>
      <c r="K266" s="31">
        <v>0.57407407407407396</v>
      </c>
      <c r="L266" s="29">
        <v>0</v>
      </c>
      <c r="M266" s="29">
        <v>0</v>
      </c>
      <c r="N266" s="29">
        <v>7</v>
      </c>
      <c r="O266" s="29">
        <v>10</v>
      </c>
      <c r="P266" s="29">
        <v>0</v>
      </c>
      <c r="Q266" s="29">
        <v>352</v>
      </c>
      <c r="R266" s="29">
        <v>9</v>
      </c>
      <c r="S266" s="29">
        <f>SUM(Table6[[#This Row],[AmInd]:[HawPI]],Table6[[#This Row],[Multiple]])</f>
        <v>26</v>
      </c>
      <c r="T266" s="29">
        <v>378</v>
      </c>
      <c r="U266" s="31">
        <v>1</v>
      </c>
      <c r="V266" s="29">
        <v>0</v>
      </c>
      <c r="W266" s="31">
        <v>0</v>
      </c>
      <c r="X266" s="29">
        <v>0</v>
      </c>
      <c r="Y266" s="29">
        <v>5</v>
      </c>
      <c r="Z266" s="29" t="s">
        <v>1869</v>
      </c>
      <c r="AA266" s="29">
        <v>71</v>
      </c>
      <c r="AB266" s="29">
        <v>61</v>
      </c>
      <c r="AC266" s="29">
        <v>70</v>
      </c>
      <c r="AD266" s="28">
        <v>54</v>
      </c>
      <c r="AE266" s="29">
        <v>61</v>
      </c>
      <c r="AF266" s="29">
        <v>56</v>
      </c>
      <c r="AG266" s="29">
        <v>0</v>
      </c>
      <c r="AH266" s="29">
        <v>0</v>
      </c>
      <c r="AI266" s="29">
        <v>0</v>
      </c>
      <c r="AJ266" s="29">
        <v>0</v>
      </c>
      <c r="AK266" s="29">
        <v>0</v>
      </c>
      <c r="AL266" s="29">
        <v>0</v>
      </c>
      <c r="AM266" s="29">
        <v>0</v>
      </c>
      <c r="AN266" s="29">
        <v>0</v>
      </c>
      <c r="AO266" s="29">
        <v>183</v>
      </c>
      <c r="AP266" s="72">
        <f>Table6[[#This Row],[FRL]]/Table6[[#This Row],[Total Students]]</f>
        <v>0.48412698412698413</v>
      </c>
      <c r="AQ266" s="29">
        <v>183</v>
      </c>
      <c r="AR266" s="57">
        <f>Table6[[#This Row],[At Risk]]/Table6[[#This Row],[Total Students]]</f>
        <v>0.48412698412698413</v>
      </c>
      <c r="AS266" s="29" t="s">
        <v>1767</v>
      </c>
      <c r="AT266" s="29" t="s">
        <v>1870</v>
      </c>
      <c r="AU266" s="70" t="s">
        <v>3247</v>
      </c>
    </row>
    <row r="267" spans="2:47" ht="30" x14ac:dyDescent="0.25">
      <c r="B267" s="28" t="s">
        <v>1808</v>
      </c>
      <c r="C267" s="28" t="s">
        <v>97</v>
      </c>
      <c r="D267" s="28" t="s">
        <v>98</v>
      </c>
      <c r="E267" s="28" t="s">
        <v>1883</v>
      </c>
      <c r="F267" s="28" t="s">
        <v>685</v>
      </c>
      <c r="G267" s="29">
        <v>327</v>
      </c>
      <c r="H267" s="29">
        <v>163</v>
      </c>
      <c r="I267" s="31">
        <v>0.49847094801223202</v>
      </c>
      <c r="J267" s="29">
        <v>164</v>
      </c>
      <c r="K267" s="31">
        <v>0.50152905198776798</v>
      </c>
      <c r="L267" s="29">
        <v>1</v>
      </c>
      <c r="M267" s="29">
        <v>10</v>
      </c>
      <c r="N267" s="29">
        <v>67</v>
      </c>
      <c r="O267" s="29">
        <v>29</v>
      </c>
      <c r="P267" s="29">
        <v>0</v>
      </c>
      <c r="Q267" s="29">
        <v>214</v>
      </c>
      <c r="R267" s="29">
        <v>6</v>
      </c>
      <c r="S267" s="29">
        <f>SUM(Table6[[#This Row],[AmInd]:[HawPI]],Table6[[#This Row],[Multiple]])</f>
        <v>113</v>
      </c>
      <c r="T267" s="29">
        <v>313</v>
      </c>
      <c r="U267" s="31">
        <v>0.95718654434250805</v>
      </c>
      <c r="V267" s="29">
        <v>14</v>
      </c>
      <c r="W267" s="31">
        <v>4.2813455657492401E-2</v>
      </c>
      <c r="X267" s="29">
        <v>0</v>
      </c>
      <c r="Y267" s="29">
        <v>10</v>
      </c>
      <c r="Z267" s="29" t="s">
        <v>1869</v>
      </c>
      <c r="AA267" s="29">
        <v>49</v>
      </c>
      <c r="AB267" s="29">
        <v>61</v>
      </c>
      <c r="AC267" s="29">
        <v>62</v>
      </c>
      <c r="AD267" s="28">
        <v>53</v>
      </c>
      <c r="AE267" s="29">
        <v>54</v>
      </c>
      <c r="AF267" s="29">
        <v>38</v>
      </c>
      <c r="AG267" s="29">
        <v>0</v>
      </c>
      <c r="AH267" s="29">
        <v>0</v>
      </c>
      <c r="AI267" s="29">
        <v>0</v>
      </c>
      <c r="AJ267" s="29">
        <v>0</v>
      </c>
      <c r="AK267" s="29">
        <v>0</v>
      </c>
      <c r="AL267" s="29">
        <v>0</v>
      </c>
      <c r="AM267" s="29">
        <v>0</v>
      </c>
      <c r="AN267" s="29">
        <v>0</v>
      </c>
      <c r="AO267" s="29">
        <v>235</v>
      </c>
      <c r="AP267" s="72">
        <f>Table6[[#This Row],[FRL]]/Table6[[#This Row],[Total Students]]</f>
        <v>0.71865443425076447</v>
      </c>
      <c r="AQ267" s="29">
        <v>235</v>
      </c>
      <c r="AR267" s="57">
        <f>Table6[[#This Row],[At Risk]]/Table6[[#This Row],[Total Students]]</f>
        <v>0.71865443425076447</v>
      </c>
      <c r="AS267" s="29" t="s">
        <v>1767</v>
      </c>
      <c r="AT267" s="29" t="s">
        <v>1870</v>
      </c>
      <c r="AU267" s="70" t="s">
        <v>3246</v>
      </c>
    </row>
    <row r="268" spans="2:47" x14ac:dyDescent="0.25">
      <c r="B268" s="28" t="s">
        <v>1808</v>
      </c>
      <c r="C268" s="28" t="s">
        <v>97</v>
      </c>
      <c r="D268" s="28" t="s">
        <v>98</v>
      </c>
      <c r="E268" s="28" t="s">
        <v>1884</v>
      </c>
      <c r="F268" s="28" t="s">
        <v>686</v>
      </c>
      <c r="G268" s="29">
        <v>466</v>
      </c>
      <c r="H268" s="29">
        <v>227</v>
      </c>
      <c r="I268" s="31">
        <v>0.48712446351931299</v>
      </c>
      <c r="J268" s="29">
        <v>239</v>
      </c>
      <c r="K268" s="31">
        <v>0.51287553648068696</v>
      </c>
      <c r="L268" s="29">
        <v>0</v>
      </c>
      <c r="M268" s="29">
        <v>1</v>
      </c>
      <c r="N268" s="29">
        <v>66</v>
      </c>
      <c r="O268" s="29">
        <v>37</v>
      </c>
      <c r="P268" s="29">
        <v>0</v>
      </c>
      <c r="Q268" s="29">
        <v>341</v>
      </c>
      <c r="R268" s="29">
        <v>21</v>
      </c>
      <c r="S268" s="29">
        <f>SUM(Table6[[#This Row],[AmInd]:[HawPI]],Table6[[#This Row],[Multiple]])</f>
        <v>125</v>
      </c>
      <c r="T268" s="29">
        <v>444</v>
      </c>
      <c r="U268" s="31">
        <v>0.95278969957081605</v>
      </c>
      <c r="V268" s="29">
        <v>22</v>
      </c>
      <c r="W268" s="31">
        <v>4.7210300429184601E-2</v>
      </c>
      <c r="X268" s="29">
        <v>0</v>
      </c>
      <c r="Y268" s="29">
        <v>10</v>
      </c>
      <c r="Z268" s="29" t="s">
        <v>1869</v>
      </c>
      <c r="AA268" s="29">
        <v>75</v>
      </c>
      <c r="AB268" s="29">
        <v>61</v>
      </c>
      <c r="AC268" s="29">
        <v>69</v>
      </c>
      <c r="AD268" s="28">
        <v>81</v>
      </c>
      <c r="AE268" s="29">
        <v>94</v>
      </c>
      <c r="AF268" s="29">
        <v>76</v>
      </c>
      <c r="AG268" s="29">
        <v>0</v>
      </c>
      <c r="AH268" s="29">
        <v>0</v>
      </c>
      <c r="AI268" s="29">
        <v>0</v>
      </c>
      <c r="AJ268" s="29">
        <v>0</v>
      </c>
      <c r="AK268" s="29">
        <v>0</v>
      </c>
      <c r="AL268" s="29">
        <v>0</v>
      </c>
      <c r="AM268" s="29">
        <v>0</v>
      </c>
      <c r="AN268" s="29">
        <v>0</v>
      </c>
      <c r="AO268" s="29">
        <v>366</v>
      </c>
      <c r="AP268" s="72">
        <f>Table6[[#This Row],[FRL]]/Table6[[#This Row],[Total Students]]</f>
        <v>0.78540772532188841</v>
      </c>
      <c r="AQ268" s="29">
        <v>366</v>
      </c>
      <c r="AR268" s="57">
        <f>Table6[[#This Row],[At Risk]]/Table6[[#This Row],[Total Students]]</f>
        <v>0.78540772532188841</v>
      </c>
      <c r="AS268" s="29" t="s">
        <v>1767</v>
      </c>
      <c r="AT268" s="29" t="s">
        <v>1870</v>
      </c>
      <c r="AU268" s="70" t="s">
        <v>3246</v>
      </c>
    </row>
    <row r="269" spans="2:47" x14ac:dyDescent="0.25">
      <c r="B269" s="28" t="s">
        <v>1808</v>
      </c>
      <c r="C269" s="28" t="s">
        <v>97</v>
      </c>
      <c r="D269" s="28" t="s">
        <v>98</v>
      </c>
      <c r="E269" s="28" t="s">
        <v>1885</v>
      </c>
      <c r="F269" s="28" t="s">
        <v>687</v>
      </c>
      <c r="G269" s="29">
        <v>274</v>
      </c>
      <c r="H269" s="29">
        <v>134</v>
      </c>
      <c r="I269" s="31">
        <v>0.48905109489051102</v>
      </c>
      <c r="J269" s="29">
        <v>140</v>
      </c>
      <c r="K269" s="31">
        <v>0.51094890510948898</v>
      </c>
      <c r="L269" s="29">
        <v>1</v>
      </c>
      <c r="M269" s="29">
        <v>3</v>
      </c>
      <c r="N269" s="29">
        <v>55</v>
      </c>
      <c r="O269" s="29">
        <v>14</v>
      </c>
      <c r="P269" s="29">
        <v>0</v>
      </c>
      <c r="Q269" s="29">
        <v>199</v>
      </c>
      <c r="R269" s="29">
        <v>2</v>
      </c>
      <c r="S269" s="29">
        <f>SUM(Table6[[#This Row],[AmInd]:[HawPI]],Table6[[#This Row],[Multiple]])</f>
        <v>75</v>
      </c>
      <c r="T269" s="29">
        <v>268</v>
      </c>
      <c r="U269" s="31">
        <v>0.97810218978102204</v>
      </c>
      <c r="V269" s="29">
        <v>6</v>
      </c>
      <c r="W269" s="31">
        <v>2.18978102189781E-2</v>
      </c>
      <c r="X269" s="29">
        <v>0</v>
      </c>
      <c r="Y269" s="29">
        <v>0</v>
      </c>
      <c r="Z269" s="29" t="s">
        <v>1869</v>
      </c>
      <c r="AA269" s="29">
        <v>0</v>
      </c>
      <c r="AB269" s="29">
        <v>0</v>
      </c>
      <c r="AC269" s="29">
        <v>0</v>
      </c>
      <c r="AD269" s="28">
        <v>0</v>
      </c>
      <c r="AE269" s="29">
        <v>0</v>
      </c>
      <c r="AF269" s="29">
        <v>0</v>
      </c>
      <c r="AG269" s="29">
        <v>0</v>
      </c>
      <c r="AH269" s="29">
        <v>0</v>
      </c>
      <c r="AI269" s="29">
        <v>0</v>
      </c>
      <c r="AJ269" s="29">
        <v>81</v>
      </c>
      <c r="AK269" s="29">
        <v>7</v>
      </c>
      <c r="AL269" s="29">
        <v>60</v>
      </c>
      <c r="AM269" s="29">
        <v>70</v>
      </c>
      <c r="AN269" s="29">
        <v>56</v>
      </c>
      <c r="AO269" s="29">
        <v>116</v>
      </c>
      <c r="AP269" s="72">
        <f>Table6[[#This Row],[FRL]]/Table6[[#This Row],[Total Students]]</f>
        <v>0.42335766423357662</v>
      </c>
      <c r="AQ269" s="29">
        <v>116</v>
      </c>
      <c r="AR269" s="57">
        <f>Table6[[#This Row],[At Risk]]/Table6[[#This Row],[Total Students]]</f>
        <v>0.42335766423357662</v>
      </c>
      <c r="AS269" s="29" t="s">
        <v>1767</v>
      </c>
      <c r="AT269" s="29" t="s">
        <v>1870</v>
      </c>
      <c r="AU269" s="70" t="s">
        <v>3247</v>
      </c>
    </row>
    <row r="270" spans="2:47" x14ac:dyDescent="0.25">
      <c r="B270" s="28" t="s">
        <v>1808</v>
      </c>
      <c r="C270" s="28" t="s">
        <v>97</v>
      </c>
      <c r="D270" s="28" t="s">
        <v>98</v>
      </c>
      <c r="E270" s="28" t="s">
        <v>1886</v>
      </c>
      <c r="F270" s="28" t="s">
        <v>688</v>
      </c>
      <c r="G270" s="29">
        <v>220</v>
      </c>
      <c r="H270" s="29">
        <v>102</v>
      </c>
      <c r="I270" s="31">
        <v>0.46363636363636401</v>
      </c>
      <c r="J270" s="29">
        <v>118</v>
      </c>
      <c r="K270" s="31">
        <v>0.53636363636363604</v>
      </c>
      <c r="L270" s="29">
        <v>1</v>
      </c>
      <c r="M270" s="29">
        <v>0</v>
      </c>
      <c r="N270" s="29">
        <v>44</v>
      </c>
      <c r="O270" s="29">
        <v>25</v>
      </c>
      <c r="P270" s="29">
        <v>0</v>
      </c>
      <c r="Q270" s="29">
        <v>144</v>
      </c>
      <c r="R270" s="29">
        <v>6</v>
      </c>
      <c r="S270" s="29">
        <f>SUM(Table6[[#This Row],[AmInd]:[HawPI]],Table6[[#This Row],[Multiple]])</f>
        <v>76</v>
      </c>
      <c r="T270" s="29">
        <v>213</v>
      </c>
      <c r="U270" s="31">
        <v>0.96818181818181803</v>
      </c>
      <c r="V270" s="29">
        <v>7</v>
      </c>
      <c r="W270" s="31">
        <v>3.1818181818181801E-2</v>
      </c>
      <c r="X270" s="29">
        <v>0</v>
      </c>
      <c r="Y270" s="29">
        <v>0</v>
      </c>
      <c r="Z270" s="29" t="s">
        <v>1869</v>
      </c>
      <c r="AA270" s="29">
        <v>0</v>
      </c>
      <c r="AB270" s="29">
        <v>0</v>
      </c>
      <c r="AC270" s="29">
        <v>0</v>
      </c>
      <c r="AD270" s="28">
        <v>0</v>
      </c>
      <c r="AE270" s="29">
        <v>0</v>
      </c>
      <c r="AF270" s="29">
        <v>0</v>
      </c>
      <c r="AG270" s="29">
        <v>80</v>
      </c>
      <c r="AH270" s="29">
        <v>79</v>
      </c>
      <c r="AI270" s="29">
        <v>61</v>
      </c>
      <c r="AJ270" s="29">
        <v>0</v>
      </c>
      <c r="AK270" s="29">
        <v>0</v>
      </c>
      <c r="AL270" s="29">
        <v>0</v>
      </c>
      <c r="AM270" s="29">
        <v>0</v>
      </c>
      <c r="AN270" s="29">
        <v>0</v>
      </c>
      <c r="AO270" s="29">
        <v>140</v>
      </c>
      <c r="AP270" s="72">
        <f>Table6[[#This Row],[FRL]]/Table6[[#This Row],[Total Students]]</f>
        <v>0.63636363636363635</v>
      </c>
      <c r="AQ270" s="29">
        <v>140</v>
      </c>
      <c r="AR270" s="57">
        <f>Table6[[#This Row],[At Risk]]/Table6[[#This Row],[Total Students]]</f>
        <v>0.63636363636363635</v>
      </c>
      <c r="AS270" s="29" t="s">
        <v>1767</v>
      </c>
      <c r="AT270" s="29" t="s">
        <v>1870</v>
      </c>
      <c r="AU270" s="70" t="s">
        <v>3246</v>
      </c>
    </row>
    <row r="271" spans="2:47" ht="30" x14ac:dyDescent="0.25">
      <c r="B271" s="28" t="s">
        <v>1808</v>
      </c>
      <c r="C271" s="28" t="s">
        <v>97</v>
      </c>
      <c r="D271" s="28" t="s">
        <v>98</v>
      </c>
      <c r="E271" s="28" t="s">
        <v>1887</v>
      </c>
      <c r="F271" s="28" t="s">
        <v>689</v>
      </c>
      <c r="G271" s="29">
        <v>559</v>
      </c>
      <c r="H271" s="29">
        <v>288</v>
      </c>
      <c r="I271" s="31">
        <v>0.51520572450805002</v>
      </c>
      <c r="J271" s="29">
        <v>271</v>
      </c>
      <c r="K271" s="31">
        <v>0.48479427549194998</v>
      </c>
      <c r="L271" s="29">
        <v>0</v>
      </c>
      <c r="M271" s="29">
        <v>1</v>
      </c>
      <c r="N271" s="29">
        <v>537</v>
      </c>
      <c r="O271" s="29">
        <v>8</v>
      </c>
      <c r="P271" s="29">
        <v>0</v>
      </c>
      <c r="Q271" s="29">
        <v>13</v>
      </c>
      <c r="R271" s="29">
        <v>0</v>
      </c>
      <c r="S271" s="29">
        <f>SUM(Table6[[#This Row],[AmInd]:[HawPI]],Table6[[#This Row],[Multiple]])</f>
        <v>546</v>
      </c>
      <c r="T271" s="29">
        <v>555</v>
      </c>
      <c r="U271" s="31">
        <v>0.99284436493738804</v>
      </c>
      <c r="V271" s="29">
        <v>4</v>
      </c>
      <c r="W271" s="31">
        <v>7.1556350626118103E-3</v>
      </c>
      <c r="X271" s="29">
        <v>0</v>
      </c>
      <c r="Y271" s="29">
        <v>0</v>
      </c>
      <c r="Z271" s="29" t="s">
        <v>1869</v>
      </c>
      <c r="AA271" s="29">
        <v>0</v>
      </c>
      <c r="AB271" s="29">
        <v>0</v>
      </c>
      <c r="AC271" s="29">
        <v>0</v>
      </c>
      <c r="AD271" s="28">
        <v>0</v>
      </c>
      <c r="AE271" s="29">
        <v>0</v>
      </c>
      <c r="AF271" s="29">
        <v>0</v>
      </c>
      <c r="AG271" s="29">
        <v>0</v>
      </c>
      <c r="AH271" s="29">
        <v>0</v>
      </c>
      <c r="AI271" s="29">
        <v>0</v>
      </c>
      <c r="AJ271" s="29">
        <v>179</v>
      </c>
      <c r="AK271" s="29">
        <v>2</v>
      </c>
      <c r="AL271" s="29">
        <v>150</v>
      </c>
      <c r="AM271" s="29">
        <v>126</v>
      </c>
      <c r="AN271" s="29">
        <v>102</v>
      </c>
      <c r="AO271" s="29">
        <v>486</v>
      </c>
      <c r="AP271" s="72">
        <f>Table6[[#This Row],[FRL]]/Table6[[#This Row],[Total Students]]</f>
        <v>0.86940966010733456</v>
      </c>
      <c r="AQ271" s="29">
        <v>486</v>
      </c>
      <c r="AR271" s="57">
        <f>Table6[[#This Row],[At Risk]]/Table6[[#This Row],[Total Students]]</f>
        <v>0.86940966010733456</v>
      </c>
      <c r="AS271" s="29" t="s">
        <v>1767</v>
      </c>
      <c r="AT271" s="29" t="s">
        <v>1870</v>
      </c>
      <c r="AU271" s="70" t="s">
        <v>3246</v>
      </c>
    </row>
    <row r="272" spans="2:47" x14ac:dyDescent="0.25">
      <c r="B272" s="28" t="s">
        <v>1808</v>
      </c>
      <c r="C272" s="28" t="s">
        <v>97</v>
      </c>
      <c r="D272" s="28" t="s">
        <v>98</v>
      </c>
      <c r="E272" s="28" t="s">
        <v>1888</v>
      </c>
      <c r="F272" s="28" t="s">
        <v>690</v>
      </c>
      <c r="G272" s="29">
        <v>226</v>
      </c>
      <c r="H272" s="29">
        <v>120</v>
      </c>
      <c r="I272" s="31">
        <v>0.53097345132743401</v>
      </c>
      <c r="J272" s="29">
        <v>106</v>
      </c>
      <c r="K272" s="31">
        <v>0.46902654867256599</v>
      </c>
      <c r="L272" s="29">
        <v>1</v>
      </c>
      <c r="M272" s="29">
        <v>1</v>
      </c>
      <c r="N272" s="29">
        <v>207</v>
      </c>
      <c r="O272" s="29">
        <v>4</v>
      </c>
      <c r="P272" s="29">
        <v>0</v>
      </c>
      <c r="Q272" s="29">
        <v>6</v>
      </c>
      <c r="R272" s="29">
        <v>7</v>
      </c>
      <c r="S272" s="29">
        <f>SUM(Table6[[#This Row],[AmInd]:[HawPI]],Table6[[#This Row],[Multiple]])</f>
        <v>220</v>
      </c>
      <c r="T272" s="29">
        <v>226</v>
      </c>
      <c r="U272" s="31">
        <v>1</v>
      </c>
      <c r="V272" s="29">
        <v>0</v>
      </c>
      <c r="W272" s="31">
        <v>0</v>
      </c>
      <c r="X272" s="29">
        <v>0</v>
      </c>
      <c r="Y272" s="29">
        <v>4</v>
      </c>
      <c r="Z272" s="29" t="s">
        <v>1869</v>
      </c>
      <c r="AA272" s="29">
        <v>39</v>
      </c>
      <c r="AB272" s="29">
        <v>43</v>
      </c>
      <c r="AC272" s="29">
        <v>37</v>
      </c>
      <c r="AD272" s="28">
        <v>37</v>
      </c>
      <c r="AE272" s="29">
        <v>38</v>
      </c>
      <c r="AF272" s="29">
        <v>28</v>
      </c>
      <c r="AG272" s="29">
        <v>0</v>
      </c>
      <c r="AH272" s="29">
        <v>0</v>
      </c>
      <c r="AI272" s="29">
        <v>0</v>
      </c>
      <c r="AJ272" s="29">
        <v>0</v>
      </c>
      <c r="AK272" s="29">
        <v>0</v>
      </c>
      <c r="AL272" s="29">
        <v>0</v>
      </c>
      <c r="AM272" s="29">
        <v>0</v>
      </c>
      <c r="AN272" s="29">
        <v>0</v>
      </c>
      <c r="AO272" s="29">
        <v>220</v>
      </c>
      <c r="AP272" s="72">
        <f>Table6[[#This Row],[FRL]]/Table6[[#This Row],[Total Students]]</f>
        <v>0.97345132743362828</v>
      </c>
      <c r="AQ272" s="29">
        <v>220</v>
      </c>
      <c r="AR272" s="57">
        <f>Table6[[#This Row],[At Risk]]/Table6[[#This Row],[Total Students]]</f>
        <v>0.97345132743362828</v>
      </c>
      <c r="AS272" s="29" t="s">
        <v>1767</v>
      </c>
      <c r="AT272" s="29" t="s">
        <v>1870</v>
      </c>
      <c r="AU272" s="70" t="s">
        <v>3246</v>
      </c>
    </row>
    <row r="273" spans="2:47" x14ac:dyDescent="0.25">
      <c r="B273" s="28" t="s">
        <v>1808</v>
      </c>
      <c r="C273" s="28" t="s">
        <v>97</v>
      </c>
      <c r="D273" s="28" t="s">
        <v>98</v>
      </c>
      <c r="E273" s="28" t="s">
        <v>1890</v>
      </c>
      <c r="F273" s="28" t="s">
        <v>691</v>
      </c>
      <c r="G273" s="29">
        <v>513</v>
      </c>
      <c r="H273" s="29">
        <v>246</v>
      </c>
      <c r="I273" s="31">
        <v>0.47953216374268998</v>
      </c>
      <c r="J273" s="29">
        <v>267</v>
      </c>
      <c r="K273" s="31">
        <v>0.52046783625730997</v>
      </c>
      <c r="L273" s="29">
        <v>1</v>
      </c>
      <c r="M273" s="29">
        <v>1</v>
      </c>
      <c r="N273" s="29">
        <v>172</v>
      </c>
      <c r="O273" s="29">
        <v>18</v>
      </c>
      <c r="P273" s="29">
        <v>0</v>
      </c>
      <c r="Q273" s="29">
        <v>292</v>
      </c>
      <c r="R273" s="29">
        <v>29</v>
      </c>
      <c r="S273" s="29">
        <f>SUM(Table6[[#This Row],[AmInd]:[HawPI]],Table6[[#This Row],[Multiple]])</f>
        <v>221</v>
      </c>
      <c r="T273" s="29">
        <v>507</v>
      </c>
      <c r="U273" s="31">
        <v>0.98830409356725102</v>
      </c>
      <c r="V273" s="29">
        <v>6</v>
      </c>
      <c r="W273" s="31">
        <v>1.1695906432748499E-2</v>
      </c>
      <c r="X273" s="29">
        <v>0</v>
      </c>
      <c r="Y273" s="29">
        <v>13</v>
      </c>
      <c r="Z273" s="29" t="s">
        <v>1869</v>
      </c>
      <c r="AA273" s="29">
        <v>81</v>
      </c>
      <c r="AB273" s="29">
        <v>82</v>
      </c>
      <c r="AC273" s="29">
        <v>100</v>
      </c>
      <c r="AD273" s="28">
        <v>80</v>
      </c>
      <c r="AE273" s="29">
        <v>70</v>
      </c>
      <c r="AF273" s="29">
        <v>87</v>
      </c>
      <c r="AG273" s="29">
        <v>0</v>
      </c>
      <c r="AH273" s="29">
        <v>0</v>
      </c>
      <c r="AI273" s="29">
        <v>0</v>
      </c>
      <c r="AJ273" s="29">
        <v>0</v>
      </c>
      <c r="AK273" s="29">
        <v>0</v>
      </c>
      <c r="AL273" s="29">
        <v>0</v>
      </c>
      <c r="AM273" s="29">
        <v>0</v>
      </c>
      <c r="AN273" s="29">
        <v>0</v>
      </c>
      <c r="AO273" s="29">
        <v>367</v>
      </c>
      <c r="AP273" s="72">
        <f>Table6[[#This Row],[FRL]]/Table6[[#This Row],[Total Students]]</f>
        <v>0.71539961013645226</v>
      </c>
      <c r="AQ273" s="29">
        <v>367</v>
      </c>
      <c r="AR273" s="57">
        <f>Table6[[#This Row],[At Risk]]/Table6[[#This Row],[Total Students]]</f>
        <v>0.71539961013645226</v>
      </c>
      <c r="AS273" s="29" t="s">
        <v>1767</v>
      </c>
      <c r="AT273" s="29" t="s">
        <v>1870</v>
      </c>
      <c r="AU273" s="70" t="s">
        <v>3246</v>
      </c>
    </row>
    <row r="274" spans="2:47" x14ac:dyDescent="0.25">
      <c r="B274" s="28" t="s">
        <v>1808</v>
      </c>
      <c r="C274" s="28" t="s">
        <v>97</v>
      </c>
      <c r="D274" s="28" t="s">
        <v>98</v>
      </c>
      <c r="E274" s="28" t="s">
        <v>1891</v>
      </c>
      <c r="F274" s="28" t="s">
        <v>692</v>
      </c>
      <c r="G274" s="29">
        <v>324</v>
      </c>
      <c r="H274" s="29">
        <v>132</v>
      </c>
      <c r="I274" s="31">
        <v>0.407407407407407</v>
      </c>
      <c r="J274" s="29">
        <v>192</v>
      </c>
      <c r="K274" s="31">
        <v>0.592592592592593</v>
      </c>
      <c r="L274" s="29">
        <v>0</v>
      </c>
      <c r="M274" s="29">
        <v>0</v>
      </c>
      <c r="N274" s="29">
        <v>299</v>
      </c>
      <c r="O274" s="29">
        <v>3</v>
      </c>
      <c r="P274" s="29">
        <v>0</v>
      </c>
      <c r="Q274" s="29">
        <v>17</v>
      </c>
      <c r="R274" s="29">
        <v>5</v>
      </c>
      <c r="S274" s="29">
        <f>SUM(Table6[[#This Row],[AmInd]:[HawPI]],Table6[[#This Row],[Multiple]])</f>
        <v>307</v>
      </c>
      <c r="T274" s="29">
        <v>324</v>
      </c>
      <c r="U274" s="31">
        <v>1</v>
      </c>
      <c r="V274" s="29">
        <v>0</v>
      </c>
      <c r="W274" s="31">
        <v>0</v>
      </c>
      <c r="X274" s="29">
        <v>0</v>
      </c>
      <c r="Y274" s="29">
        <v>6</v>
      </c>
      <c r="Z274" s="29" t="s">
        <v>1869</v>
      </c>
      <c r="AA274" s="29">
        <v>58</v>
      </c>
      <c r="AB274" s="29">
        <v>47</v>
      </c>
      <c r="AC274" s="29">
        <v>59</v>
      </c>
      <c r="AD274" s="28">
        <v>44</v>
      </c>
      <c r="AE274" s="29">
        <v>53</v>
      </c>
      <c r="AF274" s="29">
        <v>57</v>
      </c>
      <c r="AG274" s="29">
        <v>0</v>
      </c>
      <c r="AH274" s="29">
        <v>0</v>
      </c>
      <c r="AI274" s="29">
        <v>0</v>
      </c>
      <c r="AJ274" s="29">
        <v>0</v>
      </c>
      <c r="AK274" s="29">
        <v>0</v>
      </c>
      <c r="AL274" s="29">
        <v>0</v>
      </c>
      <c r="AM274" s="29">
        <v>0</v>
      </c>
      <c r="AN274" s="29">
        <v>0</v>
      </c>
      <c r="AO274" s="29">
        <v>313</v>
      </c>
      <c r="AP274" s="72">
        <f>Table6[[#This Row],[FRL]]/Table6[[#This Row],[Total Students]]</f>
        <v>0.96604938271604934</v>
      </c>
      <c r="AQ274" s="29">
        <v>313</v>
      </c>
      <c r="AR274" s="57">
        <f>Table6[[#This Row],[At Risk]]/Table6[[#This Row],[Total Students]]</f>
        <v>0.96604938271604934</v>
      </c>
      <c r="AS274" s="29" t="s">
        <v>1767</v>
      </c>
      <c r="AT274" s="29" t="s">
        <v>1870</v>
      </c>
      <c r="AU274" s="70" t="s">
        <v>3246</v>
      </c>
    </row>
    <row r="275" spans="2:47" x14ac:dyDescent="0.25">
      <c r="B275" s="28" t="s">
        <v>1808</v>
      </c>
      <c r="C275" s="28" t="s">
        <v>97</v>
      </c>
      <c r="D275" s="28" t="s">
        <v>98</v>
      </c>
      <c r="E275" s="28" t="s">
        <v>1892</v>
      </c>
      <c r="F275" s="28" t="s">
        <v>693</v>
      </c>
      <c r="G275" s="29">
        <v>1320</v>
      </c>
      <c r="H275" s="29">
        <v>663</v>
      </c>
      <c r="I275" s="31">
        <v>0.50227272727272698</v>
      </c>
      <c r="J275" s="29">
        <v>657</v>
      </c>
      <c r="K275" s="31">
        <v>0.49772727272727302</v>
      </c>
      <c r="L275" s="29">
        <v>1</v>
      </c>
      <c r="M275" s="29">
        <v>65</v>
      </c>
      <c r="N275" s="29">
        <v>505</v>
      </c>
      <c r="O275" s="29">
        <v>38</v>
      </c>
      <c r="P275" s="29">
        <v>2</v>
      </c>
      <c r="Q275" s="29">
        <v>694</v>
      </c>
      <c r="R275" s="29">
        <v>15</v>
      </c>
      <c r="S275" s="29">
        <f>SUM(Table6[[#This Row],[AmInd]:[HawPI]],Table6[[#This Row],[Multiple]])</f>
        <v>626</v>
      </c>
      <c r="T275" s="29">
        <v>1302</v>
      </c>
      <c r="U275" s="31">
        <v>0.986363636363636</v>
      </c>
      <c r="V275" s="29">
        <v>18</v>
      </c>
      <c r="W275" s="31">
        <v>1.3636363636363599E-2</v>
      </c>
      <c r="X275" s="29">
        <v>0</v>
      </c>
      <c r="Y275" s="29">
        <v>0</v>
      </c>
      <c r="Z275" s="29" t="s">
        <v>1869</v>
      </c>
      <c r="AA275" s="29">
        <v>0</v>
      </c>
      <c r="AB275" s="29">
        <v>0</v>
      </c>
      <c r="AC275" s="29">
        <v>0</v>
      </c>
      <c r="AD275" s="28">
        <v>0</v>
      </c>
      <c r="AE275" s="29">
        <v>0</v>
      </c>
      <c r="AF275" s="29">
        <v>0</v>
      </c>
      <c r="AG275" s="29">
        <v>482</v>
      </c>
      <c r="AH275" s="29">
        <v>423</v>
      </c>
      <c r="AI275" s="29">
        <v>415</v>
      </c>
      <c r="AJ275" s="29">
        <v>0</v>
      </c>
      <c r="AK275" s="29">
        <v>0</v>
      </c>
      <c r="AL275" s="29">
        <v>0</v>
      </c>
      <c r="AM275" s="29">
        <v>0</v>
      </c>
      <c r="AN275" s="29">
        <v>0</v>
      </c>
      <c r="AO275" s="29">
        <v>589</v>
      </c>
      <c r="AP275" s="72">
        <f>Table6[[#This Row],[FRL]]/Table6[[#This Row],[Total Students]]</f>
        <v>0.44621212121212123</v>
      </c>
      <c r="AQ275" s="29">
        <v>604</v>
      </c>
      <c r="AR275" s="57">
        <f>Table6[[#This Row],[At Risk]]/Table6[[#This Row],[Total Students]]</f>
        <v>0.45757575757575758</v>
      </c>
      <c r="AS275" s="29" t="s">
        <v>1767</v>
      </c>
      <c r="AT275" s="29" t="s">
        <v>1870</v>
      </c>
      <c r="AU275" s="70" t="s">
        <v>3247</v>
      </c>
    </row>
    <row r="276" spans="2:47" x14ac:dyDescent="0.25">
      <c r="B276" s="28" t="s">
        <v>1808</v>
      </c>
      <c r="C276" s="28" t="s">
        <v>97</v>
      </c>
      <c r="D276" s="28" t="s">
        <v>98</v>
      </c>
      <c r="E276" s="28" t="s">
        <v>1893</v>
      </c>
      <c r="F276" s="28" t="s">
        <v>694</v>
      </c>
      <c r="G276" s="29">
        <v>409</v>
      </c>
      <c r="H276" s="29">
        <v>175</v>
      </c>
      <c r="I276" s="31">
        <v>0.42787286063569702</v>
      </c>
      <c r="J276" s="29">
        <v>234</v>
      </c>
      <c r="K276" s="31">
        <v>0.57212713936430304</v>
      </c>
      <c r="L276" s="29">
        <v>0</v>
      </c>
      <c r="M276" s="29">
        <v>2</v>
      </c>
      <c r="N276" s="29">
        <v>76</v>
      </c>
      <c r="O276" s="29">
        <v>17</v>
      </c>
      <c r="P276" s="29">
        <v>0</v>
      </c>
      <c r="Q276" s="29">
        <v>295</v>
      </c>
      <c r="R276" s="29">
        <v>19</v>
      </c>
      <c r="S276" s="29">
        <f>SUM(Table6[[#This Row],[AmInd]:[HawPI]],Table6[[#This Row],[Multiple]])</f>
        <v>114</v>
      </c>
      <c r="T276" s="29">
        <v>405</v>
      </c>
      <c r="U276" s="31">
        <v>0.99022004889975501</v>
      </c>
      <c r="V276" s="29">
        <v>4</v>
      </c>
      <c r="W276" s="31">
        <v>9.7799511002445005E-3</v>
      </c>
      <c r="X276" s="29">
        <v>0</v>
      </c>
      <c r="Y276" s="29">
        <v>0</v>
      </c>
      <c r="Z276" s="29" t="s">
        <v>1869</v>
      </c>
      <c r="AA276" s="29">
        <v>0</v>
      </c>
      <c r="AB276" s="29">
        <v>0</v>
      </c>
      <c r="AC276" s="29">
        <v>0</v>
      </c>
      <c r="AD276" s="28">
        <v>137</v>
      </c>
      <c r="AE276" s="29">
        <v>147</v>
      </c>
      <c r="AF276" s="29">
        <v>125</v>
      </c>
      <c r="AG276" s="29">
        <v>0</v>
      </c>
      <c r="AH276" s="29">
        <v>0</v>
      </c>
      <c r="AI276" s="29">
        <v>0</v>
      </c>
      <c r="AJ276" s="29">
        <v>0</v>
      </c>
      <c r="AK276" s="29">
        <v>0</v>
      </c>
      <c r="AL276" s="29">
        <v>0</v>
      </c>
      <c r="AM276" s="29">
        <v>0</v>
      </c>
      <c r="AN276" s="29">
        <v>0</v>
      </c>
      <c r="AO276" s="29">
        <v>294</v>
      </c>
      <c r="AP276" s="72">
        <f>Table6[[#This Row],[FRL]]/Table6[[#This Row],[Total Students]]</f>
        <v>0.71882640586797064</v>
      </c>
      <c r="AQ276" s="29">
        <v>294</v>
      </c>
      <c r="AR276" s="57">
        <f>Table6[[#This Row],[At Risk]]/Table6[[#This Row],[Total Students]]</f>
        <v>0.71882640586797064</v>
      </c>
      <c r="AS276" s="29" t="s">
        <v>1767</v>
      </c>
      <c r="AT276" s="29" t="s">
        <v>1870</v>
      </c>
      <c r="AU276" s="70" t="s">
        <v>3246</v>
      </c>
    </row>
    <row r="277" spans="2:47" x14ac:dyDescent="0.25">
      <c r="B277" s="28" t="s">
        <v>1808</v>
      </c>
      <c r="C277" s="28" t="s">
        <v>97</v>
      </c>
      <c r="D277" s="28" t="s">
        <v>98</v>
      </c>
      <c r="E277" s="28" t="s">
        <v>1894</v>
      </c>
      <c r="F277" s="28" t="s">
        <v>695</v>
      </c>
      <c r="G277" s="29">
        <v>522</v>
      </c>
      <c r="H277" s="29">
        <v>234</v>
      </c>
      <c r="I277" s="31">
        <v>0.44827586206896602</v>
      </c>
      <c r="J277" s="29">
        <v>288</v>
      </c>
      <c r="K277" s="31">
        <v>0.55172413793103403</v>
      </c>
      <c r="L277" s="29">
        <v>1</v>
      </c>
      <c r="M277" s="29">
        <v>1</v>
      </c>
      <c r="N277" s="29">
        <v>125</v>
      </c>
      <c r="O277" s="29">
        <v>14</v>
      </c>
      <c r="P277" s="29">
        <v>0</v>
      </c>
      <c r="Q277" s="29">
        <v>378</v>
      </c>
      <c r="R277" s="29">
        <v>3</v>
      </c>
      <c r="S277" s="29">
        <f>SUM(Table6[[#This Row],[AmInd]:[HawPI]],Table6[[#This Row],[Multiple]])</f>
        <v>144</v>
      </c>
      <c r="T277" s="29">
        <v>521</v>
      </c>
      <c r="U277" s="31">
        <v>0.998084291187739</v>
      </c>
      <c r="V277" s="29">
        <v>1</v>
      </c>
      <c r="W277" s="31">
        <v>1.91570881226054E-3</v>
      </c>
      <c r="X277" s="29">
        <v>0</v>
      </c>
      <c r="Y277" s="29">
        <v>0</v>
      </c>
      <c r="Z277" s="29" t="s">
        <v>1869</v>
      </c>
      <c r="AA277" s="29">
        <v>0</v>
      </c>
      <c r="AB277" s="29">
        <v>0</v>
      </c>
      <c r="AC277" s="29">
        <v>0</v>
      </c>
      <c r="AD277" s="28">
        <v>0</v>
      </c>
      <c r="AE277" s="29">
        <v>0</v>
      </c>
      <c r="AF277" s="29">
        <v>0</v>
      </c>
      <c r="AG277" s="29">
        <v>0</v>
      </c>
      <c r="AH277" s="29">
        <v>0</v>
      </c>
      <c r="AI277" s="29">
        <v>0</v>
      </c>
      <c r="AJ277" s="29">
        <v>137</v>
      </c>
      <c r="AK277" s="29">
        <v>3</v>
      </c>
      <c r="AL277" s="29">
        <v>130</v>
      </c>
      <c r="AM277" s="29">
        <v>135</v>
      </c>
      <c r="AN277" s="29">
        <v>117</v>
      </c>
      <c r="AO277" s="29">
        <v>202</v>
      </c>
      <c r="AP277" s="72">
        <f>Table6[[#This Row],[FRL]]/Table6[[#This Row],[Total Students]]</f>
        <v>0.38697318007662834</v>
      </c>
      <c r="AQ277" s="29">
        <v>202</v>
      </c>
      <c r="AR277" s="57">
        <f>Table6[[#This Row],[At Risk]]/Table6[[#This Row],[Total Students]]</f>
        <v>0.38697318007662834</v>
      </c>
      <c r="AS277" s="29" t="s">
        <v>1767</v>
      </c>
      <c r="AT277" s="29" t="s">
        <v>1870</v>
      </c>
      <c r="AU277" s="70" t="s">
        <v>3247</v>
      </c>
    </row>
    <row r="278" spans="2:47" x14ac:dyDescent="0.25">
      <c r="B278" s="28" t="s">
        <v>1808</v>
      </c>
      <c r="C278" s="28" t="s">
        <v>97</v>
      </c>
      <c r="D278" s="28" t="s">
        <v>98</v>
      </c>
      <c r="E278" s="28" t="s">
        <v>1895</v>
      </c>
      <c r="F278" s="28" t="s">
        <v>630</v>
      </c>
      <c r="G278" s="29">
        <v>380</v>
      </c>
      <c r="H278" s="29">
        <v>181</v>
      </c>
      <c r="I278" s="31">
        <v>0.47631578947368403</v>
      </c>
      <c r="J278" s="29">
        <v>199</v>
      </c>
      <c r="K278" s="31">
        <v>0.52368421052631597</v>
      </c>
      <c r="L278" s="29">
        <v>2</v>
      </c>
      <c r="M278" s="29">
        <v>3</v>
      </c>
      <c r="N278" s="29">
        <v>49</v>
      </c>
      <c r="O278" s="29">
        <v>18</v>
      </c>
      <c r="P278" s="29">
        <v>0</v>
      </c>
      <c r="Q278" s="29">
        <v>303</v>
      </c>
      <c r="R278" s="29">
        <v>5</v>
      </c>
      <c r="S278" s="29">
        <f>SUM(Table6[[#This Row],[AmInd]:[HawPI]],Table6[[#This Row],[Multiple]])</f>
        <v>77</v>
      </c>
      <c r="T278" s="29">
        <v>370</v>
      </c>
      <c r="U278" s="31">
        <v>0.97368421052631604</v>
      </c>
      <c r="V278" s="29">
        <v>10</v>
      </c>
      <c r="W278" s="31">
        <v>2.6315789473684199E-2</v>
      </c>
      <c r="X278" s="29">
        <v>0</v>
      </c>
      <c r="Y278" s="29">
        <v>15</v>
      </c>
      <c r="Z278" s="29" t="s">
        <v>1869</v>
      </c>
      <c r="AA278" s="29">
        <v>117</v>
      </c>
      <c r="AB278" s="29">
        <v>122</v>
      </c>
      <c r="AC278" s="29">
        <v>126</v>
      </c>
      <c r="AD278" s="28">
        <v>0</v>
      </c>
      <c r="AE278" s="29">
        <v>0</v>
      </c>
      <c r="AF278" s="29">
        <v>0</v>
      </c>
      <c r="AG278" s="29">
        <v>0</v>
      </c>
      <c r="AH278" s="29">
        <v>0</v>
      </c>
      <c r="AI278" s="29">
        <v>0</v>
      </c>
      <c r="AJ278" s="29">
        <v>0</v>
      </c>
      <c r="AK278" s="29">
        <v>0</v>
      </c>
      <c r="AL278" s="29">
        <v>0</v>
      </c>
      <c r="AM278" s="29">
        <v>0</v>
      </c>
      <c r="AN278" s="29">
        <v>0</v>
      </c>
      <c r="AO278" s="29">
        <v>250</v>
      </c>
      <c r="AP278" s="72">
        <f>Table6[[#This Row],[FRL]]/Table6[[#This Row],[Total Students]]</f>
        <v>0.65789473684210531</v>
      </c>
      <c r="AQ278" s="29">
        <v>252</v>
      </c>
      <c r="AR278" s="57">
        <f>Table6[[#This Row],[At Risk]]/Table6[[#This Row],[Total Students]]</f>
        <v>0.66315789473684206</v>
      </c>
      <c r="AS278" s="29" t="s">
        <v>1767</v>
      </c>
      <c r="AT278" s="29" t="s">
        <v>1870</v>
      </c>
      <c r="AU278" s="70" t="s">
        <v>3247</v>
      </c>
    </row>
    <row r="279" spans="2:47" x14ac:dyDescent="0.25">
      <c r="B279" s="28" t="s">
        <v>1808</v>
      </c>
      <c r="C279" s="28" t="s">
        <v>97</v>
      </c>
      <c r="D279" s="28" t="s">
        <v>98</v>
      </c>
      <c r="E279" s="28" t="s">
        <v>1896</v>
      </c>
      <c r="F279" s="28" t="s">
        <v>696</v>
      </c>
      <c r="G279" s="29">
        <v>565</v>
      </c>
      <c r="H279" s="29">
        <v>270</v>
      </c>
      <c r="I279" s="31">
        <v>0.47787610619469001</v>
      </c>
      <c r="J279" s="29">
        <v>295</v>
      </c>
      <c r="K279" s="31">
        <v>0.52212389380530999</v>
      </c>
      <c r="L279" s="29">
        <v>2</v>
      </c>
      <c r="M279" s="29">
        <v>10</v>
      </c>
      <c r="N279" s="29">
        <v>330</v>
      </c>
      <c r="O279" s="29">
        <v>35</v>
      </c>
      <c r="P279" s="29">
        <v>2</v>
      </c>
      <c r="Q279" s="29">
        <v>179</v>
      </c>
      <c r="R279" s="29">
        <v>7</v>
      </c>
      <c r="S279" s="29">
        <f>SUM(Table6[[#This Row],[AmInd]:[HawPI]],Table6[[#This Row],[Multiple]])</f>
        <v>386</v>
      </c>
      <c r="T279" s="29">
        <v>550</v>
      </c>
      <c r="U279" s="31">
        <v>0.97345132743362806</v>
      </c>
      <c r="V279" s="29">
        <v>15</v>
      </c>
      <c r="W279" s="31">
        <v>2.6548672566371698E-2</v>
      </c>
      <c r="X279" s="29">
        <v>0</v>
      </c>
      <c r="Y279" s="29">
        <v>0</v>
      </c>
      <c r="Z279" s="29" t="s">
        <v>1869</v>
      </c>
      <c r="AA279" s="29">
        <v>0</v>
      </c>
      <c r="AB279" s="29">
        <v>0</v>
      </c>
      <c r="AC279" s="29">
        <v>0</v>
      </c>
      <c r="AD279" s="28">
        <v>0</v>
      </c>
      <c r="AE279" s="29">
        <v>0</v>
      </c>
      <c r="AF279" s="29">
        <v>0</v>
      </c>
      <c r="AG279" s="29">
        <v>202</v>
      </c>
      <c r="AH279" s="29">
        <v>175</v>
      </c>
      <c r="AI279" s="29">
        <v>188</v>
      </c>
      <c r="AJ279" s="29">
        <v>0</v>
      </c>
      <c r="AK279" s="29">
        <v>0</v>
      </c>
      <c r="AL279" s="29">
        <v>0</v>
      </c>
      <c r="AM279" s="29">
        <v>0</v>
      </c>
      <c r="AN279" s="29">
        <v>0</v>
      </c>
      <c r="AO279" s="29">
        <v>407</v>
      </c>
      <c r="AP279" s="72">
        <f>Table6[[#This Row],[FRL]]/Table6[[#This Row],[Total Students]]</f>
        <v>0.72035398230088499</v>
      </c>
      <c r="AQ279" s="29">
        <v>407</v>
      </c>
      <c r="AR279" s="57">
        <f>Table6[[#This Row],[At Risk]]/Table6[[#This Row],[Total Students]]</f>
        <v>0.72035398230088499</v>
      </c>
      <c r="AS279" s="29" t="s">
        <v>1767</v>
      </c>
      <c r="AT279" s="29" t="s">
        <v>1870</v>
      </c>
      <c r="AU279" s="70" t="s">
        <v>3246</v>
      </c>
    </row>
    <row r="280" spans="2:47" x14ac:dyDescent="0.25">
      <c r="B280" s="28" t="s">
        <v>1808</v>
      </c>
      <c r="C280" s="28" t="s">
        <v>97</v>
      </c>
      <c r="D280" s="28" t="s">
        <v>98</v>
      </c>
      <c r="E280" s="28" t="s">
        <v>1897</v>
      </c>
      <c r="F280" s="28" t="s">
        <v>697</v>
      </c>
      <c r="G280" s="29">
        <v>211</v>
      </c>
      <c r="H280" s="29">
        <v>99</v>
      </c>
      <c r="I280" s="31">
        <v>0.46919431279620899</v>
      </c>
      <c r="J280" s="29">
        <v>112</v>
      </c>
      <c r="K280" s="31">
        <v>0.53080568720379195</v>
      </c>
      <c r="L280" s="29">
        <v>0</v>
      </c>
      <c r="M280" s="29">
        <v>1</v>
      </c>
      <c r="N280" s="29">
        <v>197</v>
      </c>
      <c r="O280" s="29">
        <v>3</v>
      </c>
      <c r="P280" s="29">
        <v>0</v>
      </c>
      <c r="Q280" s="29">
        <v>4</v>
      </c>
      <c r="R280" s="29">
        <v>6</v>
      </c>
      <c r="S280" s="29">
        <f>SUM(Table6[[#This Row],[AmInd]:[HawPI]],Table6[[#This Row],[Multiple]])</f>
        <v>207</v>
      </c>
      <c r="T280" s="29">
        <v>210</v>
      </c>
      <c r="U280" s="31">
        <v>0.99526066350710896</v>
      </c>
      <c r="V280" s="29">
        <v>1</v>
      </c>
      <c r="W280" s="31">
        <v>4.739336492891E-3</v>
      </c>
      <c r="X280" s="29">
        <v>0</v>
      </c>
      <c r="Y280" s="29">
        <v>0</v>
      </c>
      <c r="Z280" s="29" t="s">
        <v>1869</v>
      </c>
      <c r="AA280" s="29">
        <v>0</v>
      </c>
      <c r="AB280" s="29">
        <v>0</v>
      </c>
      <c r="AC280" s="29">
        <v>0</v>
      </c>
      <c r="AD280" s="28">
        <v>82</v>
      </c>
      <c r="AE280" s="29">
        <v>71</v>
      </c>
      <c r="AF280" s="29">
        <v>58</v>
      </c>
      <c r="AG280" s="29">
        <v>0</v>
      </c>
      <c r="AH280" s="29">
        <v>0</v>
      </c>
      <c r="AI280" s="29">
        <v>0</v>
      </c>
      <c r="AJ280" s="29">
        <v>0</v>
      </c>
      <c r="AK280" s="29">
        <v>0</v>
      </c>
      <c r="AL280" s="29">
        <v>0</v>
      </c>
      <c r="AM280" s="29">
        <v>0</v>
      </c>
      <c r="AN280" s="29">
        <v>0</v>
      </c>
      <c r="AO280" s="29">
        <v>206</v>
      </c>
      <c r="AP280" s="72">
        <f>Table6[[#This Row],[FRL]]/Table6[[#This Row],[Total Students]]</f>
        <v>0.976303317535545</v>
      </c>
      <c r="AQ280" s="29">
        <v>206</v>
      </c>
      <c r="AR280" s="57">
        <f>Table6[[#This Row],[At Risk]]/Table6[[#This Row],[Total Students]]</f>
        <v>0.976303317535545</v>
      </c>
      <c r="AS280" s="29" t="s">
        <v>1767</v>
      </c>
      <c r="AT280" s="29" t="s">
        <v>1870</v>
      </c>
      <c r="AU280" s="70" t="s">
        <v>3246</v>
      </c>
    </row>
    <row r="281" spans="2:47" x14ac:dyDescent="0.25">
      <c r="B281" s="28" t="s">
        <v>1808</v>
      </c>
      <c r="C281" s="28" t="s">
        <v>97</v>
      </c>
      <c r="D281" s="28" t="s">
        <v>98</v>
      </c>
      <c r="E281" s="28" t="s">
        <v>1898</v>
      </c>
      <c r="F281" s="28" t="s">
        <v>698</v>
      </c>
      <c r="G281" s="29">
        <v>775</v>
      </c>
      <c r="H281" s="29">
        <v>374</v>
      </c>
      <c r="I281" s="31">
        <v>0.48258064516129001</v>
      </c>
      <c r="J281" s="29">
        <v>401</v>
      </c>
      <c r="K281" s="31">
        <v>0.51741935483871004</v>
      </c>
      <c r="L281" s="29">
        <v>3</v>
      </c>
      <c r="M281" s="29">
        <v>1</v>
      </c>
      <c r="N281" s="29">
        <v>56</v>
      </c>
      <c r="O281" s="29">
        <v>35</v>
      </c>
      <c r="P281" s="29">
        <v>0</v>
      </c>
      <c r="Q281" s="29">
        <v>664</v>
      </c>
      <c r="R281" s="29">
        <v>16</v>
      </c>
      <c r="S281" s="29">
        <f>SUM(Table6[[#This Row],[AmInd]:[HawPI]],Table6[[#This Row],[Multiple]])</f>
        <v>111</v>
      </c>
      <c r="T281" s="29">
        <v>771</v>
      </c>
      <c r="U281" s="31">
        <v>0.99483870967741905</v>
      </c>
      <c r="V281" s="29">
        <v>4</v>
      </c>
      <c r="W281" s="31">
        <v>5.1612903225806504E-3</v>
      </c>
      <c r="X281" s="29">
        <v>0</v>
      </c>
      <c r="Y281" s="29">
        <v>21</v>
      </c>
      <c r="Z281" s="29" t="s">
        <v>1869</v>
      </c>
      <c r="AA281" s="29">
        <v>124</v>
      </c>
      <c r="AB281" s="29">
        <v>124</v>
      </c>
      <c r="AC281" s="29">
        <v>109</v>
      </c>
      <c r="AD281" s="28">
        <v>145</v>
      </c>
      <c r="AE281" s="29">
        <v>132</v>
      </c>
      <c r="AF281" s="29">
        <v>120</v>
      </c>
      <c r="AG281" s="29">
        <v>0</v>
      </c>
      <c r="AH281" s="29">
        <v>0</v>
      </c>
      <c r="AI281" s="29">
        <v>0</v>
      </c>
      <c r="AJ281" s="29">
        <v>0</v>
      </c>
      <c r="AK281" s="29">
        <v>0</v>
      </c>
      <c r="AL281" s="29">
        <v>0</v>
      </c>
      <c r="AM281" s="29">
        <v>0</v>
      </c>
      <c r="AN281" s="29">
        <v>0</v>
      </c>
      <c r="AO281" s="29">
        <v>394</v>
      </c>
      <c r="AP281" s="72">
        <f>Table6[[#This Row],[FRL]]/Table6[[#This Row],[Total Students]]</f>
        <v>0.50838709677419358</v>
      </c>
      <c r="AQ281" s="29">
        <v>396</v>
      </c>
      <c r="AR281" s="57">
        <f>Table6[[#This Row],[At Risk]]/Table6[[#This Row],[Total Students]]</f>
        <v>0.51096774193548389</v>
      </c>
      <c r="AS281" s="29" t="s">
        <v>1767</v>
      </c>
      <c r="AT281" s="29" t="s">
        <v>1870</v>
      </c>
      <c r="AU281" s="70" t="s">
        <v>3247</v>
      </c>
    </row>
    <row r="282" spans="2:47" ht="30" x14ac:dyDescent="0.25">
      <c r="B282" s="28" t="s">
        <v>1808</v>
      </c>
      <c r="C282" s="28" t="s">
        <v>97</v>
      </c>
      <c r="D282" s="28" t="s">
        <v>98</v>
      </c>
      <c r="E282" s="28" t="s">
        <v>1899</v>
      </c>
      <c r="F282" s="28" t="s">
        <v>699</v>
      </c>
      <c r="G282" s="29">
        <v>9</v>
      </c>
      <c r="H282" s="29">
        <v>5</v>
      </c>
      <c r="I282" s="31">
        <v>0.55555555555555602</v>
      </c>
      <c r="J282" s="29">
        <v>4</v>
      </c>
      <c r="K282" s="31">
        <v>0.44444444444444398</v>
      </c>
      <c r="L282" s="29">
        <v>0</v>
      </c>
      <c r="M282" s="29">
        <v>0</v>
      </c>
      <c r="N282" s="29">
        <v>2</v>
      </c>
      <c r="O282" s="29">
        <v>1</v>
      </c>
      <c r="P282" s="29">
        <v>0</v>
      </c>
      <c r="Q282" s="29">
        <v>5</v>
      </c>
      <c r="R282" s="29">
        <v>1</v>
      </c>
      <c r="S282" s="29">
        <f>SUM(Table6[[#This Row],[AmInd]:[HawPI]],Table6[[#This Row],[Multiple]])</f>
        <v>4</v>
      </c>
      <c r="T282" s="29">
        <v>9</v>
      </c>
      <c r="U282" s="31">
        <v>1</v>
      </c>
      <c r="V282" s="29">
        <v>0</v>
      </c>
      <c r="W282" s="31">
        <v>0</v>
      </c>
      <c r="X282" s="29">
        <v>0</v>
      </c>
      <c r="Y282" s="29">
        <v>4</v>
      </c>
      <c r="Z282" s="29" t="s">
        <v>1869</v>
      </c>
      <c r="AA282" s="29">
        <v>0</v>
      </c>
      <c r="AB282" s="29">
        <v>0</v>
      </c>
      <c r="AC282" s="29">
        <v>0</v>
      </c>
      <c r="AD282" s="28">
        <v>0</v>
      </c>
      <c r="AE282" s="29">
        <v>0</v>
      </c>
      <c r="AF282" s="29">
        <v>0</v>
      </c>
      <c r="AG282" s="29">
        <v>1</v>
      </c>
      <c r="AH282" s="29">
        <v>0</v>
      </c>
      <c r="AI282" s="29">
        <v>1</v>
      </c>
      <c r="AJ282" s="29">
        <v>0</v>
      </c>
      <c r="AK282" s="29">
        <v>0</v>
      </c>
      <c r="AL282" s="29">
        <v>1</v>
      </c>
      <c r="AM282" s="29">
        <v>0</v>
      </c>
      <c r="AN282" s="29">
        <v>2</v>
      </c>
      <c r="AO282" s="29">
        <v>6</v>
      </c>
      <c r="AP282" s="72">
        <f>Table6[[#This Row],[FRL]]/Table6[[#This Row],[Total Students]]</f>
        <v>0.66666666666666663</v>
      </c>
      <c r="AQ282" s="29">
        <v>6</v>
      </c>
      <c r="AR282" s="57">
        <f>Table6[[#This Row],[At Risk]]/Table6[[#This Row],[Total Students]]</f>
        <v>0.66666666666666663</v>
      </c>
      <c r="AS282" s="29" t="s">
        <v>1767</v>
      </c>
      <c r="AT282" s="29" t="s">
        <v>1870</v>
      </c>
      <c r="AU282" s="70" t="s">
        <v>3246</v>
      </c>
    </row>
    <row r="283" spans="2:47" x14ac:dyDescent="0.25">
      <c r="B283" s="28" t="s">
        <v>1808</v>
      </c>
      <c r="C283" s="28" t="s">
        <v>97</v>
      </c>
      <c r="D283" s="28" t="s">
        <v>98</v>
      </c>
      <c r="E283" s="28" t="s">
        <v>1900</v>
      </c>
      <c r="F283" s="28" t="s">
        <v>700</v>
      </c>
      <c r="G283" s="29">
        <v>12</v>
      </c>
      <c r="H283" s="29">
        <v>3</v>
      </c>
      <c r="I283" s="31">
        <v>0.25</v>
      </c>
      <c r="J283" s="29">
        <v>9</v>
      </c>
      <c r="K283" s="31">
        <v>0.75</v>
      </c>
      <c r="L283" s="29">
        <v>0</v>
      </c>
      <c r="M283" s="29">
        <v>0</v>
      </c>
      <c r="N283" s="29">
        <v>12</v>
      </c>
      <c r="O283" s="29">
        <v>0</v>
      </c>
      <c r="P283" s="29">
        <v>0</v>
      </c>
      <c r="Q283" s="29">
        <v>0</v>
      </c>
      <c r="R283" s="29">
        <v>0</v>
      </c>
      <c r="S283" s="29">
        <f>SUM(Table6[[#This Row],[AmInd]:[HawPI]],Table6[[#This Row],[Multiple]])</f>
        <v>12</v>
      </c>
      <c r="T283" s="29">
        <v>12</v>
      </c>
      <c r="U283" s="31">
        <v>1</v>
      </c>
      <c r="V283" s="29">
        <v>0</v>
      </c>
      <c r="W283" s="31">
        <v>0</v>
      </c>
      <c r="X283" s="29">
        <v>0</v>
      </c>
      <c r="Y283" s="29">
        <v>12</v>
      </c>
      <c r="Z283" s="29" t="s">
        <v>1869</v>
      </c>
      <c r="AA283" s="29">
        <v>0</v>
      </c>
      <c r="AB283" s="29">
        <v>0</v>
      </c>
      <c r="AC283" s="29">
        <v>0</v>
      </c>
      <c r="AD283" s="28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12</v>
      </c>
      <c r="AP283" s="72">
        <f>Table6[[#This Row],[FRL]]/Table6[[#This Row],[Total Students]]</f>
        <v>1</v>
      </c>
      <c r="AQ283" s="29">
        <v>12</v>
      </c>
      <c r="AR283" s="57">
        <f>Table6[[#This Row],[At Risk]]/Table6[[#This Row],[Total Students]]</f>
        <v>1</v>
      </c>
      <c r="AS283" s="29" t="s">
        <v>1767</v>
      </c>
      <c r="AT283" s="29" t="s">
        <v>1870</v>
      </c>
      <c r="AU283" s="70" t="s">
        <v>3246</v>
      </c>
    </row>
    <row r="284" spans="2:47" x14ac:dyDescent="0.25">
      <c r="B284" s="28" t="s">
        <v>1808</v>
      </c>
      <c r="C284" s="28" t="s">
        <v>97</v>
      </c>
      <c r="D284" s="28" t="s">
        <v>98</v>
      </c>
      <c r="E284" s="28" t="s">
        <v>1901</v>
      </c>
      <c r="F284" s="28" t="s">
        <v>701</v>
      </c>
      <c r="G284" s="29">
        <v>280</v>
      </c>
      <c r="H284" s="29">
        <v>131</v>
      </c>
      <c r="I284" s="31">
        <v>0.46785714285714303</v>
      </c>
      <c r="J284" s="29">
        <v>149</v>
      </c>
      <c r="K284" s="31">
        <v>0.53214285714285703</v>
      </c>
      <c r="L284" s="29">
        <v>0</v>
      </c>
      <c r="M284" s="29">
        <v>1</v>
      </c>
      <c r="N284" s="29">
        <v>36</v>
      </c>
      <c r="O284" s="29">
        <v>3</v>
      </c>
      <c r="P284" s="29">
        <v>4</v>
      </c>
      <c r="Q284" s="29">
        <v>226</v>
      </c>
      <c r="R284" s="29">
        <v>10</v>
      </c>
      <c r="S284" s="29">
        <f>SUM(Table6[[#This Row],[AmInd]:[HawPI]],Table6[[#This Row],[Multiple]])</f>
        <v>54</v>
      </c>
      <c r="T284" s="29">
        <v>279</v>
      </c>
      <c r="U284" s="31">
        <v>0.996428571428571</v>
      </c>
      <c r="V284" s="29">
        <v>1</v>
      </c>
      <c r="W284" s="31">
        <v>3.57142857142857E-3</v>
      </c>
      <c r="X284" s="29">
        <v>0</v>
      </c>
      <c r="Y284" s="29">
        <v>0</v>
      </c>
      <c r="Z284" s="29" t="s">
        <v>1869</v>
      </c>
      <c r="AA284" s="29">
        <v>0</v>
      </c>
      <c r="AB284" s="29">
        <v>0</v>
      </c>
      <c r="AC284" s="29">
        <v>0</v>
      </c>
      <c r="AD284" s="28">
        <v>100</v>
      </c>
      <c r="AE284" s="29">
        <v>92</v>
      </c>
      <c r="AF284" s="29">
        <v>88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168</v>
      </c>
      <c r="AP284" s="72">
        <f>Table6[[#This Row],[FRL]]/Table6[[#This Row],[Total Students]]</f>
        <v>0.6</v>
      </c>
      <c r="AQ284" s="30">
        <v>168</v>
      </c>
      <c r="AR284" s="58">
        <f>Table6[[#This Row],[At Risk]]/Table6[[#This Row],[Total Students]]</f>
        <v>0.6</v>
      </c>
      <c r="AS284" s="29" t="s">
        <v>1767</v>
      </c>
      <c r="AT284" s="29" t="s">
        <v>1870</v>
      </c>
      <c r="AU284" s="70" t="s">
        <v>3246</v>
      </c>
    </row>
    <row r="285" spans="2:47" x14ac:dyDescent="0.25">
      <c r="B285" s="28" t="s">
        <v>1808</v>
      </c>
      <c r="C285" s="28" t="s">
        <v>97</v>
      </c>
      <c r="D285" s="28" t="s">
        <v>98</v>
      </c>
      <c r="E285" s="28" t="s">
        <v>1902</v>
      </c>
      <c r="F285" s="28" t="s">
        <v>702</v>
      </c>
      <c r="G285" s="29">
        <v>641</v>
      </c>
      <c r="H285" s="29">
        <v>290</v>
      </c>
      <c r="I285" s="31">
        <v>0.45241809672386901</v>
      </c>
      <c r="J285" s="29">
        <v>351</v>
      </c>
      <c r="K285" s="31">
        <v>0.54758190327613099</v>
      </c>
      <c r="L285" s="29">
        <v>7</v>
      </c>
      <c r="M285" s="29">
        <v>7</v>
      </c>
      <c r="N285" s="29">
        <v>66</v>
      </c>
      <c r="O285" s="29">
        <v>34</v>
      </c>
      <c r="P285" s="29">
        <v>1</v>
      </c>
      <c r="Q285" s="29">
        <v>508</v>
      </c>
      <c r="R285" s="29">
        <v>18</v>
      </c>
      <c r="S285" s="29">
        <f>SUM(Table6[[#This Row],[AmInd]:[HawPI]],Table6[[#This Row],[Multiple]])</f>
        <v>133</v>
      </c>
      <c r="T285" s="29">
        <v>620</v>
      </c>
      <c r="U285" s="31">
        <v>0.96723868954758196</v>
      </c>
      <c r="V285" s="29">
        <v>21</v>
      </c>
      <c r="W285" s="31">
        <v>3.2761310452418098E-2</v>
      </c>
      <c r="X285" s="29">
        <v>0</v>
      </c>
      <c r="Y285" s="29">
        <v>10</v>
      </c>
      <c r="Z285" s="29" t="s">
        <v>1869</v>
      </c>
      <c r="AA285" s="29">
        <v>107</v>
      </c>
      <c r="AB285" s="29">
        <v>99</v>
      </c>
      <c r="AC285" s="29">
        <v>110</v>
      </c>
      <c r="AD285" s="28">
        <v>105</v>
      </c>
      <c r="AE285" s="29">
        <v>108</v>
      </c>
      <c r="AF285" s="29">
        <v>102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306</v>
      </c>
      <c r="AP285" s="72">
        <f>Table6[[#This Row],[FRL]]/Table6[[#This Row],[Total Students]]</f>
        <v>0.47737909516380655</v>
      </c>
      <c r="AQ285" s="29">
        <v>319</v>
      </c>
      <c r="AR285" s="57">
        <f>Table6[[#This Row],[At Risk]]/Table6[[#This Row],[Total Students]]</f>
        <v>0.49765990639625585</v>
      </c>
      <c r="AS285" s="29" t="s">
        <v>1767</v>
      </c>
      <c r="AT285" s="29" t="s">
        <v>1870</v>
      </c>
      <c r="AU285" s="70" t="s">
        <v>3247</v>
      </c>
    </row>
    <row r="286" spans="2:47" x14ac:dyDescent="0.25">
      <c r="B286" s="28" t="s">
        <v>1808</v>
      </c>
      <c r="C286" s="28" t="s">
        <v>97</v>
      </c>
      <c r="D286" s="28" t="s">
        <v>98</v>
      </c>
      <c r="E286" s="28" t="s">
        <v>1903</v>
      </c>
      <c r="F286" s="28" t="s">
        <v>703</v>
      </c>
      <c r="G286" s="29">
        <v>161</v>
      </c>
      <c r="H286" s="29">
        <v>49</v>
      </c>
      <c r="I286" s="31">
        <v>0.30434782608695699</v>
      </c>
      <c r="J286" s="29">
        <v>112</v>
      </c>
      <c r="K286" s="31">
        <v>0.69565217391304301</v>
      </c>
      <c r="L286" s="29">
        <v>1</v>
      </c>
      <c r="M286" s="29">
        <v>3</v>
      </c>
      <c r="N286" s="29">
        <v>32</v>
      </c>
      <c r="O286" s="29">
        <v>10</v>
      </c>
      <c r="P286" s="29">
        <v>0</v>
      </c>
      <c r="Q286" s="29">
        <v>114</v>
      </c>
      <c r="R286" s="29">
        <v>1</v>
      </c>
      <c r="S286" s="29">
        <f>SUM(Table6[[#This Row],[AmInd]:[HawPI]],Table6[[#This Row],[Multiple]])</f>
        <v>47</v>
      </c>
      <c r="T286" s="29">
        <v>161</v>
      </c>
      <c r="U286" s="31">
        <v>1</v>
      </c>
      <c r="V286" s="29">
        <v>0</v>
      </c>
      <c r="W286" s="31">
        <v>0</v>
      </c>
      <c r="X286" s="29">
        <v>0</v>
      </c>
      <c r="Y286" s="29">
        <v>161</v>
      </c>
      <c r="Z286" s="29" t="s">
        <v>1869</v>
      </c>
      <c r="AA286" s="29">
        <v>0</v>
      </c>
      <c r="AB286" s="29">
        <v>0</v>
      </c>
      <c r="AC286" s="29">
        <v>0</v>
      </c>
      <c r="AD286" s="28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66</v>
      </c>
      <c r="AP286" s="72">
        <f>Table6[[#This Row],[FRL]]/Table6[[#This Row],[Total Students]]</f>
        <v>0.40993788819875776</v>
      </c>
      <c r="AQ286" s="29">
        <v>66</v>
      </c>
      <c r="AR286" s="57">
        <f>Table6[[#This Row],[At Risk]]/Table6[[#This Row],[Total Students]]</f>
        <v>0.40993788819875776</v>
      </c>
      <c r="AS286" s="29" t="s">
        <v>1767</v>
      </c>
      <c r="AT286" s="29" t="s">
        <v>1870</v>
      </c>
      <c r="AU286" s="70" t="s">
        <v>3247</v>
      </c>
    </row>
    <row r="287" spans="2:47" x14ac:dyDescent="0.25">
      <c r="B287" s="28" t="s">
        <v>1808</v>
      </c>
      <c r="C287" s="28" t="s">
        <v>99</v>
      </c>
      <c r="D287" s="28" t="s">
        <v>100</v>
      </c>
      <c r="E287" s="28" t="s">
        <v>1904</v>
      </c>
      <c r="F287" s="28" t="s">
        <v>704</v>
      </c>
      <c r="G287" s="29">
        <v>429</v>
      </c>
      <c r="H287" s="29">
        <v>221</v>
      </c>
      <c r="I287" s="31">
        <v>0.51515151515151503</v>
      </c>
      <c r="J287" s="29">
        <v>208</v>
      </c>
      <c r="K287" s="31">
        <v>0.48484848484848497</v>
      </c>
      <c r="L287" s="29">
        <v>0</v>
      </c>
      <c r="M287" s="29">
        <v>4</v>
      </c>
      <c r="N287" s="29">
        <v>70</v>
      </c>
      <c r="O287" s="29">
        <v>11</v>
      </c>
      <c r="P287" s="29">
        <v>1</v>
      </c>
      <c r="Q287" s="29">
        <v>337</v>
      </c>
      <c r="R287" s="29">
        <v>6</v>
      </c>
      <c r="S287" s="29">
        <f>SUM(Table6[[#This Row],[AmInd]:[HawPI]],Table6[[#This Row],[Multiple]])</f>
        <v>92</v>
      </c>
      <c r="T287" s="29">
        <v>427</v>
      </c>
      <c r="U287" s="31">
        <v>0.99533799533799505</v>
      </c>
      <c r="V287" s="29">
        <v>2</v>
      </c>
      <c r="W287" s="31">
        <v>4.6620046620046603E-3</v>
      </c>
      <c r="X287" s="29">
        <v>0</v>
      </c>
      <c r="Y287" s="29">
        <v>0</v>
      </c>
      <c r="Z287" s="29" t="s">
        <v>1869</v>
      </c>
      <c r="AA287" s="29">
        <v>0</v>
      </c>
      <c r="AB287" s="29">
        <v>0</v>
      </c>
      <c r="AC287" s="29">
        <v>0</v>
      </c>
      <c r="AD287" s="28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124</v>
      </c>
      <c r="AK287" s="29">
        <v>4</v>
      </c>
      <c r="AL287" s="29">
        <v>105</v>
      </c>
      <c r="AM287" s="29">
        <v>121</v>
      </c>
      <c r="AN287" s="29">
        <v>75</v>
      </c>
      <c r="AO287" s="29">
        <v>258</v>
      </c>
      <c r="AP287" s="72">
        <f>Table6[[#This Row],[FRL]]/Table6[[#This Row],[Total Students]]</f>
        <v>0.60139860139860135</v>
      </c>
      <c r="AQ287" s="29">
        <v>258</v>
      </c>
      <c r="AR287" s="57">
        <f>Table6[[#This Row],[At Risk]]/Table6[[#This Row],[Total Students]]</f>
        <v>0.60139860139860135</v>
      </c>
      <c r="AS287" s="29" t="s">
        <v>1767</v>
      </c>
      <c r="AT287" s="29" t="s">
        <v>1781</v>
      </c>
      <c r="AU287" s="70" t="s">
        <v>3247</v>
      </c>
    </row>
    <row r="288" spans="2:47" x14ac:dyDescent="0.25">
      <c r="B288" s="28" t="s">
        <v>1808</v>
      </c>
      <c r="C288" s="28" t="s">
        <v>99</v>
      </c>
      <c r="D288" s="28" t="s">
        <v>100</v>
      </c>
      <c r="E288" s="28" t="s">
        <v>1905</v>
      </c>
      <c r="F288" s="28" t="s">
        <v>705</v>
      </c>
      <c r="G288" s="29">
        <v>372</v>
      </c>
      <c r="H288" s="29">
        <v>195</v>
      </c>
      <c r="I288" s="31">
        <v>0.52419354838709697</v>
      </c>
      <c r="J288" s="29">
        <v>177</v>
      </c>
      <c r="K288" s="31">
        <v>0.47580645161290303</v>
      </c>
      <c r="L288" s="29">
        <v>0</v>
      </c>
      <c r="M288" s="29">
        <v>0</v>
      </c>
      <c r="N288" s="29">
        <v>77</v>
      </c>
      <c r="O288" s="29">
        <v>9</v>
      </c>
      <c r="P288" s="29">
        <v>0</v>
      </c>
      <c r="Q288" s="29">
        <v>282</v>
      </c>
      <c r="R288" s="29">
        <v>4</v>
      </c>
      <c r="S288" s="29">
        <f>SUM(Table6[[#This Row],[AmInd]:[HawPI]],Table6[[#This Row],[Multiple]])</f>
        <v>90</v>
      </c>
      <c r="T288" s="29">
        <v>372</v>
      </c>
      <c r="U288" s="31">
        <v>1</v>
      </c>
      <c r="V288" s="29">
        <v>0</v>
      </c>
      <c r="W288" s="31">
        <v>0</v>
      </c>
      <c r="X288" s="29">
        <v>0</v>
      </c>
      <c r="Y288" s="29">
        <v>0</v>
      </c>
      <c r="Z288" s="29" t="s">
        <v>1869</v>
      </c>
      <c r="AA288" s="29">
        <v>0</v>
      </c>
      <c r="AB288" s="29">
        <v>0</v>
      </c>
      <c r="AC288" s="29">
        <v>0</v>
      </c>
      <c r="AD288" s="28">
        <v>0</v>
      </c>
      <c r="AE288" s="29">
        <v>0</v>
      </c>
      <c r="AF288" s="29">
        <v>0</v>
      </c>
      <c r="AG288" s="29">
        <v>129</v>
      </c>
      <c r="AH288" s="29">
        <v>128</v>
      </c>
      <c r="AI288" s="29">
        <v>115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274</v>
      </c>
      <c r="AP288" s="72">
        <f>Table6[[#This Row],[FRL]]/Table6[[#This Row],[Total Students]]</f>
        <v>0.73655913978494625</v>
      </c>
      <c r="AQ288" s="29">
        <v>274</v>
      </c>
      <c r="AR288" s="57">
        <f>Table6[[#This Row],[At Risk]]/Table6[[#This Row],[Total Students]]</f>
        <v>0.73655913978494625</v>
      </c>
      <c r="AS288" s="29" t="s">
        <v>1767</v>
      </c>
      <c r="AT288" s="29" t="s">
        <v>1781</v>
      </c>
      <c r="AU288" s="70" t="s">
        <v>3246</v>
      </c>
    </row>
    <row r="289" spans="2:47" x14ac:dyDescent="0.25">
      <c r="B289" s="28" t="s">
        <v>1808</v>
      </c>
      <c r="C289" s="28" t="s">
        <v>99</v>
      </c>
      <c r="D289" s="28" t="s">
        <v>100</v>
      </c>
      <c r="E289" s="28" t="s">
        <v>1906</v>
      </c>
      <c r="F289" s="28" t="s">
        <v>706</v>
      </c>
      <c r="G289" s="29">
        <v>213</v>
      </c>
      <c r="H289" s="29">
        <v>100</v>
      </c>
      <c r="I289" s="31">
        <v>0.46948356807511699</v>
      </c>
      <c r="J289" s="29">
        <v>113</v>
      </c>
      <c r="K289" s="31">
        <v>0.53051643192488296</v>
      </c>
      <c r="L289" s="29">
        <v>0</v>
      </c>
      <c r="M289" s="29">
        <v>0</v>
      </c>
      <c r="N289" s="29">
        <v>75</v>
      </c>
      <c r="O289" s="29">
        <v>7</v>
      </c>
      <c r="P289" s="29">
        <v>0</v>
      </c>
      <c r="Q289" s="29">
        <v>127</v>
      </c>
      <c r="R289" s="29">
        <v>4</v>
      </c>
      <c r="S289" s="29">
        <f>SUM(Table6[[#This Row],[AmInd]:[HawPI]],Table6[[#This Row],[Multiple]])</f>
        <v>86</v>
      </c>
      <c r="T289" s="29">
        <v>210</v>
      </c>
      <c r="U289" s="31">
        <v>0.98591549295774705</v>
      </c>
      <c r="V289" s="29">
        <v>3</v>
      </c>
      <c r="W289" s="31">
        <v>1.4084507042253501E-2</v>
      </c>
      <c r="X289" s="29">
        <v>0</v>
      </c>
      <c r="Y289" s="29">
        <v>0</v>
      </c>
      <c r="Z289" s="29" t="s">
        <v>1869</v>
      </c>
      <c r="AA289" s="29">
        <v>45</v>
      </c>
      <c r="AB289" s="29">
        <v>35</v>
      </c>
      <c r="AC289" s="29">
        <v>34</v>
      </c>
      <c r="AD289" s="28">
        <v>33</v>
      </c>
      <c r="AE289" s="29">
        <v>34</v>
      </c>
      <c r="AF289" s="29">
        <v>32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167</v>
      </c>
      <c r="AP289" s="72">
        <f>Table6[[#This Row],[FRL]]/Table6[[#This Row],[Total Students]]</f>
        <v>0.784037558685446</v>
      </c>
      <c r="AQ289" s="29">
        <v>167</v>
      </c>
      <c r="AR289" s="57">
        <f>Table6[[#This Row],[At Risk]]/Table6[[#This Row],[Total Students]]</f>
        <v>0.784037558685446</v>
      </c>
      <c r="AS289" s="29" t="s">
        <v>1767</v>
      </c>
      <c r="AT289" s="29" t="s">
        <v>1781</v>
      </c>
      <c r="AU289" s="70" t="s">
        <v>3246</v>
      </c>
    </row>
    <row r="290" spans="2:47" x14ac:dyDescent="0.25">
      <c r="B290" s="28" t="s">
        <v>1808</v>
      </c>
      <c r="C290" s="28" t="s">
        <v>99</v>
      </c>
      <c r="D290" s="28" t="s">
        <v>100</v>
      </c>
      <c r="E290" s="28" t="s">
        <v>1907</v>
      </c>
      <c r="F290" s="28" t="s">
        <v>707</v>
      </c>
      <c r="G290" s="29">
        <v>215</v>
      </c>
      <c r="H290" s="29">
        <v>104</v>
      </c>
      <c r="I290" s="31">
        <v>0.48372093023255802</v>
      </c>
      <c r="J290" s="29">
        <v>111</v>
      </c>
      <c r="K290" s="31">
        <v>0.51627906976744198</v>
      </c>
      <c r="L290" s="29">
        <v>0</v>
      </c>
      <c r="M290" s="29">
        <v>0</v>
      </c>
      <c r="N290" s="29">
        <v>11</v>
      </c>
      <c r="O290" s="29">
        <v>10</v>
      </c>
      <c r="P290" s="29">
        <v>0</v>
      </c>
      <c r="Q290" s="29">
        <v>193</v>
      </c>
      <c r="R290" s="29">
        <v>1</v>
      </c>
      <c r="S290" s="29">
        <f>SUM(Table6[[#This Row],[AmInd]:[HawPI]],Table6[[#This Row],[Multiple]])</f>
        <v>22</v>
      </c>
      <c r="T290" s="29">
        <v>210</v>
      </c>
      <c r="U290" s="31">
        <v>0.97674418604651203</v>
      </c>
      <c r="V290" s="29">
        <v>5</v>
      </c>
      <c r="W290" s="31">
        <v>2.32558139534884E-2</v>
      </c>
      <c r="X290" s="29">
        <v>0</v>
      </c>
      <c r="Y290" s="29">
        <v>0</v>
      </c>
      <c r="Z290" s="29" t="s">
        <v>1869</v>
      </c>
      <c r="AA290" s="29">
        <v>32</v>
      </c>
      <c r="AB290" s="29">
        <v>34</v>
      </c>
      <c r="AC290" s="29">
        <v>39</v>
      </c>
      <c r="AD290" s="28">
        <v>38</v>
      </c>
      <c r="AE290" s="29">
        <v>33</v>
      </c>
      <c r="AF290" s="29">
        <v>39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134</v>
      </c>
      <c r="AP290" s="72">
        <f>Table6[[#This Row],[FRL]]/Table6[[#This Row],[Total Students]]</f>
        <v>0.62325581395348839</v>
      </c>
      <c r="AQ290" s="29">
        <v>136</v>
      </c>
      <c r="AR290" s="57">
        <f>Table6[[#This Row],[At Risk]]/Table6[[#This Row],[Total Students]]</f>
        <v>0.63255813953488371</v>
      </c>
      <c r="AS290" s="29" t="s">
        <v>1767</v>
      </c>
      <c r="AT290" s="29" t="s">
        <v>1781</v>
      </c>
      <c r="AU290" s="70" t="s">
        <v>3247</v>
      </c>
    </row>
    <row r="291" spans="2:47" x14ac:dyDescent="0.25">
      <c r="B291" s="28" t="s">
        <v>1808</v>
      </c>
      <c r="C291" s="28" t="s">
        <v>99</v>
      </c>
      <c r="D291" s="28" t="s">
        <v>100</v>
      </c>
      <c r="E291" s="28" t="s">
        <v>1908</v>
      </c>
      <c r="F291" s="28" t="s">
        <v>708</v>
      </c>
      <c r="G291" s="29">
        <v>303</v>
      </c>
      <c r="H291" s="29">
        <v>145</v>
      </c>
      <c r="I291" s="31">
        <v>0.47854785478547901</v>
      </c>
      <c r="J291" s="29">
        <v>158</v>
      </c>
      <c r="K291" s="31">
        <v>0.52145214521452099</v>
      </c>
      <c r="L291" s="29">
        <v>0</v>
      </c>
      <c r="M291" s="29">
        <v>1</v>
      </c>
      <c r="N291" s="29">
        <v>36</v>
      </c>
      <c r="O291" s="29">
        <v>4</v>
      </c>
      <c r="P291" s="29">
        <v>0</v>
      </c>
      <c r="Q291" s="29">
        <v>252</v>
      </c>
      <c r="R291" s="29">
        <v>10</v>
      </c>
      <c r="S291" s="29">
        <f>SUM(Table6[[#This Row],[AmInd]:[HawPI]],Table6[[#This Row],[Multiple]])</f>
        <v>51</v>
      </c>
      <c r="T291" s="29">
        <v>302</v>
      </c>
      <c r="U291" s="31">
        <v>0.99669966996699699</v>
      </c>
      <c r="V291" s="29">
        <v>1</v>
      </c>
      <c r="W291" s="31">
        <v>3.3003300330032999E-3</v>
      </c>
      <c r="X291" s="29">
        <v>0</v>
      </c>
      <c r="Y291" s="29">
        <v>0</v>
      </c>
      <c r="Z291" s="29" t="s">
        <v>1869</v>
      </c>
      <c r="AA291" s="29">
        <v>45</v>
      </c>
      <c r="AB291" s="29">
        <v>52</v>
      </c>
      <c r="AC291" s="29">
        <v>48</v>
      </c>
      <c r="AD291" s="28">
        <v>61</v>
      </c>
      <c r="AE291" s="29">
        <v>47</v>
      </c>
      <c r="AF291" s="29">
        <v>50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236</v>
      </c>
      <c r="AP291" s="72">
        <f>Table6[[#This Row],[FRL]]/Table6[[#This Row],[Total Students]]</f>
        <v>0.77887788778877887</v>
      </c>
      <c r="AQ291" s="29">
        <v>236</v>
      </c>
      <c r="AR291" s="57">
        <f>Table6[[#This Row],[At Risk]]/Table6[[#This Row],[Total Students]]</f>
        <v>0.77887788778877887</v>
      </c>
      <c r="AS291" s="29" t="s">
        <v>1767</v>
      </c>
      <c r="AT291" s="29" t="s">
        <v>1781</v>
      </c>
      <c r="AU291" s="70" t="s">
        <v>3246</v>
      </c>
    </row>
    <row r="292" spans="2:47" x14ac:dyDescent="0.25">
      <c r="B292" s="28" t="s">
        <v>1808</v>
      </c>
      <c r="C292" s="28" t="s">
        <v>99</v>
      </c>
      <c r="D292" s="28" t="s">
        <v>100</v>
      </c>
      <c r="E292" s="28" t="s">
        <v>1909</v>
      </c>
      <c r="F292" s="28" t="s">
        <v>709</v>
      </c>
      <c r="G292" s="29">
        <v>12</v>
      </c>
      <c r="H292" s="29">
        <v>2</v>
      </c>
      <c r="I292" s="31">
        <v>0.16666666666666699</v>
      </c>
      <c r="J292" s="29">
        <v>10</v>
      </c>
      <c r="K292" s="31">
        <v>0.83333333333333304</v>
      </c>
      <c r="L292" s="29">
        <v>0</v>
      </c>
      <c r="M292" s="29">
        <v>0</v>
      </c>
      <c r="N292" s="29">
        <v>6</v>
      </c>
      <c r="O292" s="29">
        <v>0</v>
      </c>
      <c r="P292" s="29">
        <v>0</v>
      </c>
      <c r="Q292" s="29">
        <v>6</v>
      </c>
      <c r="R292" s="29">
        <v>0</v>
      </c>
      <c r="S292" s="29">
        <f>SUM(Table6[[#This Row],[AmInd]:[HawPI]],Table6[[#This Row],[Multiple]])</f>
        <v>6</v>
      </c>
      <c r="T292" s="29">
        <v>12</v>
      </c>
      <c r="U292" s="31">
        <v>1</v>
      </c>
      <c r="V292" s="29">
        <v>0</v>
      </c>
      <c r="W292" s="31">
        <v>0</v>
      </c>
      <c r="X292" s="29">
        <v>0</v>
      </c>
      <c r="Y292" s="29">
        <v>12</v>
      </c>
      <c r="Z292" s="29" t="s">
        <v>1869</v>
      </c>
      <c r="AA292" s="29">
        <v>0</v>
      </c>
      <c r="AB292" s="29">
        <v>0</v>
      </c>
      <c r="AC292" s="29">
        <v>0</v>
      </c>
      <c r="AD292" s="28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12</v>
      </c>
      <c r="AP292" s="72">
        <f>Table6[[#This Row],[FRL]]/Table6[[#This Row],[Total Students]]</f>
        <v>1</v>
      </c>
      <c r="AQ292" s="29">
        <v>12</v>
      </c>
      <c r="AR292" s="57">
        <f>Table6[[#This Row],[At Risk]]/Table6[[#This Row],[Total Students]]</f>
        <v>1</v>
      </c>
      <c r="AS292" s="29" t="s">
        <v>1767</v>
      </c>
      <c r="AT292" s="29" t="s">
        <v>1781</v>
      </c>
      <c r="AU292" s="70" t="s">
        <v>3246</v>
      </c>
    </row>
    <row r="293" spans="2:47" ht="30" x14ac:dyDescent="0.25">
      <c r="B293" s="28" t="s">
        <v>1808</v>
      </c>
      <c r="C293" s="28" t="s">
        <v>99</v>
      </c>
      <c r="D293" s="28" t="s">
        <v>100</v>
      </c>
      <c r="E293" s="28" t="s">
        <v>1910</v>
      </c>
      <c r="F293" s="28" t="s">
        <v>710</v>
      </c>
      <c r="G293" s="29">
        <v>17</v>
      </c>
      <c r="H293" s="29">
        <v>9</v>
      </c>
      <c r="I293" s="31">
        <v>0.52941176470588203</v>
      </c>
      <c r="J293" s="29">
        <v>8</v>
      </c>
      <c r="K293" s="31">
        <v>0.47058823529411797</v>
      </c>
      <c r="L293" s="29">
        <v>0</v>
      </c>
      <c r="M293" s="29">
        <v>0</v>
      </c>
      <c r="N293" s="29">
        <v>4</v>
      </c>
      <c r="O293" s="29">
        <v>1</v>
      </c>
      <c r="P293" s="29">
        <v>0</v>
      </c>
      <c r="Q293" s="29">
        <v>12</v>
      </c>
      <c r="R293" s="29">
        <v>0</v>
      </c>
      <c r="S293" s="29">
        <f>SUM(Table6[[#This Row],[AmInd]:[HawPI]],Table6[[#This Row],[Multiple]])</f>
        <v>5</v>
      </c>
      <c r="T293" s="29">
        <v>17</v>
      </c>
      <c r="U293" s="31">
        <v>1</v>
      </c>
      <c r="V293" s="29">
        <v>0</v>
      </c>
      <c r="W293" s="31">
        <v>0</v>
      </c>
      <c r="X293" s="29">
        <v>0</v>
      </c>
      <c r="Y293" s="29">
        <v>17</v>
      </c>
      <c r="Z293" s="29" t="s">
        <v>1869</v>
      </c>
      <c r="AA293" s="29">
        <v>0</v>
      </c>
      <c r="AB293" s="29">
        <v>0</v>
      </c>
      <c r="AC293" s="29">
        <v>0</v>
      </c>
      <c r="AD293" s="28">
        <v>0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13</v>
      </c>
      <c r="AP293" s="72">
        <f>Table6[[#This Row],[FRL]]/Table6[[#This Row],[Total Students]]</f>
        <v>0.76470588235294112</v>
      </c>
      <c r="AQ293" s="29">
        <v>13</v>
      </c>
      <c r="AR293" s="57">
        <f>Table6[[#This Row],[At Risk]]/Table6[[#This Row],[Total Students]]</f>
        <v>0.76470588235294112</v>
      </c>
      <c r="AS293" s="29" t="s">
        <v>1767</v>
      </c>
      <c r="AT293" s="29" t="s">
        <v>1781</v>
      </c>
      <c r="AU293" s="70" t="s">
        <v>3246</v>
      </c>
    </row>
    <row r="294" spans="2:47" x14ac:dyDescent="0.25">
      <c r="B294" s="28" t="s">
        <v>1808</v>
      </c>
      <c r="C294" s="28" t="s">
        <v>99</v>
      </c>
      <c r="D294" s="28" t="s">
        <v>100</v>
      </c>
      <c r="E294" s="28" t="s">
        <v>1911</v>
      </c>
      <c r="F294" s="28" t="s">
        <v>1765</v>
      </c>
      <c r="G294" s="29">
        <v>3</v>
      </c>
      <c r="H294" s="29">
        <v>0</v>
      </c>
      <c r="I294" s="31">
        <v>0</v>
      </c>
      <c r="J294" s="29">
        <v>3</v>
      </c>
      <c r="K294" s="31">
        <v>1</v>
      </c>
      <c r="L294" s="29">
        <v>0</v>
      </c>
      <c r="M294" s="29">
        <v>0</v>
      </c>
      <c r="N294" s="29">
        <v>1</v>
      </c>
      <c r="O294" s="29">
        <v>0</v>
      </c>
      <c r="P294" s="29">
        <v>0</v>
      </c>
      <c r="Q294" s="29">
        <v>2</v>
      </c>
      <c r="R294" s="29">
        <v>0</v>
      </c>
      <c r="S294" s="29">
        <f>SUM(Table6[[#This Row],[AmInd]:[HawPI]],Table6[[#This Row],[Multiple]])</f>
        <v>1</v>
      </c>
      <c r="T294" s="29">
        <v>3</v>
      </c>
      <c r="U294" s="31">
        <v>1</v>
      </c>
      <c r="V294" s="29">
        <v>0</v>
      </c>
      <c r="W294" s="31">
        <v>0</v>
      </c>
      <c r="X294" s="29">
        <v>1</v>
      </c>
      <c r="Y294" s="29">
        <v>2</v>
      </c>
      <c r="Z294" s="29" t="s">
        <v>1869</v>
      </c>
      <c r="AA294" s="29">
        <v>0</v>
      </c>
      <c r="AB294" s="29">
        <v>0</v>
      </c>
      <c r="AC294" s="29">
        <v>0</v>
      </c>
      <c r="AD294" s="28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1</v>
      </c>
      <c r="AP294" s="72">
        <f>Table6[[#This Row],[FRL]]/Table6[[#This Row],[Total Students]]</f>
        <v>0.33333333333333331</v>
      </c>
      <c r="AQ294" s="29">
        <v>1</v>
      </c>
      <c r="AR294" s="57">
        <f>Table6[[#This Row],[At Risk]]/Table6[[#This Row],[Total Students]]</f>
        <v>0.33333333333333331</v>
      </c>
      <c r="AS294" s="29" t="s">
        <v>1767</v>
      </c>
      <c r="AT294" s="29" t="s">
        <v>1781</v>
      </c>
      <c r="AU294" s="70" t="s">
        <v>3247</v>
      </c>
    </row>
    <row r="295" spans="2:47" x14ac:dyDescent="0.25">
      <c r="B295" s="28" t="s">
        <v>1808</v>
      </c>
      <c r="C295" s="28" t="s">
        <v>101</v>
      </c>
      <c r="D295" s="28" t="s">
        <v>102</v>
      </c>
      <c r="E295" s="28" t="s">
        <v>1912</v>
      </c>
      <c r="F295" s="28" t="s">
        <v>711</v>
      </c>
      <c r="G295" s="29">
        <v>719</v>
      </c>
      <c r="H295" s="29">
        <v>354</v>
      </c>
      <c r="I295" s="31">
        <v>0.492350486787204</v>
      </c>
      <c r="J295" s="29">
        <v>365</v>
      </c>
      <c r="K295" s="31">
        <v>0.50764951321279606</v>
      </c>
      <c r="L295" s="29">
        <v>1</v>
      </c>
      <c r="M295" s="29">
        <v>5</v>
      </c>
      <c r="N295" s="29">
        <v>7</v>
      </c>
      <c r="O295" s="29">
        <v>62</v>
      </c>
      <c r="P295" s="29">
        <v>0</v>
      </c>
      <c r="Q295" s="29">
        <v>630</v>
      </c>
      <c r="R295" s="29">
        <v>14</v>
      </c>
      <c r="S295" s="29">
        <f>SUM(Table6[[#This Row],[AmInd]:[HawPI]],Table6[[#This Row],[Multiple]])</f>
        <v>89</v>
      </c>
      <c r="T295" s="29">
        <v>715</v>
      </c>
      <c r="U295" s="31">
        <v>0.99443671766342101</v>
      </c>
      <c r="V295" s="29">
        <v>4</v>
      </c>
      <c r="W295" s="31">
        <v>5.5632823365785802E-3</v>
      </c>
      <c r="X295" s="29">
        <v>0</v>
      </c>
      <c r="Y295" s="29">
        <v>4</v>
      </c>
      <c r="Z295" s="29" t="s">
        <v>1869</v>
      </c>
      <c r="AA295" s="29">
        <v>48</v>
      </c>
      <c r="AB295" s="29">
        <v>68</v>
      </c>
      <c r="AC295" s="29">
        <v>52</v>
      </c>
      <c r="AD295" s="28">
        <v>54</v>
      </c>
      <c r="AE295" s="29">
        <v>69</v>
      </c>
      <c r="AF295" s="29">
        <v>56</v>
      </c>
      <c r="AG295" s="29">
        <v>50</v>
      </c>
      <c r="AH295" s="29">
        <v>56</v>
      </c>
      <c r="AI295" s="29">
        <v>60</v>
      </c>
      <c r="AJ295" s="29">
        <v>54</v>
      </c>
      <c r="AK295" s="29">
        <v>0</v>
      </c>
      <c r="AL295" s="29">
        <v>55</v>
      </c>
      <c r="AM295" s="29">
        <v>53</v>
      </c>
      <c r="AN295" s="29">
        <v>40</v>
      </c>
      <c r="AO295" s="29">
        <v>283</v>
      </c>
      <c r="AP295" s="72">
        <f>Table6[[#This Row],[FRL]]/Table6[[#This Row],[Total Students]]</f>
        <v>0.39360222531293465</v>
      </c>
      <c r="AQ295" s="29">
        <v>283</v>
      </c>
      <c r="AR295" s="57">
        <f>Table6[[#This Row],[At Risk]]/Table6[[#This Row],[Total Students]]</f>
        <v>0.39360222531293465</v>
      </c>
      <c r="AS295" s="29" t="s">
        <v>1767</v>
      </c>
      <c r="AT295" s="29" t="s">
        <v>1793</v>
      </c>
      <c r="AU295" s="70" t="s">
        <v>3247</v>
      </c>
    </row>
    <row r="296" spans="2:47" x14ac:dyDescent="0.25">
      <c r="B296" s="28" t="s">
        <v>1808</v>
      </c>
      <c r="C296" s="28" t="s">
        <v>101</v>
      </c>
      <c r="D296" s="28" t="s">
        <v>102</v>
      </c>
      <c r="E296" s="28" t="s">
        <v>1913</v>
      </c>
      <c r="F296" s="28" t="s">
        <v>712</v>
      </c>
      <c r="G296" s="29">
        <v>220</v>
      </c>
      <c r="H296" s="29">
        <v>87</v>
      </c>
      <c r="I296" s="31">
        <v>0.395454545454545</v>
      </c>
      <c r="J296" s="29">
        <v>133</v>
      </c>
      <c r="K296" s="31">
        <v>0.60454545454545505</v>
      </c>
      <c r="L296" s="29">
        <v>1</v>
      </c>
      <c r="M296" s="29">
        <v>0</v>
      </c>
      <c r="N296" s="29">
        <v>2</v>
      </c>
      <c r="O296" s="29">
        <v>1</v>
      </c>
      <c r="P296" s="29">
        <v>0</v>
      </c>
      <c r="Q296" s="29">
        <v>213</v>
      </c>
      <c r="R296" s="29">
        <v>3</v>
      </c>
      <c r="S296" s="29">
        <f>SUM(Table6[[#This Row],[AmInd]:[HawPI]],Table6[[#This Row],[Multiple]])</f>
        <v>7</v>
      </c>
      <c r="T296" s="29">
        <v>220</v>
      </c>
      <c r="U296" s="31">
        <v>1</v>
      </c>
      <c r="V296" s="29">
        <v>0</v>
      </c>
      <c r="W296" s="31">
        <v>0</v>
      </c>
      <c r="X296" s="29">
        <v>0</v>
      </c>
      <c r="Y296" s="29">
        <v>6</v>
      </c>
      <c r="Z296" s="29" t="s">
        <v>1869</v>
      </c>
      <c r="AA296" s="29">
        <v>16</v>
      </c>
      <c r="AB296" s="29">
        <v>19</v>
      </c>
      <c r="AC296" s="29">
        <v>22</v>
      </c>
      <c r="AD296" s="28">
        <v>15</v>
      </c>
      <c r="AE296" s="29">
        <v>21</v>
      </c>
      <c r="AF296" s="29">
        <v>11</v>
      </c>
      <c r="AG296" s="29">
        <v>14</v>
      </c>
      <c r="AH296" s="29">
        <v>12</v>
      </c>
      <c r="AI296" s="29">
        <v>11</v>
      </c>
      <c r="AJ296" s="29">
        <v>19</v>
      </c>
      <c r="AK296" s="29">
        <v>0</v>
      </c>
      <c r="AL296" s="29">
        <v>22</v>
      </c>
      <c r="AM296" s="29">
        <v>11</v>
      </c>
      <c r="AN296" s="29">
        <v>21</v>
      </c>
      <c r="AO296" s="29">
        <v>94</v>
      </c>
      <c r="AP296" s="72">
        <f>Table6[[#This Row],[FRL]]/Table6[[#This Row],[Total Students]]</f>
        <v>0.42727272727272725</v>
      </c>
      <c r="AQ296" s="29">
        <v>94</v>
      </c>
      <c r="AR296" s="57">
        <f>Table6[[#This Row],[At Risk]]/Table6[[#This Row],[Total Students]]</f>
        <v>0.42727272727272725</v>
      </c>
      <c r="AS296" s="29" t="s">
        <v>1767</v>
      </c>
      <c r="AT296" s="29" t="s">
        <v>1793</v>
      </c>
      <c r="AU296" s="70" t="s">
        <v>3247</v>
      </c>
    </row>
    <row r="297" spans="2:47" x14ac:dyDescent="0.25">
      <c r="B297" s="28" t="s">
        <v>1808</v>
      </c>
      <c r="C297" s="28" t="s">
        <v>101</v>
      </c>
      <c r="D297" s="28" t="s">
        <v>102</v>
      </c>
      <c r="E297" s="28" t="s">
        <v>1915</v>
      </c>
      <c r="F297" s="28" t="s">
        <v>713</v>
      </c>
      <c r="G297" s="29">
        <v>101</v>
      </c>
      <c r="H297" s="29">
        <v>48</v>
      </c>
      <c r="I297" s="31">
        <v>0.475247524752475</v>
      </c>
      <c r="J297" s="29">
        <v>53</v>
      </c>
      <c r="K297" s="31">
        <v>0.524752475247525</v>
      </c>
      <c r="L297" s="29">
        <v>1</v>
      </c>
      <c r="M297" s="29">
        <v>0</v>
      </c>
      <c r="N297" s="29">
        <v>1</v>
      </c>
      <c r="O297" s="29">
        <v>4</v>
      </c>
      <c r="P297" s="29">
        <v>0</v>
      </c>
      <c r="Q297" s="29">
        <v>93</v>
      </c>
      <c r="R297" s="29">
        <v>2</v>
      </c>
      <c r="S297" s="29">
        <f>SUM(Table6[[#This Row],[AmInd]:[HawPI]],Table6[[#This Row],[Multiple]])</f>
        <v>8</v>
      </c>
      <c r="T297" s="29">
        <v>101</v>
      </c>
      <c r="U297" s="31">
        <v>1</v>
      </c>
      <c r="V297" s="29">
        <v>0</v>
      </c>
      <c r="W297" s="31">
        <v>0</v>
      </c>
      <c r="X297" s="29">
        <v>0</v>
      </c>
      <c r="Y297" s="29">
        <v>0</v>
      </c>
      <c r="Z297" s="29" t="s">
        <v>1869</v>
      </c>
      <c r="AA297" s="29">
        <v>10</v>
      </c>
      <c r="AB297" s="29">
        <v>10</v>
      </c>
      <c r="AC297" s="29">
        <v>8</v>
      </c>
      <c r="AD297" s="28">
        <v>8</v>
      </c>
      <c r="AE297" s="29">
        <v>8</v>
      </c>
      <c r="AF297" s="29">
        <v>9</v>
      </c>
      <c r="AG297" s="29">
        <v>7</v>
      </c>
      <c r="AH297" s="29">
        <v>6</v>
      </c>
      <c r="AI297" s="29">
        <v>10</v>
      </c>
      <c r="AJ297" s="29">
        <v>5</v>
      </c>
      <c r="AK297" s="29">
        <v>0</v>
      </c>
      <c r="AL297" s="29">
        <v>7</v>
      </c>
      <c r="AM297" s="29">
        <v>8</v>
      </c>
      <c r="AN297" s="29">
        <v>5</v>
      </c>
      <c r="AO297" s="29">
        <v>21</v>
      </c>
      <c r="AP297" s="72">
        <f>Table6[[#This Row],[FRL]]/Table6[[#This Row],[Total Students]]</f>
        <v>0.20792079207920791</v>
      </c>
      <c r="AQ297" s="29">
        <v>21</v>
      </c>
      <c r="AR297" s="57">
        <f>Table6[[#This Row],[At Risk]]/Table6[[#This Row],[Total Students]]</f>
        <v>0.20792079207920791</v>
      </c>
      <c r="AS297" s="29" t="s">
        <v>1767</v>
      </c>
      <c r="AT297" s="29" t="s">
        <v>1793</v>
      </c>
      <c r="AU297" s="70" t="s">
        <v>3247</v>
      </c>
    </row>
    <row r="298" spans="2:47" x14ac:dyDescent="0.25">
      <c r="B298" s="28" t="s">
        <v>1808</v>
      </c>
      <c r="C298" s="28" t="s">
        <v>101</v>
      </c>
      <c r="D298" s="28" t="s">
        <v>102</v>
      </c>
      <c r="E298" s="28" t="s">
        <v>1916</v>
      </c>
      <c r="F298" s="28" t="s">
        <v>714</v>
      </c>
      <c r="G298" s="29">
        <v>256</v>
      </c>
      <c r="H298" s="29">
        <v>129</v>
      </c>
      <c r="I298" s="31">
        <v>0.50390625</v>
      </c>
      <c r="J298" s="29">
        <v>127</v>
      </c>
      <c r="K298" s="31">
        <v>0.49609375</v>
      </c>
      <c r="L298" s="29">
        <v>1</v>
      </c>
      <c r="M298" s="29">
        <v>0</v>
      </c>
      <c r="N298" s="29">
        <v>9</v>
      </c>
      <c r="O298" s="29">
        <v>14</v>
      </c>
      <c r="P298" s="29">
        <v>0</v>
      </c>
      <c r="Q298" s="29">
        <v>222</v>
      </c>
      <c r="R298" s="29">
        <v>10</v>
      </c>
      <c r="S298" s="29">
        <f>SUM(Table6[[#This Row],[AmInd]:[HawPI]],Table6[[#This Row],[Multiple]])</f>
        <v>34</v>
      </c>
      <c r="T298" s="29">
        <v>250</v>
      </c>
      <c r="U298" s="31">
        <v>0.9765625</v>
      </c>
      <c r="V298" s="29">
        <v>6</v>
      </c>
      <c r="W298" s="31">
        <v>2.34375E-2</v>
      </c>
      <c r="X298" s="29">
        <v>0</v>
      </c>
      <c r="Y298" s="29">
        <v>2</v>
      </c>
      <c r="Z298" s="29" t="s">
        <v>1869</v>
      </c>
      <c r="AA298" s="29">
        <v>23</v>
      </c>
      <c r="AB298" s="29">
        <v>16</v>
      </c>
      <c r="AC298" s="29">
        <v>14</v>
      </c>
      <c r="AD298" s="28">
        <v>24</v>
      </c>
      <c r="AE298" s="29">
        <v>10</v>
      </c>
      <c r="AF298" s="29">
        <v>17</v>
      </c>
      <c r="AG298" s="29">
        <v>13</v>
      </c>
      <c r="AH298" s="29">
        <v>26</v>
      </c>
      <c r="AI298" s="29">
        <v>11</v>
      </c>
      <c r="AJ298" s="29">
        <v>19</v>
      </c>
      <c r="AK298" s="29">
        <v>1</v>
      </c>
      <c r="AL298" s="29">
        <v>34</v>
      </c>
      <c r="AM298" s="29">
        <v>20</v>
      </c>
      <c r="AN298" s="29">
        <v>26</v>
      </c>
      <c r="AO298" s="29">
        <v>124</v>
      </c>
      <c r="AP298" s="72">
        <f>Table6[[#This Row],[FRL]]/Table6[[#This Row],[Total Students]]</f>
        <v>0.484375</v>
      </c>
      <c r="AQ298" s="29">
        <v>127</v>
      </c>
      <c r="AR298" s="57">
        <f>Table6[[#This Row],[At Risk]]/Table6[[#This Row],[Total Students]]</f>
        <v>0.49609375</v>
      </c>
      <c r="AS298" s="29" t="s">
        <v>1767</v>
      </c>
      <c r="AT298" s="29" t="s">
        <v>1793</v>
      </c>
      <c r="AU298" s="70" t="s">
        <v>3247</v>
      </c>
    </row>
    <row r="299" spans="2:47" x14ac:dyDescent="0.25">
      <c r="B299" s="28" t="s">
        <v>1808</v>
      </c>
      <c r="C299" s="28" t="s">
        <v>103</v>
      </c>
      <c r="D299" s="28" t="s">
        <v>104</v>
      </c>
      <c r="E299" s="28" t="s">
        <v>1918</v>
      </c>
      <c r="F299" s="28" t="s">
        <v>715</v>
      </c>
      <c r="G299" s="29">
        <v>226</v>
      </c>
      <c r="H299" s="29">
        <v>106</v>
      </c>
      <c r="I299" s="31">
        <v>0.46902654867256599</v>
      </c>
      <c r="J299" s="29">
        <v>120</v>
      </c>
      <c r="K299" s="31">
        <v>0.53097345132743401</v>
      </c>
      <c r="L299" s="29">
        <v>0</v>
      </c>
      <c r="M299" s="29">
        <v>2</v>
      </c>
      <c r="N299" s="29">
        <v>130</v>
      </c>
      <c r="O299" s="29">
        <v>2</v>
      </c>
      <c r="P299" s="29">
        <v>0</v>
      </c>
      <c r="Q299" s="29">
        <v>92</v>
      </c>
      <c r="R299" s="29">
        <v>0</v>
      </c>
      <c r="S299" s="29">
        <f>SUM(Table6[[#This Row],[AmInd]:[HawPI]],Table6[[#This Row],[Multiple]])</f>
        <v>134</v>
      </c>
      <c r="T299" s="29">
        <v>226</v>
      </c>
      <c r="U299" s="31">
        <v>1</v>
      </c>
      <c r="V299" s="29">
        <v>0</v>
      </c>
      <c r="W299" s="31">
        <v>0</v>
      </c>
      <c r="X299" s="29">
        <v>0</v>
      </c>
      <c r="Y299" s="29">
        <v>0</v>
      </c>
      <c r="Z299" s="29" t="s">
        <v>1869</v>
      </c>
      <c r="AA299" s="29">
        <v>0</v>
      </c>
      <c r="AB299" s="29">
        <v>0</v>
      </c>
      <c r="AC299" s="29">
        <v>0</v>
      </c>
      <c r="AD299" s="28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41</v>
      </c>
      <c r="AJ299" s="29">
        <v>48</v>
      </c>
      <c r="AK299" s="29">
        <v>0</v>
      </c>
      <c r="AL299" s="29">
        <v>51</v>
      </c>
      <c r="AM299" s="29">
        <v>46</v>
      </c>
      <c r="AN299" s="29">
        <v>40</v>
      </c>
      <c r="AO299" s="29">
        <v>196</v>
      </c>
      <c r="AP299" s="72">
        <f>Table6[[#This Row],[FRL]]/Table6[[#This Row],[Total Students]]</f>
        <v>0.86725663716814161</v>
      </c>
      <c r="AQ299" s="29">
        <v>196</v>
      </c>
      <c r="AR299" s="57">
        <f>Table6[[#This Row],[At Risk]]/Table6[[#This Row],[Total Students]]</f>
        <v>0.86725663716814161</v>
      </c>
      <c r="AS299" s="29" t="s">
        <v>1767</v>
      </c>
      <c r="AT299" s="29" t="s">
        <v>1919</v>
      </c>
      <c r="AU299" s="70" t="s">
        <v>3246</v>
      </c>
    </row>
    <row r="300" spans="2:47" x14ac:dyDescent="0.25">
      <c r="B300" s="28" t="s">
        <v>1808</v>
      </c>
      <c r="C300" s="28" t="s">
        <v>103</v>
      </c>
      <c r="D300" s="28" t="s">
        <v>104</v>
      </c>
      <c r="E300" s="28" t="s">
        <v>1920</v>
      </c>
      <c r="F300" s="28" t="s">
        <v>716</v>
      </c>
      <c r="G300" s="29">
        <v>83</v>
      </c>
      <c r="H300" s="29">
        <v>39</v>
      </c>
      <c r="I300" s="31">
        <v>0.469879518072289</v>
      </c>
      <c r="J300" s="29">
        <v>44</v>
      </c>
      <c r="K300" s="31">
        <v>0.530120481927711</v>
      </c>
      <c r="L300" s="29">
        <v>0</v>
      </c>
      <c r="M300" s="29">
        <v>0</v>
      </c>
      <c r="N300" s="29">
        <v>2</v>
      </c>
      <c r="O300" s="29">
        <v>0</v>
      </c>
      <c r="P300" s="29">
        <v>0</v>
      </c>
      <c r="Q300" s="29">
        <v>79</v>
      </c>
      <c r="R300" s="29">
        <v>2</v>
      </c>
      <c r="S300" s="29">
        <f>SUM(Table6[[#This Row],[AmInd]:[HawPI]],Table6[[#This Row],[Multiple]])</f>
        <v>4</v>
      </c>
      <c r="T300" s="29">
        <v>83</v>
      </c>
      <c r="U300" s="31">
        <v>1</v>
      </c>
      <c r="V300" s="29">
        <v>0</v>
      </c>
      <c r="W300" s="31">
        <v>0</v>
      </c>
      <c r="X300" s="29">
        <v>0</v>
      </c>
      <c r="Y300" s="29">
        <v>0</v>
      </c>
      <c r="Z300" s="29" t="s">
        <v>1869</v>
      </c>
      <c r="AA300" s="29">
        <v>7</v>
      </c>
      <c r="AB300" s="29">
        <v>7</v>
      </c>
      <c r="AC300" s="29">
        <v>10</v>
      </c>
      <c r="AD300" s="28">
        <v>5</v>
      </c>
      <c r="AE300" s="29">
        <v>6</v>
      </c>
      <c r="AF300" s="29">
        <v>10</v>
      </c>
      <c r="AG300" s="29">
        <v>11</v>
      </c>
      <c r="AH300" s="29">
        <v>5</v>
      </c>
      <c r="AI300" s="29">
        <v>7</v>
      </c>
      <c r="AJ300" s="29">
        <v>6</v>
      </c>
      <c r="AK300" s="29">
        <v>0</v>
      </c>
      <c r="AL300" s="29">
        <v>2</v>
      </c>
      <c r="AM300" s="29">
        <v>5</v>
      </c>
      <c r="AN300" s="29">
        <v>2</v>
      </c>
      <c r="AO300" s="29">
        <v>62</v>
      </c>
      <c r="AP300" s="72">
        <f>Table6[[#This Row],[FRL]]/Table6[[#This Row],[Total Students]]</f>
        <v>0.74698795180722888</v>
      </c>
      <c r="AQ300" s="29">
        <v>62</v>
      </c>
      <c r="AR300" s="57">
        <f>Table6[[#This Row],[At Risk]]/Table6[[#This Row],[Total Students]]</f>
        <v>0.74698795180722888</v>
      </c>
      <c r="AS300" s="29" t="s">
        <v>1767</v>
      </c>
      <c r="AT300" s="29" t="s">
        <v>1919</v>
      </c>
      <c r="AU300" s="70" t="s">
        <v>3247</v>
      </c>
    </row>
    <row r="301" spans="2:47" x14ac:dyDescent="0.25">
      <c r="B301" s="28" t="s">
        <v>1808</v>
      </c>
      <c r="C301" s="28" t="s">
        <v>103</v>
      </c>
      <c r="D301" s="28" t="s">
        <v>104</v>
      </c>
      <c r="E301" s="28" t="s">
        <v>1921</v>
      </c>
      <c r="F301" s="28" t="s">
        <v>717</v>
      </c>
      <c r="G301" s="29">
        <v>298</v>
      </c>
      <c r="H301" s="29">
        <v>147</v>
      </c>
      <c r="I301" s="31">
        <v>0.49328859060402702</v>
      </c>
      <c r="J301" s="29">
        <v>151</v>
      </c>
      <c r="K301" s="31">
        <v>0.50671140939597303</v>
      </c>
      <c r="L301" s="29">
        <v>0</v>
      </c>
      <c r="M301" s="29">
        <v>4</v>
      </c>
      <c r="N301" s="29">
        <v>33</v>
      </c>
      <c r="O301" s="29">
        <v>6</v>
      </c>
      <c r="P301" s="29">
        <v>0</v>
      </c>
      <c r="Q301" s="29">
        <v>251</v>
      </c>
      <c r="R301" s="29">
        <v>4</v>
      </c>
      <c r="S301" s="29">
        <f>SUM(Table6[[#This Row],[AmInd]:[HawPI]],Table6[[#This Row],[Multiple]])</f>
        <v>47</v>
      </c>
      <c r="T301" s="29">
        <v>298</v>
      </c>
      <c r="U301" s="31">
        <v>1</v>
      </c>
      <c r="V301" s="29">
        <v>0</v>
      </c>
      <c r="W301" s="31">
        <v>0</v>
      </c>
      <c r="X301" s="29">
        <v>0</v>
      </c>
      <c r="Y301" s="29">
        <v>0</v>
      </c>
      <c r="Z301" s="29" t="s">
        <v>1869</v>
      </c>
      <c r="AA301" s="29">
        <v>10</v>
      </c>
      <c r="AB301" s="29">
        <v>21</v>
      </c>
      <c r="AC301" s="29">
        <v>23</v>
      </c>
      <c r="AD301" s="28">
        <v>24</v>
      </c>
      <c r="AE301" s="29">
        <v>26</v>
      </c>
      <c r="AF301" s="29">
        <v>26</v>
      </c>
      <c r="AG301" s="29">
        <v>34</v>
      </c>
      <c r="AH301" s="29">
        <v>23</v>
      </c>
      <c r="AI301" s="29">
        <v>20</v>
      </c>
      <c r="AJ301" s="29">
        <v>27</v>
      </c>
      <c r="AK301" s="29">
        <v>0</v>
      </c>
      <c r="AL301" s="29">
        <v>25</v>
      </c>
      <c r="AM301" s="29">
        <v>24</v>
      </c>
      <c r="AN301" s="29">
        <v>15</v>
      </c>
      <c r="AO301" s="29">
        <v>159</v>
      </c>
      <c r="AP301" s="72">
        <f>Table6[[#This Row],[FRL]]/Table6[[#This Row],[Total Students]]</f>
        <v>0.53355704697986572</v>
      </c>
      <c r="AQ301" s="29">
        <v>159</v>
      </c>
      <c r="AR301" s="57">
        <f>Table6[[#This Row],[At Risk]]/Table6[[#This Row],[Total Students]]</f>
        <v>0.53355704697986572</v>
      </c>
      <c r="AS301" s="29" t="s">
        <v>1767</v>
      </c>
      <c r="AT301" s="29" t="s">
        <v>1919</v>
      </c>
      <c r="AU301" s="70" t="s">
        <v>3247</v>
      </c>
    </row>
    <row r="302" spans="2:47" x14ac:dyDescent="0.25">
      <c r="B302" s="28" t="s">
        <v>1808</v>
      </c>
      <c r="C302" s="28" t="s">
        <v>103</v>
      </c>
      <c r="D302" s="28" t="s">
        <v>104</v>
      </c>
      <c r="E302" s="28" t="s">
        <v>1922</v>
      </c>
      <c r="F302" s="28" t="s">
        <v>718</v>
      </c>
      <c r="G302" s="29">
        <v>279</v>
      </c>
      <c r="H302" s="29">
        <v>125</v>
      </c>
      <c r="I302" s="31">
        <v>0.44802867383512501</v>
      </c>
      <c r="J302" s="29">
        <v>154</v>
      </c>
      <c r="K302" s="31">
        <v>0.55197132616487499</v>
      </c>
      <c r="L302" s="29">
        <v>2</v>
      </c>
      <c r="M302" s="29">
        <v>0</v>
      </c>
      <c r="N302" s="29">
        <v>137</v>
      </c>
      <c r="O302" s="29">
        <v>3</v>
      </c>
      <c r="P302" s="29">
        <v>1</v>
      </c>
      <c r="Q302" s="29">
        <v>136</v>
      </c>
      <c r="R302" s="29">
        <v>0</v>
      </c>
      <c r="S302" s="29">
        <f>SUM(Table6[[#This Row],[AmInd]:[HawPI]],Table6[[#This Row],[Multiple]])</f>
        <v>143</v>
      </c>
      <c r="T302" s="29">
        <v>279</v>
      </c>
      <c r="U302" s="31">
        <v>1</v>
      </c>
      <c r="V302" s="29">
        <v>0</v>
      </c>
      <c r="W302" s="31">
        <v>0</v>
      </c>
      <c r="X302" s="29">
        <v>0</v>
      </c>
      <c r="Y302" s="29">
        <v>10</v>
      </c>
      <c r="Z302" s="29" t="s">
        <v>1869</v>
      </c>
      <c r="AA302" s="29">
        <v>61</v>
      </c>
      <c r="AB302" s="29">
        <v>68</v>
      </c>
      <c r="AC302" s="29">
        <v>50</v>
      </c>
      <c r="AD302" s="28">
        <v>47</v>
      </c>
      <c r="AE302" s="29">
        <v>43</v>
      </c>
      <c r="AF302" s="29">
        <v>0</v>
      </c>
      <c r="AG302" s="29">
        <v>0</v>
      </c>
      <c r="AH302" s="29">
        <v>0</v>
      </c>
      <c r="AI302" s="29">
        <v>0</v>
      </c>
      <c r="AJ302" s="29">
        <v>0</v>
      </c>
      <c r="AK302" s="29">
        <v>0</v>
      </c>
      <c r="AL302" s="29">
        <v>0</v>
      </c>
      <c r="AM302" s="29">
        <v>0</v>
      </c>
      <c r="AN302" s="29">
        <v>0</v>
      </c>
      <c r="AO302" s="29">
        <v>239</v>
      </c>
      <c r="AP302" s="72">
        <f>Table6[[#This Row],[FRL]]/Table6[[#This Row],[Total Students]]</f>
        <v>0.85663082437275984</v>
      </c>
      <c r="AQ302" s="29">
        <v>239</v>
      </c>
      <c r="AR302" s="57">
        <f>Table6[[#This Row],[At Risk]]/Table6[[#This Row],[Total Students]]</f>
        <v>0.85663082437275984</v>
      </c>
      <c r="AS302" s="29" t="s">
        <v>1767</v>
      </c>
      <c r="AT302" s="29" t="s">
        <v>1919</v>
      </c>
      <c r="AU302" s="70" t="s">
        <v>3246</v>
      </c>
    </row>
    <row r="303" spans="2:47" x14ac:dyDescent="0.25">
      <c r="B303" s="28" t="s">
        <v>1808</v>
      </c>
      <c r="C303" s="28" t="s">
        <v>103</v>
      </c>
      <c r="D303" s="28" t="s">
        <v>104</v>
      </c>
      <c r="E303" s="28" t="s">
        <v>1923</v>
      </c>
      <c r="F303" s="28" t="s">
        <v>719</v>
      </c>
      <c r="G303" s="29">
        <v>138</v>
      </c>
      <c r="H303" s="29">
        <v>65</v>
      </c>
      <c r="I303" s="31">
        <v>0.471014492753623</v>
      </c>
      <c r="J303" s="29">
        <v>73</v>
      </c>
      <c r="K303" s="31">
        <v>0.52898550724637705</v>
      </c>
      <c r="L303" s="29">
        <v>0</v>
      </c>
      <c r="M303" s="29">
        <v>0</v>
      </c>
      <c r="N303" s="29">
        <v>76</v>
      </c>
      <c r="O303" s="29">
        <v>4</v>
      </c>
      <c r="P303" s="29">
        <v>0</v>
      </c>
      <c r="Q303" s="29">
        <v>57</v>
      </c>
      <c r="R303" s="29">
        <v>1</v>
      </c>
      <c r="S303" s="29">
        <f>SUM(Table6[[#This Row],[AmInd]:[HawPI]],Table6[[#This Row],[Multiple]])</f>
        <v>81</v>
      </c>
      <c r="T303" s="29">
        <v>138</v>
      </c>
      <c r="U303" s="31">
        <v>1</v>
      </c>
      <c r="V303" s="29">
        <v>0</v>
      </c>
      <c r="W303" s="31">
        <v>0</v>
      </c>
      <c r="X303" s="29">
        <v>0</v>
      </c>
      <c r="Y303" s="29">
        <v>0</v>
      </c>
      <c r="Z303" s="29" t="s">
        <v>1869</v>
      </c>
      <c r="AA303" s="29">
        <v>0</v>
      </c>
      <c r="AB303" s="29">
        <v>0</v>
      </c>
      <c r="AC303" s="29">
        <v>0</v>
      </c>
      <c r="AD303" s="28">
        <v>0</v>
      </c>
      <c r="AE303" s="29">
        <v>0</v>
      </c>
      <c r="AF303" s="29">
        <v>40</v>
      </c>
      <c r="AG303" s="29">
        <v>51</v>
      </c>
      <c r="AH303" s="29">
        <v>47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123</v>
      </c>
      <c r="AP303" s="72">
        <f>Table6[[#This Row],[FRL]]/Table6[[#This Row],[Total Students]]</f>
        <v>0.89130434782608692</v>
      </c>
      <c r="AQ303" s="29">
        <v>123</v>
      </c>
      <c r="AR303" s="57">
        <f>Table6[[#This Row],[At Risk]]/Table6[[#This Row],[Total Students]]</f>
        <v>0.89130434782608692</v>
      </c>
      <c r="AS303" s="29" t="s">
        <v>1767</v>
      </c>
      <c r="AT303" s="29" t="s">
        <v>1919</v>
      </c>
      <c r="AU303" s="70" t="s">
        <v>3246</v>
      </c>
    </row>
    <row r="304" spans="2:47" x14ac:dyDescent="0.25">
      <c r="B304" s="28" t="s">
        <v>1808</v>
      </c>
      <c r="C304" s="28" t="s">
        <v>103</v>
      </c>
      <c r="D304" s="28" t="s">
        <v>104</v>
      </c>
      <c r="E304" s="28" t="s">
        <v>1924</v>
      </c>
      <c r="F304" s="28" t="s">
        <v>720</v>
      </c>
      <c r="G304" s="29">
        <v>255</v>
      </c>
      <c r="H304" s="29">
        <v>118</v>
      </c>
      <c r="I304" s="31">
        <v>0.46274509803921599</v>
      </c>
      <c r="J304" s="29">
        <v>137</v>
      </c>
      <c r="K304" s="31">
        <v>0.53725490196078396</v>
      </c>
      <c r="L304" s="29">
        <v>0</v>
      </c>
      <c r="M304" s="29">
        <v>1</v>
      </c>
      <c r="N304" s="29">
        <v>135</v>
      </c>
      <c r="O304" s="29">
        <v>7</v>
      </c>
      <c r="P304" s="29">
        <v>0</v>
      </c>
      <c r="Q304" s="29">
        <v>111</v>
      </c>
      <c r="R304" s="29">
        <v>1</v>
      </c>
      <c r="S304" s="29">
        <f>SUM(Table6[[#This Row],[AmInd]:[HawPI]],Table6[[#This Row],[Multiple]])</f>
        <v>144</v>
      </c>
      <c r="T304" s="29">
        <v>255</v>
      </c>
      <c r="U304" s="31">
        <v>1</v>
      </c>
      <c r="V304" s="29">
        <v>0</v>
      </c>
      <c r="W304" s="31">
        <v>0</v>
      </c>
      <c r="X304" s="29">
        <v>0</v>
      </c>
      <c r="Y304" s="29">
        <v>1</v>
      </c>
      <c r="Z304" s="29" t="s">
        <v>1869</v>
      </c>
      <c r="AA304" s="29">
        <v>25</v>
      </c>
      <c r="AB304" s="29">
        <v>18</v>
      </c>
      <c r="AC304" s="29">
        <v>22</v>
      </c>
      <c r="AD304" s="28">
        <v>30</v>
      </c>
      <c r="AE304" s="29">
        <v>19</v>
      </c>
      <c r="AF304" s="29">
        <v>18</v>
      </c>
      <c r="AG304" s="29">
        <v>20</v>
      </c>
      <c r="AH304" s="29">
        <v>21</v>
      </c>
      <c r="AI304" s="29">
        <v>14</v>
      </c>
      <c r="AJ304" s="29">
        <v>18</v>
      </c>
      <c r="AK304" s="29">
        <v>0</v>
      </c>
      <c r="AL304" s="29">
        <v>20</v>
      </c>
      <c r="AM304" s="29">
        <v>16</v>
      </c>
      <c r="AN304" s="29">
        <v>13</v>
      </c>
      <c r="AO304" s="29">
        <v>210</v>
      </c>
      <c r="AP304" s="72">
        <f>Table6[[#This Row],[FRL]]/Table6[[#This Row],[Total Students]]</f>
        <v>0.82352941176470584</v>
      </c>
      <c r="AQ304" s="29">
        <v>210</v>
      </c>
      <c r="AR304" s="57">
        <f>Table6[[#This Row],[At Risk]]/Table6[[#This Row],[Total Students]]</f>
        <v>0.82352941176470584</v>
      </c>
      <c r="AS304" s="29" t="s">
        <v>1767</v>
      </c>
      <c r="AT304" s="29" t="s">
        <v>1919</v>
      </c>
      <c r="AU304" s="70" t="s">
        <v>3246</v>
      </c>
    </row>
    <row r="305" spans="2:47" x14ac:dyDescent="0.25">
      <c r="B305" s="28" t="s">
        <v>1808</v>
      </c>
      <c r="C305" s="28" t="s">
        <v>105</v>
      </c>
      <c r="D305" s="28" t="s">
        <v>106</v>
      </c>
      <c r="E305" s="28" t="s">
        <v>1925</v>
      </c>
      <c r="F305" s="28" t="s">
        <v>721</v>
      </c>
      <c r="G305" s="29">
        <v>229</v>
      </c>
      <c r="H305" s="29">
        <v>106</v>
      </c>
      <c r="I305" s="31">
        <v>0.46288209606986902</v>
      </c>
      <c r="J305" s="29">
        <v>123</v>
      </c>
      <c r="K305" s="31">
        <v>0.53711790393013104</v>
      </c>
      <c r="L305" s="29">
        <v>0</v>
      </c>
      <c r="M305" s="29">
        <v>0</v>
      </c>
      <c r="N305" s="29">
        <v>134</v>
      </c>
      <c r="O305" s="29">
        <v>7</v>
      </c>
      <c r="P305" s="29">
        <v>0</v>
      </c>
      <c r="Q305" s="29">
        <v>79</v>
      </c>
      <c r="R305" s="29">
        <v>9</v>
      </c>
      <c r="S305" s="29">
        <f>SUM(Table6[[#This Row],[AmInd]:[HawPI]],Table6[[#This Row],[Multiple]])</f>
        <v>150</v>
      </c>
      <c r="T305" s="29">
        <v>229</v>
      </c>
      <c r="U305" s="31">
        <v>1</v>
      </c>
      <c r="V305" s="29">
        <v>0</v>
      </c>
      <c r="W305" s="31">
        <v>0</v>
      </c>
      <c r="X305" s="29">
        <v>0</v>
      </c>
      <c r="Y305" s="29">
        <v>2</v>
      </c>
      <c r="Z305" s="29" t="s">
        <v>1869</v>
      </c>
      <c r="AA305" s="29">
        <v>41</v>
      </c>
      <c r="AB305" s="29">
        <v>36</v>
      </c>
      <c r="AC305" s="29">
        <v>47</v>
      </c>
      <c r="AD305" s="28">
        <v>47</v>
      </c>
      <c r="AE305" s="29">
        <v>56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190</v>
      </c>
      <c r="AP305" s="72">
        <f>Table6[[#This Row],[FRL]]/Table6[[#This Row],[Total Students]]</f>
        <v>0.82969432314410485</v>
      </c>
      <c r="AQ305" s="29">
        <v>190</v>
      </c>
      <c r="AR305" s="57">
        <f>Table6[[#This Row],[At Risk]]/Table6[[#This Row],[Total Students]]</f>
        <v>0.82969432314410485</v>
      </c>
      <c r="AS305" s="29" t="s">
        <v>1767</v>
      </c>
      <c r="AT305" s="29" t="s">
        <v>1926</v>
      </c>
      <c r="AU305" s="70" t="s">
        <v>3246</v>
      </c>
    </row>
    <row r="306" spans="2:47" x14ac:dyDescent="0.25">
      <c r="B306" s="28" t="s">
        <v>1808</v>
      </c>
      <c r="C306" s="28" t="s">
        <v>105</v>
      </c>
      <c r="D306" s="28" t="s">
        <v>106</v>
      </c>
      <c r="E306" s="28" t="s">
        <v>1927</v>
      </c>
      <c r="F306" s="28" t="s">
        <v>722</v>
      </c>
      <c r="G306" s="29">
        <v>325</v>
      </c>
      <c r="H306" s="29">
        <v>157</v>
      </c>
      <c r="I306" s="31">
        <v>0.48307692307692301</v>
      </c>
      <c r="J306" s="29">
        <v>168</v>
      </c>
      <c r="K306" s="31">
        <v>0.51692307692307704</v>
      </c>
      <c r="L306" s="29">
        <v>0</v>
      </c>
      <c r="M306" s="29">
        <v>0</v>
      </c>
      <c r="N306" s="29">
        <v>200</v>
      </c>
      <c r="O306" s="29">
        <v>7</v>
      </c>
      <c r="P306" s="29">
        <v>0</v>
      </c>
      <c r="Q306" s="29">
        <v>115</v>
      </c>
      <c r="R306" s="29">
        <v>3</v>
      </c>
      <c r="S306" s="29">
        <f>SUM(Table6[[#This Row],[AmInd]:[HawPI]],Table6[[#This Row],[Multiple]])</f>
        <v>210</v>
      </c>
      <c r="T306" s="29">
        <v>325</v>
      </c>
      <c r="U306" s="31">
        <v>1</v>
      </c>
      <c r="V306" s="29">
        <v>0</v>
      </c>
      <c r="W306" s="31">
        <v>0</v>
      </c>
      <c r="X306" s="29">
        <v>0</v>
      </c>
      <c r="Y306" s="29">
        <v>0</v>
      </c>
      <c r="Z306" s="29" t="s">
        <v>1869</v>
      </c>
      <c r="AA306" s="29">
        <v>0</v>
      </c>
      <c r="AB306" s="29">
        <v>0</v>
      </c>
      <c r="AC306" s="29">
        <v>0</v>
      </c>
      <c r="AD306" s="28">
        <v>0</v>
      </c>
      <c r="AE306" s="29">
        <v>0</v>
      </c>
      <c r="AF306" s="29">
        <v>34</v>
      </c>
      <c r="AG306" s="29">
        <v>37</v>
      </c>
      <c r="AH306" s="29">
        <v>35</v>
      </c>
      <c r="AI306" s="29">
        <v>30</v>
      </c>
      <c r="AJ306" s="29">
        <v>41</v>
      </c>
      <c r="AK306" s="29">
        <v>0</v>
      </c>
      <c r="AL306" s="29">
        <v>50</v>
      </c>
      <c r="AM306" s="29">
        <v>44</v>
      </c>
      <c r="AN306" s="29">
        <v>54</v>
      </c>
      <c r="AO306" s="29">
        <v>250</v>
      </c>
      <c r="AP306" s="72">
        <f>Table6[[#This Row],[FRL]]/Table6[[#This Row],[Total Students]]</f>
        <v>0.76923076923076927</v>
      </c>
      <c r="AQ306" s="29">
        <v>250</v>
      </c>
      <c r="AR306" s="57">
        <f>Table6[[#This Row],[At Risk]]/Table6[[#This Row],[Total Students]]</f>
        <v>0.76923076923076927</v>
      </c>
      <c r="AS306" s="29" t="s">
        <v>1767</v>
      </c>
      <c r="AT306" s="29" t="s">
        <v>1926</v>
      </c>
      <c r="AU306" s="70" t="s">
        <v>3246</v>
      </c>
    </row>
    <row r="307" spans="2:47" x14ac:dyDescent="0.25">
      <c r="B307" s="28" t="s">
        <v>1808</v>
      </c>
      <c r="C307" s="28" t="s">
        <v>105</v>
      </c>
      <c r="D307" s="28" t="s">
        <v>106</v>
      </c>
      <c r="E307" s="28" t="s">
        <v>1928</v>
      </c>
      <c r="F307" s="28" t="s">
        <v>723</v>
      </c>
      <c r="G307" s="29">
        <v>354</v>
      </c>
      <c r="H307" s="29">
        <v>175</v>
      </c>
      <c r="I307" s="31">
        <v>0.49435028248587598</v>
      </c>
      <c r="J307" s="29">
        <v>179</v>
      </c>
      <c r="K307" s="31">
        <v>0.50564971751412402</v>
      </c>
      <c r="L307" s="29">
        <v>0</v>
      </c>
      <c r="M307" s="29">
        <v>1</v>
      </c>
      <c r="N307" s="29">
        <v>296</v>
      </c>
      <c r="O307" s="29">
        <v>15</v>
      </c>
      <c r="P307" s="29">
        <v>1</v>
      </c>
      <c r="Q307" s="29">
        <v>24</v>
      </c>
      <c r="R307" s="29">
        <v>17</v>
      </c>
      <c r="S307" s="29">
        <f>SUM(Table6[[#This Row],[AmInd]:[HawPI]],Table6[[#This Row],[Multiple]])</f>
        <v>330</v>
      </c>
      <c r="T307" s="29">
        <v>354</v>
      </c>
      <c r="U307" s="31">
        <v>1</v>
      </c>
      <c r="V307" s="29">
        <v>0</v>
      </c>
      <c r="W307" s="31">
        <v>0</v>
      </c>
      <c r="X307" s="29">
        <v>0</v>
      </c>
      <c r="Y307" s="29">
        <v>11</v>
      </c>
      <c r="Z307" s="29" t="s">
        <v>1869</v>
      </c>
      <c r="AA307" s="29">
        <v>75</v>
      </c>
      <c r="AB307" s="29">
        <v>62</v>
      </c>
      <c r="AC307" s="29">
        <v>85</v>
      </c>
      <c r="AD307" s="28">
        <v>71</v>
      </c>
      <c r="AE307" s="29">
        <v>50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332</v>
      </c>
      <c r="AP307" s="72">
        <f>Table6[[#This Row],[FRL]]/Table6[[#This Row],[Total Students]]</f>
        <v>0.93785310734463279</v>
      </c>
      <c r="AQ307" s="29">
        <v>332</v>
      </c>
      <c r="AR307" s="57">
        <f>Table6[[#This Row],[At Risk]]/Table6[[#This Row],[Total Students]]</f>
        <v>0.93785310734463279</v>
      </c>
      <c r="AS307" s="29" t="s">
        <v>1767</v>
      </c>
      <c r="AT307" s="29" t="s">
        <v>1926</v>
      </c>
      <c r="AU307" s="70" t="s">
        <v>3246</v>
      </c>
    </row>
    <row r="308" spans="2:47" x14ac:dyDescent="0.25">
      <c r="B308" s="28" t="s">
        <v>1808</v>
      </c>
      <c r="C308" s="28" t="s">
        <v>105</v>
      </c>
      <c r="D308" s="28" t="s">
        <v>106</v>
      </c>
      <c r="E308" s="28" t="s">
        <v>1929</v>
      </c>
      <c r="F308" s="28" t="s">
        <v>724</v>
      </c>
      <c r="G308" s="29">
        <v>202</v>
      </c>
      <c r="H308" s="29">
        <v>95</v>
      </c>
      <c r="I308" s="31">
        <v>0.47029702970296999</v>
      </c>
      <c r="J308" s="29">
        <v>107</v>
      </c>
      <c r="K308" s="31">
        <v>0.52970297029702995</v>
      </c>
      <c r="L308" s="29">
        <v>0</v>
      </c>
      <c r="M308" s="29">
        <v>1</v>
      </c>
      <c r="N308" s="29">
        <v>162</v>
      </c>
      <c r="O308" s="29">
        <v>7</v>
      </c>
      <c r="P308" s="29">
        <v>0</v>
      </c>
      <c r="Q308" s="29">
        <v>32</v>
      </c>
      <c r="R308" s="29">
        <v>0</v>
      </c>
      <c r="S308" s="29">
        <f>SUM(Table6[[#This Row],[AmInd]:[HawPI]],Table6[[#This Row],[Multiple]])</f>
        <v>170</v>
      </c>
      <c r="T308" s="29">
        <v>202</v>
      </c>
      <c r="U308" s="31">
        <v>1</v>
      </c>
      <c r="V308" s="29">
        <v>0</v>
      </c>
      <c r="W308" s="31">
        <v>0</v>
      </c>
      <c r="X308" s="29">
        <v>0</v>
      </c>
      <c r="Y308" s="29">
        <v>0</v>
      </c>
      <c r="Z308" s="29" t="s">
        <v>1869</v>
      </c>
      <c r="AA308" s="29">
        <v>0</v>
      </c>
      <c r="AB308" s="29">
        <v>0</v>
      </c>
      <c r="AC308" s="29">
        <v>0</v>
      </c>
      <c r="AD308" s="28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66</v>
      </c>
      <c r="AK308" s="29">
        <v>0</v>
      </c>
      <c r="AL308" s="29">
        <v>43</v>
      </c>
      <c r="AM308" s="29">
        <v>52</v>
      </c>
      <c r="AN308" s="29">
        <v>41</v>
      </c>
      <c r="AO308" s="29">
        <v>168</v>
      </c>
      <c r="AP308" s="72">
        <f>Table6[[#This Row],[FRL]]/Table6[[#This Row],[Total Students]]</f>
        <v>0.83168316831683164</v>
      </c>
      <c r="AQ308" s="29">
        <v>168</v>
      </c>
      <c r="AR308" s="57">
        <f>Table6[[#This Row],[At Risk]]/Table6[[#This Row],[Total Students]]</f>
        <v>0.83168316831683164</v>
      </c>
      <c r="AS308" s="29" t="s">
        <v>1767</v>
      </c>
      <c r="AT308" s="29" t="s">
        <v>1926</v>
      </c>
      <c r="AU308" s="70" t="s">
        <v>3246</v>
      </c>
    </row>
    <row r="309" spans="2:47" x14ac:dyDescent="0.25">
      <c r="B309" s="28" t="s">
        <v>1808</v>
      </c>
      <c r="C309" s="28" t="s">
        <v>105</v>
      </c>
      <c r="D309" s="28" t="s">
        <v>106</v>
      </c>
      <c r="E309" s="28" t="s">
        <v>1930</v>
      </c>
      <c r="F309" s="28" t="s">
        <v>725</v>
      </c>
      <c r="G309" s="29">
        <v>249</v>
      </c>
      <c r="H309" s="29">
        <v>97</v>
      </c>
      <c r="I309" s="31">
        <v>0.38955823293172698</v>
      </c>
      <c r="J309" s="29">
        <v>152</v>
      </c>
      <c r="K309" s="31">
        <v>0.61044176706827302</v>
      </c>
      <c r="L309" s="29">
        <v>0</v>
      </c>
      <c r="M309" s="29">
        <v>1</v>
      </c>
      <c r="N309" s="29">
        <v>207</v>
      </c>
      <c r="O309" s="29">
        <v>10</v>
      </c>
      <c r="P309" s="29">
        <v>0</v>
      </c>
      <c r="Q309" s="29">
        <v>29</v>
      </c>
      <c r="R309" s="29">
        <v>2</v>
      </c>
      <c r="S309" s="29">
        <f>SUM(Table6[[#This Row],[AmInd]:[HawPI]],Table6[[#This Row],[Multiple]])</f>
        <v>220</v>
      </c>
      <c r="T309" s="29">
        <v>249</v>
      </c>
      <c r="U309" s="31">
        <v>1</v>
      </c>
      <c r="V309" s="29">
        <v>0</v>
      </c>
      <c r="W309" s="31">
        <v>0</v>
      </c>
      <c r="X309" s="29">
        <v>0</v>
      </c>
      <c r="Y309" s="29">
        <v>0</v>
      </c>
      <c r="Z309" s="29" t="s">
        <v>1869</v>
      </c>
      <c r="AA309" s="29">
        <v>0</v>
      </c>
      <c r="AB309" s="29">
        <v>0</v>
      </c>
      <c r="AC309" s="29">
        <v>0</v>
      </c>
      <c r="AD309" s="28">
        <v>0</v>
      </c>
      <c r="AE309" s="29">
        <v>0</v>
      </c>
      <c r="AF309" s="29">
        <v>73</v>
      </c>
      <c r="AG309" s="29">
        <v>71</v>
      </c>
      <c r="AH309" s="29">
        <v>55</v>
      </c>
      <c r="AI309" s="29">
        <v>50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229</v>
      </c>
      <c r="AP309" s="72">
        <f>Table6[[#This Row],[FRL]]/Table6[[#This Row],[Total Students]]</f>
        <v>0.91967871485943775</v>
      </c>
      <c r="AQ309" s="29">
        <v>229</v>
      </c>
      <c r="AR309" s="57">
        <f>Table6[[#This Row],[At Risk]]/Table6[[#This Row],[Total Students]]</f>
        <v>0.91967871485943775</v>
      </c>
      <c r="AS309" s="29" t="s">
        <v>1767</v>
      </c>
      <c r="AT309" s="29" t="s">
        <v>1926</v>
      </c>
      <c r="AU309" s="70" t="s">
        <v>3246</v>
      </c>
    </row>
    <row r="310" spans="2:47" x14ac:dyDescent="0.25">
      <c r="B310" s="28" t="s">
        <v>1808</v>
      </c>
      <c r="C310" s="28" t="s">
        <v>105</v>
      </c>
      <c r="D310" s="28" t="s">
        <v>106</v>
      </c>
      <c r="E310" s="28" t="s">
        <v>1931</v>
      </c>
      <c r="F310" s="28" t="s">
        <v>726</v>
      </c>
      <c r="G310" s="29">
        <v>277</v>
      </c>
      <c r="H310" s="29">
        <v>165</v>
      </c>
      <c r="I310" s="31">
        <v>0.595667870036101</v>
      </c>
      <c r="J310" s="29">
        <v>112</v>
      </c>
      <c r="K310" s="31">
        <v>0.404332129963899</v>
      </c>
      <c r="L310" s="29">
        <v>0</v>
      </c>
      <c r="M310" s="29">
        <v>1</v>
      </c>
      <c r="N310" s="29">
        <v>102</v>
      </c>
      <c r="O310" s="29">
        <v>1</v>
      </c>
      <c r="P310" s="29">
        <v>0</v>
      </c>
      <c r="Q310" s="29">
        <v>171</v>
      </c>
      <c r="R310" s="29">
        <v>2</v>
      </c>
      <c r="S310" s="29">
        <f>SUM(Table6[[#This Row],[AmInd]:[HawPI]],Table6[[#This Row],[Multiple]])</f>
        <v>106</v>
      </c>
      <c r="T310" s="29">
        <v>277</v>
      </c>
      <c r="U310" s="31">
        <v>1</v>
      </c>
      <c r="V310" s="29">
        <v>0</v>
      </c>
      <c r="W310" s="31">
        <v>0</v>
      </c>
      <c r="X310" s="29">
        <v>0</v>
      </c>
      <c r="Y310" s="29">
        <v>4</v>
      </c>
      <c r="Z310" s="29" t="s">
        <v>1869</v>
      </c>
      <c r="AA310" s="29">
        <v>18</v>
      </c>
      <c r="AB310" s="29">
        <v>15</v>
      </c>
      <c r="AC310" s="29">
        <v>23</v>
      </c>
      <c r="AD310" s="28">
        <v>22</v>
      </c>
      <c r="AE310" s="29">
        <v>23</v>
      </c>
      <c r="AF310" s="29">
        <v>21</v>
      </c>
      <c r="AG310" s="29">
        <v>24</v>
      </c>
      <c r="AH310" s="29">
        <v>22</v>
      </c>
      <c r="AI310" s="29">
        <v>16</v>
      </c>
      <c r="AJ310" s="29">
        <v>25</v>
      </c>
      <c r="AK310" s="29">
        <v>0</v>
      </c>
      <c r="AL310" s="29">
        <v>25</v>
      </c>
      <c r="AM310" s="29">
        <v>18</v>
      </c>
      <c r="AN310" s="29">
        <v>21</v>
      </c>
      <c r="AO310" s="29">
        <v>168</v>
      </c>
      <c r="AP310" s="72">
        <f>Table6[[#This Row],[FRL]]/Table6[[#This Row],[Total Students]]</f>
        <v>0.60649819494584833</v>
      </c>
      <c r="AQ310" s="29">
        <v>168</v>
      </c>
      <c r="AR310" s="57">
        <f>Table6[[#This Row],[At Risk]]/Table6[[#This Row],[Total Students]]</f>
        <v>0.60649819494584833</v>
      </c>
      <c r="AS310" s="29" t="s">
        <v>1767</v>
      </c>
      <c r="AT310" s="29" t="s">
        <v>1926</v>
      </c>
      <c r="AU310" s="70" t="s">
        <v>3246</v>
      </c>
    </row>
    <row r="311" spans="2:47" x14ac:dyDescent="0.25">
      <c r="B311" s="28" t="s">
        <v>1808</v>
      </c>
      <c r="C311" s="28" t="s">
        <v>105</v>
      </c>
      <c r="D311" s="28" t="s">
        <v>106</v>
      </c>
      <c r="E311" s="28" t="s">
        <v>1933</v>
      </c>
      <c r="F311" s="28" t="s">
        <v>727</v>
      </c>
      <c r="G311" s="29">
        <v>26</v>
      </c>
      <c r="H311" s="29">
        <v>12</v>
      </c>
      <c r="I311" s="31">
        <v>0.46153846153846201</v>
      </c>
      <c r="J311" s="29">
        <v>14</v>
      </c>
      <c r="K311" s="31">
        <v>0.53846153846153799</v>
      </c>
      <c r="L311" s="29">
        <v>0</v>
      </c>
      <c r="M311" s="29">
        <v>0</v>
      </c>
      <c r="N311" s="29">
        <v>20</v>
      </c>
      <c r="O311" s="29">
        <v>1</v>
      </c>
      <c r="P311" s="29">
        <v>0</v>
      </c>
      <c r="Q311" s="29">
        <v>5</v>
      </c>
      <c r="R311" s="29">
        <v>0</v>
      </c>
      <c r="S311" s="29">
        <f>SUM(Table6[[#This Row],[AmInd]:[HawPI]],Table6[[#This Row],[Multiple]])</f>
        <v>21</v>
      </c>
      <c r="T311" s="29">
        <v>26</v>
      </c>
      <c r="U311" s="31">
        <v>1</v>
      </c>
      <c r="V311" s="29">
        <v>0</v>
      </c>
      <c r="W311" s="31">
        <v>0</v>
      </c>
      <c r="X311" s="29">
        <v>0</v>
      </c>
      <c r="Y311" s="29">
        <v>26</v>
      </c>
      <c r="Z311" s="29" t="s">
        <v>1869</v>
      </c>
      <c r="AA311" s="29">
        <v>0</v>
      </c>
      <c r="AB311" s="29">
        <v>0</v>
      </c>
      <c r="AC311" s="29">
        <v>0</v>
      </c>
      <c r="AD311" s="28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17</v>
      </c>
      <c r="AP311" s="72">
        <f>Table6[[#This Row],[FRL]]/Table6[[#This Row],[Total Students]]</f>
        <v>0.65384615384615385</v>
      </c>
      <c r="AQ311" s="29">
        <v>17</v>
      </c>
      <c r="AR311" s="57">
        <f>Table6[[#This Row],[At Risk]]/Table6[[#This Row],[Total Students]]</f>
        <v>0.65384615384615385</v>
      </c>
      <c r="AS311" s="29" t="s">
        <v>1767</v>
      </c>
      <c r="AT311" s="29" t="s">
        <v>1926</v>
      </c>
      <c r="AU311" s="70" t="s">
        <v>3247</v>
      </c>
    </row>
    <row r="312" spans="2:47" x14ac:dyDescent="0.25">
      <c r="B312" s="28" t="s">
        <v>1808</v>
      </c>
      <c r="C312" s="28" t="s">
        <v>107</v>
      </c>
      <c r="D312" s="28" t="s">
        <v>108</v>
      </c>
      <c r="E312" s="28" t="s">
        <v>1934</v>
      </c>
      <c r="F312" s="28" t="s">
        <v>728</v>
      </c>
      <c r="G312" s="29">
        <v>334</v>
      </c>
      <c r="H312" s="29">
        <v>165</v>
      </c>
      <c r="I312" s="31">
        <v>0.49401197604790398</v>
      </c>
      <c r="J312" s="29">
        <v>169</v>
      </c>
      <c r="K312" s="31">
        <v>0.50598802395209597</v>
      </c>
      <c r="L312" s="29">
        <v>0</v>
      </c>
      <c r="M312" s="29">
        <v>0</v>
      </c>
      <c r="N312" s="29">
        <v>322</v>
      </c>
      <c r="O312" s="29">
        <v>1</v>
      </c>
      <c r="P312" s="29">
        <v>0</v>
      </c>
      <c r="Q312" s="29">
        <v>10</v>
      </c>
      <c r="R312" s="29">
        <v>1</v>
      </c>
      <c r="S312" s="29">
        <f>SUM(Table6[[#This Row],[AmInd]:[HawPI]],Table6[[#This Row],[Multiple]])</f>
        <v>324</v>
      </c>
      <c r="T312" s="29">
        <v>333</v>
      </c>
      <c r="U312" s="31">
        <v>0.99700598802395202</v>
      </c>
      <c r="V312" s="29">
        <v>1</v>
      </c>
      <c r="W312" s="31">
        <v>2.9940119760479E-3</v>
      </c>
      <c r="X312" s="29">
        <v>0</v>
      </c>
      <c r="Y312" s="29">
        <v>0</v>
      </c>
      <c r="Z312" s="29" t="s">
        <v>1869</v>
      </c>
      <c r="AA312" s="29">
        <v>0</v>
      </c>
      <c r="AB312" s="29">
        <v>0</v>
      </c>
      <c r="AC312" s="29">
        <v>0</v>
      </c>
      <c r="AD312" s="28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95</v>
      </c>
      <c r="AK312" s="29">
        <v>6</v>
      </c>
      <c r="AL312" s="29">
        <v>78</v>
      </c>
      <c r="AM312" s="29">
        <v>74</v>
      </c>
      <c r="AN312" s="29">
        <v>81</v>
      </c>
      <c r="AO312" s="29">
        <v>310</v>
      </c>
      <c r="AP312" s="72">
        <f>Table6[[#This Row],[FRL]]/Table6[[#This Row],[Total Students]]</f>
        <v>0.92814371257485029</v>
      </c>
      <c r="AQ312" s="29">
        <v>310</v>
      </c>
      <c r="AR312" s="57">
        <f>Table6[[#This Row],[At Risk]]/Table6[[#This Row],[Total Students]]</f>
        <v>0.92814371257485029</v>
      </c>
      <c r="AS312" s="29" t="s">
        <v>1767</v>
      </c>
      <c r="AT312" s="29" t="s">
        <v>1914</v>
      </c>
      <c r="AU312" s="70" t="s">
        <v>3246</v>
      </c>
    </row>
    <row r="313" spans="2:47" x14ac:dyDescent="0.25">
      <c r="B313" s="28" t="s">
        <v>1808</v>
      </c>
      <c r="C313" s="28" t="s">
        <v>107</v>
      </c>
      <c r="D313" s="28" t="s">
        <v>108</v>
      </c>
      <c r="E313" s="28" t="s">
        <v>1935</v>
      </c>
      <c r="F313" s="28" t="s">
        <v>729</v>
      </c>
      <c r="G313" s="29">
        <v>326</v>
      </c>
      <c r="H313" s="29">
        <v>167</v>
      </c>
      <c r="I313" s="31">
        <v>0.51226993865030701</v>
      </c>
      <c r="J313" s="29">
        <v>159</v>
      </c>
      <c r="K313" s="31">
        <v>0.48773006134969299</v>
      </c>
      <c r="L313" s="29">
        <v>0</v>
      </c>
      <c r="M313" s="29">
        <v>1</v>
      </c>
      <c r="N313" s="29">
        <v>288</v>
      </c>
      <c r="O313" s="29">
        <v>1</v>
      </c>
      <c r="P313" s="29">
        <v>0</v>
      </c>
      <c r="Q313" s="29">
        <v>33</v>
      </c>
      <c r="R313" s="29">
        <v>3</v>
      </c>
      <c r="S313" s="29">
        <f>SUM(Table6[[#This Row],[AmInd]:[HawPI]],Table6[[#This Row],[Multiple]])</f>
        <v>293</v>
      </c>
      <c r="T313" s="29">
        <v>323</v>
      </c>
      <c r="U313" s="31">
        <v>0.99079754601226999</v>
      </c>
      <c r="V313" s="29">
        <v>3</v>
      </c>
      <c r="W313" s="31">
        <v>9.2024539877300603E-3</v>
      </c>
      <c r="X313" s="29">
        <v>0</v>
      </c>
      <c r="Y313" s="29">
        <v>0</v>
      </c>
      <c r="Z313" s="29" t="s">
        <v>1869</v>
      </c>
      <c r="AA313" s="29">
        <v>0</v>
      </c>
      <c r="AB313" s="29">
        <v>0</v>
      </c>
      <c r="AC313" s="29">
        <v>0</v>
      </c>
      <c r="AD313" s="28">
        <v>0</v>
      </c>
      <c r="AE313" s="29">
        <v>0</v>
      </c>
      <c r="AF313" s="29">
        <v>0</v>
      </c>
      <c r="AG313" s="29">
        <v>99</v>
      </c>
      <c r="AH313" s="29">
        <v>115</v>
      </c>
      <c r="AI313" s="29">
        <v>112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318</v>
      </c>
      <c r="AP313" s="72">
        <f>Table6[[#This Row],[FRL]]/Table6[[#This Row],[Total Students]]</f>
        <v>0.97546012269938653</v>
      </c>
      <c r="AQ313" s="29">
        <v>318</v>
      </c>
      <c r="AR313" s="57">
        <f>Table6[[#This Row],[At Risk]]/Table6[[#This Row],[Total Students]]</f>
        <v>0.97546012269938653</v>
      </c>
      <c r="AS313" s="29" t="s">
        <v>1767</v>
      </c>
      <c r="AT313" s="29" t="s">
        <v>1914</v>
      </c>
      <c r="AU313" s="70" t="s">
        <v>3246</v>
      </c>
    </row>
    <row r="314" spans="2:47" x14ac:dyDescent="0.25">
      <c r="B314" s="28" t="s">
        <v>1808</v>
      </c>
      <c r="C314" s="28" t="s">
        <v>107</v>
      </c>
      <c r="D314" s="28" t="s">
        <v>108</v>
      </c>
      <c r="E314" s="28" t="s">
        <v>1936</v>
      </c>
      <c r="F314" s="28" t="s">
        <v>730</v>
      </c>
      <c r="G314" s="29">
        <v>306</v>
      </c>
      <c r="H314" s="29">
        <v>143</v>
      </c>
      <c r="I314" s="31">
        <v>0.467320261437909</v>
      </c>
      <c r="J314" s="29">
        <v>163</v>
      </c>
      <c r="K314" s="31">
        <v>0.53267973856209205</v>
      </c>
      <c r="L314" s="29">
        <v>0</v>
      </c>
      <c r="M314" s="29">
        <v>0</v>
      </c>
      <c r="N314" s="29">
        <v>276</v>
      </c>
      <c r="O314" s="29">
        <v>2</v>
      </c>
      <c r="P314" s="29">
        <v>0</v>
      </c>
      <c r="Q314" s="29">
        <v>24</v>
      </c>
      <c r="R314" s="29">
        <v>4</v>
      </c>
      <c r="S314" s="29">
        <f>SUM(Table6[[#This Row],[AmInd]:[HawPI]],Table6[[#This Row],[Multiple]])</f>
        <v>282</v>
      </c>
      <c r="T314" s="29">
        <v>306</v>
      </c>
      <c r="U314" s="31">
        <v>1</v>
      </c>
      <c r="V314" s="29">
        <v>0</v>
      </c>
      <c r="W314" s="31">
        <v>0</v>
      </c>
      <c r="X314" s="29">
        <v>0</v>
      </c>
      <c r="Y314" s="29">
        <v>3</v>
      </c>
      <c r="Z314" s="29" t="s">
        <v>1869</v>
      </c>
      <c r="AA314" s="29">
        <v>93</v>
      </c>
      <c r="AB314" s="29">
        <v>117</v>
      </c>
      <c r="AC314" s="29">
        <v>93</v>
      </c>
      <c r="AD314" s="28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290</v>
      </c>
      <c r="AP314" s="72">
        <f>Table6[[#This Row],[FRL]]/Table6[[#This Row],[Total Students]]</f>
        <v>0.94771241830065356</v>
      </c>
      <c r="AQ314" s="29">
        <v>290</v>
      </c>
      <c r="AR314" s="57">
        <f>Table6[[#This Row],[At Risk]]/Table6[[#This Row],[Total Students]]</f>
        <v>0.94771241830065356</v>
      </c>
      <c r="AS314" s="29" t="s">
        <v>1767</v>
      </c>
      <c r="AT314" s="29" t="s">
        <v>1914</v>
      </c>
      <c r="AU314" s="70" t="s">
        <v>3246</v>
      </c>
    </row>
    <row r="315" spans="2:47" x14ac:dyDescent="0.25">
      <c r="B315" s="28" t="s">
        <v>1808</v>
      </c>
      <c r="C315" s="28" t="s">
        <v>107</v>
      </c>
      <c r="D315" s="28" t="s">
        <v>108</v>
      </c>
      <c r="E315" s="28" t="s">
        <v>1937</v>
      </c>
      <c r="F315" s="28" t="s">
        <v>731</v>
      </c>
      <c r="G315" s="29">
        <v>301</v>
      </c>
      <c r="H315" s="29">
        <v>160</v>
      </c>
      <c r="I315" s="31">
        <v>0.53156146179401997</v>
      </c>
      <c r="J315" s="29">
        <v>141</v>
      </c>
      <c r="K315" s="31">
        <v>0.46843853820598003</v>
      </c>
      <c r="L315" s="29">
        <v>0</v>
      </c>
      <c r="M315" s="29">
        <v>1</v>
      </c>
      <c r="N315" s="29">
        <v>267</v>
      </c>
      <c r="O315" s="29">
        <v>1</v>
      </c>
      <c r="P315" s="29">
        <v>0</v>
      </c>
      <c r="Q315" s="29">
        <v>25</v>
      </c>
      <c r="R315" s="29">
        <v>7</v>
      </c>
      <c r="S315" s="29">
        <f>SUM(Table6[[#This Row],[AmInd]:[HawPI]],Table6[[#This Row],[Multiple]])</f>
        <v>276</v>
      </c>
      <c r="T315" s="29">
        <v>297</v>
      </c>
      <c r="U315" s="31">
        <v>0.98671096345514997</v>
      </c>
      <c r="V315" s="29">
        <v>4</v>
      </c>
      <c r="W315" s="31">
        <v>1.32890365448505E-2</v>
      </c>
      <c r="X315" s="29">
        <v>0</v>
      </c>
      <c r="Y315" s="29">
        <v>0</v>
      </c>
      <c r="Z315" s="29" t="s">
        <v>1869</v>
      </c>
      <c r="AA315" s="29">
        <v>0</v>
      </c>
      <c r="AB315" s="29">
        <v>0</v>
      </c>
      <c r="AC315" s="29">
        <v>0</v>
      </c>
      <c r="AD315" s="28">
        <v>111</v>
      </c>
      <c r="AE315" s="29">
        <v>101</v>
      </c>
      <c r="AF315" s="29">
        <v>89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287</v>
      </c>
      <c r="AP315" s="72">
        <f>Table6[[#This Row],[FRL]]/Table6[[#This Row],[Total Students]]</f>
        <v>0.95348837209302328</v>
      </c>
      <c r="AQ315" s="29">
        <v>287</v>
      </c>
      <c r="AR315" s="57">
        <f>Table6[[#This Row],[At Risk]]/Table6[[#This Row],[Total Students]]</f>
        <v>0.95348837209302328</v>
      </c>
      <c r="AS315" s="29" t="s">
        <v>1767</v>
      </c>
      <c r="AT315" s="29" t="s">
        <v>1914</v>
      </c>
      <c r="AU315" s="70" t="s">
        <v>3246</v>
      </c>
    </row>
    <row r="316" spans="2:47" x14ac:dyDescent="0.25">
      <c r="B316" s="28" t="s">
        <v>1808</v>
      </c>
      <c r="C316" s="28" t="s">
        <v>107</v>
      </c>
      <c r="D316" s="28" t="s">
        <v>108</v>
      </c>
      <c r="E316" s="28" t="s">
        <v>1938</v>
      </c>
      <c r="F316" s="28" t="s">
        <v>732</v>
      </c>
      <c r="G316" s="29">
        <v>456</v>
      </c>
      <c r="H316" s="29">
        <v>219</v>
      </c>
      <c r="I316" s="31">
        <v>0.480263157894737</v>
      </c>
      <c r="J316" s="29">
        <v>237</v>
      </c>
      <c r="K316" s="31">
        <v>0.51973684210526305</v>
      </c>
      <c r="L316" s="29">
        <v>4</v>
      </c>
      <c r="M316" s="29">
        <v>0</v>
      </c>
      <c r="N316" s="29">
        <v>8</v>
      </c>
      <c r="O316" s="29">
        <v>3</v>
      </c>
      <c r="P316" s="29">
        <v>0</v>
      </c>
      <c r="Q316" s="29">
        <v>440</v>
      </c>
      <c r="R316" s="29">
        <v>1</v>
      </c>
      <c r="S316" s="29">
        <f>SUM(Table6[[#This Row],[AmInd]:[HawPI]],Table6[[#This Row],[Multiple]])</f>
        <v>16</v>
      </c>
      <c r="T316" s="29">
        <v>454</v>
      </c>
      <c r="U316" s="31">
        <v>0.99561403508771895</v>
      </c>
      <c r="V316" s="29">
        <v>2</v>
      </c>
      <c r="W316" s="31">
        <v>4.3859649122806998E-3</v>
      </c>
      <c r="X316" s="29">
        <v>0</v>
      </c>
      <c r="Y316" s="29">
        <v>1</v>
      </c>
      <c r="Z316" s="29" t="s">
        <v>1869</v>
      </c>
      <c r="AA316" s="29">
        <v>27</v>
      </c>
      <c r="AB316" s="29">
        <v>38</v>
      </c>
      <c r="AC316" s="29">
        <v>25</v>
      </c>
      <c r="AD316" s="28">
        <v>44</v>
      </c>
      <c r="AE316" s="29">
        <v>39</v>
      </c>
      <c r="AF316" s="29">
        <v>41</v>
      </c>
      <c r="AG316" s="29">
        <v>38</v>
      </c>
      <c r="AH316" s="29">
        <v>36</v>
      </c>
      <c r="AI316" s="29">
        <v>31</v>
      </c>
      <c r="AJ316" s="29">
        <v>37</v>
      </c>
      <c r="AK316" s="29">
        <v>0</v>
      </c>
      <c r="AL316" s="29">
        <v>27</v>
      </c>
      <c r="AM316" s="29">
        <v>32</v>
      </c>
      <c r="AN316" s="29">
        <v>40</v>
      </c>
      <c r="AO316" s="29">
        <v>227</v>
      </c>
      <c r="AP316" s="72">
        <f>Table6[[#This Row],[FRL]]/Table6[[#This Row],[Total Students]]</f>
        <v>0.49780701754385964</v>
      </c>
      <c r="AQ316" s="29">
        <v>227</v>
      </c>
      <c r="AR316" s="57">
        <f>Table6[[#This Row],[At Risk]]/Table6[[#This Row],[Total Students]]</f>
        <v>0.49780701754385964</v>
      </c>
      <c r="AS316" s="29" t="s">
        <v>1767</v>
      </c>
      <c r="AT316" s="29" t="s">
        <v>1914</v>
      </c>
      <c r="AU316" s="70" t="s">
        <v>3246</v>
      </c>
    </row>
    <row r="317" spans="2:47" x14ac:dyDescent="0.25">
      <c r="B317" s="28" t="s">
        <v>1808</v>
      </c>
      <c r="C317" s="28" t="s">
        <v>107</v>
      </c>
      <c r="D317" s="28" t="s">
        <v>108</v>
      </c>
      <c r="E317" s="28" t="s">
        <v>1940</v>
      </c>
      <c r="F317" s="28" t="s">
        <v>733</v>
      </c>
      <c r="G317" s="29">
        <v>413</v>
      </c>
      <c r="H317" s="29">
        <v>187</v>
      </c>
      <c r="I317" s="31">
        <v>0.45278450363196099</v>
      </c>
      <c r="J317" s="29">
        <v>226</v>
      </c>
      <c r="K317" s="31">
        <v>0.54721549636803901</v>
      </c>
      <c r="L317" s="29">
        <v>0</v>
      </c>
      <c r="M317" s="29">
        <v>4</v>
      </c>
      <c r="N317" s="29">
        <v>149</v>
      </c>
      <c r="O317" s="29">
        <v>14</v>
      </c>
      <c r="P317" s="29">
        <v>0</v>
      </c>
      <c r="Q317" s="29">
        <v>238</v>
      </c>
      <c r="R317" s="29">
        <v>8</v>
      </c>
      <c r="S317" s="29">
        <f>SUM(Table6[[#This Row],[AmInd]:[HawPI]],Table6[[#This Row],[Multiple]])</f>
        <v>175</v>
      </c>
      <c r="T317" s="29">
        <v>405</v>
      </c>
      <c r="U317" s="31">
        <v>0.98062953995157398</v>
      </c>
      <c r="V317" s="29">
        <v>8</v>
      </c>
      <c r="W317" s="31">
        <v>1.93704600484262E-2</v>
      </c>
      <c r="X317" s="29">
        <v>0</v>
      </c>
      <c r="Y317" s="29">
        <v>0</v>
      </c>
      <c r="Z317" s="29" t="s">
        <v>1869</v>
      </c>
      <c r="AA317" s="29">
        <v>0</v>
      </c>
      <c r="AB317" s="29">
        <v>0</v>
      </c>
      <c r="AC317" s="29">
        <v>0</v>
      </c>
      <c r="AD317" s="28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121</v>
      </c>
      <c r="AK317" s="29">
        <v>1</v>
      </c>
      <c r="AL317" s="29">
        <v>93</v>
      </c>
      <c r="AM317" s="29">
        <v>102</v>
      </c>
      <c r="AN317" s="29">
        <v>96</v>
      </c>
      <c r="AO317" s="29">
        <v>236</v>
      </c>
      <c r="AP317" s="72">
        <f>Table6[[#This Row],[FRL]]/Table6[[#This Row],[Total Students]]</f>
        <v>0.5714285714285714</v>
      </c>
      <c r="AQ317" s="29">
        <v>236</v>
      </c>
      <c r="AR317" s="57">
        <f>Table6[[#This Row],[At Risk]]/Table6[[#This Row],[Total Students]]</f>
        <v>0.5714285714285714</v>
      </c>
      <c r="AS317" s="29" t="s">
        <v>1767</v>
      </c>
      <c r="AT317" s="29" t="s">
        <v>1914</v>
      </c>
      <c r="AU317" s="70" t="s">
        <v>3246</v>
      </c>
    </row>
    <row r="318" spans="2:47" x14ac:dyDescent="0.25">
      <c r="B318" s="28" t="s">
        <v>1808</v>
      </c>
      <c r="C318" s="28" t="s">
        <v>107</v>
      </c>
      <c r="D318" s="28" t="s">
        <v>108</v>
      </c>
      <c r="E318" s="28" t="s">
        <v>1941</v>
      </c>
      <c r="F318" s="28" t="s">
        <v>734</v>
      </c>
      <c r="G318" s="29">
        <v>322</v>
      </c>
      <c r="H318" s="29">
        <v>146</v>
      </c>
      <c r="I318" s="31">
        <v>0.453416149068323</v>
      </c>
      <c r="J318" s="29">
        <v>176</v>
      </c>
      <c r="K318" s="31">
        <v>0.54658385093167705</v>
      </c>
      <c r="L318" s="29">
        <v>1</v>
      </c>
      <c r="M318" s="29">
        <v>4</v>
      </c>
      <c r="N318" s="29">
        <v>98</v>
      </c>
      <c r="O318" s="29">
        <v>17</v>
      </c>
      <c r="P318" s="29">
        <v>1</v>
      </c>
      <c r="Q318" s="29">
        <v>201</v>
      </c>
      <c r="R318" s="29">
        <v>0</v>
      </c>
      <c r="S318" s="29">
        <f>SUM(Table6[[#This Row],[AmInd]:[HawPI]],Table6[[#This Row],[Multiple]])</f>
        <v>121</v>
      </c>
      <c r="T318" s="29">
        <v>315</v>
      </c>
      <c r="U318" s="31">
        <v>0.97826086956521696</v>
      </c>
      <c r="V318" s="29">
        <v>7</v>
      </c>
      <c r="W318" s="31">
        <v>2.1739130434782601E-2</v>
      </c>
      <c r="X318" s="29">
        <v>0</v>
      </c>
      <c r="Y318" s="29">
        <v>0</v>
      </c>
      <c r="Z318" s="29" t="s">
        <v>1869</v>
      </c>
      <c r="AA318" s="29">
        <v>0</v>
      </c>
      <c r="AB318" s="29">
        <v>0</v>
      </c>
      <c r="AC318" s="29">
        <v>0</v>
      </c>
      <c r="AD318" s="28">
        <v>0</v>
      </c>
      <c r="AE318" s="29">
        <v>0</v>
      </c>
      <c r="AF318" s="29">
        <v>0</v>
      </c>
      <c r="AG318" s="29">
        <v>105</v>
      </c>
      <c r="AH318" s="29">
        <v>120</v>
      </c>
      <c r="AI318" s="29">
        <v>97</v>
      </c>
      <c r="AJ318" s="29">
        <v>0</v>
      </c>
      <c r="AK318" s="29">
        <v>0</v>
      </c>
      <c r="AL318" s="29">
        <v>0</v>
      </c>
      <c r="AM318" s="29">
        <v>0</v>
      </c>
      <c r="AN318" s="29">
        <v>0</v>
      </c>
      <c r="AO318" s="29">
        <v>230</v>
      </c>
      <c r="AP318" s="72">
        <f>Table6[[#This Row],[FRL]]/Table6[[#This Row],[Total Students]]</f>
        <v>0.7142857142857143</v>
      </c>
      <c r="AQ318" s="29">
        <v>230</v>
      </c>
      <c r="AR318" s="57">
        <f>Table6[[#This Row],[At Risk]]/Table6[[#This Row],[Total Students]]</f>
        <v>0.7142857142857143</v>
      </c>
      <c r="AS318" s="29" t="s">
        <v>1767</v>
      </c>
      <c r="AT318" s="29" t="s">
        <v>1914</v>
      </c>
      <c r="AU318" s="70" t="s">
        <v>3246</v>
      </c>
    </row>
    <row r="319" spans="2:47" x14ac:dyDescent="0.25">
      <c r="B319" s="28" t="s">
        <v>1808</v>
      </c>
      <c r="C319" s="28" t="s">
        <v>107</v>
      </c>
      <c r="D319" s="28" t="s">
        <v>108</v>
      </c>
      <c r="E319" s="28" t="s">
        <v>1942</v>
      </c>
      <c r="F319" s="28" t="s">
        <v>735</v>
      </c>
      <c r="G319" s="29">
        <v>394</v>
      </c>
      <c r="H319" s="29">
        <v>181</v>
      </c>
      <c r="I319" s="31">
        <v>0.45939086294416198</v>
      </c>
      <c r="J319" s="29">
        <v>213</v>
      </c>
      <c r="K319" s="31">
        <v>0.54060913705583802</v>
      </c>
      <c r="L319" s="29">
        <v>0</v>
      </c>
      <c r="M319" s="29">
        <v>6</v>
      </c>
      <c r="N319" s="29">
        <v>114</v>
      </c>
      <c r="O319" s="29">
        <v>11</v>
      </c>
      <c r="P319" s="29">
        <v>1</v>
      </c>
      <c r="Q319" s="29">
        <v>258</v>
      </c>
      <c r="R319" s="29">
        <v>4</v>
      </c>
      <c r="S319" s="29">
        <f>SUM(Table6[[#This Row],[AmInd]:[HawPI]],Table6[[#This Row],[Multiple]])</f>
        <v>136</v>
      </c>
      <c r="T319" s="29">
        <v>387</v>
      </c>
      <c r="U319" s="31">
        <v>0.98223350253807096</v>
      </c>
      <c r="V319" s="29">
        <v>7</v>
      </c>
      <c r="W319" s="31">
        <v>1.7766497461928901E-2</v>
      </c>
      <c r="X319" s="29">
        <v>0</v>
      </c>
      <c r="Y319" s="29">
        <v>5</v>
      </c>
      <c r="Z319" s="29" t="s">
        <v>1869</v>
      </c>
      <c r="AA319" s="29">
        <v>125</v>
      </c>
      <c r="AB319" s="29">
        <v>118</v>
      </c>
      <c r="AC319" s="29">
        <v>146</v>
      </c>
      <c r="AD319" s="28">
        <v>0</v>
      </c>
      <c r="AE319" s="29">
        <v>0</v>
      </c>
      <c r="AF319" s="29">
        <v>0</v>
      </c>
      <c r="AG319" s="29">
        <v>0</v>
      </c>
      <c r="AH319" s="29">
        <v>0</v>
      </c>
      <c r="AI319" s="29">
        <v>0</v>
      </c>
      <c r="AJ319" s="29">
        <v>0</v>
      </c>
      <c r="AK319" s="29">
        <v>0</v>
      </c>
      <c r="AL319" s="29">
        <v>0</v>
      </c>
      <c r="AM319" s="29">
        <v>0</v>
      </c>
      <c r="AN319" s="29">
        <v>0</v>
      </c>
      <c r="AO319" s="29">
        <v>301</v>
      </c>
      <c r="AP319" s="72">
        <f>Table6[[#This Row],[FRL]]/Table6[[#This Row],[Total Students]]</f>
        <v>0.76395939086294418</v>
      </c>
      <c r="AQ319" s="29">
        <v>301</v>
      </c>
      <c r="AR319" s="57">
        <f>Table6[[#This Row],[At Risk]]/Table6[[#This Row],[Total Students]]</f>
        <v>0.76395939086294418</v>
      </c>
      <c r="AS319" s="29" t="s">
        <v>1767</v>
      </c>
      <c r="AT319" s="29" t="s">
        <v>1914</v>
      </c>
      <c r="AU319" s="70" t="s">
        <v>3246</v>
      </c>
    </row>
    <row r="320" spans="2:47" x14ac:dyDescent="0.25">
      <c r="B320" s="28" t="s">
        <v>1808</v>
      </c>
      <c r="C320" s="28" t="s">
        <v>107</v>
      </c>
      <c r="D320" s="28" t="s">
        <v>108</v>
      </c>
      <c r="E320" s="28" t="s">
        <v>1943</v>
      </c>
      <c r="F320" s="28" t="s">
        <v>736</v>
      </c>
      <c r="G320" s="29">
        <v>356</v>
      </c>
      <c r="H320" s="29">
        <v>187</v>
      </c>
      <c r="I320" s="31">
        <v>0.52528089887640494</v>
      </c>
      <c r="J320" s="29">
        <v>169</v>
      </c>
      <c r="K320" s="31">
        <v>0.474719101123596</v>
      </c>
      <c r="L320" s="29">
        <v>1</v>
      </c>
      <c r="M320" s="29">
        <v>4</v>
      </c>
      <c r="N320" s="29">
        <v>126</v>
      </c>
      <c r="O320" s="29">
        <v>5</v>
      </c>
      <c r="P320" s="29">
        <v>1</v>
      </c>
      <c r="Q320" s="29">
        <v>216</v>
      </c>
      <c r="R320" s="29">
        <v>3</v>
      </c>
      <c r="S320" s="29">
        <f>SUM(Table6[[#This Row],[AmInd]:[HawPI]],Table6[[#This Row],[Multiple]])</f>
        <v>140</v>
      </c>
      <c r="T320" s="29">
        <v>353</v>
      </c>
      <c r="U320" s="31">
        <v>0.99157303370786498</v>
      </c>
      <c r="V320" s="29">
        <v>3</v>
      </c>
      <c r="W320" s="31">
        <v>8.4269662921348295E-3</v>
      </c>
      <c r="X320" s="29">
        <v>0</v>
      </c>
      <c r="Y320" s="29">
        <v>0</v>
      </c>
      <c r="Z320" s="29" t="s">
        <v>1869</v>
      </c>
      <c r="AA320" s="29">
        <v>0</v>
      </c>
      <c r="AB320" s="29">
        <v>0</v>
      </c>
      <c r="AC320" s="29">
        <v>0</v>
      </c>
      <c r="AD320" s="28">
        <v>117</v>
      </c>
      <c r="AE320" s="29">
        <v>120</v>
      </c>
      <c r="AF320" s="29">
        <v>119</v>
      </c>
      <c r="AG320" s="29">
        <v>0</v>
      </c>
      <c r="AH320" s="29">
        <v>0</v>
      </c>
      <c r="AI320" s="29">
        <v>0</v>
      </c>
      <c r="AJ320" s="29">
        <v>0</v>
      </c>
      <c r="AK320" s="29">
        <v>0</v>
      </c>
      <c r="AL320" s="29">
        <v>0</v>
      </c>
      <c r="AM320" s="29">
        <v>0</v>
      </c>
      <c r="AN320" s="29">
        <v>0</v>
      </c>
      <c r="AO320" s="29">
        <v>267</v>
      </c>
      <c r="AP320" s="72">
        <f>Table6[[#This Row],[FRL]]/Table6[[#This Row],[Total Students]]</f>
        <v>0.75</v>
      </c>
      <c r="AQ320" s="29">
        <v>267</v>
      </c>
      <c r="AR320" s="57">
        <f>Table6[[#This Row],[At Risk]]/Table6[[#This Row],[Total Students]]</f>
        <v>0.75</v>
      </c>
      <c r="AS320" s="29" t="s">
        <v>1767</v>
      </c>
      <c r="AT320" s="29" t="s">
        <v>1914</v>
      </c>
      <c r="AU320" s="70" t="s">
        <v>3246</v>
      </c>
    </row>
    <row r="321" spans="2:47" x14ac:dyDescent="0.25">
      <c r="B321" s="28" t="s">
        <v>1808</v>
      </c>
      <c r="C321" s="28" t="s">
        <v>107</v>
      </c>
      <c r="D321" s="28" t="s">
        <v>108</v>
      </c>
      <c r="E321" s="28" t="s">
        <v>1944</v>
      </c>
      <c r="F321" s="28" t="s">
        <v>737</v>
      </c>
      <c r="G321" s="29">
        <v>35</v>
      </c>
      <c r="H321" s="29">
        <v>10</v>
      </c>
      <c r="I321" s="31">
        <v>0.28571428571428598</v>
      </c>
      <c r="J321" s="29">
        <v>25</v>
      </c>
      <c r="K321" s="31">
        <v>0.71428571428571397</v>
      </c>
      <c r="L321" s="29">
        <v>0</v>
      </c>
      <c r="M321" s="29">
        <v>0</v>
      </c>
      <c r="N321" s="29">
        <v>28</v>
      </c>
      <c r="O321" s="29">
        <v>0</v>
      </c>
      <c r="P321" s="29">
        <v>0</v>
      </c>
      <c r="Q321" s="29">
        <v>5</v>
      </c>
      <c r="R321" s="29">
        <v>2</v>
      </c>
      <c r="S321" s="29">
        <f>SUM(Table6[[#This Row],[AmInd]:[HawPI]],Table6[[#This Row],[Multiple]])</f>
        <v>30</v>
      </c>
      <c r="T321" s="29">
        <v>35</v>
      </c>
      <c r="U321" s="31">
        <v>1</v>
      </c>
      <c r="V321" s="29">
        <v>0</v>
      </c>
      <c r="W321" s="31">
        <v>0</v>
      </c>
      <c r="X321" s="29">
        <v>0</v>
      </c>
      <c r="Y321" s="29">
        <v>0</v>
      </c>
      <c r="Z321" s="29" t="s">
        <v>1869</v>
      </c>
      <c r="AA321" s="29">
        <v>0</v>
      </c>
      <c r="AB321" s="29">
        <v>0</v>
      </c>
      <c r="AC321" s="29">
        <v>0</v>
      </c>
      <c r="AD321" s="28">
        <v>0</v>
      </c>
      <c r="AE321" s="29">
        <v>1</v>
      </c>
      <c r="AF321" s="29">
        <v>0</v>
      </c>
      <c r="AG321" s="29">
        <v>1</v>
      </c>
      <c r="AH321" s="29">
        <v>6</v>
      </c>
      <c r="AI321" s="29">
        <v>9</v>
      </c>
      <c r="AJ321" s="29">
        <v>7</v>
      </c>
      <c r="AK321" s="29">
        <v>0</v>
      </c>
      <c r="AL321" s="29">
        <v>8</v>
      </c>
      <c r="AM321" s="29">
        <v>3</v>
      </c>
      <c r="AN321" s="29">
        <v>0</v>
      </c>
      <c r="AO321" s="29">
        <v>34</v>
      </c>
      <c r="AP321" s="72">
        <f>Table6[[#This Row],[FRL]]/Table6[[#This Row],[Total Students]]</f>
        <v>0.97142857142857142</v>
      </c>
      <c r="AQ321" s="29">
        <v>34</v>
      </c>
      <c r="AR321" s="57">
        <f>Table6[[#This Row],[At Risk]]/Table6[[#This Row],[Total Students]]</f>
        <v>0.97142857142857142</v>
      </c>
      <c r="AS321" s="29" t="s">
        <v>1767</v>
      </c>
      <c r="AT321" s="29" t="s">
        <v>1914</v>
      </c>
      <c r="AU321" s="70" t="s">
        <v>3247</v>
      </c>
    </row>
    <row r="322" spans="2:47" x14ac:dyDescent="0.25">
      <c r="B322" s="28" t="s">
        <v>1808</v>
      </c>
      <c r="C322" s="28" t="s">
        <v>107</v>
      </c>
      <c r="D322" s="28" t="s">
        <v>108</v>
      </c>
      <c r="E322" s="28" t="s">
        <v>1945</v>
      </c>
      <c r="F322" s="28" t="s">
        <v>738</v>
      </c>
      <c r="G322" s="29">
        <v>4</v>
      </c>
      <c r="H322" s="29">
        <v>0</v>
      </c>
      <c r="I322" s="31">
        <v>0</v>
      </c>
      <c r="J322" s="29">
        <v>4</v>
      </c>
      <c r="K322" s="31">
        <v>1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4</v>
      </c>
      <c r="R322" s="29">
        <v>0</v>
      </c>
      <c r="S322" s="29">
        <f>SUM(Table6[[#This Row],[AmInd]:[HawPI]],Table6[[#This Row],[Multiple]])</f>
        <v>0</v>
      </c>
      <c r="T322" s="29">
        <v>4</v>
      </c>
      <c r="U322" s="31">
        <v>1</v>
      </c>
      <c r="V322" s="29">
        <v>0</v>
      </c>
      <c r="W322" s="31">
        <v>0</v>
      </c>
      <c r="X322" s="29">
        <v>0</v>
      </c>
      <c r="Y322" s="29">
        <v>4</v>
      </c>
      <c r="Z322" s="29" t="s">
        <v>1869</v>
      </c>
      <c r="AA322" s="29">
        <v>0</v>
      </c>
      <c r="AB322" s="29">
        <v>0</v>
      </c>
      <c r="AC322" s="29">
        <v>0</v>
      </c>
      <c r="AD322" s="28">
        <v>0</v>
      </c>
      <c r="AE322" s="29">
        <v>0</v>
      </c>
      <c r="AF322" s="29">
        <v>0</v>
      </c>
      <c r="AG322" s="29">
        <v>0</v>
      </c>
      <c r="AH322" s="29">
        <v>0</v>
      </c>
      <c r="AI322" s="29">
        <v>0</v>
      </c>
      <c r="AJ322" s="29">
        <v>0</v>
      </c>
      <c r="AK322" s="29">
        <v>0</v>
      </c>
      <c r="AL322" s="29">
        <v>0</v>
      </c>
      <c r="AM322" s="29">
        <v>0</v>
      </c>
      <c r="AN322" s="29">
        <v>0</v>
      </c>
      <c r="AO322" s="29">
        <v>1</v>
      </c>
      <c r="AP322" s="72">
        <f>Table6[[#This Row],[FRL]]/Table6[[#This Row],[Total Students]]</f>
        <v>0.25</v>
      </c>
      <c r="AQ322" s="29">
        <v>1</v>
      </c>
      <c r="AR322" s="57">
        <f>Table6[[#This Row],[At Risk]]/Table6[[#This Row],[Total Students]]</f>
        <v>0.25</v>
      </c>
      <c r="AS322" s="29" t="s">
        <v>1767</v>
      </c>
      <c r="AT322" s="29" t="s">
        <v>1914</v>
      </c>
      <c r="AU322" s="70" t="s">
        <v>3247</v>
      </c>
    </row>
    <row r="323" spans="2:47" x14ac:dyDescent="0.25">
      <c r="B323" s="28" t="s">
        <v>1808</v>
      </c>
      <c r="C323" s="28" t="s">
        <v>109</v>
      </c>
      <c r="D323" s="28" t="s">
        <v>110</v>
      </c>
      <c r="E323" s="28" t="s">
        <v>1946</v>
      </c>
      <c r="F323" s="28" t="s">
        <v>739</v>
      </c>
      <c r="G323" s="29">
        <v>657</v>
      </c>
      <c r="H323" s="29">
        <v>318</v>
      </c>
      <c r="I323" s="31">
        <v>0.48401826484018301</v>
      </c>
      <c r="J323" s="29">
        <v>339</v>
      </c>
      <c r="K323" s="31">
        <v>0.51598173515981705</v>
      </c>
      <c r="L323" s="29">
        <v>3</v>
      </c>
      <c r="M323" s="29">
        <v>1</v>
      </c>
      <c r="N323" s="29">
        <v>237</v>
      </c>
      <c r="O323" s="29">
        <v>31</v>
      </c>
      <c r="P323" s="29">
        <v>0</v>
      </c>
      <c r="Q323" s="29">
        <v>367</v>
      </c>
      <c r="R323" s="29">
        <v>18</v>
      </c>
      <c r="S323" s="29">
        <f>SUM(Table6[[#This Row],[AmInd]:[HawPI]],Table6[[#This Row],[Multiple]])</f>
        <v>290</v>
      </c>
      <c r="T323" s="29">
        <v>644</v>
      </c>
      <c r="U323" s="31">
        <v>0.98021308980213095</v>
      </c>
      <c r="V323" s="29">
        <v>13</v>
      </c>
      <c r="W323" s="31">
        <v>1.9786910197869101E-2</v>
      </c>
      <c r="X323" s="29">
        <v>0</v>
      </c>
      <c r="Y323" s="29">
        <v>19</v>
      </c>
      <c r="Z323" s="29" t="s">
        <v>1869</v>
      </c>
      <c r="AA323" s="29">
        <v>50</v>
      </c>
      <c r="AB323" s="29">
        <v>46</v>
      </c>
      <c r="AC323" s="29">
        <v>57</v>
      </c>
      <c r="AD323" s="28">
        <v>38</v>
      </c>
      <c r="AE323" s="29">
        <v>47</v>
      </c>
      <c r="AF323" s="29">
        <v>60</v>
      </c>
      <c r="AG323" s="29">
        <v>50</v>
      </c>
      <c r="AH323" s="29">
        <v>42</v>
      </c>
      <c r="AI323" s="29">
        <v>33</v>
      </c>
      <c r="AJ323" s="29">
        <v>53</v>
      </c>
      <c r="AK323" s="29">
        <v>0</v>
      </c>
      <c r="AL323" s="29">
        <v>61</v>
      </c>
      <c r="AM323" s="29">
        <v>58</v>
      </c>
      <c r="AN323" s="29">
        <v>43</v>
      </c>
      <c r="AO323" s="29">
        <v>425</v>
      </c>
      <c r="AP323" s="72">
        <f>Table6[[#This Row],[FRL]]/Table6[[#This Row],[Total Students]]</f>
        <v>0.64687975646879758</v>
      </c>
      <c r="AQ323" s="29">
        <v>425</v>
      </c>
      <c r="AR323" s="57">
        <f>Table6[[#This Row],[At Risk]]/Table6[[#This Row],[Total Students]]</f>
        <v>0.64687975646879758</v>
      </c>
      <c r="AS323" s="29" t="s">
        <v>1767</v>
      </c>
      <c r="AT323" s="29" t="s">
        <v>1796</v>
      </c>
      <c r="AU323" s="70" t="s">
        <v>3246</v>
      </c>
    </row>
    <row r="324" spans="2:47" x14ac:dyDescent="0.25">
      <c r="B324" s="28" t="s">
        <v>1808</v>
      </c>
      <c r="C324" s="28" t="s">
        <v>109</v>
      </c>
      <c r="D324" s="28" t="s">
        <v>110</v>
      </c>
      <c r="E324" s="28" t="s">
        <v>1947</v>
      </c>
      <c r="F324" s="28" t="s">
        <v>740</v>
      </c>
      <c r="G324" s="29">
        <v>411</v>
      </c>
      <c r="H324" s="29">
        <v>197</v>
      </c>
      <c r="I324" s="31">
        <v>0.47931873479318698</v>
      </c>
      <c r="J324" s="29">
        <v>214</v>
      </c>
      <c r="K324" s="31">
        <v>0.52068126520681302</v>
      </c>
      <c r="L324" s="29">
        <v>2</v>
      </c>
      <c r="M324" s="29">
        <v>2</v>
      </c>
      <c r="N324" s="29">
        <v>360</v>
      </c>
      <c r="O324" s="29">
        <v>11</v>
      </c>
      <c r="P324" s="29">
        <v>0</v>
      </c>
      <c r="Q324" s="29">
        <v>32</v>
      </c>
      <c r="R324" s="29">
        <v>4</v>
      </c>
      <c r="S324" s="29">
        <f>SUM(Table6[[#This Row],[AmInd]:[HawPI]],Table6[[#This Row],[Multiple]])</f>
        <v>379</v>
      </c>
      <c r="T324" s="29">
        <v>410</v>
      </c>
      <c r="U324" s="31">
        <v>0.99756690997566899</v>
      </c>
      <c r="V324" s="29">
        <v>1</v>
      </c>
      <c r="W324" s="31">
        <v>2.4330900243308999E-3</v>
      </c>
      <c r="X324" s="29">
        <v>0</v>
      </c>
      <c r="Y324" s="29">
        <v>0</v>
      </c>
      <c r="Z324" s="29" t="s">
        <v>1869</v>
      </c>
      <c r="AA324" s="29">
        <v>0</v>
      </c>
      <c r="AB324" s="29">
        <v>0</v>
      </c>
      <c r="AC324" s="29">
        <v>0</v>
      </c>
      <c r="AD324" s="28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95</v>
      </c>
      <c r="AK324" s="29">
        <v>0</v>
      </c>
      <c r="AL324" s="29">
        <v>133</v>
      </c>
      <c r="AM324" s="29">
        <v>105</v>
      </c>
      <c r="AN324" s="29">
        <v>78</v>
      </c>
      <c r="AO324" s="29">
        <v>385</v>
      </c>
      <c r="AP324" s="72">
        <f>Table6[[#This Row],[FRL]]/Table6[[#This Row],[Total Students]]</f>
        <v>0.93673965936739656</v>
      </c>
      <c r="AQ324" s="29">
        <v>385</v>
      </c>
      <c r="AR324" s="57">
        <f>Table6[[#This Row],[At Risk]]/Table6[[#This Row],[Total Students]]</f>
        <v>0.93673965936739656</v>
      </c>
      <c r="AS324" s="29" t="s">
        <v>1767</v>
      </c>
      <c r="AT324" s="29" t="s">
        <v>1796</v>
      </c>
      <c r="AU324" s="70" t="s">
        <v>3246</v>
      </c>
    </row>
    <row r="325" spans="2:47" x14ac:dyDescent="0.25">
      <c r="B325" s="28" t="s">
        <v>1808</v>
      </c>
      <c r="C325" s="28" t="s">
        <v>109</v>
      </c>
      <c r="D325" s="28" t="s">
        <v>110</v>
      </c>
      <c r="E325" s="28" t="s">
        <v>1948</v>
      </c>
      <c r="F325" s="28" t="s">
        <v>741</v>
      </c>
      <c r="G325" s="29">
        <v>379</v>
      </c>
      <c r="H325" s="29">
        <v>180</v>
      </c>
      <c r="I325" s="31">
        <v>0.47493403693931402</v>
      </c>
      <c r="J325" s="29">
        <v>199</v>
      </c>
      <c r="K325" s="31">
        <v>0.52506596306068598</v>
      </c>
      <c r="L325" s="29">
        <v>1</v>
      </c>
      <c r="M325" s="29">
        <v>0</v>
      </c>
      <c r="N325" s="29">
        <v>61</v>
      </c>
      <c r="O325" s="29">
        <v>4</v>
      </c>
      <c r="P325" s="29">
        <v>0</v>
      </c>
      <c r="Q325" s="29">
        <v>307</v>
      </c>
      <c r="R325" s="29">
        <v>6</v>
      </c>
      <c r="S325" s="29">
        <f>SUM(Table6[[#This Row],[AmInd]:[HawPI]],Table6[[#This Row],[Multiple]])</f>
        <v>72</v>
      </c>
      <c r="T325" s="29">
        <v>376</v>
      </c>
      <c r="U325" s="31">
        <v>0.99208443271767799</v>
      </c>
      <c r="V325" s="29">
        <v>3</v>
      </c>
      <c r="W325" s="31">
        <v>7.9155672823219003E-3</v>
      </c>
      <c r="X325" s="29">
        <v>0</v>
      </c>
      <c r="Y325" s="29">
        <v>5</v>
      </c>
      <c r="Z325" s="29" t="s">
        <v>1869</v>
      </c>
      <c r="AA325" s="29">
        <v>31</v>
      </c>
      <c r="AB325" s="29">
        <v>22</v>
      </c>
      <c r="AC325" s="29">
        <v>32</v>
      </c>
      <c r="AD325" s="28">
        <v>34</v>
      </c>
      <c r="AE325" s="29">
        <v>30</v>
      </c>
      <c r="AF325" s="29">
        <v>38</v>
      </c>
      <c r="AG325" s="29">
        <v>22</v>
      </c>
      <c r="AH325" s="29">
        <v>26</v>
      </c>
      <c r="AI325" s="29">
        <v>32</v>
      </c>
      <c r="AJ325" s="29">
        <v>21</v>
      </c>
      <c r="AK325" s="29">
        <v>0</v>
      </c>
      <c r="AL325" s="29">
        <v>30</v>
      </c>
      <c r="AM325" s="29">
        <v>35</v>
      </c>
      <c r="AN325" s="29">
        <v>21</v>
      </c>
      <c r="AO325" s="29">
        <v>133</v>
      </c>
      <c r="AP325" s="72">
        <f>Table6[[#This Row],[FRL]]/Table6[[#This Row],[Total Students]]</f>
        <v>0.35092348284960423</v>
      </c>
      <c r="AQ325" s="29">
        <v>133</v>
      </c>
      <c r="AR325" s="57">
        <f>Table6[[#This Row],[At Risk]]/Table6[[#This Row],[Total Students]]</f>
        <v>0.35092348284960423</v>
      </c>
      <c r="AS325" s="29" t="s">
        <v>1767</v>
      </c>
      <c r="AT325" s="29" t="s">
        <v>1796</v>
      </c>
      <c r="AU325" s="70" t="s">
        <v>3246</v>
      </c>
    </row>
    <row r="326" spans="2:47" x14ac:dyDescent="0.25">
      <c r="B326" s="28" t="s">
        <v>1808</v>
      </c>
      <c r="C326" s="28" t="s">
        <v>109</v>
      </c>
      <c r="D326" s="28" t="s">
        <v>110</v>
      </c>
      <c r="E326" s="28" t="s">
        <v>1950</v>
      </c>
      <c r="F326" s="28" t="s">
        <v>742</v>
      </c>
      <c r="G326" s="29">
        <v>692</v>
      </c>
      <c r="H326" s="29">
        <v>317</v>
      </c>
      <c r="I326" s="31">
        <v>0.45809248554913301</v>
      </c>
      <c r="J326" s="29">
        <v>375</v>
      </c>
      <c r="K326" s="31">
        <v>0.54190751445086704</v>
      </c>
      <c r="L326" s="29">
        <v>2</v>
      </c>
      <c r="M326" s="29">
        <v>4</v>
      </c>
      <c r="N326" s="29">
        <v>147</v>
      </c>
      <c r="O326" s="29">
        <v>17</v>
      </c>
      <c r="P326" s="29">
        <v>0</v>
      </c>
      <c r="Q326" s="29">
        <v>518</v>
      </c>
      <c r="R326" s="29">
        <v>4</v>
      </c>
      <c r="S326" s="29">
        <f>SUM(Table6[[#This Row],[AmInd]:[HawPI]],Table6[[#This Row],[Multiple]])</f>
        <v>174</v>
      </c>
      <c r="T326" s="29">
        <v>690</v>
      </c>
      <c r="U326" s="31">
        <v>0.99710982658959502</v>
      </c>
      <c r="V326" s="29">
        <v>2</v>
      </c>
      <c r="W326" s="31">
        <v>2.8901734104046198E-3</v>
      </c>
      <c r="X326" s="29">
        <v>0</v>
      </c>
      <c r="Y326" s="29">
        <v>0</v>
      </c>
      <c r="Z326" s="29" t="s">
        <v>1869</v>
      </c>
      <c r="AA326" s="29">
        <v>0</v>
      </c>
      <c r="AB326" s="29">
        <v>0</v>
      </c>
      <c r="AC326" s="29">
        <v>0</v>
      </c>
      <c r="AD326" s="28">
        <v>0</v>
      </c>
      <c r="AE326" s="29">
        <v>0</v>
      </c>
      <c r="AF326" s="29">
        <v>0</v>
      </c>
      <c r="AG326" s="29">
        <v>0</v>
      </c>
      <c r="AH326" s="29">
        <v>0</v>
      </c>
      <c r="AI326" s="29">
        <v>0</v>
      </c>
      <c r="AJ326" s="29">
        <v>213</v>
      </c>
      <c r="AK326" s="29">
        <v>0</v>
      </c>
      <c r="AL326" s="29">
        <v>175</v>
      </c>
      <c r="AM326" s="29">
        <v>168</v>
      </c>
      <c r="AN326" s="29">
        <v>136</v>
      </c>
      <c r="AO326" s="29">
        <v>216</v>
      </c>
      <c r="AP326" s="72">
        <f>Table6[[#This Row],[FRL]]/Table6[[#This Row],[Total Students]]</f>
        <v>0.31213872832369943</v>
      </c>
      <c r="AQ326" s="29">
        <v>216</v>
      </c>
      <c r="AR326" s="57">
        <f>Table6[[#This Row],[At Risk]]/Table6[[#This Row],[Total Students]]</f>
        <v>0.31213872832369943</v>
      </c>
      <c r="AS326" s="29" t="s">
        <v>1767</v>
      </c>
      <c r="AT326" s="29" t="s">
        <v>1796</v>
      </c>
      <c r="AU326" s="70" t="s">
        <v>3246</v>
      </c>
    </row>
    <row r="327" spans="2:47" ht="30" x14ac:dyDescent="0.25">
      <c r="B327" s="28" t="s">
        <v>1808</v>
      </c>
      <c r="C327" s="28" t="s">
        <v>109</v>
      </c>
      <c r="D327" s="28" t="s">
        <v>110</v>
      </c>
      <c r="E327" s="28" t="s">
        <v>1951</v>
      </c>
      <c r="F327" s="28" t="s">
        <v>1833</v>
      </c>
      <c r="G327" s="29">
        <v>373</v>
      </c>
      <c r="H327" s="29">
        <v>175</v>
      </c>
      <c r="I327" s="31">
        <v>0.46916890080429002</v>
      </c>
      <c r="J327" s="29">
        <v>198</v>
      </c>
      <c r="K327" s="31">
        <v>0.53083109919571003</v>
      </c>
      <c r="L327" s="29">
        <v>1</v>
      </c>
      <c r="M327" s="29">
        <v>2</v>
      </c>
      <c r="N327" s="29">
        <v>48</v>
      </c>
      <c r="O327" s="29">
        <v>17</v>
      </c>
      <c r="P327" s="29">
        <v>0</v>
      </c>
      <c r="Q327" s="29">
        <v>289</v>
      </c>
      <c r="R327" s="29">
        <v>16</v>
      </c>
      <c r="S327" s="29">
        <f>SUM(Table6[[#This Row],[AmInd]:[HawPI]],Table6[[#This Row],[Multiple]])</f>
        <v>84</v>
      </c>
      <c r="T327" s="29">
        <v>366</v>
      </c>
      <c r="U327" s="31">
        <v>0.98123324396782796</v>
      </c>
      <c r="V327" s="29">
        <v>7</v>
      </c>
      <c r="W327" s="31">
        <v>1.8766756032171601E-2</v>
      </c>
      <c r="X327" s="29">
        <v>0</v>
      </c>
      <c r="Y327" s="29">
        <v>24</v>
      </c>
      <c r="Z327" s="29" t="s">
        <v>1869</v>
      </c>
      <c r="AA327" s="29">
        <v>172</v>
      </c>
      <c r="AB327" s="29">
        <v>177</v>
      </c>
      <c r="AC327" s="29">
        <v>0</v>
      </c>
      <c r="AD327" s="28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125</v>
      </c>
      <c r="AP327" s="72">
        <f>Table6[[#This Row],[FRL]]/Table6[[#This Row],[Total Students]]</f>
        <v>0.33512064343163539</v>
      </c>
      <c r="AQ327" s="29">
        <v>125</v>
      </c>
      <c r="AR327" s="57">
        <f>Table6[[#This Row],[At Risk]]/Table6[[#This Row],[Total Students]]</f>
        <v>0.33512064343163539</v>
      </c>
      <c r="AS327" s="29" t="s">
        <v>1767</v>
      </c>
      <c r="AT327" s="29" t="s">
        <v>1796</v>
      </c>
      <c r="AU327" s="70" t="s">
        <v>3246</v>
      </c>
    </row>
    <row r="328" spans="2:47" x14ac:dyDescent="0.25">
      <c r="B328" s="28" t="s">
        <v>1808</v>
      </c>
      <c r="C328" s="28" t="s">
        <v>109</v>
      </c>
      <c r="D328" s="28" t="s">
        <v>110</v>
      </c>
      <c r="E328" s="28" t="s">
        <v>1952</v>
      </c>
      <c r="F328" s="28" t="s">
        <v>743</v>
      </c>
      <c r="G328" s="29">
        <v>603</v>
      </c>
      <c r="H328" s="29">
        <v>281</v>
      </c>
      <c r="I328" s="31">
        <v>0.46600331674958501</v>
      </c>
      <c r="J328" s="29">
        <v>322</v>
      </c>
      <c r="K328" s="31">
        <v>0.53399668325041505</v>
      </c>
      <c r="L328" s="29">
        <v>1</v>
      </c>
      <c r="M328" s="29">
        <v>3</v>
      </c>
      <c r="N328" s="29">
        <v>104</v>
      </c>
      <c r="O328" s="29">
        <v>12</v>
      </c>
      <c r="P328" s="29">
        <v>0</v>
      </c>
      <c r="Q328" s="29">
        <v>470</v>
      </c>
      <c r="R328" s="29">
        <v>13</v>
      </c>
      <c r="S328" s="29">
        <f>SUM(Table6[[#This Row],[AmInd]:[HawPI]],Table6[[#This Row],[Multiple]])</f>
        <v>133</v>
      </c>
      <c r="T328" s="29">
        <v>600</v>
      </c>
      <c r="U328" s="31">
        <v>0.99502487562189101</v>
      </c>
      <c r="V328" s="29">
        <v>3</v>
      </c>
      <c r="W328" s="31">
        <v>4.97512437810945E-3</v>
      </c>
      <c r="X328" s="29">
        <v>0</v>
      </c>
      <c r="Y328" s="29">
        <v>0</v>
      </c>
      <c r="Z328" s="29" t="s">
        <v>1869</v>
      </c>
      <c r="AA328" s="29">
        <v>0</v>
      </c>
      <c r="AB328" s="29">
        <v>0</v>
      </c>
      <c r="AC328" s="29">
        <v>0</v>
      </c>
      <c r="AD328" s="28">
        <v>0</v>
      </c>
      <c r="AE328" s="29">
        <v>0</v>
      </c>
      <c r="AF328" s="29">
        <v>0</v>
      </c>
      <c r="AG328" s="29">
        <v>212</v>
      </c>
      <c r="AH328" s="29">
        <v>200</v>
      </c>
      <c r="AI328" s="29">
        <v>191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239</v>
      </c>
      <c r="AP328" s="72">
        <f>Table6[[#This Row],[FRL]]/Table6[[#This Row],[Total Students]]</f>
        <v>0.3963515754560531</v>
      </c>
      <c r="AQ328" s="29">
        <v>239</v>
      </c>
      <c r="AR328" s="57">
        <f>Table6[[#This Row],[At Risk]]/Table6[[#This Row],[Total Students]]</f>
        <v>0.3963515754560531</v>
      </c>
      <c r="AS328" s="29" t="s">
        <v>1767</v>
      </c>
      <c r="AT328" s="29" t="s">
        <v>1796</v>
      </c>
      <c r="AU328" s="70" t="s">
        <v>3246</v>
      </c>
    </row>
    <row r="329" spans="2:47" x14ac:dyDescent="0.25">
      <c r="B329" s="28" t="s">
        <v>1808</v>
      </c>
      <c r="C329" s="28" t="s">
        <v>109</v>
      </c>
      <c r="D329" s="28" t="s">
        <v>110</v>
      </c>
      <c r="E329" s="28" t="s">
        <v>1953</v>
      </c>
      <c r="F329" s="28" t="s">
        <v>744</v>
      </c>
      <c r="G329" s="29">
        <v>596</v>
      </c>
      <c r="H329" s="29">
        <v>266</v>
      </c>
      <c r="I329" s="31">
        <v>0.44630872483221501</v>
      </c>
      <c r="J329" s="29">
        <v>330</v>
      </c>
      <c r="K329" s="31">
        <v>0.55369127516778505</v>
      </c>
      <c r="L329" s="29">
        <v>2</v>
      </c>
      <c r="M329" s="29">
        <v>3</v>
      </c>
      <c r="N329" s="29">
        <v>542</v>
      </c>
      <c r="O329" s="29">
        <v>10</v>
      </c>
      <c r="P329" s="29">
        <v>0</v>
      </c>
      <c r="Q329" s="29">
        <v>33</v>
      </c>
      <c r="R329" s="29">
        <v>6</v>
      </c>
      <c r="S329" s="29">
        <f>SUM(Table6[[#This Row],[AmInd]:[HawPI]],Table6[[#This Row],[Multiple]])</f>
        <v>563</v>
      </c>
      <c r="T329" s="29">
        <v>592</v>
      </c>
      <c r="U329" s="31">
        <v>0.99328859060402697</v>
      </c>
      <c r="V329" s="29">
        <v>4</v>
      </c>
      <c r="W329" s="31">
        <v>6.7114093959731499E-3</v>
      </c>
      <c r="X329" s="29">
        <v>0</v>
      </c>
      <c r="Y329" s="29">
        <v>16</v>
      </c>
      <c r="Z329" s="29" t="s">
        <v>1869</v>
      </c>
      <c r="AA329" s="29">
        <v>119</v>
      </c>
      <c r="AB329" s="29">
        <v>117</v>
      </c>
      <c r="AC329" s="29">
        <v>113</v>
      </c>
      <c r="AD329" s="28">
        <v>115</v>
      </c>
      <c r="AE329" s="29">
        <v>116</v>
      </c>
      <c r="AF329" s="29">
        <v>0</v>
      </c>
      <c r="AG329" s="29">
        <v>0</v>
      </c>
      <c r="AH329" s="29">
        <v>0</v>
      </c>
      <c r="AI329" s="29">
        <v>0</v>
      </c>
      <c r="AJ329" s="29">
        <v>0</v>
      </c>
      <c r="AK329" s="29">
        <v>0</v>
      </c>
      <c r="AL329" s="29">
        <v>0</v>
      </c>
      <c r="AM329" s="29">
        <v>0</v>
      </c>
      <c r="AN329" s="29">
        <v>0</v>
      </c>
      <c r="AO329" s="29">
        <v>565</v>
      </c>
      <c r="AP329" s="72">
        <f>Table6[[#This Row],[FRL]]/Table6[[#This Row],[Total Students]]</f>
        <v>0.94798657718120805</v>
      </c>
      <c r="AQ329" s="29">
        <v>565</v>
      </c>
      <c r="AR329" s="57">
        <f>Table6[[#This Row],[At Risk]]/Table6[[#This Row],[Total Students]]</f>
        <v>0.94798657718120805</v>
      </c>
      <c r="AS329" s="29" t="s">
        <v>1767</v>
      </c>
      <c r="AT329" s="29" t="s">
        <v>1796</v>
      </c>
      <c r="AU329" s="70" t="s">
        <v>3246</v>
      </c>
    </row>
    <row r="330" spans="2:47" x14ac:dyDescent="0.25">
      <c r="B330" s="28" t="s">
        <v>1808</v>
      </c>
      <c r="C330" s="28" t="s">
        <v>109</v>
      </c>
      <c r="D330" s="28" t="s">
        <v>110</v>
      </c>
      <c r="E330" s="28" t="s">
        <v>1954</v>
      </c>
      <c r="F330" s="28" t="s">
        <v>745</v>
      </c>
      <c r="G330" s="29">
        <v>444</v>
      </c>
      <c r="H330" s="29">
        <v>216</v>
      </c>
      <c r="I330" s="31">
        <v>0.48648648648648701</v>
      </c>
      <c r="J330" s="29">
        <v>228</v>
      </c>
      <c r="K330" s="31">
        <v>0.51351351351351304</v>
      </c>
      <c r="L330" s="29">
        <v>2</v>
      </c>
      <c r="M330" s="29">
        <v>1</v>
      </c>
      <c r="N330" s="29">
        <v>397</v>
      </c>
      <c r="O330" s="29">
        <v>8</v>
      </c>
      <c r="P330" s="29">
        <v>0</v>
      </c>
      <c r="Q330" s="29">
        <v>35</v>
      </c>
      <c r="R330" s="29">
        <v>1</v>
      </c>
      <c r="S330" s="29">
        <f>SUM(Table6[[#This Row],[AmInd]:[HawPI]],Table6[[#This Row],[Multiple]])</f>
        <v>409</v>
      </c>
      <c r="T330" s="29">
        <v>442</v>
      </c>
      <c r="U330" s="31">
        <v>0.99549549549549599</v>
      </c>
      <c r="V330" s="29">
        <v>2</v>
      </c>
      <c r="W330" s="31">
        <v>4.5045045045045001E-3</v>
      </c>
      <c r="X330" s="29">
        <v>0</v>
      </c>
      <c r="Y330" s="29">
        <v>0</v>
      </c>
      <c r="Z330" s="29" t="s">
        <v>1869</v>
      </c>
      <c r="AA330" s="29">
        <v>0</v>
      </c>
      <c r="AB330" s="29">
        <v>0</v>
      </c>
      <c r="AC330" s="29">
        <v>0</v>
      </c>
      <c r="AD330" s="28">
        <v>0</v>
      </c>
      <c r="AE330" s="29">
        <v>0</v>
      </c>
      <c r="AF330" s="29">
        <v>124</v>
      </c>
      <c r="AG330" s="29">
        <v>87</v>
      </c>
      <c r="AH330" s="29">
        <v>125</v>
      </c>
      <c r="AI330" s="29">
        <v>108</v>
      </c>
      <c r="AJ330" s="29">
        <v>0</v>
      </c>
      <c r="AK330" s="29">
        <v>0</v>
      </c>
      <c r="AL330" s="29">
        <v>0</v>
      </c>
      <c r="AM330" s="29">
        <v>0</v>
      </c>
      <c r="AN330" s="29">
        <v>0</v>
      </c>
      <c r="AO330" s="29">
        <v>418</v>
      </c>
      <c r="AP330" s="72">
        <f>Table6[[#This Row],[FRL]]/Table6[[#This Row],[Total Students]]</f>
        <v>0.94144144144144148</v>
      </c>
      <c r="AQ330" s="29">
        <v>418</v>
      </c>
      <c r="AR330" s="57">
        <f>Table6[[#This Row],[At Risk]]/Table6[[#This Row],[Total Students]]</f>
        <v>0.94144144144144148</v>
      </c>
      <c r="AS330" s="29" t="s">
        <v>1767</v>
      </c>
      <c r="AT330" s="29" t="s">
        <v>1796</v>
      </c>
      <c r="AU330" s="70" t="s">
        <v>3246</v>
      </c>
    </row>
    <row r="331" spans="2:47" ht="30" x14ac:dyDescent="0.25">
      <c r="B331" s="28" t="s">
        <v>1808</v>
      </c>
      <c r="C331" s="28" t="s">
        <v>109</v>
      </c>
      <c r="D331" s="28" t="s">
        <v>110</v>
      </c>
      <c r="E331" s="28" t="s">
        <v>1955</v>
      </c>
      <c r="F331" s="28" t="s">
        <v>1834</v>
      </c>
      <c r="G331" s="29">
        <v>765</v>
      </c>
      <c r="H331" s="29">
        <v>354</v>
      </c>
      <c r="I331" s="31">
        <v>0.46274509803921599</v>
      </c>
      <c r="J331" s="29">
        <v>411</v>
      </c>
      <c r="K331" s="31">
        <v>0.53725490196078396</v>
      </c>
      <c r="L331" s="29">
        <v>4</v>
      </c>
      <c r="M331" s="29">
        <v>0</v>
      </c>
      <c r="N331" s="29">
        <v>146</v>
      </c>
      <c r="O331" s="29">
        <v>21</v>
      </c>
      <c r="P331" s="29">
        <v>0</v>
      </c>
      <c r="Q331" s="29">
        <v>568</v>
      </c>
      <c r="R331" s="29">
        <v>26</v>
      </c>
      <c r="S331" s="29">
        <f>SUM(Table6[[#This Row],[AmInd]:[HawPI]],Table6[[#This Row],[Multiple]])</f>
        <v>197</v>
      </c>
      <c r="T331" s="29">
        <v>761</v>
      </c>
      <c r="U331" s="31">
        <v>0.99477124183006504</v>
      </c>
      <c r="V331" s="29">
        <v>4</v>
      </c>
      <c r="W331" s="31">
        <v>5.2287581699346402E-3</v>
      </c>
      <c r="X331" s="29">
        <v>0</v>
      </c>
      <c r="Y331" s="29">
        <v>0</v>
      </c>
      <c r="Z331" s="29" t="s">
        <v>1869</v>
      </c>
      <c r="AA331" s="29">
        <v>0</v>
      </c>
      <c r="AB331" s="29">
        <v>0</v>
      </c>
      <c r="AC331" s="29">
        <v>158</v>
      </c>
      <c r="AD331" s="28">
        <v>186</v>
      </c>
      <c r="AE331" s="29">
        <v>228</v>
      </c>
      <c r="AF331" s="29">
        <v>193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279</v>
      </c>
      <c r="AP331" s="72">
        <f>Table6[[#This Row],[FRL]]/Table6[[#This Row],[Total Students]]</f>
        <v>0.36470588235294116</v>
      </c>
      <c r="AQ331" s="29">
        <v>279</v>
      </c>
      <c r="AR331" s="57">
        <f>Table6[[#This Row],[At Risk]]/Table6[[#This Row],[Total Students]]</f>
        <v>0.36470588235294116</v>
      </c>
      <c r="AS331" s="29" t="s">
        <v>1767</v>
      </c>
      <c r="AT331" s="29" t="s">
        <v>1796</v>
      </c>
      <c r="AU331" s="70" t="s">
        <v>3246</v>
      </c>
    </row>
    <row r="332" spans="2:47" x14ac:dyDescent="0.25">
      <c r="B332" s="28" t="s">
        <v>1808</v>
      </c>
      <c r="C332" s="28" t="s">
        <v>111</v>
      </c>
      <c r="D332" s="28" t="s">
        <v>112</v>
      </c>
      <c r="E332" s="28" t="s">
        <v>1956</v>
      </c>
      <c r="F332" s="28" t="s">
        <v>746</v>
      </c>
      <c r="G332" s="29">
        <v>85</v>
      </c>
      <c r="H332" s="29">
        <v>31</v>
      </c>
      <c r="I332" s="31">
        <v>0.36470588235294099</v>
      </c>
      <c r="J332" s="29">
        <v>54</v>
      </c>
      <c r="K332" s="31">
        <v>0.63529411764705901</v>
      </c>
      <c r="L332" s="29">
        <v>0</v>
      </c>
      <c r="M332" s="29">
        <v>1</v>
      </c>
      <c r="N332" s="29">
        <v>76</v>
      </c>
      <c r="O332" s="29">
        <v>0</v>
      </c>
      <c r="P332" s="29">
        <v>0</v>
      </c>
      <c r="Q332" s="29">
        <v>8</v>
      </c>
      <c r="R332" s="29">
        <v>0</v>
      </c>
      <c r="S332" s="29">
        <f>SUM(Table6[[#This Row],[AmInd]:[HawPI]],Table6[[#This Row],[Multiple]])</f>
        <v>77</v>
      </c>
      <c r="T332" s="29">
        <v>84</v>
      </c>
      <c r="U332" s="31">
        <v>0.98823529411764699</v>
      </c>
      <c r="V332" s="29">
        <v>1</v>
      </c>
      <c r="W332" s="31">
        <v>1.1764705882352899E-2</v>
      </c>
      <c r="X332" s="29">
        <v>0</v>
      </c>
      <c r="Y332" s="29">
        <v>0</v>
      </c>
      <c r="Z332" s="29" t="s">
        <v>1869</v>
      </c>
      <c r="AA332" s="29">
        <v>0</v>
      </c>
      <c r="AB332" s="29">
        <v>0</v>
      </c>
      <c r="AC332" s="29">
        <v>0</v>
      </c>
      <c r="AD332" s="28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10</v>
      </c>
      <c r="AK332" s="29">
        <v>0</v>
      </c>
      <c r="AL332" s="29">
        <v>23</v>
      </c>
      <c r="AM332" s="29">
        <v>16</v>
      </c>
      <c r="AN332" s="29">
        <v>36</v>
      </c>
      <c r="AO332" s="29">
        <v>79</v>
      </c>
      <c r="AP332" s="72">
        <f>Table6[[#This Row],[FRL]]/Table6[[#This Row],[Total Students]]</f>
        <v>0.92941176470588238</v>
      </c>
      <c r="AQ332" s="29">
        <v>79</v>
      </c>
      <c r="AR332" s="57">
        <f>Table6[[#This Row],[At Risk]]/Table6[[#This Row],[Total Students]]</f>
        <v>0.92941176470588238</v>
      </c>
      <c r="AS332" s="29" t="s">
        <v>1767</v>
      </c>
      <c r="AT332" s="29" t="s">
        <v>1957</v>
      </c>
      <c r="AU332" s="70" t="s">
        <v>3246</v>
      </c>
    </row>
    <row r="333" spans="2:47" x14ac:dyDescent="0.25">
      <c r="B333" s="28" t="s">
        <v>1808</v>
      </c>
      <c r="C333" s="28" t="s">
        <v>111</v>
      </c>
      <c r="D333" s="28" t="s">
        <v>112</v>
      </c>
      <c r="E333" s="28" t="s">
        <v>1958</v>
      </c>
      <c r="F333" s="28" t="s">
        <v>747</v>
      </c>
      <c r="G333" s="29">
        <v>499</v>
      </c>
      <c r="H333" s="29">
        <v>249</v>
      </c>
      <c r="I333" s="31">
        <v>0.49899799599198402</v>
      </c>
      <c r="J333" s="29">
        <v>250</v>
      </c>
      <c r="K333" s="31">
        <v>0.50100200400801598</v>
      </c>
      <c r="L333" s="29">
        <v>2</v>
      </c>
      <c r="M333" s="29">
        <v>30</v>
      </c>
      <c r="N333" s="29">
        <v>368</v>
      </c>
      <c r="O333" s="29">
        <v>75</v>
      </c>
      <c r="P333" s="29">
        <v>0</v>
      </c>
      <c r="Q333" s="29">
        <v>23</v>
      </c>
      <c r="R333" s="29">
        <v>1</v>
      </c>
      <c r="S333" s="29">
        <f>SUM(Table6[[#This Row],[AmInd]:[HawPI]],Table6[[#This Row],[Multiple]])</f>
        <v>476</v>
      </c>
      <c r="T333" s="29">
        <v>410</v>
      </c>
      <c r="U333" s="31">
        <v>0.821643286573146</v>
      </c>
      <c r="V333" s="29">
        <v>89</v>
      </c>
      <c r="W333" s="31">
        <v>0.178356713426854</v>
      </c>
      <c r="X333" s="29">
        <v>0</v>
      </c>
      <c r="Y333" s="29">
        <v>19</v>
      </c>
      <c r="Z333" s="29" t="s">
        <v>1869</v>
      </c>
      <c r="AA333" s="29">
        <v>81</v>
      </c>
      <c r="AB333" s="29">
        <v>82</v>
      </c>
      <c r="AC333" s="29">
        <v>92</v>
      </c>
      <c r="AD333" s="28">
        <v>78</v>
      </c>
      <c r="AE333" s="29">
        <v>78</v>
      </c>
      <c r="AF333" s="29">
        <v>69</v>
      </c>
      <c r="AG333" s="29">
        <v>0</v>
      </c>
      <c r="AH333" s="29">
        <v>0</v>
      </c>
      <c r="AI333" s="29">
        <v>0</v>
      </c>
      <c r="AJ333" s="29">
        <v>0</v>
      </c>
      <c r="AK333" s="29">
        <v>0</v>
      </c>
      <c r="AL333" s="29">
        <v>0</v>
      </c>
      <c r="AM333" s="29">
        <v>0</v>
      </c>
      <c r="AN333" s="29">
        <v>0</v>
      </c>
      <c r="AO333" s="29">
        <v>463</v>
      </c>
      <c r="AP333" s="72">
        <f>Table6[[#This Row],[FRL]]/Table6[[#This Row],[Total Students]]</f>
        <v>0.92785571142284573</v>
      </c>
      <c r="AQ333" s="29">
        <v>463</v>
      </c>
      <c r="AR333" s="57">
        <f>Table6[[#This Row],[At Risk]]/Table6[[#This Row],[Total Students]]</f>
        <v>0.92785571142284573</v>
      </c>
      <c r="AS333" s="29" t="s">
        <v>1767</v>
      </c>
      <c r="AT333" s="29" t="s">
        <v>1957</v>
      </c>
      <c r="AU333" s="70" t="s">
        <v>3246</v>
      </c>
    </row>
    <row r="334" spans="2:47" x14ac:dyDescent="0.25">
      <c r="B334" s="28" t="s">
        <v>1808</v>
      </c>
      <c r="C334" s="28" t="s">
        <v>111</v>
      </c>
      <c r="D334" s="28" t="s">
        <v>112</v>
      </c>
      <c r="E334" s="28" t="s">
        <v>1959</v>
      </c>
      <c r="F334" s="28" t="s">
        <v>748</v>
      </c>
      <c r="G334" s="29">
        <v>1454</v>
      </c>
      <c r="H334" s="29">
        <v>961</v>
      </c>
      <c r="I334" s="31">
        <v>0.66093535075653398</v>
      </c>
      <c r="J334" s="29">
        <v>493</v>
      </c>
      <c r="K334" s="31">
        <v>0.33906464924346602</v>
      </c>
      <c r="L334" s="29">
        <v>2</v>
      </c>
      <c r="M334" s="29">
        <v>223</v>
      </c>
      <c r="N334" s="29">
        <v>655</v>
      </c>
      <c r="O334" s="29">
        <v>81</v>
      </c>
      <c r="P334" s="29">
        <v>3</v>
      </c>
      <c r="Q334" s="29">
        <v>478</v>
      </c>
      <c r="R334" s="29">
        <v>12</v>
      </c>
      <c r="S334" s="29">
        <f>SUM(Table6[[#This Row],[AmInd]:[HawPI]],Table6[[#This Row],[Multiple]])</f>
        <v>976</v>
      </c>
      <c r="T334" s="29">
        <v>1454</v>
      </c>
      <c r="U334" s="31">
        <v>1</v>
      </c>
      <c r="V334" s="29">
        <v>0</v>
      </c>
      <c r="W334" s="31">
        <v>0</v>
      </c>
      <c r="X334" s="29">
        <v>0</v>
      </c>
      <c r="Y334" s="29">
        <v>0</v>
      </c>
      <c r="Z334" s="29" t="s">
        <v>1869</v>
      </c>
      <c r="AA334" s="29">
        <v>0</v>
      </c>
      <c r="AB334" s="29">
        <v>0</v>
      </c>
      <c r="AC334" s="29">
        <v>0</v>
      </c>
      <c r="AD334" s="28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405</v>
      </c>
      <c r="AK334" s="29">
        <v>0</v>
      </c>
      <c r="AL334" s="29">
        <v>371</v>
      </c>
      <c r="AM334" s="29">
        <v>327</v>
      </c>
      <c r="AN334" s="29">
        <v>351</v>
      </c>
      <c r="AO334" s="29">
        <v>581</v>
      </c>
      <c r="AP334" s="72">
        <f>Table6[[#This Row],[FRL]]/Table6[[#This Row],[Total Students]]</f>
        <v>0.39958734525447043</v>
      </c>
      <c r="AQ334" s="29">
        <v>581</v>
      </c>
      <c r="AR334" s="57">
        <f>Table6[[#This Row],[At Risk]]/Table6[[#This Row],[Total Students]]</f>
        <v>0.39958734525447043</v>
      </c>
      <c r="AS334" s="29" t="s">
        <v>1767</v>
      </c>
      <c r="AT334" s="29" t="s">
        <v>1957</v>
      </c>
      <c r="AU334" s="70" t="s">
        <v>3246</v>
      </c>
    </row>
    <row r="335" spans="2:47" x14ac:dyDescent="0.25">
      <c r="B335" s="28" t="s">
        <v>1808</v>
      </c>
      <c r="C335" s="28" t="s">
        <v>111</v>
      </c>
      <c r="D335" s="28" t="s">
        <v>112</v>
      </c>
      <c r="E335" s="28" t="s">
        <v>1960</v>
      </c>
      <c r="F335" s="28" t="s">
        <v>749</v>
      </c>
      <c r="G335" s="29">
        <v>1183</v>
      </c>
      <c r="H335" s="29">
        <v>594</v>
      </c>
      <c r="I335" s="31">
        <v>0.50211327134404105</v>
      </c>
      <c r="J335" s="29">
        <v>589</v>
      </c>
      <c r="K335" s="31">
        <v>0.49788672865595901</v>
      </c>
      <c r="L335" s="29">
        <v>1</v>
      </c>
      <c r="M335" s="29">
        <v>6</v>
      </c>
      <c r="N335" s="29">
        <v>1057</v>
      </c>
      <c r="O335" s="29">
        <v>88</v>
      </c>
      <c r="P335" s="29">
        <v>0</v>
      </c>
      <c r="Q335" s="29">
        <v>27</v>
      </c>
      <c r="R335" s="29">
        <v>4</v>
      </c>
      <c r="S335" s="29">
        <f>SUM(Table6[[#This Row],[AmInd]:[HawPI]],Table6[[#This Row],[Multiple]])</f>
        <v>1156</v>
      </c>
      <c r="T335" s="29">
        <v>1104</v>
      </c>
      <c r="U335" s="31">
        <v>0.93322062552831797</v>
      </c>
      <c r="V335" s="29">
        <v>79</v>
      </c>
      <c r="W335" s="31">
        <v>6.6779374471682196E-2</v>
      </c>
      <c r="X335" s="29">
        <v>0</v>
      </c>
      <c r="Y335" s="29">
        <v>0</v>
      </c>
      <c r="Z335" s="29" t="s">
        <v>1869</v>
      </c>
      <c r="AA335" s="29">
        <v>0</v>
      </c>
      <c r="AB335" s="29">
        <v>0</v>
      </c>
      <c r="AC335" s="29">
        <v>0</v>
      </c>
      <c r="AD335" s="28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316</v>
      </c>
      <c r="AK335" s="29">
        <v>0</v>
      </c>
      <c r="AL335" s="29">
        <v>349</v>
      </c>
      <c r="AM335" s="29">
        <v>305</v>
      </c>
      <c r="AN335" s="29">
        <v>213</v>
      </c>
      <c r="AO335" s="29">
        <v>1027</v>
      </c>
      <c r="AP335" s="72">
        <f>Table6[[#This Row],[FRL]]/Table6[[#This Row],[Total Students]]</f>
        <v>0.86813186813186816</v>
      </c>
      <c r="AQ335" s="29">
        <v>1027</v>
      </c>
      <c r="AR335" s="57">
        <f>Table6[[#This Row],[At Risk]]/Table6[[#This Row],[Total Students]]</f>
        <v>0.86813186813186816</v>
      </c>
      <c r="AS335" s="29" t="s">
        <v>1767</v>
      </c>
      <c r="AT335" s="29" t="s">
        <v>1957</v>
      </c>
      <c r="AU335" s="70" t="s">
        <v>3246</v>
      </c>
    </row>
    <row r="336" spans="2:47" x14ac:dyDescent="0.25">
      <c r="B336" s="28" t="s">
        <v>1808</v>
      </c>
      <c r="C336" s="28" t="s">
        <v>111</v>
      </c>
      <c r="D336" s="28" t="s">
        <v>112</v>
      </c>
      <c r="E336" s="28" t="s">
        <v>1961</v>
      </c>
      <c r="F336" s="28" t="s">
        <v>750</v>
      </c>
      <c r="G336" s="29">
        <v>247</v>
      </c>
      <c r="H336" s="29">
        <v>129</v>
      </c>
      <c r="I336" s="31">
        <v>0.52226720647773295</v>
      </c>
      <c r="J336" s="29">
        <v>118</v>
      </c>
      <c r="K336" s="31">
        <v>0.477732793522267</v>
      </c>
      <c r="L336" s="29">
        <v>0</v>
      </c>
      <c r="M336" s="29">
        <v>6</v>
      </c>
      <c r="N336" s="29">
        <v>199</v>
      </c>
      <c r="O336" s="29">
        <v>17</v>
      </c>
      <c r="P336" s="29">
        <v>0</v>
      </c>
      <c r="Q336" s="29">
        <v>25</v>
      </c>
      <c r="R336" s="29">
        <v>0</v>
      </c>
      <c r="S336" s="29">
        <f>SUM(Table6[[#This Row],[AmInd]:[HawPI]],Table6[[#This Row],[Multiple]])</f>
        <v>222</v>
      </c>
      <c r="T336" s="29">
        <v>237</v>
      </c>
      <c r="U336" s="31">
        <v>0.959514170040486</v>
      </c>
      <c r="V336" s="29">
        <v>10</v>
      </c>
      <c r="W336" s="31">
        <v>4.0485829959514198E-2</v>
      </c>
      <c r="X336" s="29">
        <v>0</v>
      </c>
      <c r="Y336" s="29">
        <v>1</v>
      </c>
      <c r="Z336" s="29" t="s">
        <v>1869</v>
      </c>
      <c r="AA336" s="29">
        <v>36</v>
      </c>
      <c r="AB336" s="29">
        <v>34</v>
      </c>
      <c r="AC336" s="29">
        <v>29</v>
      </c>
      <c r="AD336" s="28">
        <v>25</v>
      </c>
      <c r="AE336" s="29">
        <v>24</v>
      </c>
      <c r="AF336" s="29">
        <v>16</v>
      </c>
      <c r="AG336" s="29">
        <v>20</v>
      </c>
      <c r="AH336" s="29">
        <v>34</v>
      </c>
      <c r="AI336" s="29">
        <v>28</v>
      </c>
      <c r="AJ336" s="29">
        <v>0</v>
      </c>
      <c r="AK336" s="29">
        <v>0</v>
      </c>
      <c r="AL336" s="29">
        <v>0</v>
      </c>
      <c r="AM336" s="29">
        <v>0</v>
      </c>
      <c r="AN336" s="29">
        <v>0</v>
      </c>
      <c r="AO336" s="29">
        <v>216</v>
      </c>
      <c r="AP336" s="72">
        <f>Table6[[#This Row],[FRL]]/Table6[[#This Row],[Total Students]]</f>
        <v>0.87449392712550611</v>
      </c>
      <c r="AQ336" s="29">
        <v>216</v>
      </c>
      <c r="AR336" s="57">
        <f>Table6[[#This Row],[At Risk]]/Table6[[#This Row],[Total Students]]</f>
        <v>0.87449392712550611</v>
      </c>
      <c r="AS336" s="29" t="s">
        <v>1767</v>
      </c>
      <c r="AT336" s="29" t="s">
        <v>1957</v>
      </c>
      <c r="AU336" s="70" t="s">
        <v>3246</v>
      </c>
    </row>
    <row r="337" spans="2:47" x14ac:dyDescent="0.25">
      <c r="B337" s="28" t="s">
        <v>1808</v>
      </c>
      <c r="C337" s="28" t="s">
        <v>111</v>
      </c>
      <c r="D337" s="28" t="s">
        <v>112</v>
      </c>
      <c r="E337" s="28" t="s">
        <v>1962</v>
      </c>
      <c r="F337" s="28" t="s">
        <v>751</v>
      </c>
      <c r="G337" s="29">
        <v>390</v>
      </c>
      <c r="H337" s="29">
        <v>181</v>
      </c>
      <c r="I337" s="31">
        <v>0.46410256410256401</v>
      </c>
      <c r="J337" s="29">
        <v>209</v>
      </c>
      <c r="K337" s="31">
        <v>0.53589743589743599</v>
      </c>
      <c r="L337" s="29">
        <v>1</v>
      </c>
      <c r="M337" s="29">
        <v>3</v>
      </c>
      <c r="N337" s="29">
        <v>366</v>
      </c>
      <c r="O337" s="29">
        <v>4</v>
      </c>
      <c r="P337" s="29">
        <v>1</v>
      </c>
      <c r="Q337" s="29">
        <v>15</v>
      </c>
      <c r="R337" s="29">
        <v>0</v>
      </c>
      <c r="S337" s="29">
        <f>SUM(Table6[[#This Row],[AmInd]:[HawPI]],Table6[[#This Row],[Multiple]])</f>
        <v>375</v>
      </c>
      <c r="T337" s="29">
        <v>387</v>
      </c>
      <c r="U337" s="31">
        <v>0.992307692307692</v>
      </c>
      <c r="V337" s="29">
        <v>3</v>
      </c>
      <c r="W337" s="31">
        <v>7.6923076923076901E-3</v>
      </c>
      <c r="X337" s="29">
        <v>0</v>
      </c>
      <c r="Y337" s="29">
        <v>5</v>
      </c>
      <c r="Z337" s="29" t="s">
        <v>1869</v>
      </c>
      <c r="AA337" s="29">
        <v>62</v>
      </c>
      <c r="AB337" s="29">
        <v>60</v>
      </c>
      <c r="AC337" s="29">
        <v>72</v>
      </c>
      <c r="AD337" s="28">
        <v>70</v>
      </c>
      <c r="AE337" s="29">
        <v>59</v>
      </c>
      <c r="AF337" s="29">
        <v>62</v>
      </c>
      <c r="AG337" s="29">
        <v>0</v>
      </c>
      <c r="AH337" s="29">
        <v>0</v>
      </c>
      <c r="AI337" s="29">
        <v>0</v>
      </c>
      <c r="AJ337" s="29">
        <v>0</v>
      </c>
      <c r="AK337" s="29">
        <v>0</v>
      </c>
      <c r="AL337" s="29">
        <v>0</v>
      </c>
      <c r="AM337" s="29">
        <v>0</v>
      </c>
      <c r="AN337" s="29">
        <v>0</v>
      </c>
      <c r="AO337" s="29">
        <v>327</v>
      </c>
      <c r="AP337" s="72">
        <f>Table6[[#This Row],[FRL]]/Table6[[#This Row],[Total Students]]</f>
        <v>0.83846153846153848</v>
      </c>
      <c r="AQ337" s="29">
        <v>327</v>
      </c>
      <c r="AR337" s="57">
        <f>Table6[[#This Row],[At Risk]]/Table6[[#This Row],[Total Students]]</f>
        <v>0.83846153846153848</v>
      </c>
      <c r="AS337" s="29" t="s">
        <v>1767</v>
      </c>
      <c r="AT337" s="29" t="s">
        <v>1957</v>
      </c>
      <c r="AU337" s="70" t="s">
        <v>3246</v>
      </c>
    </row>
    <row r="338" spans="2:47" x14ac:dyDescent="0.25">
      <c r="B338" s="28" t="s">
        <v>1808</v>
      </c>
      <c r="C338" s="28" t="s">
        <v>111</v>
      </c>
      <c r="D338" s="28" t="s">
        <v>112</v>
      </c>
      <c r="E338" s="28" t="s">
        <v>1963</v>
      </c>
      <c r="F338" s="28" t="s">
        <v>752</v>
      </c>
      <c r="G338" s="29">
        <v>527</v>
      </c>
      <c r="H338" s="29">
        <v>250</v>
      </c>
      <c r="I338" s="31">
        <v>0.47438330170777998</v>
      </c>
      <c r="J338" s="29">
        <v>277</v>
      </c>
      <c r="K338" s="31">
        <v>0.52561669829222002</v>
      </c>
      <c r="L338" s="29">
        <v>2</v>
      </c>
      <c r="M338" s="29">
        <v>14</v>
      </c>
      <c r="N338" s="29">
        <v>385</v>
      </c>
      <c r="O338" s="29">
        <v>79</v>
      </c>
      <c r="P338" s="29">
        <v>1</v>
      </c>
      <c r="Q338" s="29">
        <v>42</v>
      </c>
      <c r="R338" s="29">
        <v>4</v>
      </c>
      <c r="S338" s="29">
        <f>SUM(Table6[[#This Row],[AmInd]:[HawPI]],Table6[[#This Row],[Multiple]])</f>
        <v>485</v>
      </c>
      <c r="T338" s="29">
        <v>423</v>
      </c>
      <c r="U338" s="31">
        <v>0.80265654648956397</v>
      </c>
      <c r="V338" s="29">
        <v>104</v>
      </c>
      <c r="W338" s="31">
        <v>0.197343453510436</v>
      </c>
      <c r="X338" s="29">
        <v>0</v>
      </c>
      <c r="Y338" s="29">
        <v>1</v>
      </c>
      <c r="Z338" s="29" t="s">
        <v>1869</v>
      </c>
      <c r="AA338" s="29">
        <v>82</v>
      </c>
      <c r="AB338" s="29">
        <v>84</v>
      </c>
      <c r="AC338" s="29">
        <v>96</v>
      </c>
      <c r="AD338" s="28">
        <v>82</v>
      </c>
      <c r="AE338" s="29">
        <v>93</v>
      </c>
      <c r="AF338" s="29">
        <v>89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504</v>
      </c>
      <c r="AP338" s="72">
        <f>Table6[[#This Row],[FRL]]/Table6[[#This Row],[Total Students]]</f>
        <v>0.9563567362428842</v>
      </c>
      <c r="AQ338" s="29">
        <v>504</v>
      </c>
      <c r="AR338" s="57">
        <f>Table6[[#This Row],[At Risk]]/Table6[[#This Row],[Total Students]]</f>
        <v>0.9563567362428842</v>
      </c>
      <c r="AS338" s="29" t="s">
        <v>1767</v>
      </c>
      <c r="AT338" s="29" t="s">
        <v>1957</v>
      </c>
      <c r="AU338" s="70" t="s">
        <v>3246</v>
      </c>
    </row>
    <row r="339" spans="2:47" x14ac:dyDescent="0.25">
      <c r="B339" s="28" t="s">
        <v>1808</v>
      </c>
      <c r="C339" s="28" t="s">
        <v>111</v>
      </c>
      <c r="D339" s="28" t="s">
        <v>112</v>
      </c>
      <c r="E339" s="28" t="s">
        <v>1964</v>
      </c>
      <c r="F339" s="28" t="s">
        <v>753</v>
      </c>
      <c r="G339" s="29">
        <v>407</v>
      </c>
      <c r="H339" s="29">
        <v>184</v>
      </c>
      <c r="I339" s="31">
        <v>0.452088452088452</v>
      </c>
      <c r="J339" s="29">
        <v>223</v>
      </c>
      <c r="K339" s="31">
        <v>0.54791154791154795</v>
      </c>
      <c r="L339" s="29">
        <v>0</v>
      </c>
      <c r="M339" s="29">
        <v>8</v>
      </c>
      <c r="N339" s="29">
        <v>349</v>
      </c>
      <c r="O339" s="29">
        <v>31</v>
      </c>
      <c r="P339" s="29">
        <v>1</v>
      </c>
      <c r="Q339" s="29">
        <v>18</v>
      </c>
      <c r="R339" s="29">
        <v>0</v>
      </c>
      <c r="S339" s="29">
        <f>SUM(Table6[[#This Row],[AmInd]:[HawPI]],Table6[[#This Row],[Multiple]])</f>
        <v>389</v>
      </c>
      <c r="T339" s="29">
        <v>367</v>
      </c>
      <c r="U339" s="31">
        <v>0.90171990171990202</v>
      </c>
      <c r="V339" s="29">
        <v>40</v>
      </c>
      <c r="W339" s="31">
        <v>9.8280098280098302E-2</v>
      </c>
      <c r="X339" s="29">
        <v>0</v>
      </c>
      <c r="Y339" s="29">
        <v>0</v>
      </c>
      <c r="Z339" s="29" t="s">
        <v>1869</v>
      </c>
      <c r="AA339" s="29">
        <v>0</v>
      </c>
      <c r="AB339" s="29">
        <v>0</v>
      </c>
      <c r="AC339" s="29">
        <v>0</v>
      </c>
      <c r="AD339" s="28">
        <v>0</v>
      </c>
      <c r="AE339" s="29">
        <v>0</v>
      </c>
      <c r="AF339" s="29">
        <v>0</v>
      </c>
      <c r="AG339" s="29">
        <v>129</v>
      </c>
      <c r="AH339" s="29">
        <v>134</v>
      </c>
      <c r="AI339" s="29">
        <v>144</v>
      </c>
      <c r="AJ339" s="29">
        <v>0</v>
      </c>
      <c r="AK339" s="29">
        <v>0</v>
      </c>
      <c r="AL339" s="29">
        <v>0</v>
      </c>
      <c r="AM339" s="29">
        <v>0</v>
      </c>
      <c r="AN339" s="29">
        <v>0</v>
      </c>
      <c r="AO339" s="29">
        <v>397</v>
      </c>
      <c r="AP339" s="72">
        <f>Table6[[#This Row],[FRL]]/Table6[[#This Row],[Total Students]]</f>
        <v>0.97542997542997545</v>
      </c>
      <c r="AQ339" s="29">
        <v>397</v>
      </c>
      <c r="AR339" s="57">
        <f>Table6[[#This Row],[At Risk]]/Table6[[#This Row],[Total Students]]</f>
        <v>0.97542997542997545</v>
      </c>
      <c r="AS339" s="29" t="s">
        <v>1767</v>
      </c>
      <c r="AT339" s="29" t="s">
        <v>1957</v>
      </c>
      <c r="AU339" s="70" t="s">
        <v>3246</v>
      </c>
    </row>
    <row r="340" spans="2:47" x14ac:dyDescent="0.25">
      <c r="B340" s="28" t="s">
        <v>1808</v>
      </c>
      <c r="C340" s="28" t="s">
        <v>111</v>
      </c>
      <c r="D340" s="28" t="s">
        <v>112</v>
      </c>
      <c r="E340" s="28" t="s">
        <v>1965</v>
      </c>
      <c r="F340" s="28" t="s">
        <v>754</v>
      </c>
      <c r="G340" s="29">
        <v>1097</v>
      </c>
      <c r="H340" s="29">
        <v>516</v>
      </c>
      <c r="I340" s="31">
        <v>0.47037374658158598</v>
      </c>
      <c r="J340" s="29">
        <v>581</v>
      </c>
      <c r="K340" s="31">
        <v>0.52962625341841396</v>
      </c>
      <c r="L340" s="29">
        <v>2</v>
      </c>
      <c r="M340" s="29">
        <v>56</v>
      </c>
      <c r="N340" s="29">
        <v>801</v>
      </c>
      <c r="O340" s="29">
        <v>148</v>
      </c>
      <c r="P340" s="29">
        <v>4</v>
      </c>
      <c r="Q340" s="29">
        <v>77</v>
      </c>
      <c r="R340" s="29">
        <v>9</v>
      </c>
      <c r="S340" s="29">
        <f>SUM(Table6[[#This Row],[AmInd]:[HawPI]],Table6[[#This Row],[Multiple]])</f>
        <v>1020</v>
      </c>
      <c r="T340" s="29">
        <v>963</v>
      </c>
      <c r="U340" s="31">
        <v>0.87784867821330903</v>
      </c>
      <c r="V340" s="29">
        <v>134</v>
      </c>
      <c r="W340" s="31">
        <v>0.122151321786691</v>
      </c>
      <c r="X340" s="29">
        <v>0</v>
      </c>
      <c r="Y340" s="29">
        <v>0</v>
      </c>
      <c r="Z340" s="29" t="s">
        <v>1869</v>
      </c>
      <c r="AA340" s="29">
        <v>0</v>
      </c>
      <c r="AB340" s="29">
        <v>0</v>
      </c>
      <c r="AC340" s="29">
        <v>0</v>
      </c>
      <c r="AD340" s="28">
        <v>0</v>
      </c>
      <c r="AE340" s="29">
        <v>0</v>
      </c>
      <c r="AF340" s="29">
        <v>0</v>
      </c>
      <c r="AG340" s="29">
        <v>0</v>
      </c>
      <c r="AH340" s="29">
        <v>0</v>
      </c>
      <c r="AI340" s="29">
        <v>0</v>
      </c>
      <c r="AJ340" s="29">
        <v>308</v>
      </c>
      <c r="AK340" s="29">
        <v>0</v>
      </c>
      <c r="AL340" s="29">
        <v>290</v>
      </c>
      <c r="AM340" s="29">
        <v>269</v>
      </c>
      <c r="AN340" s="29">
        <v>230</v>
      </c>
      <c r="AO340" s="29">
        <v>902</v>
      </c>
      <c r="AP340" s="72">
        <f>Table6[[#This Row],[FRL]]/Table6[[#This Row],[Total Students]]</f>
        <v>0.8222424794895169</v>
      </c>
      <c r="AQ340" s="29">
        <v>902</v>
      </c>
      <c r="AR340" s="57">
        <f>Table6[[#This Row],[At Risk]]/Table6[[#This Row],[Total Students]]</f>
        <v>0.8222424794895169</v>
      </c>
      <c r="AS340" s="29" t="s">
        <v>1767</v>
      </c>
      <c r="AT340" s="29" t="s">
        <v>1957</v>
      </c>
      <c r="AU340" s="70" t="s">
        <v>3246</v>
      </c>
    </row>
    <row r="341" spans="2:47" x14ac:dyDescent="0.25">
      <c r="B341" s="28" t="s">
        <v>1808</v>
      </c>
      <c r="C341" s="28" t="s">
        <v>111</v>
      </c>
      <c r="D341" s="28" t="s">
        <v>112</v>
      </c>
      <c r="E341" s="28" t="s">
        <v>1966</v>
      </c>
      <c r="F341" s="28" t="s">
        <v>755</v>
      </c>
      <c r="G341" s="29">
        <v>279</v>
      </c>
      <c r="H341" s="29">
        <v>132</v>
      </c>
      <c r="I341" s="31">
        <v>0.473118279569893</v>
      </c>
      <c r="J341" s="29">
        <v>147</v>
      </c>
      <c r="K341" s="31">
        <v>0.52688172043010795</v>
      </c>
      <c r="L341" s="29">
        <v>0</v>
      </c>
      <c r="M341" s="29">
        <v>0</v>
      </c>
      <c r="N341" s="29">
        <v>265</v>
      </c>
      <c r="O341" s="29">
        <v>4</v>
      </c>
      <c r="P341" s="29">
        <v>0</v>
      </c>
      <c r="Q341" s="29">
        <v>9</v>
      </c>
      <c r="R341" s="29">
        <v>1</v>
      </c>
      <c r="S341" s="29">
        <f>SUM(Table6[[#This Row],[AmInd]:[HawPI]],Table6[[#This Row],[Multiple]])</f>
        <v>270</v>
      </c>
      <c r="T341" s="29">
        <v>276</v>
      </c>
      <c r="U341" s="31">
        <v>0.989247311827957</v>
      </c>
      <c r="V341" s="29">
        <v>3</v>
      </c>
      <c r="W341" s="31">
        <v>1.0752688172042999E-2</v>
      </c>
      <c r="X341" s="29">
        <v>0</v>
      </c>
      <c r="Y341" s="29">
        <v>0</v>
      </c>
      <c r="Z341" s="29" t="s">
        <v>1869</v>
      </c>
      <c r="AA341" s="29">
        <v>41</v>
      </c>
      <c r="AB341" s="29">
        <v>37</v>
      </c>
      <c r="AC341" s="29">
        <v>50</v>
      </c>
      <c r="AD341" s="28">
        <v>56</v>
      </c>
      <c r="AE341" s="29">
        <v>41</v>
      </c>
      <c r="AF341" s="29">
        <v>54</v>
      </c>
      <c r="AG341" s="29">
        <v>0</v>
      </c>
      <c r="AH341" s="29">
        <v>0</v>
      </c>
      <c r="AI341" s="29">
        <v>0</v>
      </c>
      <c r="AJ341" s="29">
        <v>0</v>
      </c>
      <c r="AK341" s="29">
        <v>0</v>
      </c>
      <c r="AL341" s="29">
        <v>0</v>
      </c>
      <c r="AM341" s="29">
        <v>0</v>
      </c>
      <c r="AN341" s="29">
        <v>0</v>
      </c>
      <c r="AO341" s="29">
        <v>259</v>
      </c>
      <c r="AP341" s="72">
        <f>Table6[[#This Row],[FRL]]/Table6[[#This Row],[Total Students]]</f>
        <v>0.92831541218637992</v>
      </c>
      <c r="AQ341" s="29">
        <v>259</v>
      </c>
      <c r="AR341" s="57">
        <f>Table6[[#This Row],[At Risk]]/Table6[[#This Row],[Total Students]]</f>
        <v>0.92831541218637992</v>
      </c>
      <c r="AS341" s="29" t="s">
        <v>1767</v>
      </c>
      <c r="AT341" s="29" t="s">
        <v>1957</v>
      </c>
      <c r="AU341" s="70" t="s">
        <v>3246</v>
      </c>
    </row>
    <row r="342" spans="2:47" x14ac:dyDescent="0.25">
      <c r="B342" s="28" t="s">
        <v>1808</v>
      </c>
      <c r="C342" s="28" t="s">
        <v>111</v>
      </c>
      <c r="D342" s="28" t="s">
        <v>112</v>
      </c>
      <c r="E342" s="28" t="s">
        <v>1967</v>
      </c>
      <c r="F342" s="28" t="s">
        <v>756</v>
      </c>
      <c r="G342" s="29">
        <v>414</v>
      </c>
      <c r="H342" s="29">
        <v>202</v>
      </c>
      <c r="I342" s="31">
        <v>0.48792270531401</v>
      </c>
      <c r="J342" s="29">
        <v>212</v>
      </c>
      <c r="K342" s="31">
        <v>0.51207729468598995</v>
      </c>
      <c r="L342" s="29">
        <v>2</v>
      </c>
      <c r="M342" s="29">
        <v>56</v>
      </c>
      <c r="N342" s="29">
        <v>312</v>
      </c>
      <c r="O342" s="29">
        <v>4</v>
      </c>
      <c r="P342" s="29">
        <v>5</v>
      </c>
      <c r="Q342" s="29">
        <v>33</v>
      </c>
      <c r="R342" s="29">
        <v>2</v>
      </c>
      <c r="S342" s="29">
        <f>SUM(Table6[[#This Row],[AmInd]:[HawPI]],Table6[[#This Row],[Multiple]])</f>
        <v>381</v>
      </c>
      <c r="T342" s="29">
        <v>408</v>
      </c>
      <c r="U342" s="31">
        <v>0.98550724637681197</v>
      </c>
      <c r="V342" s="29">
        <v>6</v>
      </c>
      <c r="W342" s="31">
        <v>1.4492753623188401E-2</v>
      </c>
      <c r="X342" s="29">
        <v>0</v>
      </c>
      <c r="Y342" s="29">
        <v>19</v>
      </c>
      <c r="Z342" s="29" t="s">
        <v>1869</v>
      </c>
      <c r="AA342" s="29">
        <v>59</v>
      </c>
      <c r="AB342" s="29">
        <v>55</v>
      </c>
      <c r="AC342" s="29">
        <v>70</v>
      </c>
      <c r="AD342" s="28">
        <v>64</v>
      </c>
      <c r="AE342" s="29">
        <v>74</v>
      </c>
      <c r="AF342" s="29">
        <v>73</v>
      </c>
      <c r="AG342" s="29">
        <v>0</v>
      </c>
      <c r="AH342" s="29">
        <v>0</v>
      </c>
      <c r="AI342" s="29">
        <v>0</v>
      </c>
      <c r="AJ342" s="29">
        <v>0</v>
      </c>
      <c r="AK342" s="29">
        <v>0</v>
      </c>
      <c r="AL342" s="29">
        <v>0</v>
      </c>
      <c r="AM342" s="29">
        <v>0</v>
      </c>
      <c r="AN342" s="29">
        <v>0</v>
      </c>
      <c r="AO342" s="29">
        <v>276</v>
      </c>
      <c r="AP342" s="72">
        <f>Table6[[#This Row],[FRL]]/Table6[[#This Row],[Total Students]]</f>
        <v>0.66666666666666663</v>
      </c>
      <c r="AQ342" s="29">
        <v>276</v>
      </c>
      <c r="AR342" s="57">
        <f>Table6[[#This Row],[At Risk]]/Table6[[#This Row],[Total Students]]</f>
        <v>0.66666666666666663</v>
      </c>
      <c r="AS342" s="29" t="s">
        <v>1767</v>
      </c>
      <c r="AT342" s="29" t="s">
        <v>1957</v>
      </c>
      <c r="AU342" s="70" t="s">
        <v>3246</v>
      </c>
    </row>
    <row r="343" spans="2:47" x14ac:dyDescent="0.25">
      <c r="B343" s="28" t="s">
        <v>1808</v>
      </c>
      <c r="C343" s="28" t="s">
        <v>111</v>
      </c>
      <c r="D343" s="28" t="s">
        <v>112</v>
      </c>
      <c r="E343" s="28" t="s">
        <v>1968</v>
      </c>
      <c r="F343" s="28" t="s">
        <v>757</v>
      </c>
      <c r="G343" s="29">
        <v>420</v>
      </c>
      <c r="H343" s="29">
        <v>210</v>
      </c>
      <c r="I343" s="31">
        <v>0.5</v>
      </c>
      <c r="J343" s="29">
        <v>210</v>
      </c>
      <c r="K343" s="31">
        <v>0.5</v>
      </c>
      <c r="L343" s="29">
        <v>0</v>
      </c>
      <c r="M343" s="29">
        <v>0</v>
      </c>
      <c r="N343" s="29">
        <v>410</v>
      </c>
      <c r="O343" s="29">
        <v>5</v>
      </c>
      <c r="P343" s="29">
        <v>0</v>
      </c>
      <c r="Q343" s="29">
        <v>4</v>
      </c>
      <c r="R343" s="29">
        <v>1</v>
      </c>
      <c r="S343" s="29">
        <f>SUM(Table6[[#This Row],[AmInd]:[HawPI]],Table6[[#This Row],[Multiple]])</f>
        <v>416</v>
      </c>
      <c r="T343" s="29">
        <v>418</v>
      </c>
      <c r="U343" s="31">
        <v>0.99523809523809503</v>
      </c>
      <c r="V343" s="29">
        <v>2</v>
      </c>
      <c r="W343" s="31">
        <v>4.7619047619047597E-3</v>
      </c>
      <c r="X343" s="29">
        <v>0</v>
      </c>
      <c r="Y343" s="29">
        <v>0</v>
      </c>
      <c r="Z343" s="29" t="s">
        <v>1869</v>
      </c>
      <c r="AA343" s="29">
        <v>0</v>
      </c>
      <c r="AB343" s="29">
        <v>0</v>
      </c>
      <c r="AC343" s="29">
        <v>0</v>
      </c>
      <c r="AD343" s="28">
        <v>0</v>
      </c>
      <c r="AE343" s="29">
        <v>0</v>
      </c>
      <c r="AF343" s="29">
        <v>0</v>
      </c>
      <c r="AG343" s="29">
        <v>126</v>
      </c>
      <c r="AH343" s="29">
        <v>139</v>
      </c>
      <c r="AI343" s="29">
        <v>155</v>
      </c>
      <c r="AJ343" s="29">
        <v>0</v>
      </c>
      <c r="AK343" s="29">
        <v>0</v>
      </c>
      <c r="AL343" s="29">
        <v>0</v>
      </c>
      <c r="AM343" s="29">
        <v>0</v>
      </c>
      <c r="AN343" s="29">
        <v>0</v>
      </c>
      <c r="AO343" s="29">
        <v>410</v>
      </c>
      <c r="AP343" s="72">
        <f>Table6[[#This Row],[FRL]]/Table6[[#This Row],[Total Students]]</f>
        <v>0.97619047619047616</v>
      </c>
      <c r="AQ343" s="29">
        <v>410</v>
      </c>
      <c r="AR343" s="57">
        <f>Table6[[#This Row],[At Risk]]/Table6[[#This Row],[Total Students]]</f>
        <v>0.97619047619047616</v>
      </c>
      <c r="AS343" s="29" t="s">
        <v>1767</v>
      </c>
      <c r="AT343" s="29" t="s">
        <v>1957</v>
      </c>
      <c r="AU343" s="70" t="s">
        <v>3246</v>
      </c>
    </row>
    <row r="344" spans="2:47" ht="30" x14ac:dyDescent="0.25">
      <c r="B344" s="28" t="s">
        <v>1808</v>
      </c>
      <c r="C344" s="28" t="s">
        <v>111</v>
      </c>
      <c r="D344" s="28" t="s">
        <v>112</v>
      </c>
      <c r="E344" s="28" t="s">
        <v>1969</v>
      </c>
      <c r="F344" s="28" t="s">
        <v>758</v>
      </c>
      <c r="G344" s="29">
        <v>545</v>
      </c>
      <c r="H344" s="29">
        <v>260</v>
      </c>
      <c r="I344" s="31">
        <v>0.47706422018348599</v>
      </c>
      <c r="J344" s="29">
        <v>285</v>
      </c>
      <c r="K344" s="31">
        <v>0.52293577981651396</v>
      </c>
      <c r="L344" s="29">
        <v>1</v>
      </c>
      <c r="M344" s="29">
        <v>13</v>
      </c>
      <c r="N344" s="29">
        <v>326</v>
      </c>
      <c r="O344" s="29">
        <v>153</v>
      </c>
      <c r="P344" s="29">
        <v>0</v>
      </c>
      <c r="Q344" s="29">
        <v>36</v>
      </c>
      <c r="R344" s="29">
        <v>16</v>
      </c>
      <c r="S344" s="29">
        <f>SUM(Table6[[#This Row],[AmInd]:[HawPI]],Table6[[#This Row],[Multiple]])</f>
        <v>509</v>
      </c>
      <c r="T344" s="29">
        <v>403</v>
      </c>
      <c r="U344" s="31">
        <v>0.73944954128440399</v>
      </c>
      <c r="V344" s="29">
        <v>142</v>
      </c>
      <c r="W344" s="31">
        <v>0.26055045871559601</v>
      </c>
      <c r="X344" s="29">
        <v>0</v>
      </c>
      <c r="Y344" s="29">
        <v>4</v>
      </c>
      <c r="Z344" s="29" t="s">
        <v>1869</v>
      </c>
      <c r="AA344" s="29">
        <v>86</v>
      </c>
      <c r="AB344" s="29">
        <v>102</v>
      </c>
      <c r="AC344" s="29">
        <v>109</v>
      </c>
      <c r="AD344" s="28">
        <v>90</v>
      </c>
      <c r="AE344" s="29">
        <v>82</v>
      </c>
      <c r="AF344" s="29">
        <v>72</v>
      </c>
      <c r="AG344" s="29">
        <v>0</v>
      </c>
      <c r="AH344" s="29">
        <v>0</v>
      </c>
      <c r="AI344" s="29">
        <v>0</v>
      </c>
      <c r="AJ344" s="29">
        <v>0</v>
      </c>
      <c r="AK344" s="29">
        <v>0</v>
      </c>
      <c r="AL344" s="29">
        <v>0</v>
      </c>
      <c r="AM344" s="29">
        <v>0</v>
      </c>
      <c r="AN344" s="29">
        <v>0</v>
      </c>
      <c r="AO344" s="29">
        <v>507</v>
      </c>
      <c r="AP344" s="72">
        <f>Table6[[#This Row],[FRL]]/Table6[[#This Row],[Total Students]]</f>
        <v>0.93027522935779816</v>
      </c>
      <c r="AQ344" s="29">
        <v>507</v>
      </c>
      <c r="AR344" s="57">
        <f>Table6[[#This Row],[At Risk]]/Table6[[#This Row],[Total Students]]</f>
        <v>0.93027522935779816</v>
      </c>
      <c r="AS344" s="29" t="s">
        <v>1767</v>
      </c>
      <c r="AT344" s="29" t="s">
        <v>1957</v>
      </c>
      <c r="AU344" s="70" t="s">
        <v>3246</v>
      </c>
    </row>
    <row r="345" spans="2:47" x14ac:dyDescent="0.25">
      <c r="B345" s="28" t="s">
        <v>1808</v>
      </c>
      <c r="C345" s="28" t="s">
        <v>111</v>
      </c>
      <c r="D345" s="28" t="s">
        <v>112</v>
      </c>
      <c r="E345" s="28" t="s">
        <v>1970</v>
      </c>
      <c r="F345" s="28" t="s">
        <v>759</v>
      </c>
      <c r="G345" s="29">
        <v>534</v>
      </c>
      <c r="H345" s="29">
        <v>272</v>
      </c>
      <c r="I345" s="31">
        <v>0.50936329588014995</v>
      </c>
      <c r="J345" s="29">
        <v>262</v>
      </c>
      <c r="K345" s="31">
        <v>0.49063670411985</v>
      </c>
      <c r="L345" s="29">
        <v>0</v>
      </c>
      <c r="M345" s="29">
        <v>0</v>
      </c>
      <c r="N345" s="29">
        <v>514</v>
      </c>
      <c r="O345" s="29">
        <v>14</v>
      </c>
      <c r="P345" s="29">
        <v>0</v>
      </c>
      <c r="Q345" s="29">
        <v>6</v>
      </c>
      <c r="R345" s="29">
        <v>0</v>
      </c>
      <c r="S345" s="29">
        <f>SUM(Table6[[#This Row],[AmInd]:[HawPI]],Table6[[#This Row],[Multiple]])</f>
        <v>528</v>
      </c>
      <c r="T345" s="29">
        <v>526</v>
      </c>
      <c r="U345" s="31">
        <v>0.98501872659176004</v>
      </c>
      <c r="V345" s="29">
        <v>8</v>
      </c>
      <c r="W345" s="31">
        <v>1.4981273408239701E-2</v>
      </c>
      <c r="X345" s="29">
        <v>0</v>
      </c>
      <c r="Y345" s="29">
        <v>1</v>
      </c>
      <c r="Z345" s="29" t="s">
        <v>1869</v>
      </c>
      <c r="AA345" s="29">
        <v>74</v>
      </c>
      <c r="AB345" s="29">
        <v>84</v>
      </c>
      <c r="AC345" s="29">
        <v>114</v>
      </c>
      <c r="AD345" s="28">
        <v>93</v>
      </c>
      <c r="AE345" s="29">
        <v>99</v>
      </c>
      <c r="AF345" s="29">
        <v>69</v>
      </c>
      <c r="AG345" s="29">
        <v>0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530</v>
      </c>
      <c r="AP345" s="72">
        <f>Table6[[#This Row],[FRL]]/Table6[[#This Row],[Total Students]]</f>
        <v>0.99250936329588013</v>
      </c>
      <c r="AQ345" s="29">
        <v>530</v>
      </c>
      <c r="AR345" s="57">
        <f>Table6[[#This Row],[At Risk]]/Table6[[#This Row],[Total Students]]</f>
        <v>0.99250936329588013</v>
      </c>
      <c r="AS345" s="29" t="s">
        <v>1767</v>
      </c>
      <c r="AT345" s="29" t="s">
        <v>1957</v>
      </c>
      <c r="AU345" s="70" t="s">
        <v>3246</v>
      </c>
    </row>
    <row r="346" spans="2:47" x14ac:dyDescent="0.25">
      <c r="B346" s="28" t="s">
        <v>1808</v>
      </c>
      <c r="C346" s="28" t="s">
        <v>111</v>
      </c>
      <c r="D346" s="28" t="s">
        <v>112</v>
      </c>
      <c r="E346" s="28" t="s">
        <v>1971</v>
      </c>
      <c r="F346" s="28" t="s">
        <v>760</v>
      </c>
      <c r="G346" s="29">
        <v>292</v>
      </c>
      <c r="H346" s="29">
        <v>151</v>
      </c>
      <c r="I346" s="31">
        <v>0.51712328767123295</v>
      </c>
      <c r="J346" s="29">
        <v>141</v>
      </c>
      <c r="K346" s="31">
        <v>0.482876712328767</v>
      </c>
      <c r="L346" s="29">
        <v>0</v>
      </c>
      <c r="M346" s="29">
        <v>0</v>
      </c>
      <c r="N346" s="29">
        <v>284</v>
      </c>
      <c r="O346" s="29">
        <v>7</v>
      </c>
      <c r="P346" s="29">
        <v>0</v>
      </c>
      <c r="Q346" s="29">
        <v>1</v>
      </c>
      <c r="R346" s="29">
        <v>0</v>
      </c>
      <c r="S346" s="29">
        <f>SUM(Table6[[#This Row],[AmInd]:[HawPI]],Table6[[#This Row],[Multiple]])</f>
        <v>291</v>
      </c>
      <c r="T346" s="29">
        <v>291</v>
      </c>
      <c r="U346" s="31">
        <v>0.99657534246575297</v>
      </c>
      <c r="V346" s="29">
        <v>1</v>
      </c>
      <c r="W346" s="31">
        <v>3.4246575342465799E-3</v>
      </c>
      <c r="X346" s="29">
        <v>0</v>
      </c>
      <c r="Y346" s="29">
        <v>0</v>
      </c>
      <c r="Z346" s="29" t="s">
        <v>1869</v>
      </c>
      <c r="AA346" s="29">
        <v>66</v>
      </c>
      <c r="AB346" s="29">
        <v>39</v>
      </c>
      <c r="AC346" s="29">
        <v>46</v>
      </c>
      <c r="AD346" s="28">
        <v>48</v>
      </c>
      <c r="AE346" s="29">
        <v>46</v>
      </c>
      <c r="AF346" s="29">
        <v>47</v>
      </c>
      <c r="AG346" s="29">
        <v>0</v>
      </c>
      <c r="AH346" s="29">
        <v>0</v>
      </c>
      <c r="AI346" s="29">
        <v>0</v>
      </c>
      <c r="AJ346" s="29">
        <v>0</v>
      </c>
      <c r="AK346" s="29">
        <v>0</v>
      </c>
      <c r="AL346" s="29">
        <v>0</v>
      </c>
      <c r="AM346" s="29">
        <v>0</v>
      </c>
      <c r="AN346" s="29">
        <v>0</v>
      </c>
      <c r="AO346" s="29">
        <v>290</v>
      </c>
      <c r="AP346" s="72">
        <f>Table6[[#This Row],[FRL]]/Table6[[#This Row],[Total Students]]</f>
        <v>0.99315068493150682</v>
      </c>
      <c r="AQ346" s="29">
        <v>290</v>
      </c>
      <c r="AR346" s="57">
        <f>Table6[[#This Row],[At Risk]]/Table6[[#This Row],[Total Students]]</f>
        <v>0.99315068493150682</v>
      </c>
      <c r="AS346" s="29" t="s">
        <v>1767</v>
      </c>
      <c r="AT346" s="29" t="s">
        <v>1957</v>
      </c>
      <c r="AU346" s="70" t="s">
        <v>3246</v>
      </c>
    </row>
    <row r="347" spans="2:47" x14ac:dyDescent="0.25">
      <c r="B347" s="28" t="s">
        <v>1808</v>
      </c>
      <c r="C347" s="28" t="s">
        <v>111</v>
      </c>
      <c r="D347" s="28" t="s">
        <v>112</v>
      </c>
      <c r="E347" s="28" t="s">
        <v>1972</v>
      </c>
      <c r="F347" s="28" t="s">
        <v>761</v>
      </c>
      <c r="G347" s="29">
        <v>127</v>
      </c>
      <c r="H347" s="29">
        <v>45</v>
      </c>
      <c r="I347" s="31">
        <v>0.35433070866141703</v>
      </c>
      <c r="J347" s="29">
        <v>82</v>
      </c>
      <c r="K347" s="31">
        <v>0.64566929133858297</v>
      </c>
      <c r="L347" s="29">
        <v>1</v>
      </c>
      <c r="M347" s="29">
        <v>4</v>
      </c>
      <c r="N347" s="29">
        <v>77</v>
      </c>
      <c r="O347" s="29">
        <v>6</v>
      </c>
      <c r="P347" s="29">
        <v>3</v>
      </c>
      <c r="Q347" s="29">
        <v>36</v>
      </c>
      <c r="R347" s="29">
        <v>0</v>
      </c>
      <c r="S347" s="29">
        <f>SUM(Table6[[#This Row],[AmInd]:[HawPI]],Table6[[#This Row],[Multiple]])</f>
        <v>91</v>
      </c>
      <c r="T347" s="29">
        <v>127</v>
      </c>
      <c r="U347" s="31">
        <v>1</v>
      </c>
      <c r="V347" s="29">
        <v>0</v>
      </c>
      <c r="W347" s="31">
        <v>0</v>
      </c>
      <c r="X347" s="29">
        <v>0</v>
      </c>
      <c r="Y347" s="29">
        <v>95</v>
      </c>
      <c r="Z347" s="29" t="s">
        <v>1869</v>
      </c>
      <c r="AA347" s="29">
        <v>32</v>
      </c>
      <c r="AB347" s="29">
        <v>0</v>
      </c>
      <c r="AC347" s="29">
        <v>0</v>
      </c>
      <c r="AD347" s="28">
        <v>0</v>
      </c>
      <c r="AE347" s="29">
        <v>0</v>
      </c>
      <c r="AF347" s="29">
        <v>0</v>
      </c>
      <c r="AG347" s="29">
        <v>0</v>
      </c>
      <c r="AH347" s="29">
        <v>0</v>
      </c>
      <c r="AI347" s="29">
        <v>0</v>
      </c>
      <c r="AJ347" s="29">
        <v>0</v>
      </c>
      <c r="AK347" s="29">
        <v>0</v>
      </c>
      <c r="AL347" s="29">
        <v>0</v>
      </c>
      <c r="AM347" s="29">
        <v>0</v>
      </c>
      <c r="AN347" s="29">
        <v>0</v>
      </c>
      <c r="AO347" s="29">
        <v>93</v>
      </c>
      <c r="AP347" s="72">
        <f>Table6[[#This Row],[FRL]]/Table6[[#This Row],[Total Students]]</f>
        <v>0.73228346456692917</v>
      </c>
      <c r="AQ347" s="29">
        <v>93</v>
      </c>
      <c r="AR347" s="57">
        <f>Table6[[#This Row],[At Risk]]/Table6[[#This Row],[Total Students]]</f>
        <v>0.73228346456692917</v>
      </c>
      <c r="AS347" s="29" t="s">
        <v>1767</v>
      </c>
      <c r="AT347" s="29" t="s">
        <v>1957</v>
      </c>
      <c r="AU347" s="70" t="s">
        <v>3246</v>
      </c>
    </row>
    <row r="348" spans="2:47" x14ac:dyDescent="0.25">
      <c r="B348" s="28" t="s">
        <v>1808</v>
      </c>
      <c r="C348" s="28" t="s">
        <v>111</v>
      </c>
      <c r="D348" s="28" t="s">
        <v>112</v>
      </c>
      <c r="E348" s="28" t="s">
        <v>1973</v>
      </c>
      <c r="F348" s="28" t="s">
        <v>762</v>
      </c>
      <c r="G348" s="29">
        <v>611</v>
      </c>
      <c r="H348" s="29">
        <v>324</v>
      </c>
      <c r="I348" s="31">
        <v>0.530278232405892</v>
      </c>
      <c r="J348" s="29">
        <v>287</v>
      </c>
      <c r="K348" s="31">
        <v>0.469721767594108</v>
      </c>
      <c r="L348" s="29">
        <v>0</v>
      </c>
      <c r="M348" s="29">
        <v>8</v>
      </c>
      <c r="N348" s="29">
        <v>542</v>
      </c>
      <c r="O348" s="29">
        <v>18</v>
      </c>
      <c r="P348" s="29">
        <v>2</v>
      </c>
      <c r="Q348" s="29">
        <v>41</v>
      </c>
      <c r="R348" s="29">
        <v>0</v>
      </c>
      <c r="S348" s="29">
        <f>SUM(Table6[[#This Row],[AmInd]:[HawPI]],Table6[[#This Row],[Multiple]])</f>
        <v>570</v>
      </c>
      <c r="T348" s="29">
        <v>603</v>
      </c>
      <c r="U348" s="31">
        <v>0.986906710310966</v>
      </c>
      <c r="V348" s="29">
        <v>8</v>
      </c>
      <c r="W348" s="31">
        <v>1.30932896890344E-2</v>
      </c>
      <c r="X348" s="29">
        <v>0</v>
      </c>
      <c r="Y348" s="29">
        <v>2</v>
      </c>
      <c r="Z348" s="29" t="s">
        <v>1869</v>
      </c>
      <c r="AA348" s="29">
        <v>93</v>
      </c>
      <c r="AB348" s="29">
        <v>106</v>
      </c>
      <c r="AC348" s="29">
        <v>108</v>
      </c>
      <c r="AD348" s="28">
        <v>107</v>
      </c>
      <c r="AE348" s="29">
        <v>95</v>
      </c>
      <c r="AF348" s="29">
        <v>100</v>
      </c>
      <c r="AG348" s="29">
        <v>0</v>
      </c>
      <c r="AH348" s="29">
        <v>0</v>
      </c>
      <c r="AI348" s="29">
        <v>0</v>
      </c>
      <c r="AJ348" s="29">
        <v>0</v>
      </c>
      <c r="AK348" s="29">
        <v>0</v>
      </c>
      <c r="AL348" s="29">
        <v>0</v>
      </c>
      <c r="AM348" s="29">
        <v>0</v>
      </c>
      <c r="AN348" s="29">
        <v>0</v>
      </c>
      <c r="AO348" s="29">
        <v>506</v>
      </c>
      <c r="AP348" s="72">
        <f>Table6[[#This Row],[FRL]]/Table6[[#This Row],[Total Students]]</f>
        <v>0.8281505728314239</v>
      </c>
      <c r="AQ348" s="29">
        <v>506</v>
      </c>
      <c r="AR348" s="57">
        <f>Table6[[#This Row],[At Risk]]/Table6[[#This Row],[Total Students]]</f>
        <v>0.8281505728314239</v>
      </c>
      <c r="AS348" s="29" t="s">
        <v>1767</v>
      </c>
      <c r="AT348" s="29" t="s">
        <v>1957</v>
      </c>
      <c r="AU348" s="70" t="s">
        <v>3246</v>
      </c>
    </row>
    <row r="349" spans="2:47" ht="30" x14ac:dyDescent="0.25">
      <c r="B349" s="28" t="s">
        <v>1808</v>
      </c>
      <c r="C349" s="28" t="s">
        <v>111</v>
      </c>
      <c r="D349" s="28" t="s">
        <v>112</v>
      </c>
      <c r="E349" s="28" t="s">
        <v>1974</v>
      </c>
      <c r="F349" s="28" t="s">
        <v>763</v>
      </c>
      <c r="G349" s="29">
        <v>371</v>
      </c>
      <c r="H349" s="29">
        <v>202</v>
      </c>
      <c r="I349" s="31">
        <v>0.54447439353099703</v>
      </c>
      <c r="J349" s="29">
        <v>169</v>
      </c>
      <c r="K349" s="31">
        <v>0.45552560646900297</v>
      </c>
      <c r="L349" s="29">
        <v>0</v>
      </c>
      <c r="M349" s="29">
        <v>2</v>
      </c>
      <c r="N349" s="29">
        <v>363</v>
      </c>
      <c r="O349" s="29">
        <v>2</v>
      </c>
      <c r="P349" s="29">
        <v>0</v>
      </c>
      <c r="Q349" s="29">
        <v>3</v>
      </c>
      <c r="R349" s="29">
        <v>1</v>
      </c>
      <c r="S349" s="29">
        <f>SUM(Table6[[#This Row],[AmInd]:[HawPI]],Table6[[#This Row],[Multiple]])</f>
        <v>368</v>
      </c>
      <c r="T349" s="29">
        <v>371</v>
      </c>
      <c r="U349" s="31">
        <v>1</v>
      </c>
      <c r="V349" s="29">
        <v>0</v>
      </c>
      <c r="W349" s="31">
        <v>0</v>
      </c>
      <c r="X349" s="29">
        <v>0</v>
      </c>
      <c r="Y349" s="29">
        <v>1</v>
      </c>
      <c r="Z349" s="29" t="s">
        <v>1869</v>
      </c>
      <c r="AA349" s="29">
        <v>46</v>
      </c>
      <c r="AB349" s="29">
        <v>49</v>
      </c>
      <c r="AC349" s="29">
        <v>72</v>
      </c>
      <c r="AD349" s="28">
        <v>68</v>
      </c>
      <c r="AE349" s="29">
        <v>68</v>
      </c>
      <c r="AF349" s="29">
        <v>67</v>
      </c>
      <c r="AG349" s="29">
        <v>0</v>
      </c>
      <c r="AH349" s="29">
        <v>0</v>
      </c>
      <c r="AI349" s="29">
        <v>0</v>
      </c>
      <c r="AJ349" s="29">
        <v>0</v>
      </c>
      <c r="AK349" s="29">
        <v>0</v>
      </c>
      <c r="AL349" s="29">
        <v>0</v>
      </c>
      <c r="AM349" s="29">
        <v>0</v>
      </c>
      <c r="AN349" s="29">
        <v>0</v>
      </c>
      <c r="AO349" s="29">
        <v>287</v>
      </c>
      <c r="AP349" s="72">
        <f>Table6[[#This Row],[FRL]]/Table6[[#This Row],[Total Students]]</f>
        <v>0.77358490566037741</v>
      </c>
      <c r="AQ349" s="29">
        <v>287</v>
      </c>
      <c r="AR349" s="57">
        <f>Table6[[#This Row],[At Risk]]/Table6[[#This Row],[Total Students]]</f>
        <v>0.77358490566037741</v>
      </c>
      <c r="AS349" s="29" t="s">
        <v>1767</v>
      </c>
      <c r="AT349" s="29" t="s">
        <v>1957</v>
      </c>
      <c r="AU349" s="70" t="s">
        <v>3246</v>
      </c>
    </row>
    <row r="350" spans="2:47" x14ac:dyDescent="0.25">
      <c r="B350" s="28" t="s">
        <v>1808</v>
      </c>
      <c r="C350" s="28" t="s">
        <v>111</v>
      </c>
      <c r="D350" s="28" t="s">
        <v>112</v>
      </c>
      <c r="E350" s="28" t="s">
        <v>1975</v>
      </c>
      <c r="F350" s="28" t="s">
        <v>764</v>
      </c>
      <c r="G350" s="29">
        <v>494</v>
      </c>
      <c r="H350" s="29">
        <v>237</v>
      </c>
      <c r="I350" s="31">
        <v>0.479757085020243</v>
      </c>
      <c r="J350" s="29">
        <v>257</v>
      </c>
      <c r="K350" s="31">
        <v>0.52024291497975705</v>
      </c>
      <c r="L350" s="29">
        <v>1</v>
      </c>
      <c r="M350" s="29">
        <v>81</v>
      </c>
      <c r="N350" s="29">
        <v>310</v>
      </c>
      <c r="O350" s="29">
        <v>45</v>
      </c>
      <c r="P350" s="29">
        <v>2</v>
      </c>
      <c r="Q350" s="29">
        <v>50</v>
      </c>
      <c r="R350" s="29">
        <v>5</v>
      </c>
      <c r="S350" s="29">
        <f>SUM(Table6[[#This Row],[AmInd]:[HawPI]],Table6[[#This Row],[Multiple]])</f>
        <v>444</v>
      </c>
      <c r="T350" s="29">
        <v>442</v>
      </c>
      <c r="U350" s="31">
        <v>0.89473684210526305</v>
      </c>
      <c r="V350" s="29">
        <v>52</v>
      </c>
      <c r="W350" s="31">
        <v>0.105263157894737</v>
      </c>
      <c r="X350" s="29">
        <v>0</v>
      </c>
      <c r="Y350" s="29">
        <v>0</v>
      </c>
      <c r="Z350" s="29" t="s">
        <v>1869</v>
      </c>
      <c r="AA350" s="29">
        <v>0</v>
      </c>
      <c r="AB350" s="29">
        <v>0</v>
      </c>
      <c r="AC350" s="29">
        <v>0</v>
      </c>
      <c r="AD350" s="28">
        <v>0</v>
      </c>
      <c r="AE350" s="29">
        <v>0</v>
      </c>
      <c r="AF350" s="29">
        <v>0</v>
      </c>
      <c r="AG350" s="29">
        <v>141</v>
      </c>
      <c r="AH350" s="29">
        <v>172</v>
      </c>
      <c r="AI350" s="29">
        <v>181</v>
      </c>
      <c r="AJ350" s="29">
        <v>0</v>
      </c>
      <c r="AK350" s="29">
        <v>0</v>
      </c>
      <c r="AL350" s="29">
        <v>0</v>
      </c>
      <c r="AM350" s="29">
        <v>0</v>
      </c>
      <c r="AN350" s="29">
        <v>0</v>
      </c>
      <c r="AO350" s="29">
        <v>364</v>
      </c>
      <c r="AP350" s="72">
        <f>Table6[[#This Row],[FRL]]/Table6[[#This Row],[Total Students]]</f>
        <v>0.73684210526315785</v>
      </c>
      <c r="AQ350" s="29">
        <v>364</v>
      </c>
      <c r="AR350" s="57">
        <f>Table6[[#This Row],[At Risk]]/Table6[[#This Row],[Total Students]]</f>
        <v>0.73684210526315785</v>
      </c>
      <c r="AS350" s="29" t="s">
        <v>1767</v>
      </c>
      <c r="AT350" s="29" t="s">
        <v>1957</v>
      </c>
      <c r="AU350" s="70" t="s">
        <v>3246</v>
      </c>
    </row>
    <row r="351" spans="2:47" x14ac:dyDescent="0.25">
      <c r="B351" s="28" t="s">
        <v>1808</v>
      </c>
      <c r="C351" s="28" t="s">
        <v>111</v>
      </c>
      <c r="D351" s="28" t="s">
        <v>112</v>
      </c>
      <c r="E351" s="28" t="s">
        <v>1976</v>
      </c>
      <c r="F351" s="28" t="s">
        <v>765</v>
      </c>
      <c r="G351" s="29">
        <v>399</v>
      </c>
      <c r="H351" s="29">
        <v>178</v>
      </c>
      <c r="I351" s="31">
        <v>0.44611528822055102</v>
      </c>
      <c r="J351" s="29">
        <v>221</v>
      </c>
      <c r="K351" s="31">
        <v>0.55388471177944898</v>
      </c>
      <c r="L351" s="29">
        <v>0</v>
      </c>
      <c r="M351" s="29">
        <v>0</v>
      </c>
      <c r="N351" s="29">
        <v>394</v>
      </c>
      <c r="O351" s="29">
        <v>5</v>
      </c>
      <c r="P351" s="29">
        <v>0</v>
      </c>
      <c r="Q351" s="29">
        <v>0</v>
      </c>
      <c r="R351" s="29">
        <v>0</v>
      </c>
      <c r="S351" s="29">
        <f>SUM(Table6[[#This Row],[AmInd]:[HawPI]],Table6[[#This Row],[Multiple]])</f>
        <v>399</v>
      </c>
      <c r="T351" s="29">
        <v>399</v>
      </c>
      <c r="U351" s="31">
        <v>1</v>
      </c>
      <c r="V351" s="29">
        <v>0</v>
      </c>
      <c r="W351" s="31">
        <v>0</v>
      </c>
      <c r="X351" s="29">
        <v>0</v>
      </c>
      <c r="Y351" s="29">
        <v>6</v>
      </c>
      <c r="Z351" s="29" t="s">
        <v>1869</v>
      </c>
      <c r="AA351" s="29">
        <v>65</v>
      </c>
      <c r="AB351" s="29">
        <v>68</v>
      </c>
      <c r="AC351" s="29">
        <v>73</v>
      </c>
      <c r="AD351" s="28">
        <v>56</v>
      </c>
      <c r="AE351" s="29">
        <v>69</v>
      </c>
      <c r="AF351" s="29">
        <v>62</v>
      </c>
      <c r="AG351" s="29">
        <v>0</v>
      </c>
      <c r="AH351" s="29">
        <v>0</v>
      </c>
      <c r="AI351" s="29">
        <v>0</v>
      </c>
      <c r="AJ351" s="29">
        <v>0</v>
      </c>
      <c r="AK351" s="29">
        <v>0</v>
      </c>
      <c r="AL351" s="29">
        <v>0</v>
      </c>
      <c r="AM351" s="29">
        <v>0</v>
      </c>
      <c r="AN351" s="29">
        <v>0</v>
      </c>
      <c r="AO351" s="29">
        <v>383</v>
      </c>
      <c r="AP351" s="72">
        <f>Table6[[#This Row],[FRL]]/Table6[[#This Row],[Total Students]]</f>
        <v>0.95989974937343359</v>
      </c>
      <c r="AQ351" s="29">
        <v>383</v>
      </c>
      <c r="AR351" s="57">
        <f>Table6[[#This Row],[At Risk]]/Table6[[#This Row],[Total Students]]</f>
        <v>0.95989974937343359</v>
      </c>
      <c r="AS351" s="29" t="s">
        <v>1767</v>
      </c>
      <c r="AT351" s="29" t="s">
        <v>1957</v>
      </c>
      <c r="AU351" s="70" t="s">
        <v>3246</v>
      </c>
    </row>
    <row r="352" spans="2:47" x14ac:dyDescent="0.25">
      <c r="B352" s="28" t="s">
        <v>1808</v>
      </c>
      <c r="C352" s="28" t="s">
        <v>111</v>
      </c>
      <c r="D352" s="28" t="s">
        <v>112</v>
      </c>
      <c r="E352" s="28" t="s">
        <v>1977</v>
      </c>
      <c r="F352" s="28" t="s">
        <v>766</v>
      </c>
      <c r="G352" s="29">
        <v>547</v>
      </c>
      <c r="H352" s="29">
        <v>284</v>
      </c>
      <c r="I352" s="31">
        <v>0.51831501831501803</v>
      </c>
      <c r="J352" s="29">
        <v>263</v>
      </c>
      <c r="K352" s="31">
        <v>0.48168498168498203</v>
      </c>
      <c r="L352" s="29">
        <v>0</v>
      </c>
      <c r="M352" s="29">
        <v>0</v>
      </c>
      <c r="N352" s="29">
        <v>523</v>
      </c>
      <c r="O352" s="29">
        <v>17</v>
      </c>
      <c r="P352" s="29">
        <v>1</v>
      </c>
      <c r="Q352" s="29">
        <v>5</v>
      </c>
      <c r="R352" s="29">
        <v>1</v>
      </c>
      <c r="S352" s="29">
        <f>SUM(Table6[[#This Row],[AmInd]:[HawPI]],Table6[[#This Row],[Multiple]])</f>
        <v>542</v>
      </c>
      <c r="T352" s="29">
        <v>534</v>
      </c>
      <c r="U352" s="31">
        <v>0.97619047619047605</v>
      </c>
      <c r="V352" s="29">
        <v>13</v>
      </c>
      <c r="W352" s="31">
        <v>2.3809523809523801E-2</v>
      </c>
      <c r="X352" s="29">
        <v>0</v>
      </c>
      <c r="Y352" s="29">
        <v>0</v>
      </c>
      <c r="Z352" s="29" t="s">
        <v>1869</v>
      </c>
      <c r="AA352" s="29">
        <v>0</v>
      </c>
      <c r="AB352" s="29">
        <v>0</v>
      </c>
      <c r="AC352" s="29">
        <v>0</v>
      </c>
      <c r="AD352" s="28">
        <v>0</v>
      </c>
      <c r="AE352" s="29">
        <v>0</v>
      </c>
      <c r="AF352" s="29">
        <v>0</v>
      </c>
      <c r="AG352" s="29">
        <v>0</v>
      </c>
      <c r="AH352" s="29">
        <v>0</v>
      </c>
      <c r="AI352" s="29">
        <v>0</v>
      </c>
      <c r="AJ352" s="29">
        <v>159</v>
      </c>
      <c r="AK352" s="29">
        <v>0</v>
      </c>
      <c r="AL352" s="29">
        <v>142</v>
      </c>
      <c r="AM352" s="29">
        <v>129</v>
      </c>
      <c r="AN352" s="29">
        <v>117</v>
      </c>
      <c r="AO352" s="29">
        <v>505</v>
      </c>
      <c r="AP352" s="72">
        <f>Table6[[#This Row],[FRL]]/Table6[[#This Row],[Total Students]]</f>
        <v>0.92321755027422303</v>
      </c>
      <c r="AQ352" s="29">
        <v>505</v>
      </c>
      <c r="AR352" s="57">
        <f>Table6[[#This Row],[At Risk]]/Table6[[#This Row],[Total Students]]</f>
        <v>0.92321755027422303</v>
      </c>
      <c r="AS352" s="29" t="s">
        <v>1767</v>
      </c>
      <c r="AT352" s="29" t="s">
        <v>1957</v>
      </c>
      <c r="AU352" s="70" t="s">
        <v>3246</v>
      </c>
    </row>
    <row r="353" spans="2:47" x14ac:dyDescent="0.25">
      <c r="B353" s="28" t="s">
        <v>1808</v>
      </c>
      <c r="C353" s="28" t="s">
        <v>111</v>
      </c>
      <c r="D353" s="28" t="s">
        <v>112</v>
      </c>
      <c r="E353" s="28" t="s">
        <v>1978</v>
      </c>
      <c r="F353" s="28" t="s">
        <v>767</v>
      </c>
      <c r="G353" s="29">
        <v>388</v>
      </c>
      <c r="H353" s="29">
        <v>181</v>
      </c>
      <c r="I353" s="31">
        <v>0.46649484536082497</v>
      </c>
      <c r="J353" s="29">
        <v>207</v>
      </c>
      <c r="K353" s="31">
        <v>0.53350515463917503</v>
      </c>
      <c r="L353" s="29">
        <v>0</v>
      </c>
      <c r="M353" s="29">
        <v>3</v>
      </c>
      <c r="N353" s="29">
        <v>361</v>
      </c>
      <c r="O353" s="29">
        <v>14</v>
      </c>
      <c r="P353" s="29">
        <v>0</v>
      </c>
      <c r="Q353" s="29">
        <v>9</v>
      </c>
      <c r="R353" s="29">
        <v>1</v>
      </c>
      <c r="S353" s="29">
        <f>SUM(Table6[[#This Row],[AmInd]:[HawPI]],Table6[[#This Row],[Multiple]])</f>
        <v>379</v>
      </c>
      <c r="T353" s="29">
        <v>382</v>
      </c>
      <c r="U353" s="31">
        <v>0.98453608247422697</v>
      </c>
      <c r="V353" s="29">
        <v>6</v>
      </c>
      <c r="W353" s="31">
        <v>1.54639175257732E-2</v>
      </c>
      <c r="X353" s="29">
        <v>0</v>
      </c>
      <c r="Y353" s="29">
        <v>3</v>
      </c>
      <c r="Z353" s="29" t="s">
        <v>1869</v>
      </c>
      <c r="AA353" s="29">
        <v>43</v>
      </c>
      <c r="AB353" s="29">
        <v>61</v>
      </c>
      <c r="AC353" s="29">
        <v>68</v>
      </c>
      <c r="AD353" s="28">
        <v>70</v>
      </c>
      <c r="AE353" s="29">
        <v>76</v>
      </c>
      <c r="AF353" s="29">
        <v>67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364</v>
      </c>
      <c r="AP353" s="72">
        <f>Table6[[#This Row],[FRL]]/Table6[[#This Row],[Total Students]]</f>
        <v>0.93814432989690721</v>
      </c>
      <c r="AQ353" s="29">
        <v>364</v>
      </c>
      <c r="AR353" s="57">
        <f>Table6[[#This Row],[At Risk]]/Table6[[#This Row],[Total Students]]</f>
        <v>0.93814432989690721</v>
      </c>
      <c r="AS353" s="29" t="s">
        <v>1767</v>
      </c>
      <c r="AT353" s="29" t="s">
        <v>1957</v>
      </c>
      <c r="AU353" s="70" t="s">
        <v>3246</v>
      </c>
    </row>
    <row r="354" spans="2:47" x14ac:dyDescent="0.25">
      <c r="B354" s="28" t="s">
        <v>1808</v>
      </c>
      <c r="C354" s="28" t="s">
        <v>111</v>
      </c>
      <c r="D354" s="28" t="s">
        <v>112</v>
      </c>
      <c r="E354" s="28" t="s">
        <v>1979</v>
      </c>
      <c r="F354" s="28" t="s">
        <v>768</v>
      </c>
      <c r="G354" s="29">
        <v>326</v>
      </c>
      <c r="H354" s="29">
        <v>148</v>
      </c>
      <c r="I354" s="31">
        <v>0.45398773006135001</v>
      </c>
      <c r="J354" s="29">
        <v>178</v>
      </c>
      <c r="K354" s="31">
        <v>0.54601226993865004</v>
      </c>
      <c r="L354" s="29">
        <v>2</v>
      </c>
      <c r="M354" s="29">
        <v>7</v>
      </c>
      <c r="N354" s="29">
        <v>210</v>
      </c>
      <c r="O354" s="29">
        <v>84</v>
      </c>
      <c r="P354" s="29">
        <v>2</v>
      </c>
      <c r="Q354" s="29">
        <v>21</v>
      </c>
      <c r="R354" s="29">
        <v>0</v>
      </c>
      <c r="S354" s="29">
        <f>SUM(Table6[[#This Row],[AmInd]:[HawPI]],Table6[[#This Row],[Multiple]])</f>
        <v>305</v>
      </c>
      <c r="T354" s="29">
        <v>235</v>
      </c>
      <c r="U354" s="31">
        <v>0.72085889570552097</v>
      </c>
      <c r="V354" s="29">
        <v>91</v>
      </c>
      <c r="W354" s="31">
        <v>0.27914110429447903</v>
      </c>
      <c r="X354" s="29">
        <v>0</v>
      </c>
      <c r="Y354" s="29">
        <v>3</v>
      </c>
      <c r="Z354" s="29" t="s">
        <v>1869</v>
      </c>
      <c r="AA354" s="29">
        <v>60</v>
      </c>
      <c r="AB354" s="29">
        <v>65</v>
      </c>
      <c r="AC354" s="29">
        <v>55</v>
      </c>
      <c r="AD354" s="28">
        <v>53</v>
      </c>
      <c r="AE354" s="29">
        <v>45</v>
      </c>
      <c r="AF354" s="29">
        <v>45</v>
      </c>
      <c r="AG354" s="29">
        <v>0</v>
      </c>
      <c r="AH354" s="29">
        <v>0</v>
      </c>
      <c r="AI354" s="29">
        <v>0</v>
      </c>
      <c r="AJ354" s="29">
        <v>0</v>
      </c>
      <c r="AK354" s="29">
        <v>0</v>
      </c>
      <c r="AL354" s="29">
        <v>0</v>
      </c>
      <c r="AM354" s="29">
        <v>0</v>
      </c>
      <c r="AN354" s="29">
        <v>0</v>
      </c>
      <c r="AO354" s="29">
        <v>322</v>
      </c>
      <c r="AP354" s="72">
        <f>Table6[[#This Row],[FRL]]/Table6[[#This Row],[Total Students]]</f>
        <v>0.98773006134969321</v>
      </c>
      <c r="AQ354" s="29">
        <v>322</v>
      </c>
      <c r="AR354" s="57">
        <f>Table6[[#This Row],[At Risk]]/Table6[[#This Row],[Total Students]]</f>
        <v>0.98773006134969321</v>
      </c>
      <c r="AS354" s="29" t="s">
        <v>1767</v>
      </c>
      <c r="AT354" s="29" t="s">
        <v>1957</v>
      </c>
      <c r="AU354" s="70" t="s">
        <v>3246</v>
      </c>
    </row>
    <row r="355" spans="2:47" x14ac:dyDescent="0.25">
      <c r="B355" s="28" t="s">
        <v>1808</v>
      </c>
      <c r="C355" s="28" t="s">
        <v>111</v>
      </c>
      <c r="D355" s="28" t="s">
        <v>112</v>
      </c>
      <c r="E355" s="28" t="s">
        <v>1980</v>
      </c>
      <c r="F355" s="28" t="s">
        <v>769</v>
      </c>
      <c r="G355" s="29">
        <v>228</v>
      </c>
      <c r="H355" s="29">
        <v>108</v>
      </c>
      <c r="I355" s="31">
        <v>0.47368421052631599</v>
      </c>
      <c r="J355" s="29">
        <v>120</v>
      </c>
      <c r="K355" s="31">
        <v>0.52631578947368396</v>
      </c>
      <c r="L355" s="29">
        <v>0</v>
      </c>
      <c r="M355" s="29">
        <v>0</v>
      </c>
      <c r="N355" s="29">
        <v>220</v>
      </c>
      <c r="O355" s="29">
        <v>2</v>
      </c>
      <c r="P355" s="29">
        <v>0</v>
      </c>
      <c r="Q355" s="29">
        <v>6</v>
      </c>
      <c r="R355" s="29">
        <v>0</v>
      </c>
      <c r="S355" s="29">
        <f>SUM(Table6[[#This Row],[AmInd]:[HawPI]],Table6[[#This Row],[Multiple]])</f>
        <v>222</v>
      </c>
      <c r="T355" s="29">
        <v>226</v>
      </c>
      <c r="U355" s="31">
        <v>0.99122807017543901</v>
      </c>
      <c r="V355" s="29">
        <v>2</v>
      </c>
      <c r="W355" s="31">
        <v>8.7719298245613996E-3</v>
      </c>
      <c r="X355" s="29">
        <v>0</v>
      </c>
      <c r="Y355" s="29">
        <v>0</v>
      </c>
      <c r="Z355" s="29" t="s">
        <v>1869</v>
      </c>
      <c r="AA355" s="29">
        <v>34</v>
      </c>
      <c r="AB355" s="29">
        <v>31</v>
      </c>
      <c r="AC355" s="29">
        <v>49</v>
      </c>
      <c r="AD355" s="28">
        <v>38</v>
      </c>
      <c r="AE355" s="29">
        <v>36</v>
      </c>
      <c r="AF355" s="29">
        <v>40</v>
      </c>
      <c r="AG355" s="29">
        <v>0</v>
      </c>
      <c r="AH355" s="29">
        <v>0</v>
      </c>
      <c r="AI355" s="29">
        <v>0</v>
      </c>
      <c r="AJ355" s="29">
        <v>0</v>
      </c>
      <c r="AK355" s="29">
        <v>0</v>
      </c>
      <c r="AL355" s="29">
        <v>0</v>
      </c>
      <c r="AM355" s="29">
        <v>0</v>
      </c>
      <c r="AN355" s="29">
        <v>0</v>
      </c>
      <c r="AO355" s="29">
        <v>227</v>
      </c>
      <c r="AP355" s="72">
        <f>Table6[[#This Row],[FRL]]/Table6[[#This Row],[Total Students]]</f>
        <v>0.99561403508771928</v>
      </c>
      <c r="AQ355" s="29">
        <v>227</v>
      </c>
      <c r="AR355" s="57">
        <f>Table6[[#This Row],[At Risk]]/Table6[[#This Row],[Total Students]]</f>
        <v>0.99561403508771928</v>
      </c>
      <c r="AS355" s="29" t="s">
        <v>1767</v>
      </c>
      <c r="AT355" s="29" t="s">
        <v>1957</v>
      </c>
      <c r="AU355" s="70" t="s">
        <v>3246</v>
      </c>
    </row>
    <row r="356" spans="2:47" x14ac:dyDescent="0.25">
      <c r="B356" s="28" t="s">
        <v>1808</v>
      </c>
      <c r="C356" s="28" t="s">
        <v>111</v>
      </c>
      <c r="D356" s="28" t="s">
        <v>112</v>
      </c>
      <c r="E356" s="28" t="s">
        <v>1981</v>
      </c>
      <c r="F356" s="28" t="s">
        <v>770</v>
      </c>
      <c r="G356" s="29">
        <v>403</v>
      </c>
      <c r="H356" s="29">
        <v>190</v>
      </c>
      <c r="I356" s="31">
        <v>0.47146401985111702</v>
      </c>
      <c r="J356" s="29">
        <v>213</v>
      </c>
      <c r="K356" s="31">
        <v>0.52853598014888303</v>
      </c>
      <c r="L356" s="29">
        <v>1</v>
      </c>
      <c r="M356" s="29">
        <v>8</v>
      </c>
      <c r="N356" s="29">
        <v>291</v>
      </c>
      <c r="O356" s="29">
        <v>59</v>
      </c>
      <c r="P356" s="29">
        <v>2</v>
      </c>
      <c r="Q356" s="29">
        <v>36</v>
      </c>
      <c r="R356" s="29">
        <v>6</v>
      </c>
      <c r="S356" s="29">
        <f>SUM(Table6[[#This Row],[AmInd]:[HawPI]],Table6[[#This Row],[Multiple]])</f>
        <v>367</v>
      </c>
      <c r="T356" s="29">
        <v>343</v>
      </c>
      <c r="U356" s="31">
        <v>0.85111662531017396</v>
      </c>
      <c r="V356" s="29">
        <v>60</v>
      </c>
      <c r="W356" s="31">
        <v>0.14888337468982599</v>
      </c>
      <c r="X356" s="29">
        <v>0</v>
      </c>
      <c r="Y356" s="29">
        <v>2</v>
      </c>
      <c r="Z356" s="29" t="s">
        <v>1869</v>
      </c>
      <c r="AA356" s="29">
        <v>64</v>
      </c>
      <c r="AB356" s="29">
        <v>83</v>
      </c>
      <c r="AC356" s="29">
        <v>67</v>
      </c>
      <c r="AD356" s="28">
        <v>68</v>
      </c>
      <c r="AE356" s="29">
        <v>63</v>
      </c>
      <c r="AF356" s="29">
        <v>56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372</v>
      </c>
      <c r="AP356" s="72">
        <f>Table6[[#This Row],[FRL]]/Table6[[#This Row],[Total Students]]</f>
        <v>0.92307692307692313</v>
      </c>
      <c r="AQ356" s="29">
        <v>372</v>
      </c>
      <c r="AR356" s="57">
        <f>Table6[[#This Row],[At Risk]]/Table6[[#This Row],[Total Students]]</f>
        <v>0.92307692307692313</v>
      </c>
      <c r="AS356" s="29" t="s">
        <v>1767</v>
      </c>
      <c r="AT356" s="29" t="s">
        <v>1957</v>
      </c>
      <c r="AU356" s="70" t="s">
        <v>3246</v>
      </c>
    </row>
    <row r="357" spans="2:47" x14ac:dyDescent="0.25">
      <c r="B357" s="28" t="s">
        <v>1808</v>
      </c>
      <c r="C357" s="28" t="s">
        <v>111</v>
      </c>
      <c r="D357" s="28" t="s">
        <v>112</v>
      </c>
      <c r="E357" s="28" t="s">
        <v>1982</v>
      </c>
      <c r="F357" s="28" t="s">
        <v>771</v>
      </c>
      <c r="G357" s="29">
        <v>594</v>
      </c>
      <c r="H357" s="29">
        <v>282</v>
      </c>
      <c r="I357" s="31">
        <v>0.47474747474747497</v>
      </c>
      <c r="J357" s="29">
        <v>312</v>
      </c>
      <c r="K357" s="31">
        <v>0.52525252525252497</v>
      </c>
      <c r="L357" s="29">
        <v>1</v>
      </c>
      <c r="M357" s="29">
        <v>17</v>
      </c>
      <c r="N357" s="29">
        <v>375</v>
      </c>
      <c r="O357" s="29">
        <v>181</v>
      </c>
      <c r="P357" s="29">
        <v>0</v>
      </c>
      <c r="Q357" s="29">
        <v>15</v>
      </c>
      <c r="R357" s="29">
        <v>5</v>
      </c>
      <c r="S357" s="29">
        <f>SUM(Table6[[#This Row],[AmInd]:[HawPI]],Table6[[#This Row],[Multiple]])</f>
        <v>579</v>
      </c>
      <c r="T357" s="29">
        <v>419</v>
      </c>
      <c r="U357" s="31">
        <v>0.70538720538720501</v>
      </c>
      <c r="V357" s="29">
        <v>175</v>
      </c>
      <c r="W357" s="31">
        <v>0.29461279461279499</v>
      </c>
      <c r="X357" s="29">
        <v>0</v>
      </c>
      <c r="Y357" s="29">
        <v>0</v>
      </c>
      <c r="Z357" s="29" t="s">
        <v>1869</v>
      </c>
      <c r="AA357" s="29">
        <v>112</v>
      </c>
      <c r="AB357" s="29">
        <v>108</v>
      </c>
      <c r="AC357" s="29">
        <v>95</v>
      </c>
      <c r="AD357" s="28">
        <v>117</v>
      </c>
      <c r="AE357" s="29">
        <v>83</v>
      </c>
      <c r="AF357" s="29">
        <v>79</v>
      </c>
      <c r="AG357" s="29">
        <v>0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590</v>
      </c>
      <c r="AP357" s="72">
        <f>Table6[[#This Row],[FRL]]/Table6[[#This Row],[Total Students]]</f>
        <v>0.9932659932659933</v>
      </c>
      <c r="AQ357" s="29">
        <v>590</v>
      </c>
      <c r="AR357" s="57">
        <f>Table6[[#This Row],[At Risk]]/Table6[[#This Row],[Total Students]]</f>
        <v>0.9932659932659933</v>
      </c>
      <c r="AS357" s="29" t="s">
        <v>1767</v>
      </c>
      <c r="AT357" s="29" t="s">
        <v>1957</v>
      </c>
      <c r="AU357" s="70" t="s">
        <v>3246</v>
      </c>
    </row>
    <row r="358" spans="2:47" x14ac:dyDescent="0.25">
      <c r="B358" s="28" t="s">
        <v>1808</v>
      </c>
      <c r="C358" s="28" t="s">
        <v>111</v>
      </c>
      <c r="D358" s="28" t="s">
        <v>112</v>
      </c>
      <c r="E358" s="28" t="s">
        <v>1983</v>
      </c>
      <c r="F358" s="28" t="s">
        <v>772</v>
      </c>
      <c r="G358" s="29">
        <v>507</v>
      </c>
      <c r="H358" s="29">
        <v>265</v>
      </c>
      <c r="I358" s="31">
        <v>0.52268244575936895</v>
      </c>
      <c r="J358" s="29">
        <v>242</v>
      </c>
      <c r="K358" s="31">
        <v>0.47731755424063099</v>
      </c>
      <c r="L358" s="29">
        <v>5</v>
      </c>
      <c r="M358" s="29">
        <v>14</v>
      </c>
      <c r="N358" s="29">
        <v>305</v>
      </c>
      <c r="O358" s="29">
        <v>78</v>
      </c>
      <c r="P358" s="29">
        <v>7</v>
      </c>
      <c r="Q358" s="29">
        <v>96</v>
      </c>
      <c r="R358" s="29">
        <v>2</v>
      </c>
      <c r="S358" s="29">
        <f>SUM(Table6[[#This Row],[AmInd]:[HawPI]],Table6[[#This Row],[Multiple]])</f>
        <v>411</v>
      </c>
      <c r="T358" s="29">
        <v>422</v>
      </c>
      <c r="U358" s="31">
        <v>0.83234714003944799</v>
      </c>
      <c r="V358" s="29">
        <v>85</v>
      </c>
      <c r="W358" s="31">
        <v>0.16765285996055199</v>
      </c>
      <c r="X358" s="29">
        <v>0</v>
      </c>
      <c r="Y358" s="29">
        <v>14</v>
      </c>
      <c r="Z358" s="29" t="s">
        <v>1869</v>
      </c>
      <c r="AA358" s="29">
        <v>83</v>
      </c>
      <c r="AB358" s="29">
        <v>88</v>
      </c>
      <c r="AC358" s="29">
        <v>90</v>
      </c>
      <c r="AD358" s="28">
        <v>77</v>
      </c>
      <c r="AE358" s="29">
        <v>80</v>
      </c>
      <c r="AF358" s="29">
        <v>75</v>
      </c>
      <c r="AG358" s="29">
        <v>0</v>
      </c>
      <c r="AH358" s="29">
        <v>0</v>
      </c>
      <c r="AI358" s="29">
        <v>0</v>
      </c>
      <c r="AJ358" s="29">
        <v>0</v>
      </c>
      <c r="AK358" s="29">
        <v>0</v>
      </c>
      <c r="AL358" s="29">
        <v>0</v>
      </c>
      <c r="AM358" s="29">
        <v>0</v>
      </c>
      <c r="AN358" s="29">
        <v>0</v>
      </c>
      <c r="AO358" s="29">
        <v>428</v>
      </c>
      <c r="AP358" s="72">
        <f>Table6[[#This Row],[FRL]]/Table6[[#This Row],[Total Students]]</f>
        <v>0.84418145956607493</v>
      </c>
      <c r="AQ358" s="29">
        <v>428</v>
      </c>
      <c r="AR358" s="57">
        <f>Table6[[#This Row],[At Risk]]/Table6[[#This Row],[Total Students]]</f>
        <v>0.84418145956607493</v>
      </c>
      <c r="AS358" s="29" t="s">
        <v>1767</v>
      </c>
      <c r="AT358" s="29" t="s">
        <v>1957</v>
      </c>
      <c r="AU358" s="70" t="s">
        <v>3246</v>
      </c>
    </row>
    <row r="359" spans="2:47" x14ac:dyDescent="0.25">
      <c r="B359" s="28" t="s">
        <v>1808</v>
      </c>
      <c r="C359" s="28" t="s">
        <v>111</v>
      </c>
      <c r="D359" s="28" t="s">
        <v>112</v>
      </c>
      <c r="E359" s="28" t="s">
        <v>1984</v>
      </c>
      <c r="F359" s="28" t="s">
        <v>773</v>
      </c>
      <c r="G359" s="29">
        <v>497</v>
      </c>
      <c r="H359" s="29">
        <v>244</v>
      </c>
      <c r="I359" s="31">
        <v>0.49094567404426598</v>
      </c>
      <c r="J359" s="29">
        <v>253</v>
      </c>
      <c r="K359" s="31">
        <v>0.50905432595573397</v>
      </c>
      <c r="L359" s="29">
        <v>0</v>
      </c>
      <c r="M359" s="29">
        <v>6</v>
      </c>
      <c r="N359" s="29">
        <v>360</v>
      </c>
      <c r="O359" s="29">
        <v>107</v>
      </c>
      <c r="P359" s="29">
        <v>0</v>
      </c>
      <c r="Q359" s="29">
        <v>21</v>
      </c>
      <c r="R359" s="29">
        <v>3</v>
      </c>
      <c r="S359" s="29">
        <f>SUM(Table6[[#This Row],[AmInd]:[HawPI]],Table6[[#This Row],[Multiple]])</f>
        <v>476</v>
      </c>
      <c r="T359" s="29">
        <v>396</v>
      </c>
      <c r="U359" s="31">
        <v>0.79678068410462799</v>
      </c>
      <c r="V359" s="29">
        <v>101</v>
      </c>
      <c r="W359" s="31">
        <v>0.20321931589537201</v>
      </c>
      <c r="X359" s="29">
        <v>0</v>
      </c>
      <c r="Y359" s="29">
        <v>0</v>
      </c>
      <c r="Z359" s="29" t="s">
        <v>1869</v>
      </c>
      <c r="AA359" s="29">
        <v>86</v>
      </c>
      <c r="AB359" s="29">
        <v>88</v>
      </c>
      <c r="AC359" s="29">
        <v>102</v>
      </c>
      <c r="AD359" s="28">
        <v>85</v>
      </c>
      <c r="AE359" s="29">
        <v>72</v>
      </c>
      <c r="AF359" s="29">
        <v>64</v>
      </c>
      <c r="AG359" s="29">
        <v>0</v>
      </c>
      <c r="AH359" s="29">
        <v>0</v>
      </c>
      <c r="AI359" s="29">
        <v>0</v>
      </c>
      <c r="AJ359" s="29">
        <v>0</v>
      </c>
      <c r="AK359" s="29">
        <v>0</v>
      </c>
      <c r="AL359" s="29">
        <v>0</v>
      </c>
      <c r="AM359" s="29">
        <v>0</v>
      </c>
      <c r="AN359" s="29">
        <v>0</v>
      </c>
      <c r="AO359" s="29">
        <v>479</v>
      </c>
      <c r="AP359" s="72">
        <f>Table6[[#This Row],[FRL]]/Table6[[#This Row],[Total Students]]</f>
        <v>0.96378269617706236</v>
      </c>
      <c r="AQ359" s="29">
        <v>479</v>
      </c>
      <c r="AR359" s="57">
        <f>Table6[[#This Row],[At Risk]]/Table6[[#This Row],[Total Students]]</f>
        <v>0.96378269617706236</v>
      </c>
      <c r="AS359" s="29" t="s">
        <v>1767</v>
      </c>
      <c r="AT359" s="29" t="s">
        <v>1957</v>
      </c>
      <c r="AU359" s="70" t="s">
        <v>3246</v>
      </c>
    </row>
    <row r="360" spans="2:47" x14ac:dyDescent="0.25">
      <c r="B360" s="28" t="s">
        <v>1808</v>
      </c>
      <c r="C360" s="28" t="s">
        <v>111</v>
      </c>
      <c r="D360" s="28" t="s">
        <v>112</v>
      </c>
      <c r="E360" s="28" t="s">
        <v>1985</v>
      </c>
      <c r="F360" s="28" t="s">
        <v>774</v>
      </c>
      <c r="G360" s="29">
        <v>734</v>
      </c>
      <c r="H360" s="29">
        <v>441</v>
      </c>
      <c r="I360" s="31">
        <v>0.60081743869209803</v>
      </c>
      <c r="J360" s="29">
        <v>293</v>
      </c>
      <c r="K360" s="31">
        <v>0.39918256130790197</v>
      </c>
      <c r="L360" s="29">
        <v>0</v>
      </c>
      <c r="M360" s="29">
        <v>28</v>
      </c>
      <c r="N360" s="29">
        <v>589</v>
      </c>
      <c r="O360" s="29">
        <v>25</v>
      </c>
      <c r="P360" s="29">
        <v>0</v>
      </c>
      <c r="Q360" s="29">
        <v>84</v>
      </c>
      <c r="R360" s="29">
        <v>8</v>
      </c>
      <c r="S360" s="29">
        <f>SUM(Table6[[#This Row],[AmInd]:[HawPI]],Table6[[#This Row],[Multiple]])</f>
        <v>650</v>
      </c>
      <c r="T360" s="29">
        <v>734</v>
      </c>
      <c r="U360" s="31">
        <v>1</v>
      </c>
      <c r="V360" s="29">
        <v>0</v>
      </c>
      <c r="W360" s="31">
        <v>0</v>
      </c>
      <c r="X360" s="29">
        <v>0</v>
      </c>
      <c r="Y360" s="29">
        <v>0</v>
      </c>
      <c r="Z360" s="29" t="s">
        <v>1869</v>
      </c>
      <c r="AA360" s="29">
        <v>0</v>
      </c>
      <c r="AB360" s="29">
        <v>0</v>
      </c>
      <c r="AC360" s="29">
        <v>0</v>
      </c>
      <c r="AD360" s="28">
        <v>0</v>
      </c>
      <c r="AE360" s="29">
        <v>0</v>
      </c>
      <c r="AF360" s="29">
        <v>0</v>
      </c>
      <c r="AG360" s="29">
        <v>253</v>
      </c>
      <c r="AH360" s="29">
        <v>255</v>
      </c>
      <c r="AI360" s="29">
        <v>226</v>
      </c>
      <c r="AJ360" s="29">
        <v>0</v>
      </c>
      <c r="AK360" s="29">
        <v>0</v>
      </c>
      <c r="AL360" s="29">
        <v>0</v>
      </c>
      <c r="AM360" s="29">
        <v>0</v>
      </c>
      <c r="AN360" s="29">
        <v>0</v>
      </c>
      <c r="AO360" s="29">
        <v>507</v>
      </c>
      <c r="AP360" s="72">
        <f>Table6[[#This Row],[FRL]]/Table6[[#This Row],[Total Students]]</f>
        <v>0.69073569482288832</v>
      </c>
      <c r="AQ360" s="29">
        <v>507</v>
      </c>
      <c r="AR360" s="57">
        <f>Table6[[#This Row],[At Risk]]/Table6[[#This Row],[Total Students]]</f>
        <v>0.69073569482288832</v>
      </c>
      <c r="AS360" s="29" t="s">
        <v>1767</v>
      </c>
      <c r="AT360" s="29" t="s">
        <v>1957</v>
      </c>
      <c r="AU360" s="70" t="s">
        <v>3246</v>
      </c>
    </row>
    <row r="361" spans="2:47" x14ac:dyDescent="0.25">
      <c r="B361" s="28" t="s">
        <v>1808</v>
      </c>
      <c r="C361" s="28" t="s">
        <v>111</v>
      </c>
      <c r="D361" s="28" t="s">
        <v>112</v>
      </c>
      <c r="E361" s="28" t="s">
        <v>1986</v>
      </c>
      <c r="F361" s="28" t="s">
        <v>775</v>
      </c>
      <c r="G361" s="29">
        <v>1344</v>
      </c>
      <c r="H361" s="29">
        <v>665</v>
      </c>
      <c r="I361" s="31">
        <v>0.49479166666666702</v>
      </c>
      <c r="J361" s="29">
        <v>679</v>
      </c>
      <c r="K361" s="31">
        <v>0.50520833333333304</v>
      </c>
      <c r="L361" s="29">
        <v>0</v>
      </c>
      <c r="M361" s="29">
        <v>13</v>
      </c>
      <c r="N361" s="29">
        <v>1159</v>
      </c>
      <c r="O361" s="29">
        <v>86</v>
      </c>
      <c r="P361" s="29">
        <v>5</v>
      </c>
      <c r="Q361" s="29">
        <v>72</v>
      </c>
      <c r="R361" s="29">
        <v>9</v>
      </c>
      <c r="S361" s="29">
        <f>SUM(Table6[[#This Row],[AmInd]:[HawPI]],Table6[[#This Row],[Multiple]])</f>
        <v>1272</v>
      </c>
      <c r="T361" s="29">
        <v>1261</v>
      </c>
      <c r="U361" s="31">
        <v>0.938244047619048</v>
      </c>
      <c r="V361" s="29">
        <v>83</v>
      </c>
      <c r="W361" s="31">
        <v>6.1755952380952397E-2</v>
      </c>
      <c r="X361" s="29">
        <v>0</v>
      </c>
      <c r="Y361" s="29">
        <v>0</v>
      </c>
      <c r="Z361" s="29" t="s">
        <v>1869</v>
      </c>
      <c r="AA361" s="29">
        <v>0</v>
      </c>
      <c r="AB361" s="29">
        <v>0</v>
      </c>
      <c r="AC361" s="29">
        <v>0</v>
      </c>
      <c r="AD361" s="28">
        <v>0</v>
      </c>
      <c r="AE361" s="29">
        <v>0</v>
      </c>
      <c r="AF361" s="29">
        <v>0</v>
      </c>
      <c r="AG361" s="29">
        <v>0</v>
      </c>
      <c r="AH361" s="29">
        <v>0</v>
      </c>
      <c r="AI361" s="29">
        <v>0</v>
      </c>
      <c r="AJ361" s="29">
        <v>390</v>
      </c>
      <c r="AK361" s="29">
        <v>0</v>
      </c>
      <c r="AL361" s="29">
        <v>361</v>
      </c>
      <c r="AM361" s="29">
        <v>303</v>
      </c>
      <c r="AN361" s="29">
        <v>290</v>
      </c>
      <c r="AO361" s="29">
        <v>1025</v>
      </c>
      <c r="AP361" s="72">
        <f>Table6[[#This Row],[FRL]]/Table6[[#This Row],[Total Students]]</f>
        <v>0.76264880952380953</v>
      </c>
      <c r="AQ361" s="29">
        <v>1025</v>
      </c>
      <c r="AR361" s="57">
        <f>Table6[[#This Row],[At Risk]]/Table6[[#This Row],[Total Students]]</f>
        <v>0.76264880952380953</v>
      </c>
      <c r="AS361" s="29" t="s">
        <v>1767</v>
      </c>
      <c r="AT361" s="29" t="s">
        <v>1957</v>
      </c>
      <c r="AU361" s="70" t="s">
        <v>3246</v>
      </c>
    </row>
    <row r="362" spans="2:47" x14ac:dyDescent="0.25">
      <c r="B362" s="28" t="s">
        <v>1808</v>
      </c>
      <c r="C362" s="28" t="s">
        <v>111</v>
      </c>
      <c r="D362" s="28" t="s">
        <v>112</v>
      </c>
      <c r="E362" s="28" t="s">
        <v>1987</v>
      </c>
      <c r="F362" s="28" t="s">
        <v>776</v>
      </c>
      <c r="G362" s="29">
        <v>421</v>
      </c>
      <c r="H362" s="29">
        <v>190</v>
      </c>
      <c r="I362" s="31">
        <v>0.45130641330166299</v>
      </c>
      <c r="J362" s="29">
        <v>231</v>
      </c>
      <c r="K362" s="31">
        <v>0.54869358669833701</v>
      </c>
      <c r="L362" s="29">
        <v>1</v>
      </c>
      <c r="M362" s="29">
        <v>0</v>
      </c>
      <c r="N362" s="29">
        <v>400</v>
      </c>
      <c r="O362" s="29">
        <v>8</v>
      </c>
      <c r="P362" s="29">
        <v>0</v>
      </c>
      <c r="Q362" s="29">
        <v>12</v>
      </c>
      <c r="R362" s="29">
        <v>0</v>
      </c>
      <c r="S362" s="29">
        <f>SUM(Table6[[#This Row],[AmInd]:[HawPI]],Table6[[#This Row],[Multiple]])</f>
        <v>409</v>
      </c>
      <c r="T362" s="29">
        <v>414</v>
      </c>
      <c r="U362" s="31">
        <v>0.98337292161520196</v>
      </c>
      <c r="V362" s="29">
        <v>7</v>
      </c>
      <c r="W362" s="31">
        <v>1.66270783847981E-2</v>
      </c>
      <c r="X362" s="29">
        <v>0</v>
      </c>
      <c r="Y362" s="29">
        <v>5</v>
      </c>
      <c r="Z362" s="29" t="s">
        <v>1869</v>
      </c>
      <c r="AA362" s="29">
        <v>74</v>
      </c>
      <c r="AB362" s="29">
        <v>50</v>
      </c>
      <c r="AC362" s="29">
        <v>73</v>
      </c>
      <c r="AD362" s="28">
        <v>64</v>
      </c>
      <c r="AE362" s="29">
        <v>90</v>
      </c>
      <c r="AF362" s="29">
        <v>65</v>
      </c>
      <c r="AG362" s="29">
        <v>0</v>
      </c>
      <c r="AH362" s="29">
        <v>0</v>
      </c>
      <c r="AI362" s="29">
        <v>0</v>
      </c>
      <c r="AJ362" s="29">
        <v>0</v>
      </c>
      <c r="AK362" s="29">
        <v>0</v>
      </c>
      <c r="AL362" s="29">
        <v>0</v>
      </c>
      <c r="AM362" s="29">
        <v>0</v>
      </c>
      <c r="AN362" s="29">
        <v>0</v>
      </c>
      <c r="AO362" s="29">
        <v>420</v>
      </c>
      <c r="AP362" s="72">
        <f>Table6[[#This Row],[FRL]]/Table6[[#This Row],[Total Students]]</f>
        <v>0.99762470308788598</v>
      </c>
      <c r="AQ362" s="29">
        <v>420</v>
      </c>
      <c r="AR362" s="57">
        <f>Table6[[#This Row],[At Risk]]/Table6[[#This Row],[Total Students]]</f>
        <v>0.99762470308788598</v>
      </c>
      <c r="AS362" s="29" t="s">
        <v>1767</v>
      </c>
      <c r="AT362" s="29" t="s">
        <v>1957</v>
      </c>
      <c r="AU362" s="70" t="s">
        <v>3246</v>
      </c>
    </row>
    <row r="363" spans="2:47" x14ac:dyDescent="0.25">
      <c r="B363" s="28" t="s">
        <v>1808</v>
      </c>
      <c r="C363" s="28" t="s">
        <v>111</v>
      </c>
      <c r="D363" s="28" t="s">
        <v>112</v>
      </c>
      <c r="E363" s="28" t="s">
        <v>1988</v>
      </c>
      <c r="F363" s="28" t="s">
        <v>777</v>
      </c>
      <c r="G363" s="29">
        <v>431</v>
      </c>
      <c r="H363" s="29">
        <v>220</v>
      </c>
      <c r="I363" s="31">
        <v>0.51044083526682105</v>
      </c>
      <c r="J363" s="29">
        <v>211</v>
      </c>
      <c r="K363" s="31">
        <v>0.48955916473317901</v>
      </c>
      <c r="L363" s="29">
        <v>1</v>
      </c>
      <c r="M363" s="29">
        <v>0</v>
      </c>
      <c r="N363" s="29">
        <v>401</v>
      </c>
      <c r="O363" s="29">
        <v>22</v>
      </c>
      <c r="P363" s="29">
        <v>1</v>
      </c>
      <c r="Q363" s="29">
        <v>3</v>
      </c>
      <c r="R363" s="29">
        <v>3</v>
      </c>
      <c r="S363" s="29">
        <f>SUM(Table6[[#This Row],[AmInd]:[HawPI]],Table6[[#This Row],[Multiple]])</f>
        <v>428</v>
      </c>
      <c r="T363" s="29">
        <v>408</v>
      </c>
      <c r="U363" s="31">
        <v>0.94663573085846897</v>
      </c>
      <c r="V363" s="29">
        <v>23</v>
      </c>
      <c r="W363" s="31">
        <v>5.3364269141531299E-2</v>
      </c>
      <c r="X363" s="29">
        <v>0</v>
      </c>
      <c r="Y363" s="29">
        <v>7</v>
      </c>
      <c r="Z363" s="29" t="s">
        <v>1869</v>
      </c>
      <c r="AA363" s="29">
        <v>68</v>
      </c>
      <c r="AB363" s="29">
        <v>77</v>
      </c>
      <c r="AC363" s="29">
        <v>68</v>
      </c>
      <c r="AD363" s="28">
        <v>79</v>
      </c>
      <c r="AE363" s="29">
        <v>76</v>
      </c>
      <c r="AF363" s="29">
        <v>56</v>
      </c>
      <c r="AG363" s="29">
        <v>0</v>
      </c>
      <c r="AH363" s="29">
        <v>0</v>
      </c>
      <c r="AI363" s="29">
        <v>0</v>
      </c>
      <c r="AJ363" s="29">
        <v>0</v>
      </c>
      <c r="AK363" s="29">
        <v>0</v>
      </c>
      <c r="AL363" s="29">
        <v>0</v>
      </c>
      <c r="AM363" s="29">
        <v>0</v>
      </c>
      <c r="AN363" s="29">
        <v>0</v>
      </c>
      <c r="AO363" s="29">
        <v>424</v>
      </c>
      <c r="AP363" s="72">
        <f>Table6[[#This Row],[FRL]]/Table6[[#This Row],[Total Students]]</f>
        <v>0.98375870069605564</v>
      </c>
      <c r="AQ363" s="29">
        <v>424</v>
      </c>
      <c r="AR363" s="57">
        <f>Table6[[#This Row],[At Risk]]/Table6[[#This Row],[Total Students]]</f>
        <v>0.98375870069605564</v>
      </c>
      <c r="AS363" s="29" t="s">
        <v>1767</v>
      </c>
      <c r="AT363" s="29" t="s">
        <v>1957</v>
      </c>
      <c r="AU363" s="70" t="s">
        <v>3246</v>
      </c>
    </row>
    <row r="364" spans="2:47" ht="30" x14ac:dyDescent="0.25">
      <c r="B364" s="28" t="s">
        <v>1808</v>
      </c>
      <c r="C364" s="28" t="s">
        <v>111</v>
      </c>
      <c r="D364" s="28" t="s">
        <v>112</v>
      </c>
      <c r="E364" s="28" t="s">
        <v>1989</v>
      </c>
      <c r="F364" s="28" t="s">
        <v>778</v>
      </c>
      <c r="G364" s="29">
        <v>84</v>
      </c>
      <c r="H364" s="29">
        <v>39</v>
      </c>
      <c r="I364" s="31">
        <v>0.46428571428571402</v>
      </c>
      <c r="J364" s="29">
        <v>45</v>
      </c>
      <c r="K364" s="31">
        <v>0.53571428571428603</v>
      </c>
      <c r="L364" s="29">
        <v>0</v>
      </c>
      <c r="M364" s="29">
        <v>1</v>
      </c>
      <c r="N364" s="29">
        <v>79</v>
      </c>
      <c r="O364" s="29">
        <v>4</v>
      </c>
      <c r="P364" s="29">
        <v>0</v>
      </c>
      <c r="Q364" s="29">
        <v>0</v>
      </c>
      <c r="R364" s="29">
        <v>0</v>
      </c>
      <c r="S364" s="29">
        <f>SUM(Table6[[#This Row],[AmInd]:[HawPI]],Table6[[#This Row],[Multiple]])</f>
        <v>84</v>
      </c>
      <c r="T364" s="29">
        <v>81</v>
      </c>
      <c r="U364" s="31">
        <v>0.96428571428571397</v>
      </c>
      <c r="V364" s="29">
        <v>3</v>
      </c>
      <c r="W364" s="31">
        <v>3.5714285714285698E-2</v>
      </c>
      <c r="X364" s="29">
        <v>0</v>
      </c>
      <c r="Y364" s="29">
        <v>0</v>
      </c>
      <c r="Z364" s="29" t="s">
        <v>1869</v>
      </c>
      <c r="AA364" s="29">
        <v>0</v>
      </c>
      <c r="AB364" s="29">
        <v>0</v>
      </c>
      <c r="AC364" s="29">
        <v>0</v>
      </c>
      <c r="AD364" s="28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33</v>
      </c>
      <c r="AK364" s="29">
        <v>0</v>
      </c>
      <c r="AL364" s="29">
        <v>25</v>
      </c>
      <c r="AM364" s="29">
        <v>9</v>
      </c>
      <c r="AN364" s="29">
        <v>17</v>
      </c>
      <c r="AO364" s="29">
        <v>72</v>
      </c>
      <c r="AP364" s="72">
        <f>Table6[[#This Row],[FRL]]/Table6[[#This Row],[Total Students]]</f>
        <v>0.8571428571428571</v>
      </c>
      <c r="AQ364" s="29">
        <v>72</v>
      </c>
      <c r="AR364" s="57">
        <f>Table6[[#This Row],[At Risk]]/Table6[[#This Row],[Total Students]]</f>
        <v>0.8571428571428571</v>
      </c>
      <c r="AS364" s="29" t="s">
        <v>1767</v>
      </c>
      <c r="AT364" s="29" t="s">
        <v>1957</v>
      </c>
      <c r="AU364" s="70" t="s">
        <v>3246</v>
      </c>
    </row>
    <row r="365" spans="2:47" x14ac:dyDescent="0.25">
      <c r="B365" s="28" t="s">
        <v>1808</v>
      </c>
      <c r="C365" s="28" t="s">
        <v>111</v>
      </c>
      <c r="D365" s="28" t="s">
        <v>112</v>
      </c>
      <c r="E365" s="28" t="s">
        <v>1990</v>
      </c>
      <c r="F365" s="28" t="s">
        <v>779</v>
      </c>
      <c r="G365" s="29">
        <v>255</v>
      </c>
      <c r="H365" s="29">
        <v>131</v>
      </c>
      <c r="I365" s="31">
        <v>0.51372549019607805</v>
      </c>
      <c r="J365" s="29">
        <v>124</v>
      </c>
      <c r="K365" s="31">
        <v>0.48627450980392201</v>
      </c>
      <c r="L365" s="29">
        <v>1</v>
      </c>
      <c r="M365" s="29">
        <v>0</v>
      </c>
      <c r="N365" s="29">
        <v>169</v>
      </c>
      <c r="O365" s="29">
        <v>13</v>
      </c>
      <c r="P365" s="29">
        <v>0</v>
      </c>
      <c r="Q365" s="29">
        <v>61</v>
      </c>
      <c r="R365" s="29">
        <v>11</v>
      </c>
      <c r="S365" s="29">
        <f>SUM(Table6[[#This Row],[AmInd]:[HawPI]],Table6[[#This Row],[Multiple]])</f>
        <v>194</v>
      </c>
      <c r="T365" s="29">
        <v>248</v>
      </c>
      <c r="U365" s="31">
        <v>0.97254901960784301</v>
      </c>
      <c r="V365" s="29">
        <v>7</v>
      </c>
      <c r="W365" s="31">
        <v>2.7450980392156901E-2</v>
      </c>
      <c r="X365" s="29">
        <v>0</v>
      </c>
      <c r="Y365" s="29">
        <v>0</v>
      </c>
      <c r="Z365" s="29" t="s">
        <v>1869</v>
      </c>
      <c r="AA365" s="29">
        <v>28</v>
      </c>
      <c r="AB365" s="29">
        <v>27</v>
      </c>
      <c r="AC365" s="29">
        <v>38</v>
      </c>
      <c r="AD365" s="28">
        <v>39</v>
      </c>
      <c r="AE365" s="29">
        <v>35</v>
      </c>
      <c r="AF365" s="29">
        <v>35</v>
      </c>
      <c r="AG365" s="29">
        <v>53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241</v>
      </c>
      <c r="AP365" s="72">
        <f>Table6[[#This Row],[FRL]]/Table6[[#This Row],[Total Students]]</f>
        <v>0.94509803921568625</v>
      </c>
      <c r="AQ365" s="29">
        <v>241</v>
      </c>
      <c r="AR365" s="57">
        <f>Table6[[#This Row],[At Risk]]/Table6[[#This Row],[Total Students]]</f>
        <v>0.94509803921568625</v>
      </c>
      <c r="AS365" s="29" t="s">
        <v>1767</v>
      </c>
      <c r="AT365" s="29" t="s">
        <v>1957</v>
      </c>
      <c r="AU365" s="70" t="s">
        <v>3246</v>
      </c>
    </row>
    <row r="366" spans="2:47" x14ac:dyDescent="0.25">
      <c r="B366" s="28" t="s">
        <v>1808</v>
      </c>
      <c r="C366" s="28" t="s">
        <v>111</v>
      </c>
      <c r="D366" s="28" t="s">
        <v>112</v>
      </c>
      <c r="E366" s="28" t="s">
        <v>1991</v>
      </c>
      <c r="F366" s="28" t="s">
        <v>780</v>
      </c>
      <c r="G366" s="29">
        <v>467</v>
      </c>
      <c r="H366" s="29">
        <v>227</v>
      </c>
      <c r="I366" s="31">
        <v>0.48608137044967897</v>
      </c>
      <c r="J366" s="29">
        <v>240</v>
      </c>
      <c r="K366" s="31">
        <v>0.51391862955032097</v>
      </c>
      <c r="L366" s="29">
        <v>3</v>
      </c>
      <c r="M366" s="29">
        <v>1</v>
      </c>
      <c r="N366" s="29">
        <v>384</v>
      </c>
      <c r="O366" s="29">
        <v>11</v>
      </c>
      <c r="P366" s="29">
        <v>0</v>
      </c>
      <c r="Q366" s="29">
        <v>66</v>
      </c>
      <c r="R366" s="29">
        <v>2</v>
      </c>
      <c r="S366" s="29">
        <f>SUM(Table6[[#This Row],[AmInd]:[HawPI]],Table6[[#This Row],[Multiple]])</f>
        <v>401</v>
      </c>
      <c r="T366" s="29">
        <v>466</v>
      </c>
      <c r="U366" s="31">
        <v>0.99785867237687398</v>
      </c>
      <c r="V366" s="29">
        <v>1</v>
      </c>
      <c r="W366" s="31">
        <v>2.1413276231263402E-3</v>
      </c>
      <c r="X366" s="29">
        <v>0</v>
      </c>
      <c r="Y366" s="29">
        <v>0</v>
      </c>
      <c r="Z366" s="29" t="s">
        <v>1869</v>
      </c>
      <c r="AA366" s="29">
        <v>0</v>
      </c>
      <c r="AB366" s="29">
        <v>0</v>
      </c>
      <c r="AC366" s="29">
        <v>0</v>
      </c>
      <c r="AD366" s="28">
        <v>0</v>
      </c>
      <c r="AE366" s="29">
        <v>0</v>
      </c>
      <c r="AF366" s="29">
        <v>0</v>
      </c>
      <c r="AG366" s="29">
        <v>0</v>
      </c>
      <c r="AH366" s="29">
        <v>70</v>
      </c>
      <c r="AI366" s="29">
        <v>70</v>
      </c>
      <c r="AJ366" s="29">
        <v>89</v>
      </c>
      <c r="AK366" s="29">
        <v>0</v>
      </c>
      <c r="AL366" s="29">
        <v>81</v>
      </c>
      <c r="AM366" s="29">
        <v>101</v>
      </c>
      <c r="AN366" s="29">
        <v>56</v>
      </c>
      <c r="AO366" s="29">
        <v>406</v>
      </c>
      <c r="AP366" s="72">
        <f>Table6[[#This Row],[FRL]]/Table6[[#This Row],[Total Students]]</f>
        <v>0.86937901498929337</v>
      </c>
      <c r="AQ366" s="29">
        <v>406</v>
      </c>
      <c r="AR366" s="57">
        <f>Table6[[#This Row],[At Risk]]/Table6[[#This Row],[Total Students]]</f>
        <v>0.86937901498929337</v>
      </c>
      <c r="AS366" s="29" t="s">
        <v>1767</v>
      </c>
      <c r="AT366" s="29" t="s">
        <v>1957</v>
      </c>
      <c r="AU366" s="70" t="s">
        <v>3246</v>
      </c>
    </row>
    <row r="367" spans="2:47" x14ac:dyDescent="0.25">
      <c r="B367" s="28" t="s">
        <v>1808</v>
      </c>
      <c r="C367" s="28" t="s">
        <v>111</v>
      </c>
      <c r="D367" s="28" t="s">
        <v>112</v>
      </c>
      <c r="E367" s="28" t="s">
        <v>1992</v>
      </c>
      <c r="F367" s="28" t="s">
        <v>428</v>
      </c>
      <c r="G367" s="29">
        <v>256</v>
      </c>
      <c r="H367" s="29">
        <v>130</v>
      </c>
      <c r="I367" s="31">
        <v>0.5078125</v>
      </c>
      <c r="J367" s="29">
        <v>126</v>
      </c>
      <c r="K367" s="31">
        <v>0.4921875</v>
      </c>
      <c r="L367" s="29">
        <v>0</v>
      </c>
      <c r="M367" s="29">
        <v>0</v>
      </c>
      <c r="N367" s="29">
        <v>252</v>
      </c>
      <c r="O367" s="29">
        <v>4</v>
      </c>
      <c r="P367" s="29">
        <v>0</v>
      </c>
      <c r="Q367" s="29">
        <v>0</v>
      </c>
      <c r="R367" s="29">
        <v>0</v>
      </c>
      <c r="S367" s="29">
        <f>SUM(Table6[[#This Row],[AmInd]:[HawPI]],Table6[[#This Row],[Multiple]])</f>
        <v>256</v>
      </c>
      <c r="T367" s="29">
        <v>255</v>
      </c>
      <c r="U367" s="31">
        <v>0.99609375</v>
      </c>
      <c r="V367" s="29">
        <v>1</v>
      </c>
      <c r="W367" s="31">
        <v>3.90625E-3</v>
      </c>
      <c r="X367" s="29">
        <v>0</v>
      </c>
      <c r="Y367" s="29">
        <v>1</v>
      </c>
      <c r="Z367" s="29" t="s">
        <v>1869</v>
      </c>
      <c r="AA367" s="29">
        <v>42</v>
      </c>
      <c r="AB367" s="29">
        <v>41</v>
      </c>
      <c r="AC367" s="29">
        <v>41</v>
      </c>
      <c r="AD367" s="28">
        <v>47</v>
      </c>
      <c r="AE367" s="29">
        <v>44</v>
      </c>
      <c r="AF367" s="29">
        <v>40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254</v>
      </c>
      <c r="AP367" s="72">
        <f>Table6[[#This Row],[FRL]]/Table6[[#This Row],[Total Students]]</f>
        <v>0.9921875</v>
      </c>
      <c r="AQ367" s="29">
        <v>254</v>
      </c>
      <c r="AR367" s="57">
        <f>Table6[[#This Row],[At Risk]]/Table6[[#This Row],[Total Students]]</f>
        <v>0.9921875</v>
      </c>
      <c r="AS367" s="29" t="s">
        <v>1767</v>
      </c>
      <c r="AT367" s="29" t="s">
        <v>1957</v>
      </c>
      <c r="AU367" s="70" t="s">
        <v>3246</v>
      </c>
    </row>
    <row r="368" spans="2:47" x14ac:dyDescent="0.25">
      <c r="B368" s="28" t="s">
        <v>1808</v>
      </c>
      <c r="C368" s="28" t="s">
        <v>111</v>
      </c>
      <c r="D368" s="28" t="s">
        <v>112</v>
      </c>
      <c r="E368" s="28" t="s">
        <v>1993</v>
      </c>
      <c r="F368" s="28" t="s">
        <v>781</v>
      </c>
      <c r="G368" s="29">
        <v>287</v>
      </c>
      <c r="H368" s="29">
        <v>141</v>
      </c>
      <c r="I368" s="31">
        <v>0.49128919860627202</v>
      </c>
      <c r="J368" s="29">
        <v>146</v>
      </c>
      <c r="K368" s="31">
        <v>0.50871080139372804</v>
      </c>
      <c r="L368" s="29">
        <v>0</v>
      </c>
      <c r="M368" s="29">
        <v>3</v>
      </c>
      <c r="N368" s="29">
        <v>220</v>
      </c>
      <c r="O368" s="29">
        <v>54</v>
      </c>
      <c r="P368" s="29">
        <v>0</v>
      </c>
      <c r="Q368" s="29">
        <v>10</v>
      </c>
      <c r="R368" s="29">
        <v>0</v>
      </c>
      <c r="S368" s="29">
        <f>SUM(Table6[[#This Row],[AmInd]:[HawPI]],Table6[[#This Row],[Multiple]])</f>
        <v>277</v>
      </c>
      <c r="T368" s="29">
        <v>246</v>
      </c>
      <c r="U368" s="31">
        <v>0.85714285714285698</v>
      </c>
      <c r="V368" s="29">
        <v>41</v>
      </c>
      <c r="W368" s="31">
        <v>0.14285714285714299</v>
      </c>
      <c r="X368" s="29">
        <v>0</v>
      </c>
      <c r="Y368" s="29">
        <v>0</v>
      </c>
      <c r="Z368" s="29" t="s">
        <v>1869</v>
      </c>
      <c r="AA368" s="29">
        <v>36</v>
      </c>
      <c r="AB368" s="29">
        <v>34</v>
      </c>
      <c r="AC368" s="29">
        <v>47</v>
      </c>
      <c r="AD368" s="28">
        <v>53</v>
      </c>
      <c r="AE368" s="29">
        <v>60</v>
      </c>
      <c r="AF368" s="29">
        <v>57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273</v>
      </c>
      <c r="AP368" s="72">
        <f>Table6[[#This Row],[FRL]]/Table6[[#This Row],[Total Students]]</f>
        <v>0.95121951219512191</v>
      </c>
      <c r="AQ368" s="29">
        <v>273</v>
      </c>
      <c r="AR368" s="57">
        <f>Table6[[#This Row],[At Risk]]/Table6[[#This Row],[Total Students]]</f>
        <v>0.95121951219512191</v>
      </c>
      <c r="AS368" s="29" t="s">
        <v>1767</v>
      </c>
      <c r="AT368" s="29" t="s">
        <v>1957</v>
      </c>
      <c r="AU368" s="70" t="s">
        <v>3246</v>
      </c>
    </row>
    <row r="369" spans="2:47" x14ac:dyDescent="0.25">
      <c r="B369" s="28" t="s">
        <v>1808</v>
      </c>
      <c r="C369" s="28" t="s">
        <v>111</v>
      </c>
      <c r="D369" s="28" t="s">
        <v>112</v>
      </c>
      <c r="E369" s="28" t="s">
        <v>1994</v>
      </c>
      <c r="F369" s="28" t="s">
        <v>782</v>
      </c>
      <c r="G369" s="29">
        <v>686</v>
      </c>
      <c r="H369" s="29">
        <v>320</v>
      </c>
      <c r="I369" s="31">
        <v>0.46647230320699701</v>
      </c>
      <c r="J369" s="29">
        <v>366</v>
      </c>
      <c r="K369" s="31">
        <v>0.53352769679300305</v>
      </c>
      <c r="L369" s="29">
        <v>0</v>
      </c>
      <c r="M369" s="29">
        <v>13</v>
      </c>
      <c r="N369" s="29">
        <v>589</v>
      </c>
      <c r="O369" s="29">
        <v>71</v>
      </c>
      <c r="P369" s="29">
        <v>0</v>
      </c>
      <c r="Q369" s="29">
        <v>11</v>
      </c>
      <c r="R369" s="29">
        <v>2</v>
      </c>
      <c r="S369" s="29">
        <f>SUM(Table6[[#This Row],[AmInd]:[HawPI]],Table6[[#This Row],[Multiple]])</f>
        <v>675</v>
      </c>
      <c r="T369" s="29">
        <v>626</v>
      </c>
      <c r="U369" s="31">
        <v>0.91253644314868798</v>
      </c>
      <c r="V369" s="29">
        <v>60</v>
      </c>
      <c r="W369" s="31">
        <v>8.7463556851311894E-2</v>
      </c>
      <c r="X369" s="29">
        <v>0</v>
      </c>
      <c r="Y369" s="29">
        <v>0</v>
      </c>
      <c r="Z369" s="29" t="s">
        <v>1869</v>
      </c>
      <c r="AA369" s="29">
        <v>0</v>
      </c>
      <c r="AB369" s="29">
        <v>0</v>
      </c>
      <c r="AC369" s="29">
        <v>0</v>
      </c>
      <c r="AD369" s="28">
        <v>0</v>
      </c>
      <c r="AE369" s="29">
        <v>0</v>
      </c>
      <c r="AF369" s="29">
        <v>0</v>
      </c>
      <c r="AG369" s="29">
        <v>175</v>
      </c>
      <c r="AH369" s="29">
        <v>238</v>
      </c>
      <c r="AI369" s="29">
        <v>273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647</v>
      </c>
      <c r="AP369" s="72">
        <f>Table6[[#This Row],[FRL]]/Table6[[#This Row],[Total Students]]</f>
        <v>0.9431486880466472</v>
      </c>
      <c r="AQ369" s="29">
        <v>647</v>
      </c>
      <c r="AR369" s="57">
        <f>Table6[[#This Row],[At Risk]]/Table6[[#This Row],[Total Students]]</f>
        <v>0.9431486880466472</v>
      </c>
      <c r="AS369" s="29" t="s">
        <v>1767</v>
      </c>
      <c r="AT369" s="29" t="s">
        <v>1957</v>
      </c>
      <c r="AU369" s="70" t="s">
        <v>3246</v>
      </c>
    </row>
    <row r="370" spans="2:47" x14ac:dyDescent="0.25">
      <c r="B370" s="28" t="s">
        <v>1808</v>
      </c>
      <c r="C370" s="28" t="s">
        <v>111</v>
      </c>
      <c r="D370" s="28" t="s">
        <v>112</v>
      </c>
      <c r="E370" s="28" t="s">
        <v>1995</v>
      </c>
      <c r="F370" s="28" t="s">
        <v>783</v>
      </c>
      <c r="G370" s="29">
        <v>589</v>
      </c>
      <c r="H370" s="29">
        <v>283</v>
      </c>
      <c r="I370" s="31">
        <v>0.48047538200339601</v>
      </c>
      <c r="J370" s="29">
        <v>306</v>
      </c>
      <c r="K370" s="31">
        <v>0.51952461799660399</v>
      </c>
      <c r="L370" s="29">
        <v>2</v>
      </c>
      <c r="M370" s="29">
        <v>71</v>
      </c>
      <c r="N370" s="29">
        <v>286</v>
      </c>
      <c r="O370" s="29">
        <v>31</v>
      </c>
      <c r="P370" s="29">
        <v>3</v>
      </c>
      <c r="Q370" s="29">
        <v>193</v>
      </c>
      <c r="R370" s="29">
        <v>3</v>
      </c>
      <c r="S370" s="29">
        <f>SUM(Table6[[#This Row],[AmInd]:[HawPI]],Table6[[#This Row],[Multiple]])</f>
        <v>396</v>
      </c>
      <c r="T370" s="29">
        <v>514</v>
      </c>
      <c r="U370" s="31">
        <v>0.87266553480475395</v>
      </c>
      <c r="V370" s="29">
        <v>75</v>
      </c>
      <c r="W370" s="31">
        <v>0.12733446519524599</v>
      </c>
      <c r="X370" s="29">
        <v>0</v>
      </c>
      <c r="Y370" s="29">
        <v>21</v>
      </c>
      <c r="Z370" s="29" t="s">
        <v>1869</v>
      </c>
      <c r="AA370" s="29">
        <v>92</v>
      </c>
      <c r="AB370" s="29">
        <v>103</v>
      </c>
      <c r="AC370" s="29">
        <v>95</v>
      </c>
      <c r="AD370" s="28">
        <v>96</v>
      </c>
      <c r="AE370" s="29">
        <v>97</v>
      </c>
      <c r="AF370" s="29">
        <v>85</v>
      </c>
      <c r="AG370" s="29">
        <v>0</v>
      </c>
      <c r="AH370" s="29">
        <v>0</v>
      </c>
      <c r="AI370" s="29">
        <v>0</v>
      </c>
      <c r="AJ370" s="29">
        <v>0</v>
      </c>
      <c r="AK370" s="29">
        <v>0</v>
      </c>
      <c r="AL370" s="29">
        <v>0</v>
      </c>
      <c r="AM370" s="29">
        <v>0</v>
      </c>
      <c r="AN370" s="29">
        <v>0</v>
      </c>
      <c r="AO370" s="29">
        <v>392</v>
      </c>
      <c r="AP370" s="72">
        <f>Table6[[#This Row],[FRL]]/Table6[[#This Row],[Total Students]]</f>
        <v>0.66553480475381999</v>
      </c>
      <c r="AQ370" s="29">
        <v>392</v>
      </c>
      <c r="AR370" s="57">
        <f>Table6[[#This Row],[At Risk]]/Table6[[#This Row],[Total Students]]</f>
        <v>0.66553480475381999</v>
      </c>
      <c r="AS370" s="29" t="s">
        <v>1767</v>
      </c>
      <c r="AT370" s="29" t="s">
        <v>1957</v>
      </c>
      <c r="AU370" s="70" t="s">
        <v>3246</v>
      </c>
    </row>
    <row r="371" spans="2:47" x14ac:dyDescent="0.25">
      <c r="B371" s="28" t="s">
        <v>1808</v>
      </c>
      <c r="C371" s="28" t="s">
        <v>111</v>
      </c>
      <c r="D371" s="28" t="s">
        <v>112</v>
      </c>
      <c r="E371" s="28" t="s">
        <v>1996</v>
      </c>
      <c r="F371" s="28" t="s">
        <v>784</v>
      </c>
      <c r="G371" s="29">
        <v>170</v>
      </c>
      <c r="H371" s="29">
        <v>87</v>
      </c>
      <c r="I371" s="31">
        <v>0.51176470588235301</v>
      </c>
      <c r="J371" s="29">
        <v>83</v>
      </c>
      <c r="K371" s="31">
        <v>0.48823529411764699</v>
      </c>
      <c r="L371" s="29">
        <v>0</v>
      </c>
      <c r="M371" s="29">
        <v>5</v>
      </c>
      <c r="N371" s="29">
        <v>122</v>
      </c>
      <c r="O371" s="29">
        <v>10</v>
      </c>
      <c r="P371" s="29">
        <v>0</v>
      </c>
      <c r="Q371" s="29">
        <v>32</v>
      </c>
      <c r="R371" s="29">
        <v>1</v>
      </c>
      <c r="S371" s="29">
        <f>SUM(Table6[[#This Row],[AmInd]:[HawPI]],Table6[[#This Row],[Multiple]])</f>
        <v>138</v>
      </c>
      <c r="T371" s="29">
        <v>168</v>
      </c>
      <c r="U371" s="31">
        <v>0.98823529411764699</v>
      </c>
      <c r="V371" s="29">
        <v>2</v>
      </c>
      <c r="W371" s="31">
        <v>1.1764705882352899E-2</v>
      </c>
      <c r="X371" s="29">
        <v>0</v>
      </c>
      <c r="Y371" s="29">
        <v>2</v>
      </c>
      <c r="Z371" s="29" t="s">
        <v>1869</v>
      </c>
      <c r="AA371" s="29">
        <v>0</v>
      </c>
      <c r="AB371" s="29">
        <v>0</v>
      </c>
      <c r="AC371" s="29">
        <v>0</v>
      </c>
      <c r="AD371" s="28">
        <v>60</v>
      </c>
      <c r="AE371" s="29">
        <v>58</v>
      </c>
      <c r="AF371" s="29">
        <v>50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151</v>
      </c>
      <c r="AP371" s="72">
        <f>Table6[[#This Row],[FRL]]/Table6[[#This Row],[Total Students]]</f>
        <v>0.88823529411764701</v>
      </c>
      <c r="AQ371" s="29">
        <v>151</v>
      </c>
      <c r="AR371" s="57">
        <f>Table6[[#This Row],[At Risk]]/Table6[[#This Row],[Total Students]]</f>
        <v>0.88823529411764701</v>
      </c>
      <c r="AS371" s="29" t="s">
        <v>1767</v>
      </c>
      <c r="AT371" s="29" t="s">
        <v>1957</v>
      </c>
      <c r="AU371" s="70" t="s">
        <v>3246</v>
      </c>
    </row>
    <row r="372" spans="2:47" x14ac:dyDescent="0.25">
      <c r="B372" s="28" t="s">
        <v>1808</v>
      </c>
      <c r="C372" s="28" t="s">
        <v>111</v>
      </c>
      <c r="D372" s="28" t="s">
        <v>112</v>
      </c>
      <c r="E372" s="28" t="s">
        <v>1997</v>
      </c>
      <c r="F372" s="28" t="s">
        <v>785</v>
      </c>
      <c r="G372" s="29">
        <v>396</v>
      </c>
      <c r="H372" s="29">
        <v>185</v>
      </c>
      <c r="I372" s="31">
        <v>0.46717171717171702</v>
      </c>
      <c r="J372" s="29">
        <v>211</v>
      </c>
      <c r="K372" s="31">
        <v>0.53282828282828298</v>
      </c>
      <c r="L372" s="29">
        <v>0</v>
      </c>
      <c r="M372" s="29">
        <v>0</v>
      </c>
      <c r="N372" s="29">
        <v>391</v>
      </c>
      <c r="O372" s="29">
        <v>1</v>
      </c>
      <c r="P372" s="29">
        <v>0</v>
      </c>
      <c r="Q372" s="29">
        <v>4</v>
      </c>
      <c r="R372" s="29">
        <v>0</v>
      </c>
      <c r="S372" s="29">
        <f>SUM(Table6[[#This Row],[AmInd]:[HawPI]],Table6[[#This Row],[Multiple]])</f>
        <v>392</v>
      </c>
      <c r="T372" s="29">
        <v>394</v>
      </c>
      <c r="U372" s="31">
        <v>0.99494949494949503</v>
      </c>
      <c r="V372" s="29">
        <v>2</v>
      </c>
      <c r="W372" s="31">
        <v>5.0505050505050501E-3</v>
      </c>
      <c r="X372" s="29">
        <v>0</v>
      </c>
      <c r="Y372" s="29">
        <v>2</v>
      </c>
      <c r="Z372" s="29" t="s">
        <v>1869</v>
      </c>
      <c r="AA372" s="29">
        <v>51</v>
      </c>
      <c r="AB372" s="29">
        <v>74</v>
      </c>
      <c r="AC372" s="29">
        <v>64</v>
      </c>
      <c r="AD372" s="28">
        <v>58</v>
      </c>
      <c r="AE372" s="29">
        <v>81</v>
      </c>
      <c r="AF372" s="29">
        <v>66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392</v>
      </c>
      <c r="AP372" s="72">
        <f>Table6[[#This Row],[FRL]]/Table6[[#This Row],[Total Students]]</f>
        <v>0.98989898989898994</v>
      </c>
      <c r="AQ372" s="29">
        <v>392</v>
      </c>
      <c r="AR372" s="57">
        <f>Table6[[#This Row],[At Risk]]/Table6[[#This Row],[Total Students]]</f>
        <v>0.98989898989898994</v>
      </c>
      <c r="AS372" s="29" t="s">
        <v>1767</v>
      </c>
      <c r="AT372" s="29" t="s">
        <v>1957</v>
      </c>
      <c r="AU372" s="70" t="s">
        <v>3246</v>
      </c>
    </row>
    <row r="373" spans="2:47" x14ac:dyDescent="0.25">
      <c r="B373" s="28" t="s">
        <v>1808</v>
      </c>
      <c r="C373" s="28" t="s">
        <v>111</v>
      </c>
      <c r="D373" s="28" t="s">
        <v>112</v>
      </c>
      <c r="E373" s="28" t="s">
        <v>1998</v>
      </c>
      <c r="F373" s="28" t="s">
        <v>786</v>
      </c>
      <c r="G373" s="29">
        <v>358</v>
      </c>
      <c r="H373" s="29">
        <v>186</v>
      </c>
      <c r="I373" s="31">
        <v>0.51955307262569805</v>
      </c>
      <c r="J373" s="29">
        <v>172</v>
      </c>
      <c r="K373" s="31">
        <v>0.480446927374302</v>
      </c>
      <c r="L373" s="29">
        <v>4</v>
      </c>
      <c r="M373" s="29">
        <v>10</v>
      </c>
      <c r="N373" s="29">
        <v>170</v>
      </c>
      <c r="O373" s="29">
        <v>133</v>
      </c>
      <c r="P373" s="29">
        <v>5</v>
      </c>
      <c r="Q373" s="29">
        <v>36</v>
      </c>
      <c r="R373" s="29">
        <v>0</v>
      </c>
      <c r="S373" s="29">
        <f>SUM(Table6[[#This Row],[AmInd]:[HawPI]],Table6[[#This Row],[Multiple]])</f>
        <v>322</v>
      </c>
      <c r="T373" s="29">
        <v>237</v>
      </c>
      <c r="U373" s="31">
        <v>0.66201117318435798</v>
      </c>
      <c r="V373" s="29">
        <v>121</v>
      </c>
      <c r="W373" s="31">
        <v>0.33798882681564202</v>
      </c>
      <c r="X373" s="29">
        <v>0</v>
      </c>
      <c r="Y373" s="29">
        <v>3</v>
      </c>
      <c r="Z373" s="29" t="s">
        <v>1869</v>
      </c>
      <c r="AA373" s="29">
        <v>60</v>
      </c>
      <c r="AB373" s="29">
        <v>68</v>
      </c>
      <c r="AC373" s="29">
        <v>56</v>
      </c>
      <c r="AD373" s="28">
        <v>61</v>
      </c>
      <c r="AE373" s="29">
        <v>56</v>
      </c>
      <c r="AF373" s="29">
        <v>54</v>
      </c>
      <c r="AG373" s="29">
        <v>0</v>
      </c>
      <c r="AH373" s="29">
        <v>0</v>
      </c>
      <c r="AI373" s="29">
        <v>0</v>
      </c>
      <c r="AJ373" s="29">
        <v>0</v>
      </c>
      <c r="AK373" s="29">
        <v>0</v>
      </c>
      <c r="AL373" s="29">
        <v>0</v>
      </c>
      <c r="AM373" s="29">
        <v>0</v>
      </c>
      <c r="AN373" s="29">
        <v>0</v>
      </c>
      <c r="AO373" s="29">
        <v>311</v>
      </c>
      <c r="AP373" s="72">
        <f>Table6[[#This Row],[FRL]]/Table6[[#This Row],[Total Students]]</f>
        <v>0.86871508379888274</v>
      </c>
      <c r="AQ373" s="29">
        <v>311</v>
      </c>
      <c r="AR373" s="57">
        <f>Table6[[#This Row],[At Risk]]/Table6[[#This Row],[Total Students]]</f>
        <v>0.86871508379888274</v>
      </c>
      <c r="AS373" s="29" t="s">
        <v>1767</v>
      </c>
      <c r="AT373" s="29" t="s">
        <v>1957</v>
      </c>
      <c r="AU373" s="70" t="s">
        <v>3246</v>
      </c>
    </row>
    <row r="374" spans="2:47" x14ac:dyDescent="0.25">
      <c r="B374" s="28" t="s">
        <v>1808</v>
      </c>
      <c r="C374" s="28" t="s">
        <v>111</v>
      </c>
      <c r="D374" s="28" t="s">
        <v>112</v>
      </c>
      <c r="E374" s="28" t="s">
        <v>1999</v>
      </c>
      <c r="F374" s="28" t="s">
        <v>787</v>
      </c>
      <c r="G374" s="29">
        <v>422</v>
      </c>
      <c r="H374" s="29">
        <v>207</v>
      </c>
      <c r="I374" s="31">
        <v>0.49052132701421802</v>
      </c>
      <c r="J374" s="29">
        <v>215</v>
      </c>
      <c r="K374" s="31">
        <v>0.50947867298578198</v>
      </c>
      <c r="L374" s="29">
        <v>0</v>
      </c>
      <c r="M374" s="29">
        <v>0</v>
      </c>
      <c r="N374" s="29">
        <v>411</v>
      </c>
      <c r="O374" s="29">
        <v>7</v>
      </c>
      <c r="P374" s="29">
        <v>0</v>
      </c>
      <c r="Q374" s="29">
        <v>4</v>
      </c>
      <c r="R374" s="29">
        <v>0</v>
      </c>
      <c r="S374" s="29">
        <f>SUM(Table6[[#This Row],[AmInd]:[HawPI]],Table6[[#This Row],[Multiple]])</f>
        <v>418</v>
      </c>
      <c r="T374" s="29">
        <v>422</v>
      </c>
      <c r="U374" s="31">
        <v>1</v>
      </c>
      <c r="V374" s="29">
        <v>0</v>
      </c>
      <c r="W374" s="31">
        <v>0</v>
      </c>
      <c r="X374" s="29">
        <v>0</v>
      </c>
      <c r="Y374" s="29">
        <v>0</v>
      </c>
      <c r="Z374" s="29" t="s">
        <v>1869</v>
      </c>
      <c r="AA374" s="29">
        <v>68</v>
      </c>
      <c r="AB374" s="29">
        <v>71</v>
      </c>
      <c r="AC374" s="29">
        <v>65</v>
      </c>
      <c r="AD374" s="28">
        <v>72</v>
      </c>
      <c r="AE374" s="29">
        <v>72</v>
      </c>
      <c r="AF374" s="29">
        <v>74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414</v>
      </c>
      <c r="AP374" s="72">
        <f>Table6[[#This Row],[FRL]]/Table6[[#This Row],[Total Students]]</f>
        <v>0.98104265402843605</v>
      </c>
      <c r="AQ374" s="29">
        <v>414</v>
      </c>
      <c r="AR374" s="57">
        <f>Table6[[#This Row],[At Risk]]/Table6[[#This Row],[Total Students]]</f>
        <v>0.98104265402843605</v>
      </c>
      <c r="AS374" s="29" t="s">
        <v>1767</v>
      </c>
      <c r="AT374" s="29" t="s">
        <v>1957</v>
      </c>
      <c r="AU374" s="70" t="s">
        <v>3246</v>
      </c>
    </row>
    <row r="375" spans="2:47" x14ac:dyDescent="0.25">
      <c r="B375" s="28" t="s">
        <v>1808</v>
      </c>
      <c r="C375" s="28" t="s">
        <v>111</v>
      </c>
      <c r="D375" s="28" t="s">
        <v>112</v>
      </c>
      <c r="E375" s="28" t="s">
        <v>2000</v>
      </c>
      <c r="F375" s="28" t="s">
        <v>788</v>
      </c>
      <c r="G375" s="29">
        <v>1288</v>
      </c>
      <c r="H375" s="29">
        <v>661</v>
      </c>
      <c r="I375" s="31">
        <v>0.51319875776397506</v>
      </c>
      <c r="J375" s="29">
        <v>627</v>
      </c>
      <c r="K375" s="31">
        <v>0.486801242236025</v>
      </c>
      <c r="L375" s="29">
        <v>0</v>
      </c>
      <c r="M375" s="29">
        <v>0</v>
      </c>
      <c r="N375" s="29">
        <v>1275</v>
      </c>
      <c r="O375" s="29">
        <v>5</v>
      </c>
      <c r="P375" s="29">
        <v>0</v>
      </c>
      <c r="Q375" s="29">
        <v>6</v>
      </c>
      <c r="R375" s="29">
        <v>2</v>
      </c>
      <c r="S375" s="29">
        <f>SUM(Table6[[#This Row],[AmInd]:[HawPI]],Table6[[#This Row],[Multiple]])</f>
        <v>1282</v>
      </c>
      <c r="T375" s="29">
        <v>1288</v>
      </c>
      <c r="U375" s="31">
        <v>1</v>
      </c>
      <c r="V375" s="29">
        <v>0</v>
      </c>
      <c r="W375" s="31">
        <v>0</v>
      </c>
      <c r="X375" s="29">
        <v>0</v>
      </c>
      <c r="Y375" s="29">
        <v>0</v>
      </c>
      <c r="Z375" s="29" t="s">
        <v>1869</v>
      </c>
      <c r="AA375" s="29">
        <v>0</v>
      </c>
      <c r="AB375" s="29">
        <v>0</v>
      </c>
      <c r="AC375" s="29">
        <v>0</v>
      </c>
      <c r="AD375" s="28">
        <v>0</v>
      </c>
      <c r="AE375" s="29">
        <v>0</v>
      </c>
      <c r="AF375" s="29">
        <v>0</v>
      </c>
      <c r="AG375" s="29">
        <v>0</v>
      </c>
      <c r="AH375" s="29">
        <v>0</v>
      </c>
      <c r="AI375" s="29">
        <v>0</v>
      </c>
      <c r="AJ375" s="29">
        <v>383</v>
      </c>
      <c r="AK375" s="29">
        <v>0</v>
      </c>
      <c r="AL375" s="29">
        <v>319</v>
      </c>
      <c r="AM375" s="29">
        <v>314</v>
      </c>
      <c r="AN375" s="29">
        <v>272</v>
      </c>
      <c r="AO375" s="29">
        <v>1054</v>
      </c>
      <c r="AP375" s="72">
        <f>Table6[[#This Row],[FRL]]/Table6[[#This Row],[Total Students]]</f>
        <v>0.81832298136645965</v>
      </c>
      <c r="AQ375" s="29">
        <v>1054</v>
      </c>
      <c r="AR375" s="57">
        <f>Table6[[#This Row],[At Risk]]/Table6[[#This Row],[Total Students]]</f>
        <v>0.81832298136645965</v>
      </c>
      <c r="AS375" s="29" t="s">
        <v>1767</v>
      </c>
      <c r="AT375" s="29" t="s">
        <v>1957</v>
      </c>
      <c r="AU375" s="70" t="s">
        <v>3246</v>
      </c>
    </row>
    <row r="376" spans="2:47" x14ac:dyDescent="0.25">
      <c r="B376" s="28" t="s">
        <v>1808</v>
      </c>
      <c r="C376" s="28" t="s">
        <v>111</v>
      </c>
      <c r="D376" s="28" t="s">
        <v>112</v>
      </c>
      <c r="E376" s="28" t="s">
        <v>2001</v>
      </c>
      <c r="F376" s="28" t="s">
        <v>789</v>
      </c>
      <c r="G376" s="29">
        <v>280</v>
      </c>
      <c r="H376" s="29">
        <v>140</v>
      </c>
      <c r="I376" s="31">
        <v>0.5</v>
      </c>
      <c r="J376" s="29">
        <v>140</v>
      </c>
      <c r="K376" s="31">
        <v>0.5</v>
      </c>
      <c r="L376" s="29">
        <v>0</v>
      </c>
      <c r="M376" s="29">
        <v>1</v>
      </c>
      <c r="N376" s="29">
        <v>272</v>
      </c>
      <c r="O376" s="29">
        <v>6</v>
      </c>
      <c r="P376" s="29">
        <v>0</v>
      </c>
      <c r="Q376" s="29">
        <v>1</v>
      </c>
      <c r="R376" s="29">
        <v>0</v>
      </c>
      <c r="S376" s="29">
        <f>SUM(Table6[[#This Row],[AmInd]:[HawPI]],Table6[[#This Row],[Multiple]])</f>
        <v>279</v>
      </c>
      <c r="T376" s="29">
        <v>277</v>
      </c>
      <c r="U376" s="31">
        <v>0.98928571428571399</v>
      </c>
      <c r="V376" s="29">
        <v>3</v>
      </c>
      <c r="W376" s="31">
        <v>1.0714285714285701E-2</v>
      </c>
      <c r="X376" s="29">
        <v>0</v>
      </c>
      <c r="Y376" s="29">
        <v>2</v>
      </c>
      <c r="Z376" s="29" t="s">
        <v>1869</v>
      </c>
      <c r="AA376" s="29">
        <v>43</v>
      </c>
      <c r="AB376" s="29">
        <v>33</v>
      </c>
      <c r="AC376" s="29">
        <v>66</v>
      </c>
      <c r="AD376" s="28">
        <v>41</v>
      </c>
      <c r="AE376" s="29">
        <v>47</v>
      </c>
      <c r="AF376" s="29">
        <v>48</v>
      </c>
      <c r="AG376" s="29">
        <v>0</v>
      </c>
      <c r="AH376" s="29">
        <v>0</v>
      </c>
      <c r="AI376" s="29">
        <v>0</v>
      </c>
      <c r="AJ376" s="29">
        <v>0</v>
      </c>
      <c r="AK376" s="29">
        <v>0</v>
      </c>
      <c r="AL376" s="29">
        <v>0</v>
      </c>
      <c r="AM376" s="29">
        <v>0</v>
      </c>
      <c r="AN376" s="29">
        <v>0</v>
      </c>
      <c r="AO376" s="29">
        <v>276</v>
      </c>
      <c r="AP376" s="72">
        <f>Table6[[#This Row],[FRL]]/Table6[[#This Row],[Total Students]]</f>
        <v>0.98571428571428577</v>
      </c>
      <c r="AQ376" s="29">
        <v>276</v>
      </c>
      <c r="AR376" s="57">
        <f>Table6[[#This Row],[At Risk]]/Table6[[#This Row],[Total Students]]</f>
        <v>0.98571428571428577</v>
      </c>
      <c r="AS376" s="29" t="s">
        <v>1767</v>
      </c>
      <c r="AT376" s="29" t="s">
        <v>1957</v>
      </c>
      <c r="AU376" s="70" t="s">
        <v>3246</v>
      </c>
    </row>
    <row r="377" spans="2:47" x14ac:dyDescent="0.25">
      <c r="B377" s="28" t="s">
        <v>1808</v>
      </c>
      <c r="C377" s="28" t="s">
        <v>111</v>
      </c>
      <c r="D377" s="28" t="s">
        <v>112</v>
      </c>
      <c r="E377" s="28" t="s">
        <v>2003</v>
      </c>
      <c r="F377" s="28" t="s">
        <v>790</v>
      </c>
      <c r="G377" s="29">
        <v>562</v>
      </c>
      <c r="H377" s="29">
        <v>246</v>
      </c>
      <c r="I377" s="31">
        <v>0.43772241992882599</v>
      </c>
      <c r="J377" s="29">
        <v>316</v>
      </c>
      <c r="K377" s="31">
        <v>0.56227758007117401</v>
      </c>
      <c r="L377" s="29">
        <v>4</v>
      </c>
      <c r="M377" s="29">
        <v>45</v>
      </c>
      <c r="N377" s="29">
        <v>175</v>
      </c>
      <c r="O377" s="29">
        <v>49</v>
      </c>
      <c r="P377" s="29">
        <v>0</v>
      </c>
      <c r="Q377" s="29">
        <v>262</v>
      </c>
      <c r="R377" s="29">
        <v>27</v>
      </c>
      <c r="S377" s="29">
        <f>SUM(Table6[[#This Row],[AmInd]:[HawPI]],Table6[[#This Row],[Multiple]])</f>
        <v>300</v>
      </c>
      <c r="T377" s="29">
        <v>519</v>
      </c>
      <c r="U377" s="31">
        <v>0.92348754448398596</v>
      </c>
      <c r="V377" s="29">
        <v>43</v>
      </c>
      <c r="W377" s="31">
        <v>7.6512455516014197E-2</v>
      </c>
      <c r="X377" s="29">
        <v>0</v>
      </c>
      <c r="Y377" s="29">
        <v>2</v>
      </c>
      <c r="Z377" s="29" t="s">
        <v>1869</v>
      </c>
      <c r="AA377" s="29">
        <v>108</v>
      </c>
      <c r="AB377" s="29">
        <v>88</v>
      </c>
      <c r="AC377" s="29">
        <v>105</v>
      </c>
      <c r="AD377" s="28">
        <v>98</v>
      </c>
      <c r="AE377" s="29">
        <v>84</v>
      </c>
      <c r="AF377" s="29">
        <v>77</v>
      </c>
      <c r="AG377" s="29">
        <v>0</v>
      </c>
      <c r="AH377" s="29">
        <v>0</v>
      </c>
      <c r="AI377" s="29">
        <v>0</v>
      </c>
      <c r="AJ377" s="29">
        <v>0</v>
      </c>
      <c r="AK377" s="29">
        <v>0</v>
      </c>
      <c r="AL377" s="29">
        <v>0</v>
      </c>
      <c r="AM377" s="29">
        <v>0</v>
      </c>
      <c r="AN377" s="29">
        <v>0</v>
      </c>
      <c r="AO377" s="29">
        <v>303</v>
      </c>
      <c r="AP377" s="72">
        <f>Table6[[#This Row],[FRL]]/Table6[[#This Row],[Total Students]]</f>
        <v>0.53914590747330959</v>
      </c>
      <c r="AQ377" s="29">
        <v>303</v>
      </c>
      <c r="AR377" s="57">
        <f>Table6[[#This Row],[At Risk]]/Table6[[#This Row],[Total Students]]</f>
        <v>0.53914590747330959</v>
      </c>
      <c r="AS377" s="29" t="s">
        <v>1767</v>
      </c>
      <c r="AT377" s="29" t="s">
        <v>1957</v>
      </c>
      <c r="AU377" s="70" t="s">
        <v>3246</v>
      </c>
    </row>
    <row r="378" spans="2:47" ht="30" x14ac:dyDescent="0.25">
      <c r="B378" s="28" t="s">
        <v>1808</v>
      </c>
      <c r="C378" s="28" t="s">
        <v>111</v>
      </c>
      <c r="D378" s="28" t="s">
        <v>112</v>
      </c>
      <c r="E378" s="28" t="s">
        <v>2004</v>
      </c>
      <c r="F378" s="28" t="s">
        <v>791</v>
      </c>
      <c r="G378" s="29">
        <v>767</v>
      </c>
      <c r="H378" s="29">
        <v>439</v>
      </c>
      <c r="I378" s="31">
        <v>0.572359843546284</v>
      </c>
      <c r="J378" s="29">
        <v>328</v>
      </c>
      <c r="K378" s="31">
        <v>0.427640156453716</v>
      </c>
      <c r="L378" s="29">
        <v>0</v>
      </c>
      <c r="M378" s="29">
        <v>121</v>
      </c>
      <c r="N378" s="29">
        <v>336</v>
      </c>
      <c r="O378" s="29">
        <v>63</v>
      </c>
      <c r="P378" s="29">
        <v>3</v>
      </c>
      <c r="Q378" s="29">
        <v>224</v>
      </c>
      <c r="R378" s="29">
        <v>20</v>
      </c>
      <c r="S378" s="29">
        <f>SUM(Table6[[#This Row],[AmInd]:[HawPI]],Table6[[#This Row],[Multiple]])</f>
        <v>543</v>
      </c>
      <c r="T378" s="29">
        <v>761</v>
      </c>
      <c r="U378" s="31">
        <v>0.99217731421121202</v>
      </c>
      <c r="V378" s="29">
        <v>6</v>
      </c>
      <c r="W378" s="31">
        <v>7.8226857887874791E-3</v>
      </c>
      <c r="X378" s="29">
        <v>0</v>
      </c>
      <c r="Y378" s="29">
        <v>0</v>
      </c>
      <c r="Z378" s="29" t="s">
        <v>1869</v>
      </c>
      <c r="AA378" s="29">
        <v>0</v>
      </c>
      <c r="AB378" s="29">
        <v>0</v>
      </c>
      <c r="AC378" s="29">
        <v>0</v>
      </c>
      <c r="AD378" s="28">
        <v>0</v>
      </c>
      <c r="AE378" s="29">
        <v>0</v>
      </c>
      <c r="AF378" s="29">
        <v>0</v>
      </c>
      <c r="AG378" s="29">
        <v>283</v>
      </c>
      <c r="AH378" s="29">
        <v>237</v>
      </c>
      <c r="AI378" s="29">
        <v>247</v>
      </c>
      <c r="AJ378" s="29">
        <v>0</v>
      </c>
      <c r="AK378" s="29">
        <v>0</v>
      </c>
      <c r="AL378" s="29">
        <v>0</v>
      </c>
      <c r="AM378" s="29">
        <v>0</v>
      </c>
      <c r="AN378" s="29">
        <v>0</v>
      </c>
      <c r="AO378" s="29">
        <v>426</v>
      </c>
      <c r="AP378" s="72">
        <f>Table6[[#This Row],[FRL]]/Table6[[#This Row],[Total Students]]</f>
        <v>0.55541069100391138</v>
      </c>
      <c r="AQ378" s="29">
        <v>426</v>
      </c>
      <c r="AR378" s="57">
        <f>Table6[[#This Row],[At Risk]]/Table6[[#This Row],[Total Students]]</f>
        <v>0.55541069100391138</v>
      </c>
      <c r="AS378" s="29" t="s">
        <v>1767</v>
      </c>
      <c r="AT378" s="29" t="s">
        <v>1957</v>
      </c>
      <c r="AU378" s="70" t="s">
        <v>3246</v>
      </c>
    </row>
    <row r="379" spans="2:47" ht="30" x14ac:dyDescent="0.25">
      <c r="B379" s="28" t="s">
        <v>1808</v>
      </c>
      <c r="C379" s="28" t="s">
        <v>111</v>
      </c>
      <c r="D379" s="28" t="s">
        <v>112</v>
      </c>
      <c r="E379" s="28" t="s">
        <v>2005</v>
      </c>
      <c r="F379" s="28" t="s">
        <v>792</v>
      </c>
      <c r="G379" s="29">
        <v>232</v>
      </c>
      <c r="H379" s="29">
        <v>125</v>
      </c>
      <c r="I379" s="31">
        <v>0.53879310344827602</v>
      </c>
      <c r="J379" s="29">
        <v>107</v>
      </c>
      <c r="K379" s="31">
        <v>0.46120689655172398</v>
      </c>
      <c r="L379" s="29">
        <v>0</v>
      </c>
      <c r="M379" s="29">
        <v>7</v>
      </c>
      <c r="N379" s="29">
        <v>142</v>
      </c>
      <c r="O379" s="29">
        <v>11</v>
      </c>
      <c r="P379" s="29">
        <v>0</v>
      </c>
      <c r="Q379" s="29">
        <v>69</v>
      </c>
      <c r="R379" s="29">
        <v>3</v>
      </c>
      <c r="S379" s="29">
        <f>SUM(Table6[[#This Row],[AmInd]:[HawPI]],Table6[[#This Row],[Multiple]])</f>
        <v>163</v>
      </c>
      <c r="T379" s="29">
        <v>229</v>
      </c>
      <c r="U379" s="31">
        <v>0.98706896551724099</v>
      </c>
      <c r="V379" s="29">
        <v>3</v>
      </c>
      <c r="W379" s="31">
        <v>1.29310344827586E-2</v>
      </c>
      <c r="X379" s="29">
        <v>0</v>
      </c>
      <c r="Y379" s="29">
        <v>0</v>
      </c>
      <c r="Z379" s="29" t="s">
        <v>1869</v>
      </c>
      <c r="AA379" s="29">
        <v>81</v>
      </c>
      <c r="AB379" s="29">
        <v>80</v>
      </c>
      <c r="AC379" s="29">
        <v>71</v>
      </c>
      <c r="AD379" s="28">
        <v>0</v>
      </c>
      <c r="AE379" s="29">
        <v>0</v>
      </c>
      <c r="AF379" s="29">
        <v>0</v>
      </c>
      <c r="AG379" s="29">
        <v>0</v>
      </c>
      <c r="AH379" s="29">
        <v>0</v>
      </c>
      <c r="AI379" s="29">
        <v>0</v>
      </c>
      <c r="AJ379" s="29">
        <v>0</v>
      </c>
      <c r="AK379" s="29">
        <v>0</v>
      </c>
      <c r="AL379" s="29">
        <v>0</v>
      </c>
      <c r="AM379" s="29">
        <v>0</v>
      </c>
      <c r="AN379" s="29">
        <v>0</v>
      </c>
      <c r="AO379" s="29">
        <v>120</v>
      </c>
      <c r="AP379" s="72">
        <f>Table6[[#This Row],[FRL]]/Table6[[#This Row],[Total Students]]</f>
        <v>0.51724137931034486</v>
      </c>
      <c r="AQ379" s="29">
        <v>120</v>
      </c>
      <c r="AR379" s="57">
        <f>Table6[[#This Row],[At Risk]]/Table6[[#This Row],[Total Students]]</f>
        <v>0.51724137931034486</v>
      </c>
      <c r="AS379" s="29" t="s">
        <v>1767</v>
      </c>
      <c r="AT379" s="29" t="s">
        <v>1957</v>
      </c>
      <c r="AU379" s="70" t="s">
        <v>3246</v>
      </c>
    </row>
    <row r="380" spans="2:47" x14ac:dyDescent="0.25">
      <c r="B380" s="28" t="s">
        <v>1808</v>
      </c>
      <c r="C380" s="28" t="s">
        <v>111</v>
      </c>
      <c r="D380" s="28" t="s">
        <v>112</v>
      </c>
      <c r="E380" s="28" t="s">
        <v>2006</v>
      </c>
      <c r="F380" s="28" t="s">
        <v>793</v>
      </c>
      <c r="G380" s="29">
        <v>704</v>
      </c>
      <c r="H380" s="29">
        <v>336</v>
      </c>
      <c r="I380" s="31">
        <v>0.47727272727272702</v>
      </c>
      <c r="J380" s="29">
        <v>368</v>
      </c>
      <c r="K380" s="31">
        <v>0.52272727272727304</v>
      </c>
      <c r="L380" s="29">
        <v>0</v>
      </c>
      <c r="M380" s="29">
        <v>35</v>
      </c>
      <c r="N380" s="29">
        <v>483</v>
      </c>
      <c r="O380" s="29">
        <v>116</v>
      </c>
      <c r="P380" s="29">
        <v>4</v>
      </c>
      <c r="Q380" s="29">
        <v>61</v>
      </c>
      <c r="R380" s="29">
        <v>5</v>
      </c>
      <c r="S380" s="29">
        <f>SUM(Table6[[#This Row],[AmInd]:[HawPI]],Table6[[#This Row],[Multiple]])</f>
        <v>643</v>
      </c>
      <c r="T380" s="29">
        <v>616</v>
      </c>
      <c r="U380" s="31">
        <v>0.875</v>
      </c>
      <c r="V380" s="29">
        <v>88</v>
      </c>
      <c r="W380" s="31">
        <v>0.125</v>
      </c>
      <c r="X380" s="29">
        <v>0</v>
      </c>
      <c r="Y380" s="29">
        <v>0</v>
      </c>
      <c r="Z380" s="29" t="s">
        <v>1869</v>
      </c>
      <c r="AA380" s="29">
        <v>0</v>
      </c>
      <c r="AB380" s="29">
        <v>0</v>
      </c>
      <c r="AC380" s="29">
        <v>0</v>
      </c>
      <c r="AD380" s="28">
        <v>0</v>
      </c>
      <c r="AE380" s="29">
        <v>0</v>
      </c>
      <c r="AF380" s="29">
        <v>0</v>
      </c>
      <c r="AG380" s="29">
        <v>218</v>
      </c>
      <c r="AH380" s="29">
        <v>239</v>
      </c>
      <c r="AI380" s="29">
        <v>247</v>
      </c>
      <c r="AJ380" s="29">
        <v>0</v>
      </c>
      <c r="AK380" s="29">
        <v>0</v>
      </c>
      <c r="AL380" s="29">
        <v>0</v>
      </c>
      <c r="AM380" s="29">
        <v>0</v>
      </c>
      <c r="AN380" s="29">
        <v>0</v>
      </c>
      <c r="AO380" s="29">
        <v>653</v>
      </c>
      <c r="AP380" s="72">
        <f>Table6[[#This Row],[FRL]]/Table6[[#This Row],[Total Students]]</f>
        <v>0.92755681818181823</v>
      </c>
      <c r="AQ380" s="29">
        <v>653</v>
      </c>
      <c r="AR380" s="57">
        <f>Table6[[#This Row],[At Risk]]/Table6[[#This Row],[Total Students]]</f>
        <v>0.92755681818181823</v>
      </c>
      <c r="AS380" s="29" t="s">
        <v>1767</v>
      </c>
      <c r="AT380" s="29" t="s">
        <v>1957</v>
      </c>
      <c r="AU380" s="70" t="s">
        <v>3246</v>
      </c>
    </row>
    <row r="381" spans="2:47" x14ac:dyDescent="0.25">
      <c r="B381" s="28" t="s">
        <v>1808</v>
      </c>
      <c r="C381" s="28" t="s">
        <v>111</v>
      </c>
      <c r="D381" s="28" t="s">
        <v>112</v>
      </c>
      <c r="E381" s="28" t="s">
        <v>2007</v>
      </c>
      <c r="F381" s="28" t="s">
        <v>794</v>
      </c>
      <c r="G381" s="29">
        <v>1092</v>
      </c>
      <c r="H381" s="29">
        <v>523</v>
      </c>
      <c r="I381" s="31">
        <v>0.47893772893772901</v>
      </c>
      <c r="J381" s="29">
        <v>569</v>
      </c>
      <c r="K381" s="31">
        <v>0.52106227106227099</v>
      </c>
      <c r="L381" s="29">
        <v>0</v>
      </c>
      <c r="M381" s="29">
        <v>15</v>
      </c>
      <c r="N381" s="29">
        <v>876</v>
      </c>
      <c r="O381" s="29">
        <v>131</v>
      </c>
      <c r="P381" s="29">
        <v>1</v>
      </c>
      <c r="Q381" s="29">
        <v>67</v>
      </c>
      <c r="R381" s="29">
        <v>2</v>
      </c>
      <c r="S381" s="29">
        <f>SUM(Table6[[#This Row],[AmInd]:[HawPI]],Table6[[#This Row],[Multiple]])</f>
        <v>1025</v>
      </c>
      <c r="T381" s="29">
        <v>974</v>
      </c>
      <c r="U381" s="31">
        <v>0.89194139194139199</v>
      </c>
      <c r="V381" s="29">
        <v>118</v>
      </c>
      <c r="W381" s="31">
        <v>0.10805860805860799</v>
      </c>
      <c r="X381" s="29">
        <v>0</v>
      </c>
      <c r="Y381" s="29">
        <v>0</v>
      </c>
      <c r="Z381" s="29" t="s">
        <v>1869</v>
      </c>
      <c r="AA381" s="29">
        <v>0</v>
      </c>
      <c r="AB381" s="29">
        <v>0</v>
      </c>
      <c r="AC381" s="29">
        <v>0</v>
      </c>
      <c r="AD381" s="28">
        <v>0</v>
      </c>
      <c r="AE381" s="29">
        <v>0</v>
      </c>
      <c r="AF381" s="29">
        <v>0</v>
      </c>
      <c r="AG381" s="29">
        <v>0</v>
      </c>
      <c r="AH381" s="29">
        <v>0</v>
      </c>
      <c r="AI381" s="29">
        <v>0</v>
      </c>
      <c r="AJ381" s="29">
        <v>315</v>
      </c>
      <c r="AK381" s="29">
        <v>0</v>
      </c>
      <c r="AL381" s="29">
        <v>283</v>
      </c>
      <c r="AM381" s="29">
        <v>260</v>
      </c>
      <c r="AN381" s="29">
        <v>234</v>
      </c>
      <c r="AO381" s="29">
        <v>922</v>
      </c>
      <c r="AP381" s="72">
        <f>Table6[[#This Row],[FRL]]/Table6[[#This Row],[Total Students]]</f>
        <v>0.84432234432234432</v>
      </c>
      <c r="AQ381" s="29">
        <v>922</v>
      </c>
      <c r="AR381" s="57">
        <f>Table6[[#This Row],[At Risk]]/Table6[[#This Row],[Total Students]]</f>
        <v>0.84432234432234432</v>
      </c>
      <c r="AS381" s="29" t="s">
        <v>1767</v>
      </c>
      <c r="AT381" s="29" t="s">
        <v>1957</v>
      </c>
      <c r="AU381" s="70" t="s">
        <v>3246</v>
      </c>
    </row>
    <row r="382" spans="2:47" x14ac:dyDescent="0.25">
      <c r="B382" s="28" t="s">
        <v>1808</v>
      </c>
      <c r="C382" s="28" t="s">
        <v>111</v>
      </c>
      <c r="D382" s="28" t="s">
        <v>112</v>
      </c>
      <c r="E382" s="28" t="s">
        <v>2008</v>
      </c>
      <c r="F382" s="28" t="s">
        <v>795</v>
      </c>
      <c r="G382" s="29">
        <v>379</v>
      </c>
      <c r="H382" s="29">
        <v>168</v>
      </c>
      <c r="I382" s="31">
        <v>0.44327176781002597</v>
      </c>
      <c r="J382" s="29">
        <v>211</v>
      </c>
      <c r="K382" s="31">
        <v>0.55672823218997403</v>
      </c>
      <c r="L382" s="29">
        <v>1</v>
      </c>
      <c r="M382" s="29">
        <v>43</v>
      </c>
      <c r="N382" s="29">
        <v>261</v>
      </c>
      <c r="O382" s="29">
        <v>51</v>
      </c>
      <c r="P382" s="29">
        <v>2</v>
      </c>
      <c r="Q382" s="29">
        <v>20</v>
      </c>
      <c r="R382" s="29">
        <v>1</v>
      </c>
      <c r="S382" s="29">
        <f>SUM(Table6[[#This Row],[AmInd]:[HawPI]],Table6[[#This Row],[Multiple]])</f>
        <v>359</v>
      </c>
      <c r="T382" s="29">
        <v>297</v>
      </c>
      <c r="U382" s="31">
        <v>0.78364116094986802</v>
      </c>
      <c r="V382" s="29">
        <v>82</v>
      </c>
      <c r="W382" s="31">
        <v>0.21635883905013201</v>
      </c>
      <c r="X382" s="29">
        <v>0</v>
      </c>
      <c r="Y382" s="29">
        <v>0</v>
      </c>
      <c r="Z382" s="29" t="s">
        <v>1869</v>
      </c>
      <c r="AA382" s="29">
        <v>61</v>
      </c>
      <c r="AB382" s="29">
        <v>61</v>
      </c>
      <c r="AC382" s="29">
        <v>49</v>
      </c>
      <c r="AD382" s="28">
        <v>67</v>
      </c>
      <c r="AE382" s="29">
        <v>77</v>
      </c>
      <c r="AF382" s="29">
        <v>64</v>
      </c>
      <c r="AG382" s="29">
        <v>0</v>
      </c>
      <c r="AH382" s="29">
        <v>0</v>
      </c>
      <c r="AI382" s="29">
        <v>0</v>
      </c>
      <c r="AJ382" s="29">
        <v>0</v>
      </c>
      <c r="AK382" s="29">
        <v>0</v>
      </c>
      <c r="AL382" s="29">
        <v>0</v>
      </c>
      <c r="AM382" s="29">
        <v>0</v>
      </c>
      <c r="AN382" s="29">
        <v>0</v>
      </c>
      <c r="AO382" s="29">
        <v>365</v>
      </c>
      <c r="AP382" s="72">
        <f>Table6[[#This Row],[FRL]]/Table6[[#This Row],[Total Students]]</f>
        <v>0.96306068601583117</v>
      </c>
      <c r="AQ382" s="29">
        <v>365</v>
      </c>
      <c r="AR382" s="57">
        <f>Table6[[#This Row],[At Risk]]/Table6[[#This Row],[Total Students]]</f>
        <v>0.96306068601583117</v>
      </c>
      <c r="AS382" s="29" t="s">
        <v>1767</v>
      </c>
      <c r="AT382" s="29" t="s">
        <v>1957</v>
      </c>
      <c r="AU382" s="70" t="s">
        <v>3246</v>
      </c>
    </row>
    <row r="383" spans="2:47" ht="30" x14ac:dyDescent="0.25">
      <c r="B383" s="28" t="s">
        <v>1808</v>
      </c>
      <c r="C383" s="28" t="s">
        <v>111</v>
      </c>
      <c r="D383" s="28" t="s">
        <v>112</v>
      </c>
      <c r="E383" s="28" t="s">
        <v>2009</v>
      </c>
      <c r="F383" s="28" t="s">
        <v>796</v>
      </c>
      <c r="G383" s="29">
        <v>422</v>
      </c>
      <c r="H383" s="29">
        <v>189</v>
      </c>
      <c r="I383" s="31">
        <v>0.44786729857819901</v>
      </c>
      <c r="J383" s="29">
        <v>233</v>
      </c>
      <c r="K383" s="31">
        <v>0.55213270142180104</v>
      </c>
      <c r="L383" s="29">
        <v>0</v>
      </c>
      <c r="M383" s="29">
        <v>27</v>
      </c>
      <c r="N383" s="29">
        <v>338</v>
      </c>
      <c r="O383" s="29">
        <v>41</v>
      </c>
      <c r="P383" s="29">
        <v>2</v>
      </c>
      <c r="Q383" s="29">
        <v>14</v>
      </c>
      <c r="R383" s="29">
        <v>0</v>
      </c>
      <c r="S383" s="29">
        <f>SUM(Table6[[#This Row],[AmInd]:[HawPI]],Table6[[#This Row],[Multiple]])</f>
        <v>408</v>
      </c>
      <c r="T383" s="29">
        <v>366</v>
      </c>
      <c r="U383" s="31">
        <v>0.86729857819905198</v>
      </c>
      <c r="V383" s="29">
        <v>56</v>
      </c>
      <c r="W383" s="31">
        <v>0.13270142180094799</v>
      </c>
      <c r="X383" s="29">
        <v>0</v>
      </c>
      <c r="Y383" s="29">
        <v>13</v>
      </c>
      <c r="Z383" s="29" t="s">
        <v>1869</v>
      </c>
      <c r="AA383" s="29">
        <v>64</v>
      </c>
      <c r="AB383" s="29">
        <v>83</v>
      </c>
      <c r="AC383" s="29">
        <v>85</v>
      </c>
      <c r="AD383" s="28">
        <v>54</v>
      </c>
      <c r="AE383" s="29">
        <v>62</v>
      </c>
      <c r="AF383" s="29">
        <v>61</v>
      </c>
      <c r="AG383" s="29">
        <v>0</v>
      </c>
      <c r="AH383" s="29">
        <v>0</v>
      </c>
      <c r="AI383" s="29">
        <v>0</v>
      </c>
      <c r="AJ383" s="29">
        <v>0</v>
      </c>
      <c r="AK383" s="29">
        <v>0</v>
      </c>
      <c r="AL383" s="29">
        <v>0</v>
      </c>
      <c r="AM383" s="29">
        <v>0</v>
      </c>
      <c r="AN383" s="29">
        <v>0</v>
      </c>
      <c r="AO383" s="29">
        <v>413</v>
      </c>
      <c r="AP383" s="72">
        <f>Table6[[#This Row],[FRL]]/Table6[[#This Row],[Total Students]]</f>
        <v>0.97867298578199047</v>
      </c>
      <c r="AQ383" s="29">
        <v>413</v>
      </c>
      <c r="AR383" s="57">
        <f>Table6[[#This Row],[At Risk]]/Table6[[#This Row],[Total Students]]</f>
        <v>0.97867298578199047</v>
      </c>
      <c r="AS383" s="29" t="s">
        <v>1767</v>
      </c>
      <c r="AT383" s="29" t="s">
        <v>1957</v>
      </c>
      <c r="AU383" s="70" t="s">
        <v>3246</v>
      </c>
    </row>
    <row r="384" spans="2:47" ht="30" x14ac:dyDescent="0.25">
      <c r="B384" s="28" t="s">
        <v>1808</v>
      </c>
      <c r="C384" s="28" t="s">
        <v>111</v>
      </c>
      <c r="D384" s="28" t="s">
        <v>112</v>
      </c>
      <c r="E384" s="28" t="s">
        <v>2010</v>
      </c>
      <c r="F384" s="28" t="s">
        <v>797</v>
      </c>
      <c r="G384" s="29">
        <v>79</v>
      </c>
      <c r="H384" s="29">
        <v>24</v>
      </c>
      <c r="I384" s="31">
        <v>0.30379746835443</v>
      </c>
      <c r="J384" s="29">
        <v>55</v>
      </c>
      <c r="K384" s="31">
        <v>0.69620253164557</v>
      </c>
      <c r="L384" s="29">
        <v>0</v>
      </c>
      <c r="M384" s="29">
        <v>0</v>
      </c>
      <c r="N384" s="29">
        <v>75</v>
      </c>
      <c r="O384" s="29">
        <v>2</v>
      </c>
      <c r="P384" s="29">
        <v>0</v>
      </c>
      <c r="Q384" s="29">
        <v>2</v>
      </c>
      <c r="R384" s="29">
        <v>0</v>
      </c>
      <c r="S384" s="29">
        <f>SUM(Table6[[#This Row],[AmInd]:[HawPI]],Table6[[#This Row],[Multiple]])</f>
        <v>77</v>
      </c>
      <c r="T384" s="29">
        <v>79</v>
      </c>
      <c r="U384" s="31">
        <v>1</v>
      </c>
      <c r="V384" s="29">
        <v>0</v>
      </c>
      <c r="W384" s="31">
        <v>0</v>
      </c>
      <c r="X384" s="29">
        <v>0</v>
      </c>
      <c r="Y384" s="29">
        <v>0</v>
      </c>
      <c r="Z384" s="29" t="s">
        <v>1869</v>
      </c>
      <c r="AA384" s="29">
        <v>0</v>
      </c>
      <c r="AB384" s="29">
        <v>0</v>
      </c>
      <c r="AC384" s="29">
        <v>0</v>
      </c>
      <c r="AD384" s="28">
        <v>0</v>
      </c>
      <c r="AE384" s="29">
        <v>0</v>
      </c>
      <c r="AF384" s="29">
        <v>0</v>
      </c>
      <c r="AG384" s="29">
        <v>0</v>
      </c>
      <c r="AH384" s="29">
        <v>0</v>
      </c>
      <c r="AI384" s="29">
        <v>0</v>
      </c>
      <c r="AJ384" s="29">
        <v>30</v>
      </c>
      <c r="AK384" s="29">
        <v>0</v>
      </c>
      <c r="AL384" s="29">
        <v>19</v>
      </c>
      <c r="AM384" s="29">
        <v>19</v>
      </c>
      <c r="AN384" s="29">
        <v>11</v>
      </c>
      <c r="AO384" s="29">
        <v>71</v>
      </c>
      <c r="AP384" s="72">
        <f>Table6[[#This Row],[FRL]]/Table6[[#This Row],[Total Students]]</f>
        <v>0.89873417721518989</v>
      </c>
      <c r="AQ384" s="29">
        <v>71</v>
      </c>
      <c r="AR384" s="57">
        <f>Table6[[#This Row],[At Risk]]/Table6[[#This Row],[Total Students]]</f>
        <v>0.89873417721518989</v>
      </c>
      <c r="AS384" s="29" t="s">
        <v>1767</v>
      </c>
      <c r="AT384" s="29" t="s">
        <v>1957</v>
      </c>
      <c r="AU384" s="70" t="s">
        <v>3246</v>
      </c>
    </row>
    <row r="385" spans="2:47" x14ac:dyDescent="0.25">
      <c r="B385" s="28" t="s">
        <v>1808</v>
      </c>
      <c r="C385" s="28" t="s">
        <v>111</v>
      </c>
      <c r="D385" s="28" t="s">
        <v>112</v>
      </c>
      <c r="E385" s="28" t="s">
        <v>2011</v>
      </c>
      <c r="F385" s="28" t="s">
        <v>798</v>
      </c>
      <c r="G385" s="29">
        <v>373</v>
      </c>
      <c r="H385" s="29">
        <v>194</v>
      </c>
      <c r="I385" s="31">
        <v>0.52010723860589803</v>
      </c>
      <c r="J385" s="29">
        <v>179</v>
      </c>
      <c r="K385" s="31">
        <v>0.47989276139410197</v>
      </c>
      <c r="L385" s="29">
        <v>0</v>
      </c>
      <c r="M385" s="29">
        <v>17</v>
      </c>
      <c r="N385" s="29">
        <v>281</v>
      </c>
      <c r="O385" s="29">
        <v>54</v>
      </c>
      <c r="P385" s="29">
        <v>2</v>
      </c>
      <c r="Q385" s="29">
        <v>17</v>
      </c>
      <c r="R385" s="29">
        <v>2</v>
      </c>
      <c r="S385" s="29">
        <f>SUM(Table6[[#This Row],[AmInd]:[HawPI]],Table6[[#This Row],[Multiple]])</f>
        <v>356</v>
      </c>
      <c r="T385" s="29">
        <v>320</v>
      </c>
      <c r="U385" s="31">
        <v>0.85790884718498694</v>
      </c>
      <c r="V385" s="29">
        <v>53</v>
      </c>
      <c r="W385" s="31">
        <v>0.142091152815013</v>
      </c>
      <c r="X385" s="29">
        <v>0</v>
      </c>
      <c r="Y385" s="29">
        <v>1</v>
      </c>
      <c r="Z385" s="29" t="s">
        <v>1869</v>
      </c>
      <c r="AA385" s="29">
        <v>68</v>
      </c>
      <c r="AB385" s="29">
        <v>43</v>
      </c>
      <c r="AC385" s="29">
        <v>65</v>
      </c>
      <c r="AD385" s="28">
        <v>72</v>
      </c>
      <c r="AE385" s="29">
        <v>60</v>
      </c>
      <c r="AF385" s="29">
        <v>64</v>
      </c>
      <c r="AG385" s="29">
        <v>0</v>
      </c>
      <c r="AH385" s="29">
        <v>0</v>
      </c>
      <c r="AI385" s="29">
        <v>0</v>
      </c>
      <c r="AJ385" s="29">
        <v>0</v>
      </c>
      <c r="AK385" s="29">
        <v>0</v>
      </c>
      <c r="AL385" s="29">
        <v>0</v>
      </c>
      <c r="AM385" s="29">
        <v>0</v>
      </c>
      <c r="AN385" s="29">
        <v>0</v>
      </c>
      <c r="AO385" s="29">
        <v>358</v>
      </c>
      <c r="AP385" s="72">
        <f>Table6[[#This Row],[FRL]]/Table6[[#This Row],[Total Students]]</f>
        <v>0.95978552278820373</v>
      </c>
      <c r="AQ385" s="29">
        <v>358</v>
      </c>
      <c r="AR385" s="57">
        <f>Table6[[#This Row],[At Risk]]/Table6[[#This Row],[Total Students]]</f>
        <v>0.95978552278820373</v>
      </c>
      <c r="AS385" s="29" t="s">
        <v>1767</v>
      </c>
      <c r="AT385" s="29" t="s">
        <v>1957</v>
      </c>
      <c r="AU385" s="70" t="s">
        <v>3246</v>
      </c>
    </row>
    <row r="386" spans="2:47" ht="30" x14ac:dyDescent="0.25">
      <c r="B386" s="28" t="s">
        <v>1808</v>
      </c>
      <c r="C386" s="28" t="s">
        <v>111</v>
      </c>
      <c r="D386" s="28" t="s">
        <v>112</v>
      </c>
      <c r="E386" s="28" t="s">
        <v>2012</v>
      </c>
      <c r="F386" s="28" t="s">
        <v>799</v>
      </c>
      <c r="G386" s="29">
        <v>401</v>
      </c>
      <c r="H386" s="29">
        <v>243</v>
      </c>
      <c r="I386" s="31">
        <v>0.60598503740648402</v>
      </c>
      <c r="J386" s="29">
        <v>158</v>
      </c>
      <c r="K386" s="31">
        <v>0.39401496259351598</v>
      </c>
      <c r="L386" s="29">
        <v>0</v>
      </c>
      <c r="M386" s="29">
        <v>26</v>
      </c>
      <c r="N386" s="29">
        <v>209</v>
      </c>
      <c r="O386" s="29">
        <v>17</v>
      </c>
      <c r="P386" s="29">
        <v>3</v>
      </c>
      <c r="Q386" s="29">
        <v>145</v>
      </c>
      <c r="R386" s="29">
        <v>1</v>
      </c>
      <c r="S386" s="29">
        <f>SUM(Table6[[#This Row],[AmInd]:[HawPI]],Table6[[#This Row],[Multiple]])</f>
        <v>256</v>
      </c>
      <c r="T386" s="29">
        <v>388</v>
      </c>
      <c r="U386" s="31">
        <v>0.96758104738154604</v>
      </c>
      <c r="V386" s="29">
        <v>13</v>
      </c>
      <c r="W386" s="31">
        <v>3.24189526184539E-2</v>
      </c>
      <c r="X386" s="29">
        <v>0</v>
      </c>
      <c r="Y386" s="29">
        <v>5</v>
      </c>
      <c r="Z386" s="29" t="s">
        <v>1869</v>
      </c>
      <c r="AA386" s="29">
        <v>64</v>
      </c>
      <c r="AB386" s="29">
        <v>67</v>
      </c>
      <c r="AC386" s="29">
        <v>66</v>
      </c>
      <c r="AD386" s="28">
        <v>66</v>
      </c>
      <c r="AE386" s="29">
        <v>67</v>
      </c>
      <c r="AF386" s="29">
        <v>66</v>
      </c>
      <c r="AG386" s="29">
        <v>0</v>
      </c>
      <c r="AH386" s="29">
        <v>0</v>
      </c>
      <c r="AI386" s="29">
        <v>0</v>
      </c>
      <c r="AJ386" s="29">
        <v>0</v>
      </c>
      <c r="AK386" s="29">
        <v>0</v>
      </c>
      <c r="AL386" s="29">
        <v>0</v>
      </c>
      <c r="AM386" s="29">
        <v>0</v>
      </c>
      <c r="AN386" s="29">
        <v>0</v>
      </c>
      <c r="AO386" s="29">
        <v>200</v>
      </c>
      <c r="AP386" s="72">
        <f>Table6[[#This Row],[FRL]]/Table6[[#This Row],[Total Students]]</f>
        <v>0.49875311720698257</v>
      </c>
      <c r="AQ386" s="29">
        <v>200</v>
      </c>
      <c r="AR386" s="57">
        <f>Table6[[#This Row],[At Risk]]/Table6[[#This Row],[Total Students]]</f>
        <v>0.49875311720698257</v>
      </c>
      <c r="AS386" s="29" t="s">
        <v>1767</v>
      </c>
      <c r="AT386" s="29" t="s">
        <v>1957</v>
      </c>
      <c r="AU386" s="70" t="s">
        <v>3246</v>
      </c>
    </row>
    <row r="387" spans="2:47" x14ac:dyDescent="0.25">
      <c r="B387" s="28" t="s">
        <v>1808</v>
      </c>
      <c r="C387" s="28" t="s">
        <v>111</v>
      </c>
      <c r="D387" s="28" t="s">
        <v>112</v>
      </c>
      <c r="E387" s="28" t="s">
        <v>2013</v>
      </c>
      <c r="F387" s="28" t="s">
        <v>800</v>
      </c>
      <c r="G387" s="29">
        <v>480</v>
      </c>
      <c r="H387" s="29">
        <v>231</v>
      </c>
      <c r="I387" s="31">
        <v>0.48125000000000001</v>
      </c>
      <c r="J387" s="29">
        <v>249</v>
      </c>
      <c r="K387" s="31">
        <v>0.51875000000000004</v>
      </c>
      <c r="L387" s="29">
        <v>1</v>
      </c>
      <c r="M387" s="29">
        <v>17</v>
      </c>
      <c r="N387" s="29">
        <v>380</v>
      </c>
      <c r="O387" s="29">
        <v>32</v>
      </c>
      <c r="P387" s="29">
        <v>0</v>
      </c>
      <c r="Q387" s="29">
        <v>47</v>
      </c>
      <c r="R387" s="29">
        <v>3</v>
      </c>
      <c r="S387" s="29">
        <f>SUM(Table6[[#This Row],[AmInd]:[HawPI]],Table6[[#This Row],[Multiple]])</f>
        <v>433</v>
      </c>
      <c r="T387" s="29">
        <v>439</v>
      </c>
      <c r="U387" s="31">
        <v>0.91458333333333297</v>
      </c>
      <c r="V387" s="29">
        <v>41</v>
      </c>
      <c r="W387" s="31">
        <v>8.5416666666666696E-2</v>
      </c>
      <c r="X387" s="29">
        <v>0</v>
      </c>
      <c r="Y387" s="29">
        <v>5</v>
      </c>
      <c r="Z387" s="29" t="s">
        <v>1869</v>
      </c>
      <c r="AA387" s="29">
        <v>77</v>
      </c>
      <c r="AB387" s="29">
        <v>81</v>
      </c>
      <c r="AC387" s="29">
        <v>96</v>
      </c>
      <c r="AD387" s="28">
        <v>83</v>
      </c>
      <c r="AE387" s="29">
        <v>75</v>
      </c>
      <c r="AF387" s="29">
        <v>63</v>
      </c>
      <c r="AG387" s="29">
        <v>0</v>
      </c>
      <c r="AH387" s="29">
        <v>0</v>
      </c>
      <c r="AI387" s="29">
        <v>0</v>
      </c>
      <c r="AJ387" s="29">
        <v>0</v>
      </c>
      <c r="AK387" s="29">
        <v>0</v>
      </c>
      <c r="AL387" s="29">
        <v>0</v>
      </c>
      <c r="AM387" s="29">
        <v>0</v>
      </c>
      <c r="AN387" s="29">
        <v>0</v>
      </c>
      <c r="AO387" s="29">
        <v>444</v>
      </c>
      <c r="AP387" s="72">
        <f>Table6[[#This Row],[FRL]]/Table6[[#This Row],[Total Students]]</f>
        <v>0.92500000000000004</v>
      </c>
      <c r="AQ387" s="29">
        <v>444</v>
      </c>
      <c r="AR387" s="57">
        <f>Table6[[#This Row],[At Risk]]/Table6[[#This Row],[Total Students]]</f>
        <v>0.92500000000000004</v>
      </c>
      <c r="AS387" s="29" t="s">
        <v>1767</v>
      </c>
      <c r="AT387" s="29" t="s">
        <v>1957</v>
      </c>
      <c r="AU387" s="70" t="s">
        <v>3246</v>
      </c>
    </row>
    <row r="388" spans="2:47" ht="30" x14ac:dyDescent="0.25">
      <c r="B388" s="28" t="s">
        <v>1808</v>
      </c>
      <c r="C388" s="28" t="s">
        <v>111</v>
      </c>
      <c r="D388" s="28" t="s">
        <v>112</v>
      </c>
      <c r="E388" s="28" t="s">
        <v>2014</v>
      </c>
      <c r="F388" s="28" t="s">
        <v>801</v>
      </c>
      <c r="G388" s="29">
        <v>408</v>
      </c>
      <c r="H388" s="29">
        <v>207</v>
      </c>
      <c r="I388" s="31">
        <v>0.50735294117647101</v>
      </c>
      <c r="J388" s="29">
        <v>201</v>
      </c>
      <c r="K388" s="31">
        <v>0.49264705882352899</v>
      </c>
      <c r="L388" s="29">
        <v>3</v>
      </c>
      <c r="M388" s="29">
        <v>51</v>
      </c>
      <c r="N388" s="29">
        <v>143</v>
      </c>
      <c r="O388" s="29">
        <v>13</v>
      </c>
      <c r="P388" s="29">
        <v>3</v>
      </c>
      <c r="Q388" s="29">
        <v>186</v>
      </c>
      <c r="R388" s="29">
        <v>9</v>
      </c>
      <c r="S388" s="29">
        <f>SUM(Table6[[#This Row],[AmInd]:[HawPI]],Table6[[#This Row],[Multiple]])</f>
        <v>222</v>
      </c>
      <c r="T388" s="29">
        <v>396</v>
      </c>
      <c r="U388" s="31">
        <v>0.97058823529411797</v>
      </c>
      <c r="V388" s="29">
        <v>12</v>
      </c>
      <c r="W388" s="31">
        <v>2.9411764705882401E-2</v>
      </c>
      <c r="X388" s="29">
        <v>0</v>
      </c>
      <c r="Y388" s="29">
        <v>4</v>
      </c>
      <c r="Z388" s="29" t="s">
        <v>1869</v>
      </c>
      <c r="AA388" s="29">
        <v>60</v>
      </c>
      <c r="AB388" s="29">
        <v>69</v>
      </c>
      <c r="AC388" s="29">
        <v>69</v>
      </c>
      <c r="AD388" s="28">
        <v>69</v>
      </c>
      <c r="AE388" s="29">
        <v>70</v>
      </c>
      <c r="AF388" s="29">
        <v>67</v>
      </c>
      <c r="AG388" s="29">
        <v>0</v>
      </c>
      <c r="AH388" s="29">
        <v>0</v>
      </c>
      <c r="AI388" s="29">
        <v>0</v>
      </c>
      <c r="AJ388" s="29">
        <v>0</v>
      </c>
      <c r="AK388" s="29">
        <v>0</v>
      </c>
      <c r="AL388" s="29">
        <v>0</v>
      </c>
      <c r="AM388" s="29">
        <v>0</v>
      </c>
      <c r="AN388" s="29">
        <v>0</v>
      </c>
      <c r="AO388" s="29">
        <v>161</v>
      </c>
      <c r="AP388" s="72">
        <f>Table6[[#This Row],[FRL]]/Table6[[#This Row],[Total Students]]</f>
        <v>0.39460784313725489</v>
      </c>
      <c r="AQ388" s="29">
        <v>161</v>
      </c>
      <c r="AR388" s="57">
        <f>Table6[[#This Row],[At Risk]]/Table6[[#This Row],[Total Students]]</f>
        <v>0.39460784313725489</v>
      </c>
      <c r="AS388" s="29" t="s">
        <v>1767</v>
      </c>
      <c r="AT388" s="29" t="s">
        <v>1957</v>
      </c>
      <c r="AU388" s="70" t="s">
        <v>3246</v>
      </c>
    </row>
    <row r="389" spans="2:47" x14ac:dyDescent="0.25">
      <c r="B389" s="28" t="s">
        <v>1808</v>
      </c>
      <c r="C389" s="28" t="s">
        <v>111</v>
      </c>
      <c r="D389" s="28" t="s">
        <v>112</v>
      </c>
      <c r="E389" s="28" t="s">
        <v>2015</v>
      </c>
      <c r="F389" s="28" t="s">
        <v>802</v>
      </c>
      <c r="G389" s="29">
        <v>946</v>
      </c>
      <c r="H389" s="29">
        <v>498</v>
      </c>
      <c r="I389" s="31">
        <v>0.52642706131078199</v>
      </c>
      <c r="J389" s="29">
        <v>448</v>
      </c>
      <c r="K389" s="31">
        <v>0.47357293868921801</v>
      </c>
      <c r="L389" s="29">
        <v>0</v>
      </c>
      <c r="M389" s="29">
        <v>21</v>
      </c>
      <c r="N389" s="29">
        <v>654</v>
      </c>
      <c r="O389" s="29">
        <v>142</v>
      </c>
      <c r="P389" s="29">
        <v>1</v>
      </c>
      <c r="Q389" s="29">
        <v>119</v>
      </c>
      <c r="R389" s="29">
        <v>9</v>
      </c>
      <c r="S389" s="29">
        <f>SUM(Table6[[#This Row],[AmInd]:[HawPI]],Table6[[#This Row],[Multiple]])</f>
        <v>827</v>
      </c>
      <c r="T389" s="29">
        <v>866</v>
      </c>
      <c r="U389" s="31">
        <v>0.91543340380549698</v>
      </c>
      <c r="V389" s="29">
        <v>80</v>
      </c>
      <c r="W389" s="31">
        <v>8.4566596194503199E-2</v>
      </c>
      <c r="X389" s="29">
        <v>0</v>
      </c>
      <c r="Y389" s="29">
        <v>0</v>
      </c>
      <c r="Z389" s="29" t="s">
        <v>1869</v>
      </c>
      <c r="AA389" s="29">
        <v>0</v>
      </c>
      <c r="AB389" s="29">
        <v>0</v>
      </c>
      <c r="AC389" s="29">
        <v>0</v>
      </c>
      <c r="AD389" s="28">
        <v>0</v>
      </c>
      <c r="AE389" s="29">
        <v>0</v>
      </c>
      <c r="AF389" s="29">
        <v>0</v>
      </c>
      <c r="AG389" s="29">
        <v>278</v>
      </c>
      <c r="AH389" s="29">
        <v>317</v>
      </c>
      <c r="AI389" s="29">
        <v>351</v>
      </c>
      <c r="AJ389" s="29">
        <v>0</v>
      </c>
      <c r="AK389" s="29">
        <v>0</v>
      </c>
      <c r="AL389" s="29">
        <v>0</v>
      </c>
      <c r="AM389" s="29">
        <v>0</v>
      </c>
      <c r="AN389" s="29">
        <v>0</v>
      </c>
      <c r="AO389" s="29">
        <v>815</v>
      </c>
      <c r="AP389" s="72">
        <f>Table6[[#This Row],[FRL]]/Table6[[#This Row],[Total Students]]</f>
        <v>0.86152219873150104</v>
      </c>
      <c r="AQ389" s="29">
        <v>815</v>
      </c>
      <c r="AR389" s="57">
        <f>Table6[[#This Row],[At Risk]]/Table6[[#This Row],[Total Students]]</f>
        <v>0.86152219873150104</v>
      </c>
      <c r="AS389" s="29" t="s">
        <v>1767</v>
      </c>
      <c r="AT389" s="29" t="s">
        <v>1957</v>
      </c>
      <c r="AU389" s="70" t="s">
        <v>3246</v>
      </c>
    </row>
    <row r="390" spans="2:47" x14ac:dyDescent="0.25">
      <c r="B390" s="28" t="s">
        <v>1808</v>
      </c>
      <c r="C390" s="28" t="s">
        <v>111</v>
      </c>
      <c r="D390" s="28" t="s">
        <v>112</v>
      </c>
      <c r="E390" s="28" t="s">
        <v>2016</v>
      </c>
      <c r="F390" s="28" t="s">
        <v>803</v>
      </c>
      <c r="G390" s="29">
        <v>373</v>
      </c>
      <c r="H390" s="29">
        <v>159</v>
      </c>
      <c r="I390" s="31">
        <v>0.42627345844504</v>
      </c>
      <c r="J390" s="29">
        <v>214</v>
      </c>
      <c r="K390" s="31">
        <v>0.57372654155495995</v>
      </c>
      <c r="L390" s="29">
        <v>4</v>
      </c>
      <c r="M390" s="29">
        <v>12</v>
      </c>
      <c r="N390" s="29">
        <v>269</v>
      </c>
      <c r="O390" s="29">
        <v>31</v>
      </c>
      <c r="P390" s="29">
        <v>1</v>
      </c>
      <c r="Q390" s="29">
        <v>47</v>
      </c>
      <c r="R390" s="29">
        <v>9</v>
      </c>
      <c r="S390" s="29">
        <f>SUM(Table6[[#This Row],[AmInd]:[HawPI]],Table6[[#This Row],[Multiple]])</f>
        <v>326</v>
      </c>
      <c r="T390" s="29">
        <v>349</v>
      </c>
      <c r="U390" s="31">
        <v>0.93565683646112596</v>
      </c>
      <c r="V390" s="29">
        <v>24</v>
      </c>
      <c r="W390" s="31">
        <v>6.4343163538873996E-2</v>
      </c>
      <c r="X390" s="29">
        <v>0</v>
      </c>
      <c r="Y390" s="29">
        <v>15</v>
      </c>
      <c r="Z390" s="29" t="s">
        <v>1869</v>
      </c>
      <c r="AA390" s="29">
        <v>60</v>
      </c>
      <c r="AB390" s="29">
        <v>61</v>
      </c>
      <c r="AC390" s="29">
        <v>52</v>
      </c>
      <c r="AD390" s="28">
        <v>64</v>
      </c>
      <c r="AE390" s="29">
        <v>69</v>
      </c>
      <c r="AF390" s="29">
        <v>52</v>
      </c>
      <c r="AG390" s="29">
        <v>0</v>
      </c>
      <c r="AH390" s="29">
        <v>0</v>
      </c>
      <c r="AI390" s="29">
        <v>0</v>
      </c>
      <c r="AJ390" s="29">
        <v>0</v>
      </c>
      <c r="AK390" s="29">
        <v>0</v>
      </c>
      <c r="AL390" s="29">
        <v>0</v>
      </c>
      <c r="AM390" s="29">
        <v>0</v>
      </c>
      <c r="AN390" s="29">
        <v>0</v>
      </c>
      <c r="AO390" s="29">
        <v>330</v>
      </c>
      <c r="AP390" s="72">
        <f>Table6[[#This Row],[FRL]]/Table6[[#This Row],[Total Students]]</f>
        <v>0.88471849865951746</v>
      </c>
      <c r="AQ390" s="29">
        <v>330</v>
      </c>
      <c r="AR390" s="57">
        <f>Table6[[#This Row],[At Risk]]/Table6[[#This Row],[Total Students]]</f>
        <v>0.88471849865951746</v>
      </c>
      <c r="AS390" s="29" t="s">
        <v>1767</v>
      </c>
      <c r="AT390" s="29" t="s">
        <v>1957</v>
      </c>
      <c r="AU390" s="70" t="s">
        <v>3246</v>
      </c>
    </row>
    <row r="391" spans="2:47" x14ac:dyDescent="0.25">
      <c r="B391" s="28" t="s">
        <v>1808</v>
      </c>
      <c r="C391" s="28" t="s">
        <v>111</v>
      </c>
      <c r="D391" s="28" t="s">
        <v>112</v>
      </c>
      <c r="E391" s="28" t="s">
        <v>2017</v>
      </c>
      <c r="F391" s="28" t="s">
        <v>804</v>
      </c>
      <c r="G391" s="29">
        <v>537</v>
      </c>
      <c r="H391" s="29">
        <v>276</v>
      </c>
      <c r="I391" s="31">
        <v>0.51396648044692705</v>
      </c>
      <c r="J391" s="29">
        <v>261</v>
      </c>
      <c r="K391" s="31">
        <v>0.486033519553073</v>
      </c>
      <c r="L391" s="29">
        <v>2</v>
      </c>
      <c r="M391" s="29">
        <v>28</v>
      </c>
      <c r="N391" s="29">
        <v>242</v>
      </c>
      <c r="O391" s="29">
        <v>187</v>
      </c>
      <c r="P391" s="29">
        <v>5</v>
      </c>
      <c r="Q391" s="29">
        <v>70</v>
      </c>
      <c r="R391" s="29">
        <v>3</v>
      </c>
      <c r="S391" s="29">
        <f>SUM(Table6[[#This Row],[AmInd]:[HawPI]],Table6[[#This Row],[Multiple]])</f>
        <v>467</v>
      </c>
      <c r="T391" s="29">
        <v>362</v>
      </c>
      <c r="U391" s="31">
        <v>0.674115456238361</v>
      </c>
      <c r="V391" s="29">
        <v>175</v>
      </c>
      <c r="W391" s="31">
        <v>0.325884543761639</v>
      </c>
      <c r="X391" s="29">
        <v>0</v>
      </c>
      <c r="Y391" s="29">
        <v>1</v>
      </c>
      <c r="Z391" s="29" t="s">
        <v>1869</v>
      </c>
      <c r="AA391" s="29">
        <v>78</v>
      </c>
      <c r="AB391" s="29">
        <v>95</v>
      </c>
      <c r="AC391" s="29">
        <v>108</v>
      </c>
      <c r="AD391" s="28">
        <v>97</v>
      </c>
      <c r="AE391" s="29">
        <v>83</v>
      </c>
      <c r="AF391" s="29">
        <v>75</v>
      </c>
      <c r="AG391" s="29">
        <v>0</v>
      </c>
      <c r="AH391" s="29">
        <v>0</v>
      </c>
      <c r="AI391" s="29">
        <v>0</v>
      </c>
      <c r="AJ391" s="29">
        <v>0</v>
      </c>
      <c r="AK391" s="29">
        <v>0</v>
      </c>
      <c r="AL391" s="29">
        <v>0</v>
      </c>
      <c r="AM391" s="29">
        <v>0</v>
      </c>
      <c r="AN391" s="29">
        <v>0</v>
      </c>
      <c r="AO391" s="29">
        <v>465</v>
      </c>
      <c r="AP391" s="72">
        <f>Table6[[#This Row],[FRL]]/Table6[[#This Row],[Total Students]]</f>
        <v>0.86592178770949724</v>
      </c>
      <c r="AQ391" s="29">
        <v>465</v>
      </c>
      <c r="AR391" s="57">
        <f>Table6[[#This Row],[At Risk]]/Table6[[#This Row],[Total Students]]</f>
        <v>0.86592178770949724</v>
      </c>
      <c r="AS391" s="29" t="s">
        <v>1767</v>
      </c>
      <c r="AT391" s="29" t="s">
        <v>1957</v>
      </c>
      <c r="AU391" s="70" t="s">
        <v>3246</v>
      </c>
    </row>
    <row r="392" spans="2:47" x14ac:dyDescent="0.25">
      <c r="B392" s="28" t="s">
        <v>1808</v>
      </c>
      <c r="C392" s="28" t="s">
        <v>111</v>
      </c>
      <c r="D392" s="28" t="s">
        <v>112</v>
      </c>
      <c r="E392" s="28" t="s">
        <v>2018</v>
      </c>
      <c r="F392" s="28" t="s">
        <v>805</v>
      </c>
      <c r="G392" s="29">
        <v>387</v>
      </c>
      <c r="H392" s="29">
        <v>170</v>
      </c>
      <c r="I392" s="31">
        <v>0.43927648578811401</v>
      </c>
      <c r="J392" s="29">
        <v>217</v>
      </c>
      <c r="K392" s="31">
        <v>0.56072351421188604</v>
      </c>
      <c r="L392" s="29">
        <v>0</v>
      </c>
      <c r="M392" s="29">
        <v>0</v>
      </c>
      <c r="N392" s="29">
        <v>379</v>
      </c>
      <c r="O392" s="29">
        <v>4</v>
      </c>
      <c r="P392" s="29">
        <v>0</v>
      </c>
      <c r="Q392" s="29">
        <v>3</v>
      </c>
      <c r="R392" s="29">
        <v>1</v>
      </c>
      <c r="S392" s="29">
        <f>SUM(Table6[[#This Row],[AmInd]:[HawPI]],Table6[[#This Row],[Multiple]])</f>
        <v>384</v>
      </c>
      <c r="T392" s="29">
        <v>386</v>
      </c>
      <c r="U392" s="31">
        <v>0.99741602067183499</v>
      </c>
      <c r="V392" s="29">
        <v>1</v>
      </c>
      <c r="W392" s="31">
        <v>2.58397932816537E-3</v>
      </c>
      <c r="X392" s="29">
        <v>0</v>
      </c>
      <c r="Y392" s="29">
        <v>0</v>
      </c>
      <c r="Z392" s="29" t="s">
        <v>1869</v>
      </c>
      <c r="AA392" s="29">
        <v>0</v>
      </c>
      <c r="AB392" s="29">
        <v>77</v>
      </c>
      <c r="AC392" s="29">
        <v>78</v>
      </c>
      <c r="AD392" s="28">
        <v>85</v>
      </c>
      <c r="AE392" s="29">
        <v>75</v>
      </c>
      <c r="AF392" s="29">
        <v>72</v>
      </c>
      <c r="AG392" s="29">
        <v>0</v>
      </c>
      <c r="AH392" s="29">
        <v>0</v>
      </c>
      <c r="AI392" s="29">
        <v>0</v>
      </c>
      <c r="AJ392" s="29">
        <v>0</v>
      </c>
      <c r="AK392" s="29">
        <v>0</v>
      </c>
      <c r="AL392" s="29">
        <v>0</v>
      </c>
      <c r="AM392" s="29">
        <v>0</v>
      </c>
      <c r="AN392" s="29">
        <v>0</v>
      </c>
      <c r="AO392" s="29">
        <v>384</v>
      </c>
      <c r="AP392" s="72">
        <f>Table6[[#This Row],[FRL]]/Table6[[#This Row],[Total Students]]</f>
        <v>0.99224806201550386</v>
      </c>
      <c r="AQ392" s="29">
        <v>384</v>
      </c>
      <c r="AR392" s="57">
        <f>Table6[[#This Row],[At Risk]]/Table6[[#This Row],[Total Students]]</f>
        <v>0.99224806201550386</v>
      </c>
      <c r="AS392" s="29" t="s">
        <v>1767</v>
      </c>
      <c r="AT392" s="29" t="s">
        <v>1957</v>
      </c>
      <c r="AU392" s="70" t="s">
        <v>3246</v>
      </c>
    </row>
    <row r="393" spans="2:47" x14ac:dyDescent="0.25">
      <c r="B393" s="28" t="s">
        <v>1808</v>
      </c>
      <c r="C393" s="28" t="s">
        <v>111</v>
      </c>
      <c r="D393" s="28" t="s">
        <v>112</v>
      </c>
      <c r="E393" s="28" t="s">
        <v>2019</v>
      </c>
      <c r="F393" s="28" t="s">
        <v>806</v>
      </c>
      <c r="G393" s="29">
        <v>1152</v>
      </c>
      <c r="H393" s="29">
        <v>516</v>
      </c>
      <c r="I393" s="31">
        <v>0.44791666666666702</v>
      </c>
      <c r="J393" s="29">
        <v>636</v>
      </c>
      <c r="K393" s="31">
        <v>0.55208333333333304</v>
      </c>
      <c r="L393" s="29">
        <v>3</v>
      </c>
      <c r="M393" s="29">
        <v>38</v>
      </c>
      <c r="N393" s="29">
        <v>660</v>
      </c>
      <c r="O393" s="29">
        <v>146</v>
      </c>
      <c r="P393" s="29">
        <v>1</v>
      </c>
      <c r="Q393" s="29">
        <v>283</v>
      </c>
      <c r="R393" s="29">
        <v>21</v>
      </c>
      <c r="S393" s="29">
        <f>SUM(Table6[[#This Row],[AmInd]:[HawPI]],Table6[[#This Row],[Multiple]])</f>
        <v>869</v>
      </c>
      <c r="T393" s="29">
        <v>1064</v>
      </c>
      <c r="U393" s="31">
        <v>0.92361111111111105</v>
      </c>
      <c r="V393" s="29">
        <v>88</v>
      </c>
      <c r="W393" s="31">
        <v>7.6388888888888895E-2</v>
      </c>
      <c r="X393" s="29">
        <v>0</v>
      </c>
      <c r="Y393" s="29">
        <v>0</v>
      </c>
      <c r="Z393" s="29" t="s">
        <v>1869</v>
      </c>
      <c r="AA393" s="29">
        <v>0</v>
      </c>
      <c r="AB393" s="29">
        <v>0</v>
      </c>
      <c r="AC393" s="29">
        <v>0</v>
      </c>
      <c r="AD393" s="28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314</v>
      </c>
      <c r="AK393" s="29">
        <v>0</v>
      </c>
      <c r="AL393" s="29">
        <v>319</v>
      </c>
      <c r="AM393" s="29">
        <v>273</v>
      </c>
      <c r="AN393" s="29">
        <v>246</v>
      </c>
      <c r="AO393" s="29">
        <v>776</v>
      </c>
      <c r="AP393" s="72">
        <f>Table6[[#This Row],[FRL]]/Table6[[#This Row],[Total Students]]</f>
        <v>0.67361111111111116</v>
      </c>
      <c r="AQ393" s="29">
        <v>776</v>
      </c>
      <c r="AR393" s="57">
        <f>Table6[[#This Row],[At Risk]]/Table6[[#This Row],[Total Students]]</f>
        <v>0.67361111111111116</v>
      </c>
      <c r="AS393" s="29" t="s">
        <v>1767</v>
      </c>
      <c r="AT393" s="29" t="s">
        <v>1957</v>
      </c>
      <c r="AU393" s="70" t="s">
        <v>3246</v>
      </c>
    </row>
    <row r="394" spans="2:47" x14ac:dyDescent="0.25">
      <c r="B394" s="28" t="s">
        <v>1808</v>
      </c>
      <c r="C394" s="28" t="s">
        <v>111</v>
      </c>
      <c r="D394" s="28" t="s">
        <v>112</v>
      </c>
      <c r="E394" s="28" t="s">
        <v>2020</v>
      </c>
      <c r="F394" s="28" t="s">
        <v>807</v>
      </c>
      <c r="G394" s="29">
        <v>24</v>
      </c>
      <c r="H394" s="29">
        <v>7</v>
      </c>
      <c r="I394" s="31">
        <v>0.29166666666666702</v>
      </c>
      <c r="J394" s="29">
        <v>17</v>
      </c>
      <c r="K394" s="31">
        <v>0.70833333333333304</v>
      </c>
      <c r="L394" s="29">
        <v>0</v>
      </c>
      <c r="M394" s="29">
        <v>0</v>
      </c>
      <c r="N394" s="29">
        <v>23</v>
      </c>
      <c r="O394" s="29">
        <v>0</v>
      </c>
      <c r="P394" s="29">
        <v>0</v>
      </c>
      <c r="Q394" s="29">
        <v>1</v>
      </c>
      <c r="R394" s="29">
        <v>0</v>
      </c>
      <c r="S394" s="29">
        <f>SUM(Table6[[#This Row],[AmInd]:[HawPI]],Table6[[#This Row],[Multiple]])</f>
        <v>23</v>
      </c>
      <c r="T394" s="29">
        <v>24</v>
      </c>
      <c r="U394" s="31">
        <v>1</v>
      </c>
      <c r="V394" s="29">
        <v>0</v>
      </c>
      <c r="W394" s="31">
        <v>0</v>
      </c>
      <c r="X394" s="29">
        <v>0</v>
      </c>
      <c r="Y394" s="29">
        <v>0</v>
      </c>
      <c r="Z394" s="29" t="s">
        <v>1869</v>
      </c>
      <c r="AA394" s="29">
        <v>0</v>
      </c>
      <c r="AB394" s="29">
        <v>0</v>
      </c>
      <c r="AC394" s="29">
        <v>0</v>
      </c>
      <c r="AD394" s="28">
        <v>0</v>
      </c>
      <c r="AE394" s="29">
        <v>0</v>
      </c>
      <c r="AF394" s="29">
        <v>0</v>
      </c>
      <c r="AG394" s="29">
        <v>4</v>
      </c>
      <c r="AH394" s="29">
        <v>5</v>
      </c>
      <c r="AI394" s="29">
        <v>5</v>
      </c>
      <c r="AJ394" s="29">
        <v>5</v>
      </c>
      <c r="AK394" s="29">
        <v>0</v>
      </c>
      <c r="AL394" s="29">
        <v>1</v>
      </c>
      <c r="AM394" s="29">
        <v>4</v>
      </c>
      <c r="AN394" s="29">
        <v>0</v>
      </c>
      <c r="AO394" s="29">
        <v>23</v>
      </c>
      <c r="AP394" s="72">
        <f>Table6[[#This Row],[FRL]]/Table6[[#This Row],[Total Students]]</f>
        <v>0.95833333333333337</v>
      </c>
      <c r="AQ394" s="29">
        <v>23</v>
      </c>
      <c r="AR394" s="57">
        <f>Table6[[#This Row],[At Risk]]/Table6[[#This Row],[Total Students]]</f>
        <v>0.95833333333333337</v>
      </c>
      <c r="AS394" s="29" t="s">
        <v>1767</v>
      </c>
      <c r="AT394" s="29" t="s">
        <v>1957</v>
      </c>
      <c r="AU394" s="70" t="s">
        <v>3246</v>
      </c>
    </row>
    <row r="395" spans="2:47" x14ac:dyDescent="0.25">
      <c r="B395" s="28" t="s">
        <v>1808</v>
      </c>
      <c r="C395" s="28" t="s">
        <v>111</v>
      </c>
      <c r="D395" s="28" t="s">
        <v>112</v>
      </c>
      <c r="E395" s="28" t="s">
        <v>2021</v>
      </c>
      <c r="F395" s="28" t="s">
        <v>808</v>
      </c>
      <c r="G395" s="29">
        <v>208</v>
      </c>
      <c r="H395" s="29">
        <v>115</v>
      </c>
      <c r="I395" s="31">
        <v>0.55288461538461497</v>
      </c>
      <c r="J395" s="29">
        <v>93</v>
      </c>
      <c r="K395" s="31">
        <v>0.44711538461538503</v>
      </c>
      <c r="L395" s="29">
        <v>0</v>
      </c>
      <c r="M395" s="29">
        <v>0</v>
      </c>
      <c r="N395" s="29">
        <v>208</v>
      </c>
      <c r="O395" s="29">
        <v>0</v>
      </c>
      <c r="P395" s="29">
        <v>0</v>
      </c>
      <c r="Q395" s="29">
        <v>0</v>
      </c>
      <c r="R395" s="29">
        <v>0</v>
      </c>
      <c r="S395" s="29">
        <f>SUM(Table6[[#This Row],[AmInd]:[HawPI]],Table6[[#This Row],[Multiple]])</f>
        <v>208</v>
      </c>
      <c r="T395" s="29">
        <v>208</v>
      </c>
      <c r="U395" s="31">
        <v>1</v>
      </c>
      <c r="V395" s="29">
        <v>0</v>
      </c>
      <c r="W395" s="31">
        <v>0</v>
      </c>
      <c r="X395" s="29">
        <v>0</v>
      </c>
      <c r="Y395" s="29">
        <v>0</v>
      </c>
      <c r="Z395" s="29" t="s">
        <v>1869</v>
      </c>
      <c r="AA395" s="29">
        <v>26</v>
      </c>
      <c r="AB395" s="29">
        <v>32</v>
      </c>
      <c r="AC395" s="29">
        <v>30</v>
      </c>
      <c r="AD395" s="28">
        <v>40</v>
      </c>
      <c r="AE395" s="29">
        <v>44</v>
      </c>
      <c r="AF395" s="29">
        <v>36</v>
      </c>
      <c r="AG395" s="29">
        <v>0</v>
      </c>
      <c r="AH395" s="29">
        <v>0</v>
      </c>
      <c r="AI395" s="29">
        <v>0</v>
      </c>
      <c r="AJ395" s="29">
        <v>0</v>
      </c>
      <c r="AK395" s="29">
        <v>0</v>
      </c>
      <c r="AL395" s="29">
        <v>0</v>
      </c>
      <c r="AM395" s="29">
        <v>0</v>
      </c>
      <c r="AN395" s="29">
        <v>0</v>
      </c>
      <c r="AO395" s="29">
        <v>198</v>
      </c>
      <c r="AP395" s="72">
        <f>Table6[[#This Row],[FRL]]/Table6[[#This Row],[Total Students]]</f>
        <v>0.95192307692307687</v>
      </c>
      <c r="AQ395" s="29">
        <v>198</v>
      </c>
      <c r="AR395" s="57">
        <f>Table6[[#This Row],[At Risk]]/Table6[[#This Row],[Total Students]]</f>
        <v>0.95192307692307687</v>
      </c>
      <c r="AS395" s="29" t="s">
        <v>1767</v>
      </c>
      <c r="AT395" s="29" t="s">
        <v>1957</v>
      </c>
      <c r="AU395" s="70" t="s">
        <v>3246</v>
      </c>
    </row>
    <row r="396" spans="2:47" ht="30" x14ac:dyDescent="0.25">
      <c r="B396" s="28" t="s">
        <v>1808</v>
      </c>
      <c r="C396" s="28" t="s">
        <v>111</v>
      </c>
      <c r="D396" s="28" t="s">
        <v>112</v>
      </c>
      <c r="E396" s="28" t="s">
        <v>2022</v>
      </c>
      <c r="F396" s="28" t="s">
        <v>809</v>
      </c>
      <c r="G396" s="29">
        <v>276</v>
      </c>
      <c r="H396" s="29">
        <v>139</v>
      </c>
      <c r="I396" s="31">
        <v>0.50362318840579701</v>
      </c>
      <c r="J396" s="29">
        <v>137</v>
      </c>
      <c r="K396" s="31">
        <v>0.49637681159420299</v>
      </c>
      <c r="L396" s="29">
        <v>0</v>
      </c>
      <c r="M396" s="29">
        <v>0</v>
      </c>
      <c r="N396" s="29">
        <v>266</v>
      </c>
      <c r="O396" s="29">
        <v>0</v>
      </c>
      <c r="P396" s="29">
        <v>0</v>
      </c>
      <c r="Q396" s="29">
        <v>9</v>
      </c>
      <c r="R396" s="29">
        <v>1</v>
      </c>
      <c r="S396" s="29">
        <f>SUM(Table6[[#This Row],[AmInd]:[HawPI]],Table6[[#This Row],[Multiple]])</f>
        <v>267</v>
      </c>
      <c r="T396" s="29">
        <v>276</v>
      </c>
      <c r="U396" s="31">
        <v>1</v>
      </c>
      <c r="V396" s="29">
        <v>0</v>
      </c>
      <c r="W396" s="31">
        <v>0</v>
      </c>
      <c r="X396" s="29">
        <v>0</v>
      </c>
      <c r="Y396" s="29">
        <v>0</v>
      </c>
      <c r="Z396" s="29" t="s">
        <v>1869</v>
      </c>
      <c r="AA396" s="29">
        <v>0</v>
      </c>
      <c r="AB396" s="29">
        <v>0</v>
      </c>
      <c r="AC396" s="29">
        <v>0</v>
      </c>
      <c r="AD396" s="28">
        <v>0</v>
      </c>
      <c r="AE396" s="29">
        <v>0</v>
      </c>
      <c r="AF396" s="29">
        <v>0</v>
      </c>
      <c r="AG396" s="29">
        <v>88</v>
      </c>
      <c r="AH396" s="29">
        <v>92</v>
      </c>
      <c r="AI396" s="29">
        <v>96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242</v>
      </c>
      <c r="AP396" s="72">
        <f>Table6[[#This Row],[FRL]]/Table6[[#This Row],[Total Students]]</f>
        <v>0.87681159420289856</v>
      </c>
      <c r="AQ396" s="29">
        <v>242</v>
      </c>
      <c r="AR396" s="57">
        <f>Table6[[#This Row],[At Risk]]/Table6[[#This Row],[Total Students]]</f>
        <v>0.87681159420289856</v>
      </c>
      <c r="AS396" s="29" t="s">
        <v>1767</v>
      </c>
      <c r="AT396" s="29" t="s">
        <v>1957</v>
      </c>
      <c r="AU396" s="70" t="s">
        <v>3246</v>
      </c>
    </row>
    <row r="397" spans="2:47" x14ac:dyDescent="0.25">
      <c r="B397" s="28" t="s">
        <v>1808</v>
      </c>
      <c r="C397" s="28" t="s">
        <v>111</v>
      </c>
      <c r="D397" s="28" t="s">
        <v>112</v>
      </c>
      <c r="E397" s="28" t="s">
        <v>2023</v>
      </c>
      <c r="F397" s="28" t="s">
        <v>810</v>
      </c>
      <c r="G397" s="29">
        <v>236</v>
      </c>
      <c r="H397" s="29">
        <v>115</v>
      </c>
      <c r="I397" s="31">
        <v>0.48728813559321998</v>
      </c>
      <c r="J397" s="29">
        <v>121</v>
      </c>
      <c r="K397" s="31">
        <v>0.51271186440677996</v>
      </c>
      <c r="L397" s="29">
        <v>0</v>
      </c>
      <c r="M397" s="29">
        <v>0</v>
      </c>
      <c r="N397" s="29">
        <v>225</v>
      </c>
      <c r="O397" s="29">
        <v>1</v>
      </c>
      <c r="P397" s="29">
        <v>0</v>
      </c>
      <c r="Q397" s="29">
        <v>10</v>
      </c>
      <c r="R397" s="29">
        <v>0</v>
      </c>
      <c r="S397" s="29">
        <f>SUM(Table6[[#This Row],[AmInd]:[HawPI]],Table6[[#This Row],[Multiple]])</f>
        <v>226</v>
      </c>
      <c r="T397" s="29">
        <v>236</v>
      </c>
      <c r="U397" s="31">
        <v>1</v>
      </c>
      <c r="V397" s="29">
        <v>0</v>
      </c>
      <c r="W397" s="31">
        <v>0</v>
      </c>
      <c r="X397" s="29">
        <v>0</v>
      </c>
      <c r="Y397" s="29">
        <v>0</v>
      </c>
      <c r="Z397" s="29" t="s">
        <v>1869</v>
      </c>
      <c r="AA397" s="29">
        <v>33</v>
      </c>
      <c r="AB397" s="29">
        <v>28</v>
      </c>
      <c r="AC397" s="29">
        <v>41</v>
      </c>
      <c r="AD397" s="28">
        <v>35</v>
      </c>
      <c r="AE397" s="29">
        <v>45</v>
      </c>
      <c r="AF397" s="29">
        <v>44</v>
      </c>
      <c r="AG397" s="29">
        <v>10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214</v>
      </c>
      <c r="AP397" s="72">
        <f>Table6[[#This Row],[FRL]]/Table6[[#This Row],[Total Students]]</f>
        <v>0.90677966101694918</v>
      </c>
      <c r="AQ397" s="29">
        <v>214</v>
      </c>
      <c r="AR397" s="57">
        <f>Table6[[#This Row],[At Risk]]/Table6[[#This Row],[Total Students]]</f>
        <v>0.90677966101694918</v>
      </c>
      <c r="AS397" s="29" t="s">
        <v>1767</v>
      </c>
      <c r="AT397" s="29" t="s">
        <v>1957</v>
      </c>
      <c r="AU397" s="70" t="s">
        <v>3246</v>
      </c>
    </row>
    <row r="398" spans="2:47" ht="30" x14ac:dyDescent="0.25">
      <c r="B398" s="28" t="s">
        <v>1808</v>
      </c>
      <c r="C398" s="28" t="s">
        <v>111</v>
      </c>
      <c r="D398" s="28" t="s">
        <v>112</v>
      </c>
      <c r="E398" s="28" t="s">
        <v>2024</v>
      </c>
      <c r="F398" s="28" t="s">
        <v>811</v>
      </c>
      <c r="G398" s="29">
        <v>174</v>
      </c>
      <c r="H398" s="29">
        <v>59</v>
      </c>
      <c r="I398" s="31">
        <v>0.33908045977011497</v>
      </c>
      <c r="J398" s="29">
        <v>115</v>
      </c>
      <c r="K398" s="31">
        <v>0.66091954022988497</v>
      </c>
      <c r="L398" s="29">
        <v>0</v>
      </c>
      <c r="M398" s="29">
        <v>0</v>
      </c>
      <c r="N398" s="29">
        <v>169</v>
      </c>
      <c r="O398" s="29">
        <v>1</v>
      </c>
      <c r="P398" s="29">
        <v>0</v>
      </c>
      <c r="Q398" s="29">
        <v>4</v>
      </c>
      <c r="R398" s="29">
        <v>0</v>
      </c>
      <c r="S398" s="29">
        <f>SUM(Table6[[#This Row],[AmInd]:[HawPI]],Table6[[#This Row],[Multiple]])</f>
        <v>170</v>
      </c>
      <c r="T398" s="29">
        <v>173</v>
      </c>
      <c r="U398" s="31">
        <v>0.99425287356321801</v>
      </c>
      <c r="V398" s="29">
        <v>1</v>
      </c>
      <c r="W398" s="31">
        <v>5.74712643678161E-3</v>
      </c>
      <c r="X398" s="29">
        <v>0</v>
      </c>
      <c r="Y398" s="29">
        <v>0</v>
      </c>
      <c r="Z398" s="29" t="s">
        <v>1869</v>
      </c>
      <c r="AA398" s="29">
        <v>0</v>
      </c>
      <c r="AB398" s="29">
        <v>0</v>
      </c>
      <c r="AC398" s="29">
        <v>0</v>
      </c>
      <c r="AD398" s="28">
        <v>0</v>
      </c>
      <c r="AE398" s="29">
        <v>0</v>
      </c>
      <c r="AF398" s="29">
        <v>0</v>
      </c>
      <c r="AG398" s="29">
        <v>47</v>
      </c>
      <c r="AH398" s="29">
        <v>73</v>
      </c>
      <c r="AI398" s="29">
        <v>54</v>
      </c>
      <c r="AJ398" s="29">
        <v>0</v>
      </c>
      <c r="AK398" s="29">
        <v>0</v>
      </c>
      <c r="AL398" s="29">
        <v>0</v>
      </c>
      <c r="AM398" s="29">
        <v>0</v>
      </c>
      <c r="AN398" s="29">
        <v>0</v>
      </c>
      <c r="AO398" s="29">
        <v>171</v>
      </c>
      <c r="AP398" s="72">
        <f>Table6[[#This Row],[FRL]]/Table6[[#This Row],[Total Students]]</f>
        <v>0.98275862068965514</v>
      </c>
      <c r="AQ398" s="29">
        <v>171</v>
      </c>
      <c r="AR398" s="57">
        <f>Table6[[#This Row],[At Risk]]/Table6[[#This Row],[Total Students]]</f>
        <v>0.98275862068965514</v>
      </c>
      <c r="AS398" s="29" t="s">
        <v>1767</v>
      </c>
      <c r="AT398" s="29" t="s">
        <v>1957</v>
      </c>
      <c r="AU398" s="70" t="s">
        <v>3246</v>
      </c>
    </row>
    <row r="399" spans="2:47" x14ac:dyDescent="0.25">
      <c r="B399" s="28" t="s">
        <v>1808</v>
      </c>
      <c r="C399" s="28" t="s">
        <v>111</v>
      </c>
      <c r="D399" s="28" t="s">
        <v>112</v>
      </c>
      <c r="E399" s="28" t="s">
        <v>2025</v>
      </c>
      <c r="F399" s="28" t="s">
        <v>812</v>
      </c>
      <c r="G399" s="29">
        <v>136</v>
      </c>
      <c r="H399" s="29">
        <v>68</v>
      </c>
      <c r="I399" s="31">
        <v>0.5</v>
      </c>
      <c r="J399" s="29">
        <v>68</v>
      </c>
      <c r="K399" s="31">
        <v>0.5</v>
      </c>
      <c r="L399" s="29">
        <v>0</v>
      </c>
      <c r="M399" s="29">
        <v>0</v>
      </c>
      <c r="N399" s="29">
        <v>134</v>
      </c>
      <c r="O399" s="29">
        <v>0</v>
      </c>
      <c r="P399" s="29">
        <v>0</v>
      </c>
      <c r="Q399" s="29">
        <v>2</v>
      </c>
      <c r="R399" s="29">
        <v>0</v>
      </c>
      <c r="S399" s="29">
        <f>SUM(Table6[[#This Row],[AmInd]:[HawPI]],Table6[[#This Row],[Multiple]])</f>
        <v>134</v>
      </c>
      <c r="T399" s="29">
        <v>136</v>
      </c>
      <c r="U399" s="31">
        <v>1</v>
      </c>
      <c r="V399" s="29">
        <v>0</v>
      </c>
      <c r="W399" s="31">
        <v>0</v>
      </c>
      <c r="X399" s="29">
        <v>0</v>
      </c>
      <c r="Y399" s="29">
        <v>0</v>
      </c>
      <c r="Z399" s="29" t="s">
        <v>1869</v>
      </c>
      <c r="AA399" s="29">
        <v>17</v>
      </c>
      <c r="AB399" s="29">
        <v>13</v>
      </c>
      <c r="AC399" s="29">
        <v>32</v>
      </c>
      <c r="AD399" s="28">
        <v>22</v>
      </c>
      <c r="AE399" s="29">
        <v>27</v>
      </c>
      <c r="AF399" s="29">
        <v>25</v>
      </c>
      <c r="AG399" s="29">
        <v>0</v>
      </c>
      <c r="AH399" s="29">
        <v>0</v>
      </c>
      <c r="AI399" s="29">
        <v>0</v>
      </c>
      <c r="AJ399" s="29">
        <v>0</v>
      </c>
      <c r="AK399" s="29">
        <v>0</v>
      </c>
      <c r="AL399" s="29">
        <v>0</v>
      </c>
      <c r="AM399" s="29">
        <v>0</v>
      </c>
      <c r="AN399" s="29">
        <v>0</v>
      </c>
      <c r="AO399" s="29">
        <v>131</v>
      </c>
      <c r="AP399" s="72">
        <f>Table6[[#This Row],[FRL]]/Table6[[#This Row],[Total Students]]</f>
        <v>0.96323529411764708</v>
      </c>
      <c r="AQ399" s="29">
        <v>131</v>
      </c>
      <c r="AR399" s="57">
        <f>Table6[[#This Row],[At Risk]]/Table6[[#This Row],[Total Students]]</f>
        <v>0.96323529411764708</v>
      </c>
      <c r="AS399" s="29" t="s">
        <v>1767</v>
      </c>
      <c r="AT399" s="29" t="s">
        <v>1957</v>
      </c>
      <c r="AU399" s="70" t="s">
        <v>3246</v>
      </c>
    </row>
    <row r="400" spans="2:47" x14ac:dyDescent="0.25">
      <c r="B400" s="28" t="s">
        <v>1808</v>
      </c>
      <c r="C400" s="28" t="s">
        <v>111</v>
      </c>
      <c r="D400" s="28" t="s">
        <v>112</v>
      </c>
      <c r="E400" s="28" t="s">
        <v>2027</v>
      </c>
      <c r="F400" s="28" t="s">
        <v>813</v>
      </c>
      <c r="G400" s="29">
        <v>856</v>
      </c>
      <c r="H400" s="29">
        <v>412</v>
      </c>
      <c r="I400" s="31">
        <v>0.48130841121495299</v>
      </c>
      <c r="J400" s="29">
        <v>444</v>
      </c>
      <c r="K400" s="31">
        <v>0.51869158878504695</v>
      </c>
      <c r="L400" s="29">
        <v>1</v>
      </c>
      <c r="M400" s="29">
        <v>26</v>
      </c>
      <c r="N400" s="29">
        <v>483</v>
      </c>
      <c r="O400" s="29">
        <v>119</v>
      </c>
      <c r="P400" s="29">
        <v>2</v>
      </c>
      <c r="Q400" s="29">
        <v>211</v>
      </c>
      <c r="R400" s="29">
        <v>14</v>
      </c>
      <c r="S400" s="29">
        <f>SUM(Table6[[#This Row],[AmInd]:[HawPI]],Table6[[#This Row],[Multiple]])</f>
        <v>645</v>
      </c>
      <c r="T400" s="29">
        <v>782</v>
      </c>
      <c r="U400" s="31">
        <v>0.91355140186915895</v>
      </c>
      <c r="V400" s="29">
        <v>74</v>
      </c>
      <c r="W400" s="31">
        <v>8.6448598130841103E-2</v>
      </c>
      <c r="X400" s="29">
        <v>0</v>
      </c>
      <c r="Y400" s="29">
        <v>0</v>
      </c>
      <c r="Z400" s="29" t="s">
        <v>1869</v>
      </c>
      <c r="AA400" s="29">
        <v>0</v>
      </c>
      <c r="AB400" s="29">
        <v>0</v>
      </c>
      <c r="AC400" s="29">
        <v>0</v>
      </c>
      <c r="AD400" s="28">
        <v>0</v>
      </c>
      <c r="AE400" s="29">
        <v>0</v>
      </c>
      <c r="AF400" s="29">
        <v>0</v>
      </c>
      <c r="AG400" s="29">
        <v>266</v>
      </c>
      <c r="AH400" s="29">
        <v>317</v>
      </c>
      <c r="AI400" s="29">
        <v>273</v>
      </c>
      <c r="AJ400" s="29">
        <v>0</v>
      </c>
      <c r="AK400" s="29">
        <v>0</v>
      </c>
      <c r="AL400" s="29">
        <v>0</v>
      </c>
      <c r="AM400" s="29">
        <v>0</v>
      </c>
      <c r="AN400" s="29">
        <v>0</v>
      </c>
      <c r="AO400" s="29">
        <v>689</v>
      </c>
      <c r="AP400" s="72">
        <f>Table6[[#This Row],[FRL]]/Table6[[#This Row],[Total Students]]</f>
        <v>0.80490654205607481</v>
      </c>
      <c r="AQ400" s="29">
        <v>689</v>
      </c>
      <c r="AR400" s="57">
        <f>Table6[[#This Row],[At Risk]]/Table6[[#This Row],[Total Students]]</f>
        <v>0.80490654205607481</v>
      </c>
      <c r="AS400" s="29" t="s">
        <v>1767</v>
      </c>
      <c r="AT400" s="29" t="s">
        <v>1957</v>
      </c>
      <c r="AU400" s="70" t="s">
        <v>3246</v>
      </c>
    </row>
    <row r="401" spans="2:47" x14ac:dyDescent="0.25">
      <c r="B401" s="28" t="s">
        <v>1808</v>
      </c>
      <c r="C401" s="28" t="s">
        <v>111</v>
      </c>
      <c r="D401" s="28" t="s">
        <v>112</v>
      </c>
      <c r="E401" s="28" t="s">
        <v>2028</v>
      </c>
      <c r="F401" s="28" t="s">
        <v>814</v>
      </c>
      <c r="G401" s="29">
        <v>397</v>
      </c>
      <c r="H401" s="29">
        <v>192</v>
      </c>
      <c r="I401" s="31">
        <v>0.48362720403022702</v>
      </c>
      <c r="J401" s="29">
        <v>205</v>
      </c>
      <c r="K401" s="31">
        <v>0.51637279596977304</v>
      </c>
      <c r="L401" s="29">
        <v>0</v>
      </c>
      <c r="M401" s="29">
        <v>0</v>
      </c>
      <c r="N401" s="29">
        <v>392</v>
      </c>
      <c r="O401" s="29">
        <v>5</v>
      </c>
      <c r="P401" s="29">
        <v>0</v>
      </c>
      <c r="Q401" s="29">
        <v>0</v>
      </c>
      <c r="R401" s="29">
        <v>0</v>
      </c>
      <c r="S401" s="29">
        <f>SUM(Table6[[#This Row],[AmInd]:[HawPI]],Table6[[#This Row],[Multiple]])</f>
        <v>397</v>
      </c>
      <c r="T401" s="29">
        <v>393</v>
      </c>
      <c r="U401" s="31">
        <v>0.98992443324936996</v>
      </c>
      <c r="V401" s="29">
        <v>4</v>
      </c>
      <c r="W401" s="31">
        <v>1.00755667506297E-2</v>
      </c>
      <c r="X401" s="29">
        <v>0</v>
      </c>
      <c r="Y401" s="29">
        <v>1</v>
      </c>
      <c r="Z401" s="29" t="s">
        <v>1869</v>
      </c>
      <c r="AA401" s="29">
        <v>70</v>
      </c>
      <c r="AB401" s="29">
        <v>64</v>
      </c>
      <c r="AC401" s="29">
        <v>71</v>
      </c>
      <c r="AD401" s="28">
        <v>79</v>
      </c>
      <c r="AE401" s="29">
        <v>73</v>
      </c>
      <c r="AF401" s="29">
        <v>39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0</v>
      </c>
      <c r="AN401" s="29">
        <v>0</v>
      </c>
      <c r="AO401" s="29">
        <v>391</v>
      </c>
      <c r="AP401" s="72">
        <f>Table6[[#This Row],[FRL]]/Table6[[#This Row],[Total Students]]</f>
        <v>0.98488664987405539</v>
      </c>
      <c r="AQ401" s="29">
        <v>391</v>
      </c>
      <c r="AR401" s="57">
        <f>Table6[[#This Row],[At Risk]]/Table6[[#This Row],[Total Students]]</f>
        <v>0.98488664987405539</v>
      </c>
      <c r="AS401" s="29" t="s">
        <v>1767</v>
      </c>
      <c r="AT401" s="29" t="s">
        <v>1957</v>
      </c>
      <c r="AU401" s="70" t="s">
        <v>3246</v>
      </c>
    </row>
    <row r="402" spans="2:47" ht="30" x14ac:dyDescent="0.25">
      <c r="B402" s="28" t="s">
        <v>1808</v>
      </c>
      <c r="C402" s="28" t="s">
        <v>111</v>
      </c>
      <c r="D402" s="28" t="s">
        <v>112</v>
      </c>
      <c r="E402" s="28" t="s">
        <v>2029</v>
      </c>
      <c r="F402" s="28" t="s">
        <v>815</v>
      </c>
      <c r="G402" s="29">
        <v>467</v>
      </c>
      <c r="H402" s="29">
        <v>227</v>
      </c>
      <c r="I402" s="31">
        <v>0.48608137044967897</v>
      </c>
      <c r="J402" s="29">
        <v>240</v>
      </c>
      <c r="K402" s="31">
        <v>0.51391862955032097</v>
      </c>
      <c r="L402" s="29">
        <v>0</v>
      </c>
      <c r="M402" s="29">
        <v>0</v>
      </c>
      <c r="N402" s="29">
        <v>459</v>
      </c>
      <c r="O402" s="29">
        <v>3</v>
      </c>
      <c r="P402" s="29">
        <v>0</v>
      </c>
      <c r="Q402" s="29">
        <v>4</v>
      </c>
      <c r="R402" s="29">
        <v>1</v>
      </c>
      <c r="S402" s="29">
        <f>SUM(Table6[[#This Row],[AmInd]:[HawPI]],Table6[[#This Row],[Multiple]])</f>
        <v>463</v>
      </c>
      <c r="T402" s="29">
        <v>467</v>
      </c>
      <c r="U402" s="31">
        <v>1</v>
      </c>
      <c r="V402" s="29">
        <v>0</v>
      </c>
      <c r="W402" s="31">
        <v>0</v>
      </c>
      <c r="X402" s="29">
        <v>0</v>
      </c>
      <c r="Y402" s="29">
        <v>0</v>
      </c>
      <c r="Z402" s="29" t="s">
        <v>1869</v>
      </c>
      <c r="AA402" s="29">
        <v>0</v>
      </c>
      <c r="AB402" s="29">
        <v>0</v>
      </c>
      <c r="AC402" s="29">
        <v>0</v>
      </c>
      <c r="AD402" s="28">
        <v>0</v>
      </c>
      <c r="AE402" s="29">
        <v>0</v>
      </c>
      <c r="AF402" s="29">
        <v>0</v>
      </c>
      <c r="AG402" s="29">
        <v>174</v>
      </c>
      <c r="AH402" s="29">
        <v>172</v>
      </c>
      <c r="AI402" s="29">
        <v>121</v>
      </c>
      <c r="AJ402" s="29">
        <v>0</v>
      </c>
      <c r="AK402" s="29">
        <v>0</v>
      </c>
      <c r="AL402" s="29">
        <v>0</v>
      </c>
      <c r="AM402" s="29">
        <v>0</v>
      </c>
      <c r="AN402" s="29">
        <v>0</v>
      </c>
      <c r="AO402" s="29">
        <v>417</v>
      </c>
      <c r="AP402" s="72">
        <f>Table6[[#This Row],[FRL]]/Table6[[#This Row],[Total Students]]</f>
        <v>0.89293361884368305</v>
      </c>
      <c r="AQ402" s="29">
        <v>417</v>
      </c>
      <c r="AR402" s="57">
        <f>Table6[[#This Row],[At Risk]]/Table6[[#This Row],[Total Students]]</f>
        <v>0.89293361884368305</v>
      </c>
      <c r="AS402" s="29" t="s">
        <v>1767</v>
      </c>
      <c r="AT402" s="29" t="s">
        <v>1957</v>
      </c>
      <c r="AU402" s="70" t="s">
        <v>3246</v>
      </c>
    </row>
    <row r="403" spans="2:47" x14ac:dyDescent="0.25">
      <c r="B403" s="28" t="s">
        <v>1808</v>
      </c>
      <c r="C403" s="28" t="s">
        <v>111</v>
      </c>
      <c r="D403" s="28" t="s">
        <v>112</v>
      </c>
      <c r="E403" s="28" t="s">
        <v>2030</v>
      </c>
      <c r="F403" s="28" t="s">
        <v>816</v>
      </c>
      <c r="G403" s="29">
        <v>668</v>
      </c>
      <c r="H403" s="29">
        <v>309</v>
      </c>
      <c r="I403" s="31">
        <v>0.46257485029940099</v>
      </c>
      <c r="J403" s="29">
        <v>359</v>
      </c>
      <c r="K403" s="31">
        <v>0.53742514970059896</v>
      </c>
      <c r="L403" s="29">
        <v>1</v>
      </c>
      <c r="M403" s="29">
        <v>21</v>
      </c>
      <c r="N403" s="29">
        <v>294</v>
      </c>
      <c r="O403" s="29">
        <v>125</v>
      </c>
      <c r="P403" s="29">
        <v>2</v>
      </c>
      <c r="Q403" s="29">
        <v>216</v>
      </c>
      <c r="R403" s="29">
        <v>9</v>
      </c>
      <c r="S403" s="29">
        <f>SUM(Table6[[#This Row],[AmInd]:[HawPI]],Table6[[#This Row],[Multiple]])</f>
        <v>452</v>
      </c>
      <c r="T403" s="29">
        <v>557</v>
      </c>
      <c r="U403" s="31">
        <v>0.83383233532934098</v>
      </c>
      <c r="V403" s="29">
        <v>111</v>
      </c>
      <c r="W403" s="31">
        <v>0.16616766467065899</v>
      </c>
      <c r="X403" s="29">
        <v>0</v>
      </c>
      <c r="Y403" s="29">
        <v>11</v>
      </c>
      <c r="Z403" s="29" t="s">
        <v>1869</v>
      </c>
      <c r="AA403" s="29">
        <v>104</v>
      </c>
      <c r="AB403" s="29">
        <v>94</v>
      </c>
      <c r="AC403" s="29">
        <v>109</v>
      </c>
      <c r="AD403" s="28">
        <v>114</v>
      </c>
      <c r="AE403" s="29">
        <v>117</v>
      </c>
      <c r="AF403" s="29">
        <v>119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495</v>
      </c>
      <c r="AP403" s="72">
        <f>Table6[[#This Row],[FRL]]/Table6[[#This Row],[Total Students]]</f>
        <v>0.74101796407185627</v>
      </c>
      <c r="AQ403" s="29">
        <v>495</v>
      </c>
      <c r="AR403" s="57">
        <f>Table6[[#This Row],[At Risk]]/Table6[[#This Row],[Total Students]]</f>
        <v>0.74101796407185627</v>
      </c>
      <c r="AS403" s="29" t="s">
        <v>1767</v>
      </c>
      <c r="AT403" s="29" t="s">
        <v>1957</v>
      </c>
      <c r="AU403" s="70" t="s">
        <v>3246</v>
      </c>
    </row>
    <row r="404" spans="2:47" x14ac:dyDescent="0.25">
      <c r="B404" s="28" t="s">
        <v>1808</v>
      </c>
      <c r="C404" s="28" t="s">
        <v>111</v>
      </c>
      <c r="D404" s="28" t="s">
        <v>112</v>
      </c>
      <c r="E404" s="28" t="s">
        <v>2031</v>
      </c>
      <c r="F404" s="28" t="s">
        <v>817</v>
      </c>
      <c r="G404" s="29">
        <v>555</v>
      </c>
      <c r="H404" s="29">
        <v>291</v>
      </c>
      <c r="I404" s="31">
        <v>0.52432432432432396</v>
      </c>
      <c r="J404" s="29">
        <v>264</v>
      </c>
      <c r="K404" s="31">
        <v>0.47567567567567598</v>
      </c>
      <c r="L404" s="29">
        <v>0</v>
      </c>
      <c r="M404" s="29">
        <v>0</v>
      </c>
      <c r="N404" s="29">
        <v>532</v>
      </c>
      <c r="O404" s="29">
        <v>13</v>
      </c>
      <c r="P404" s="29">
        <v>0</v>
      </c>
      <c r="Q404" s="29">
        <v>8</v>
      </c>
      <c r="R404" s="29">
        <v>2</v>
      </c>
      <c r="S404" s="29">
        <f>SUM(Table6[[#This Row],[AmInd]:[HawPI]],Table6[[#This Row],[Multiple]])</f>
        <v>547</v>
      </c>
      <c r="T404" s="29">
        <v>552</v>
      </c>
      <c r="U404" s="31">
        <v>0.99459459459459498</v>
      </c>
      <c r="V404" s="29">
        <v>3</v>
      </c>
      <c r="W404" s="31">
        <v>5.40540540540541E-3</v>
      </c>
      <c r="X404" s="29">
        <v>0</v>
      </c>
      <c r="Y404" s="29">
        <v>0</v>
      </c>
      <c r="Z404" s="29" t="s">
        <v>1869</v>
      </c>
      <c r="AA404" s="29">
        <v>0</v>
      </c>
      <c r="AB404" s="29">
        <v>0</v>
      </c>
      <c r="AC404" s="29">
        <v>0</v>
      </c>
      <c r="AD404" s="28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221</v>
      </c>
      <c r="AK404" s="29">
        <v>0</v>
      </c>
      <c r="AL404" s="29">
        <v>130</v>
      </c>
      <c r="AM404" s="29">
        <v>93</v>
      </c>
      <c r="AN404" s="29">
        <v>111</v>
      </c>
      <c r="AO404" s="29">
        <v>487</v>
      </c>
      <c r="AP404" s="72">
        <f>Table6[[#This Row],[FRL]]/Table6[[#This Row],[Total Students]]</f>
        <v>0.87747747747747751</v>
      </c>
      <c r="AQ404" s="29">
        <v>487</v>
      </c>
      <c r="AR404" s="57">
        <f>Table6[[#This Row],[At Risk]]/Table6[[#This Row],[Total Students]]</f>
        <v>0.87747747747747751</v>
      </c>
      <c r="AS404" s="29" t="s">
        <v>1767</v>
      </c>
      <c r="AT404" s="29" t="s">
        <v>1957</v>
      </c>
      <c r="AU404" s="70" t="s">
        <v>3246</v>
      </c>
    </row>
    <row r="405" spans="2:47" ht="30" x14ac:dyDescent="0.25">
      <c r="B405" s="28" t="s">
        <v>1808</v>
      </c>
      <c r="C405" s="28" t="s">
        <v>111</v>
      </c>
      <c r="D405" s="28" t="s">
        <v>112</v>
      </c>
      <c r="E405" s="28" t="s">
        <v>2032</v>
      </c>
      <c r="F405" s="28" t="s">
        <v>818</v>
      </c>
      <c r="G405" s="29">
        <v>670</v>
      </c>
      <c r="H405" s="29">
        <v>304</v>
      </c>
      <c r="I405" s="31">
        <v>0.453731343283582</v>
      </c>
      <c r="J405" s="29">
        <v>366</v>
      </c>
      <c r="K405" s="31">
        <v>0.546268656716418</v>
      </c>
      <c r="L405" s="29">
        <v>0</v>
      </c>
      <c r="M405" s="29">
        <v>0</v>
      </c>
      <c r="N405" s="29">
        <v>664</v>
      </c>
      <c r="O405" s="29">
        <v>3</v>
      </c>
      <c r="P405" s="29">
        <v>0</v>
      </c>
      <c r="Q405" s="29">
        <v>3</v>
      </c>
      <c r="R405" s="29">
        <v>0</v>
      </c>
      <c r="S405" s="29">
        <f>SUM(Table6[[#This Row],[AmInd]:[HawPI]],Table6[[#This Row],[Multiple]])</f>
        <v>667</v>
      </c>
      <c r="T405" s="29">
        <v>668</v>
      </c>
      <c r="U405" s="31">
        <v>0.99701492537313396</v>
      </c>
      <c r="V405" s="29">
        <v>2</v>
      </c>
      <c r="W405" s="31">
        <v>2.9850746268656699E-3</v>
      </c>
      <c r="X405" s="29">
        <v>0</v>
      </c>
      <c r="Y405" s="29">
        <v>0</v>
      </c>
      <c r="Z405" s="29" t="s">
        <v>1869</v>
      </c>
      <c r="AA405" s="29">
        <v>70</v>
      </c>
      <c r="AB405" s="29">
        <v>84</v>
      </c>
      <c r="AC405" s="29">
        <v>73</v>
      </c>
      <c r="AD405" s="28">
        <v>75</v>
      </c>
      <c r="AE405" s="29">
        <v>82</v>
      </c>
      <c r="AF405" s="29">
        <v>68</v>
      </c>
      <c r="AG405" s="29">
        <v>71</v>
      </c>
      <c r="AH405" s="29">
        <v>80</v>
      </c>
      <c r="AI405" s="29">
        <v>67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640</v>
      </c>
      <c r="AP405" s="72">
        <f>Table6[[#This Row],[FRL]]/Table6[[#This Row],[Total Students]]</f>
        <v>0.95522388059701491</v>
      </c>
      <c r="AQ405" s="29">
        <v>640</v>
      </c>
      <c r="AR405" s="57">
        <f>Table6[[#This Row],[At Risk]]/Table6[[#This Row],[Total Students]]</f>
        <v>0.95522388059701491</v>
      </c>
      <c r="AS405" s="29" t="s">
        <v>1767</v>
      </c>
      <c r="AT405" s="29" t="s">
        <v>1957</v>
      </c>
      <c r="AU405" s="70" t="s">
        <v>3246</v>
      </c>
    </row>
    <row r="406" spans="2:47" x14ac:dyDescent="0.25">
      <c r="B406" s="28" t="s">
        <v>1808</v>
      </c>
      <c r="C406" s="28" t="s">
        <v>111</v>
      </c>
      <c r="D406" s="28" t="s">
        <v>112</v>
      </c>
      <c r="E406" s="28" t="s">
        <v>2033</v>
      </c>
      <c r="F406" s="28" t="s">
        <v>819</v>
      </c>
      <c r="G406" s="29">
        <v>140</v>
      </c>
      <c r="H406" s="29">
        <v>68</v>
      </c>
      <c r="I406" s="31">
        <v>0.48571428571428599</v>
      </c>
      <c r="J406" s="29">
        <v>72</v>
      </c>
      <c r="K406" s="31">
        <v>0.51428571428571401</v>
      </c>
      <c r="L406" s="29">
        <v>0</v>
      </c>
      <c r="M406" s="29">
        <v>0</v>
      </c>
      <c r="N406" s="29">
        <v>137</v>
      </c>
      <c r="O406" s="29">
        <v>1</v>
      </c>
      <c r="P406" s="29">
        <v>0</v>
      </c>
      <c r="Q406" s="29">
        <v>2</v>
      </c>
      <c r="R406" s="29">
        <v>0</v>
      </c>
      <c r="S406" s="29">
        <f>SUM(Table6[[#This Row],[AmInd]:[HawPI]],Table6[[#This Row],[Multiple]])</f>
        <v>138</v>
      </c>
      <c r="T406" s="29">
        <v>140</v>
      </c>
      <c r="U406" s="31">
        <v>1</v>
      </c>
      <c r="V406" s="29">
        <v>0</v>
      </c>
      <c r="W406" s="31">
        <v>0</v>
      </c>
      <c r="X406" s="29">
        <v>0</v>
      </c>
      <c r="Y406" s="29">
        <v>0</v>
      </c>
      <c r="Z406" s="29" t="s">
        <v>1869</v>
      </c>
      <c r="AA406" s="29">
        <v>0</v>
      </c>
      <c r="AB406" s="29">
        <v>0</v>
      </c>
      <c r="AC406" s="29">
        <v>0</v>
      </c>
      <c r="AD406" s="28">
        <v>0</v>
      </c>
      <c r="AE406" s="29">
        <v>0</v>
      </c>
      <c r="AF406" s="29">
        <v>0</v>
      </c>
      <c r="AG406" s="29">
        <v>24</v>
      </c>
      <c r="AH406" s="29">
        <v>31</v>
      </c>
      <c r="AI406" s="29">
        <v>32</v>
      </c>
      <c r="AJ406" s="29">
        <v>34</v>
      </c>
      <c r="AK406" s="29">
        <v>0</v>
      </c>
      <c r="AL406" s="29">
        <v>19</v>
      </c>
      <c r="AM406" s="29">
        <v>0</v>
      </c>
      <c r="AN406" s="29">
        <v>0</v>
      </c>
      <c r="AO406" s="29">
        <v>140</v>
      </c>
      <c r="AP406" s="72">
        <f>Table6[[#This Row],[FRL]]/Table6[[#This Row],[Total Students]]</f>
        <v>1</v>
      </c>
      <c r="AQ406" s="29">
        <v>140</v>
      </c>
      <c r="AR406" s="57">
        <f>Table6[[#This Row],[At Risk]]/Table6[[#This Row],[Total Students]]</f>
        <v>1</v>
      </c>
      <c r="AS406" s="29" t="s">
        <v>1767</v>
      </c>
      <c r="AT406" s="29" t="s">
        <v>1957</v>
      </c>
      <c r="AU406" s="70" t="s">
        <v>3246</v>
      </c>
    </row>
    <row r="407" spans="2:47" x14ac:dyDescent="0.25">
      <c r="B407" s="28" t="s">
        <v>1808</v>
      </c>
      <c r="C407" s="28" t="s">
        <v>111</v>
      </c>
      <c r="D407" s="28" t="s">
        <v>112</v>
      </c>
      <c r="E407" s="28" t="s">
        <v>2034</v>
      </c>
      <c r="F407" s="28" t="s">
        <v>1835</v>
      </c>
      <c r="G407" s="29">
        <v>774</v>
      </c>
      <c r="H407" s="29">
        <v>490</v>
      </c>
      <c r="I407" s="31">
        <v>0.63307493540051696</v>
      </c>
      <c r="J407" s="29">
        <v>284</v>
      </c>
      <c r="K407" s="31">
        <v>0.36692506459948299</v>
      </c>
      <c r="L407" s="29">
        <v>0</v>
      </c>
      <c r="M407" s="29">
        <v>57</v>
      </c>
      <c r="N407" s="29">
        <v>494</v>
      </c>
      <c r="O407" s="29">
        <v>26</v>
      </c>
      <c r="P407" s="29">
        <v>2</v>
      </c>
      <c r="Q407" s="29">
        <v>189</v>
      </c>
      <c r="R407" s="29">
        <v>6</v>
      </c>
      <c r="S407" s="29">
        <f>SUM(Table6[[#This Row],[AmInd]:[HawPI]],Table6[[#This Row],[Multiple]])</f>
        <v>585</v>
      </c>
      <c r="T407" s="29">
        <v>772</v>
      </c>
      <c r="U407" s="31">
        <v>0.99741602067183499</v>
      </c>
      <c r="V407" s="29">
        <v>2</v>
      </c>
      <c r="W407" s="31">
        <v>2.58397932816537E-3</v>
      </c>
      <c r="X407" s="29">
        <v>0</v>
      </c>
      <c r="Y407" s="29">
        <v>0</v>
      </c>
      <c r="Z407" s="29" t="s">
        <v>1869</v>
      </c>
      <c r="AA407" s="29">
        <v>0</v>
      </c>
      <c r="AB407" s="29">
        <v>0</v>
      </c>
      <c r="AC407" s="29">
        <v>0</v>
      </c>
      <c r="AD407" s="28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322</v>
      </c>
      <c r="AK407" s="29">
        <v>0</v>
      </c>
      <c r="AL407" s="29">
        <v>196</v>
      </c>
      <c r="AM407" s="29">
        <v>192</v>
      </c>
      <c r="AN407" s="29">
        <v>64</v>
      </c>
      <c r="AO407" s="29">
        <v>564</v>
      </c>
      <c r="AP407" s="72">
        <f>Table6[[#This Row],[FRL]]/Table6[[#This Row],[Total Students]]</f>
        <v>0.72868217054263562</v>
      </c>
      <c r="AQ407" s="29">
        <v>564</v>
      </c>
      <c r="AR407" s="57">
        <f>Table6[[#This Row],[At Risk]]/Table6[[#This Row],[Total Students]]</f>
        <v>0.72868217054263562</v>
      </c>
      <c r="AS407" s="29" t="s">
        <v>1767</v>
      </c>
      <c r="AT407" s="29" t="s">
        <v>1957</v>
      </c>
      <c r="AU407" s="70" t="s">
        <v>3246</v>
      </c>
    </row>
    <row r="408" spans="2:47" x14ac:dyDescent="0.25">
      <c r="B408" s="28" t="s">
        <v>1808</v>
      </c>
      <c r="C408" s="28" t="s">
        <v>111</v>
      </c>
      <c r="D408" s="28" t="s">
        <v>112</v>
      </c>
      <c r="E408" s="28" t="s">
        <v>2035</v>
      </c>
      <c r="F408" s="28" t="s">
        <v>820</v>
      </c>
      <c r="G408" s="29">
        <v>75</v>
      </c>
      <c r="H408" s="29">
        <v>22</v>
      </c>
      <c r="I408" s="31">
        <v>0.293333333333333</v>
      </c>
      <c r="J408" s="29">
        <v>53</v>
      </c>
      <c r="K408" s="31">
        <v>0.706666666666667</v>
      </c>
      <c r="L408" s="29">
        <v>0</v>
      </c>
      <c r="M408" s="29">
        <v>0</v>
      </c>
      <c r="N408" s="29">
        <v>68</v>
      </c>
      <c r="O408" s="29">
        <v>6</v>
      </c>
      <c r="P408" s="29">
        <v>0</v>
      </c>
      <c r="Q408" s="29">
        <v>1</v>
      </c>
      <c r="R408" s="29">
        <v>0</v>
      </c>
      <c r="S408" s="29">
        <f>SUM(Table6[[#This Row],[AmInd]:[HawPI]],Table6[[#This Row],[Multiple]])</f>
        <v>74</v>
      </c>
      <c r="T408" s="29">
        <v>75</v>
      </c>
      <c r="U408" s="31">
        <v>1</v>
      </c>
      <c r="V408" s="29">
        <v>0</v>
      </c>
      <c r="W408" s="31">
        <v>0</v>
      </c>
      <c r="X408" s="29">
        <v>0</v>
      </c>
      <c r="Y408" s="29">
        <v>0</v>
      </c>
      <c r="Z408" s="29" t="s">
        <v>1869</v>
      </c>
      <c r="AA408" s="29">
        <v>1</v>
      </c>
      <c r="AB408" s="29">
        <v>0</v>
      </c>
      <c r="AC408" s="29">
        <v>5</v>
      </c>
      <c r="AD408" s="28">
        <v>0</v>
      </c>
      <c r="AE408" s="29">
        <v>24</v>
      </c>
      <c r="AF408" s="29">
        <v>45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74</v>
      </c>
      <c r="AP408" s="72">
        <f>Table6[[#This Row],[FRL]]/Table6[[#This Row],[Total Students]]</f>
        <v>0.98666666666666669</v>
      </c>
      <c r="AQ408" s="29">
        <v>74</v>
      </c>
      <c r="AR408" s="57">
        <f>Table6[[#This Row],[At Risk]]/Table6[[#This Row],[Total Students]]</f>
        <v>0.98666666666666669</v>
      </c>
      <c r="AS408" s="29" t="s">
        <v>1767</v>
      </c>
      <c r="AT408" s="29" t="s">
        <v>1957</v>
      </c>
      <c r="AU408" s="70" t="s">
        <v>3246</v>
      </c>
    </row>
    <row r="409" spans="2:47" ht="30" x14ac:dyDescent="0.25">
      <c r="B409" s="28" t="s">
        <v>1808</v>
      </c>
      <c r="C409" s="28" t="s">
        <v>111</v>
      </c>
      <c r="D409" s="28" t="s">
        <v>112</v>
      </c>
      <c r="E409" s="28" t="s">
        <v>2036</v>
      </c>
      <c r="F409" s="28" t="s">
        <v>821</v>
      </c>
      <c r="G409" s="29">
        <v>176</v>
      </c>
      <c r="H409" s="29">
        <v>96</v>
      </c>
      <c r="I409" s="31">
        <v>0.54545454545454497</v>
      </c>
      <c r="J409" s="29">
        <v>80</v>
      </c>
      <c r="K409" s="31">
        <v>0.45454545454545497</v>
      </c>
      <c r="L409" s="29">
        <v>0</v>
      </c>
      <c r="M409" s="29">
        <v>0</v>
      </c>
      <c r="N409" s="29">
        <v>170</v>
      </c>
      <c r="O409" s="29">
        <v>5</v>
      </c>
      <c r="P409" s="29">
        <v>0</v>
      </c>
      <c r="Q409" s="29">
        <v>1</v>
      </c>
      <c r="R409" s="29">
        <v>0</v>
      </c>
      <c r="S409" s="29">
        <f>SUM(Table6[[#This Row],[AmInd]:[HawPI]],Table6[[#This Row],[Multiple]])</f>
        <v>175</v>
      </c>
      <c r="T409" s="29">
        <v>170</v>
      </c>
      <c r="U409" s="31">
        <v>0.96590909090909105</v>
      </c>
      <c r="V409" s="29">
        <v>6</v>
      </c>
      <c r="W409" s="31">
        <v>3.4090909090909102E-2</v>
      </c>
      <c r="X409" s="29">
        <v>0</v>
      </c>
      <c r="Y409" s="29">
        <v>0</v>
      </c>
      <c r="Z409" s="29" t="s">
        <v>1869</v>
      </c>
      <c r="AA409" s="29">
        <v>0</v>
      </c>
      <c r="AB409" s="29">
        <v>0</v>
      </c>
      <c r="AC409" s="29">
        <v>0</v>
      </c>
      <c r="AD409" s="28">
        <v>0</v>
      </c>
      <c r="AE409" s="29">
        <v>0</v>
      </c>
      <c r="AF409" s="29">
        <v>0</v>
      </c>
      <c r="AG409" s="29">
        <v>43</v>
      </c>
      <c r="AH409" s="29">
        <v>44</v>
      </c>
      <c r="AI409" s="29">
        <v>89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172</v>
      </c>
      <c r="AP409" s="72">
        <f>Table6[[#This Row],[FRL]]/Table6[[#This Row],[Total Students]]</f>
        <v>0.97727272727272729</v>
      </c>
      <c r="AQ409" s="29">
        <v>172</v>
      </c>
      <c r="AR409" s="57">
        <f>Table6[[#This Row],[At Risk]]/Table6[[#This Row],[Total Students]]</f>
        <v>0.97727272727272729</v>
      </c>
      <c r="AS409" s="29" t="s">
        <v>1767</v>
      </c>
      <c r="AT409" s="29" t="s">
        <v>1957</v>
      </c>
      <c r="AU409" s="70" t="s">
        <v>3246</v>
      </c>
    </row>
    <row r="410" spans="2:47" ht="30" x14ac:dyDescent="0.25">
      <c r="B410" s="28" t="s">
        <v>1808</v>
      </c>
      <c r="C410" s="28" t="s">
        <v>111</v>
      </c>
      <c r="D410" s="28" t="s">
        <v>112</v>
      </c>
      <c r="E410" s="28" t="s">
        <v>2037</v>
      </c>
      <c r="F410" s="28" t="s">
        <v>822</v>
      </c>
      <c r="G410" s="29">
        <v>114</v>
      </c>
      <c r="H410" s="29">
        <v>47</v>
      </c>
      <c r="I410" s="31">
        <v>0.41228070175438603</v>
      </c>
      <c r="J410" s="29">
        <v>67</v>
      </c>
      <c r="K410" s="31">
        <v>0.58771929824561397</v>
      </c>
      <c r="L410" s="29">
        <v>0</v>
      </c>
      <c r="M410" s="29">
        <v>0</v>
      </c>
      <c r="N410" s="29">
        <v>112</v>
      </c>
      <c r="O410" s="29">
        <v>1</v>
      </c>
      <c r="P410" s="29">
        <v>0</v>
      </c>
      <c r="Q410" s="29">
        <v>1</v>
      </c>
      <c r="R410" s="29">
        <v>0</v>
      </c>
      <c r="S410" s="29">
        <f>SUM(Table6[[#This Row],[AmInd]:[HawPI]],Table6[[#This Row],[Multiple]])</f>
        <v>113</v>
      </c>
      <c r="T410" s="29">
        <v>114</v>
      </c>
      <c r="U410" s="31">
        <v>1</v>
      </c>
      <c r="V410" s="29">
        <v>0</v>
      </c>
      <c r="W410" s="31">
        <v>0</v>
      </c>
      <c r="X410" s="29">
        <v>0</v>
      </c>
      <c r="Y410" s="29">
        <v>15</v>
      </c>
      <c r="Z410" s="29" t="s">
        <v>1869</v>
      </c>
      <c r="AA410" s="29">
        <v>99</v>
      </c>
      <c r="AB410" s="29">
        <v>0</v>
      </c>
      <c r="AC410" s="29">
        <v>0</v>
      </c>
      <c r="AD410" s="28">
        <v>0</v>
      </c>
      <c r="AE410" s="29">
        <v>0</v>
      </c>
      <c r="AF410" s="29">
        <v>0</v>
      </c>
      <c r="AG410" s="29">
        <v>0</v>
      </c>
      <c r="AH410" s="29">
        <v>0</v>
      </c>
      <c r="AI410" s="29">
        <v>0</v>
      </c>
      <c r="AJ410" s="29">
        <v>0</v>
      </c>
      <c r="AK410" s="29">
        <v>0</v>
      </c>
      <c r="AL410" s="29">
        <v>0</v>
      </c>
      <c r="AM410" s="29">
        <v>0</v>
      </c>
      <c r="AN410" s="29">
        <v>0</v>
      </c>
      <c r="AO410" s="29">
        <v>113</v>
      </c>
      <c r="AP410" s="72">
        <f>Table6[[#This Row],[FRL]]/Table6[[#This Row],[Total Students]]</f>
        <v>0.99122807017543857</v>
      </c>
      <c r="AQ410" s="29">
        <v>113</v>
      </c>
      <c r="AR410" s="57">
        <f>Table6[[#This Row],[At Risk]]/Table6[[#This Row],[Total Students]]</f>
        <v>0.99122807017543857</v>
      </c>
      <c r="AS410" s="29" t="s">
        <v>1767</v>
      </c>
      <c r="AT410" s="29" t="s">
        <v>1957</v>
      </c>
      <c r="AU410" s="70" t="s">
        <v>3246</v>
      </c>
    </row>
    <row r="411" spans="2:47" x14ac:dyDescent="0.25">
      <c r="B411" s="28" t="s">
        <v>1808</v>
      </c>
      <c r="C411" s="28" t="s">
        <v>111</v>
      </c>
      <c r="D411" s="28" t="s">
        <v>112</v>
      </c>
      <c r="E411" s="28" t="s">
        <v>2038</v>
      </c>
      <c r="F411" s="28" t="s">
        <v>823</v>
      </c>
      <c r="G411" s="29">
        <v>339</v>
      </c>
      <c r="H411" s="29">
        <v>168</v>
      </c>
      <c r="I411" s="31">
        <v>0.49557522123893799</v>
      </c>
      <c r="J411" s="29">
        <v>171</v>
      </c>
      <c r="K411" s="31">
        <v>0.50442477876106195</v>
      </c>
      <c r="L411" s="29">
        <v>4</v>
      </c>
      <c r="M411" s="29">
        <v>28</v>
      </c>
      <c r="N411" s="29">
        <v>157</v>
      </c>
      <c r="O411" s="29">
        <v>19</v>
      </c>
      <c r="P411" s="29">
        <v>1</v>
      </c>
      <c r="Q411" s="29">
        <v>128</v>
      </c>
      <c r="R411" s="29">
        <v>2</v>
      </c>
      <c r="S411" s="29">
        <f>SUM(Table6[[#This Row],[AmInd]:[HawPI]],Table6[[#This Row],[Multiple]])</f>
        <v>211</v>
      </c>
      <c r="T411" s="29">
        <v>318</v>
      </c>
      <c r="U411" s="31">
        <v>0.93805309734513298</v>
      </c>
      <c r="V411" s="29">
        <v>21</v>
      </c>
      <c r="W411" s="31">
        <v>6.1946902654867297E-2</v>
      </c>
      <c r="X411" s="29">
        <v>0</v>
      </c>
      <c r="Y411" s="29">
        <v>0</v>
      </c>
      <c r="Z411" s="29" t="s">
        <v>1869</v>
      </c>
      <c r="AA411" s="29">
        <v>51</v>
      </c>
      <c r="AB411" s="29">
        <v>47</v>
      </c>
      <c r="AC411" s="29">
        <v>52</v>
      </c>
      <c r="AD411" s="28">
        <v>49</v>
      </c>
      <c r="AE411" s="29">
        <v>47</v>
      </c>
      <c r="AF411" s="29">
        <v>48</v>
      </c>
      <c r="AG411" s="29">
        <v>45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250</v>
      </c>
      <c r="AP411" s="72">
        <f>Table6[[#This Row],[FRL]]/Table6[[#This Row],[Total Students]]</f>
        <v>0.73746312684365778</v>
      </c>
      <c r="AQ411" s="29">
        <v>250</v>
      </c>
      <c r="AR411" s="57">
        <f>Table6[[#This Row],[At Risk]]/Table6[[#This Row],[Total Students]]</f>
        <v>0.73746312684365778</v>
      </c>
      <c r="AS411" s="29" t="s">
        <v>1767</v>
      </c>
      <c r="AT411" s="29" t="s">
        <v>1957</v>
      </c>
      <c r="AU411" s="70" t="s">
        <v>3246</v>
      </c>
    </row>
    <row r="412" spans="2:47" x14ac:dyDescent="0.25">
      <c r="B412" s="28" t="s">
        <v>1808</v>
      </c>
      <c r="C412" s="28" t="s">
        <v>111</v>
      </c>
      <c r="D412" s="28" t="s">
        <v>112</v>
      </c>
      <c r="E412" s="28" t="s">
        <v>2039</v>
      </c>
      <c r="F412" s="28" t="s">
        <v>824</v>
      </c>
      <c r="G412" s="29">
        <v>588</v>
      </c>
      <c r="H412" s="29">
        <v>289</v>
      </c>
      <c r="I412" s="31">
        <v>0.49149659863945599</v>
      </c>
      <c r="J412" s="29">
        <v>299</v>
      </c>
      <c r="K412" s="31">
        <v>0.50850340136054395</v>
      </c>
      <c r="L412" s="29">
        <v>0</v>
      </c>
      <c r="M412" s="29">
        <v>8</v>
      </c>
      <c r="N412" s="29">
        <v>440</v>
      </c>
      <c r="O412" s="29">
        <v>102</v>
      </c>
      <c r="P412" s="29">
        <v>0</v>
      </c>
      <c r="Q412" s="29">
        <v>35</v>
      </c>
      <c r="R412" s="29">
        <v>3</v>
      </c>
      <c r="S412" s="29">
        <f>SUM(Table6[[#This Row],[AmInd]:[HawPI]],Table6[[#This Row],[Multiple]])</f>
        <v>553</v>
      </c>
      <c r="T412" s="29">
        <v>493</v>
      </c>
      <c r="U412" s="31">
        <v>0.83843537414965996</v>
      </c>
      <c r="V412" s="29">
        <v>95</v>
      </c>
      <c r="W412" s="31">
        <v>0.16156462585034001</v>
      </c>
      <c r="X412" s="29">
        <v>0</v>
      </c>
      <c r="Y412" s="29">
        <v>0</v>
      </c>
      <c r="Z412" s="29" t="s">
        <v>1869</v>
      </c>
      <c r="AA412" s="29">
        <v>77</v>
      </c>
      <c r="AB412" s="29">
        <v>65</v>
      </c>
      <c r="AC412" s="29">
        <v>89</v>
      </c>
      <c r="AD412" s="28">
        <v>69</v>
      </c>
      <c r="AE412" s="29">
        <v>70</v>
      </c>
      <c r="AF412" s="29">
        <v>63</v>
      </c>
      <c r="AG412" s="29">
        <v>50</v>
      </c>
      <c r="AH412" s="29">
        <v>55</v>
      </c>
      <c r="AI412" s="29">
        <v>50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572</v>
      </c>
      <c r="AP412" s="72">
        <f>Table6[[#This Row],[FRL]]/Table6[[#This Row],[Total Students]]</f>
        <v>0.97278911564625847</v>
      </c>
      <c r="AQ412" s="29">
        <v>572</v>
      </c>
      <c r="AR412" s="57">
        <f>Table6[[#This Row],[At Risk]]/Table6[[#This Row],[Total Students]]</f>
        <v>0.97278911564625847</v>
      </c>
      <c r="AS412" s="29" t="s">
        <v>1767</v>
      </c>
      <c r="AT412" s="29" t="s">
        <v>1957</v>
      </c>
      <c r="AU412" s="70" t="s">
        <v>3246</v>
      </c>
    </row>
    <row r="413" spans="2:47" ht="30" x14ac:dyDescent="0.25">
      <c r="B413" s="28" t="s">
        <v>1808</v>
      </c>
      <c r="C413" s="28" t="s">
        <v>111</v>
      </c>
      <c r="D413" s="28" t="s">
        <v>112</v>
      </c>
      <c r="E413" s="28" t="s">
        <v>2040</v>
      </c>
      <c r="F413" s="28" t="s">
        <v>825</v>
      </c>
      <c r="G413" s="29">
        <v>287</v>
      </c>
      <c r="H413" s="29">
        <v>140</v>
      </c>
      <c r="I413" s="31">
        <v>0.48780487804877998</v>
      </c>
      <c r="J413" s="29">
        <v>147</v>
      </c>
      <c r="K413" s="31">
        <v>0.51219512195121997</v>
      </c>
      <c r="L413" s="29">
        <v>0</v>
      </c>
      <c r="M413" s="29">
        <v>0</v>
      </c>
      <c r="N413" s="29">
        <v>281</v>
      </c>
      <c r="O413" s="29">
        <v>4</v>
      </c>
      <c r="P413" s="29">
        <v>0</v>
      </c>
      <c r="Q413" s="29">
        <v>2</v>
      </c>
      <c r="R413" s="29">
        <v>0</v>
      </c>
      <c r="S413" s="29">
        <f>SUM(Table6[[#This Row],[AmInd]:[HawPI]],Table6[[#This Row],[Multiple]])</f>
        <v>285</v>
      </c>
      <c r="T413" s="29">
        <v>285</v>
      </c>
      <c r="U413" s="31">
        <v>0.99303135888501703</v>
      </c>
      <c r="V413" s="29">
        <v>2</v>
      </c>
      <c r="W413" s="31">
        <v>6.9686411149825801E-3</v>
      </c>
      <c r="X413" s="29">
        <v>0</v>
      </c>
      <c r="Y413" s="29">
        <v>0</v>
      </c>
      <c r="Z413" s="29" t="s">
        <v>1869</v>
      </c>
      <c r="AA413" s="29">
        <v>0</v>
      </c>
      <c r="AB413" s="29">
        <v>0</v>
      </c>
      <c r="AC413" s="29">
        <v>0</v>
      </c>
      <c r="AD413" s="28">
        <v>0</v>
      </c>
      <c r="AE413" s="29">
        <v>0</v>
      </c>
      <c r="AF413" s="29">
        <v>0</v>
      </c>
      <c r="AG413" s="29">
        <v>73</v>
      </c>
      <c r="AH413" s="29">
        <v>110</v>
      </c>
      <c r="AI413" s="29">
        <v>104</v>
      </c>
      <c r="AJ413" s="29">
        <v>0</v>
      </c>
      <c r="AK413" s="29">
        <v>0</v>
      </c>
      <c r="AL413" s="29">
        <v>0</v>
      </c>
      <c r="AM413" s="29">
        <v>0</v>
      </c>
      <c r="AN413" s="29">
        <v>0</v>
      </c>
      <c r="AO413" s="29">
        <v>265</v>
      </c>
      <c r="AP413" s="72">
        <f>Table6[[#This Row],[FRL]]/Table6[[#This Row],[Total Students]]</f>
        <v>0.9233449477351916</v>
      </c>
      <c r="AQ413" s="29">
        <v>265</v>
      </c>
      <c r="AR413" s="57">
        <f>Table6[[#This Row],[At Risk]]/Table6[[#This Row],[Total Students]]</f>
        <v>0.9233449477351916</v>
      </c>
      <c r="AS413" s="29" t="s">
        <v>1767</v>
      </c>
      <c r="AT413" s="29" t="s">
        <v>1957</v>
      </c>
      <c r="AU413" s="70" t="s">
        <v>3246</v>
      </c>
    </row>
    <row r="414" spans="2:47" x14ac:dyDescent="0.25">
      <c r="B414" s="28" t="s">
        <v>1808</v>
      </c>
      <c r="C414" s="28" t="s">
        <v>111</v>
      </c>
      <c r="D414" s="28" t="s">
        <v>112</v>
      </c>
      <c r="E414" s="28" t="s">
        <v>2041</v>
      </c>
      <c r="F414" s="28" t="s">
        <v>1836</v>
      </c>
      <c r="G414" s="29">
        <v>6</v>
      </c>
      <c r="H414" s="29">
        <v>2</v>
      </c>
      <c r="I414" s="31">
        <v>0.33333333333333298</v>
      </c>
      <c r="J414" s="29">
        <v>4</v>
      </c>
      <c r="K414" s="31">
        <v>0.66666666666666696</v>
      </c>
      <c r="L414" s="29">
        <v>0</v>
      </c>
      <c r="M414" s="29">
        <v>0</v>
      </c>
      <c r="N414" s="29">
        <v>2</v>
      </c>
      <c r="O414" s="29">
        <v>0</v>
      </c>
      <c r="P414" s="29">
        <v>0</v>
      </c>
      <c r="Q414" s="29">
        <v>4</v>
      </c>
      <c r="R414" s="29">
        <v>0</v>
      </c>
      <c r="S414" s="29">
        <f>SUM(Table6[[#This Row],[AmInd]:[HawPI]],Table6[[#This Row],[Multiple]])</f>
        <v>2</v>
      </c>
      <c r="T414" s="29">
        <v>6</v>
      </c>
      <c r="U414" s="31">
        <v>1</v>
      </c>
      <c r="V414" s="29">
        <v>0</v>
      </c>
      <c r="W414" s="31">
        <v>0</v>
      </c>
      <c r="X414" s="29">
        <v>0</v>
      </c>
      <c r="Y414" s="29">
        <v>0</v>
      </c>
      <c r="Z414" s="29" t="s">
        <v>1869</v>
      </c>
      <c r="AA414" s="29">
        <v>0</v>
      </c>
      <c r="AB414" s="29">
        <v>0</v>
      </c>
      <c r="AC414" s="29">
        <v>0</v>
      </c>
      <c r="AD414" s="28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1</v>
      </c>
      <c r="AK414" s="29">
        <v>0</v>
      </c>
      <c r="AL414" s="29">
        <v>1</v>
      </c>
      <c r="AM414" s="29">
        <v>1</v>
      </c>
      <c r="AN414" s="29">
        <v>3</v>
      </c>
      <c r="AO414" s="29">
        <v>2</v>
      </c>
      <c r="AP414" s="72">
        <f>Table6[[#This Row],[FRL]]/Table6[[#This Row],[Total Students]]</f>
        <v>0.33333333333333331</v>
      </c>
      <c r="AQ414" s="29">
        <v>2</v>
      </c>
      <c r="AR414" s="57">
        <f>Table6[[#This Row],[At Risk]]/Table6[[#This Row],[Total Students]]</f>
        <v>0.33333333333333331</v>
      </c>
      <c r="AS414" s="29" t="s">
        <v>1767</v>
      </c>
      <c r="AT414" s="29" t="s">
        <v>1957</v>
      </c>
      <c r="AU414" s="70" t="s">
        <v>3247</v>
      </c>
    </row>
    <row r="415" spans="2:47" x14ac:dyDescent="0.25">
      <c r="B415" s="28" t="s">
        <v>1808</v>
      </c>
      <c r="C415" s="28" t="s">
        <v>111</v>
      </c>
      <c r="D415" s="28" t="s">
        <v>112</v>
      </c>
      <c r="E415" s="28" t="s">
        <v>2042</v>
      </c>
      <c r="F415" s="28" t="s">
        <v>826</v>
      </c>
      <c r="G415" s="29">
        <v>221</v>
      </c>
      <c r="H415" s="29">
        <v>74</v>
      </c>
      <c r="I415" s="31">
        <v>0.33484162895927599</v>
      </c>
      <c r="J415" s="29">
        <v>147</v>
      </c>
      <c r="K415" s="31">
        <v>0.66515837104072395</v>
      </c>
      <c r="L415" s="29">
        <v>0</v>
      </c>
      <c r="M415" s="29">
        <v>4</v>
      </c>
      <c r="N415" s="29">
        <v>148</v>
      </c>
      <c r="O415" s="29">
        <v>10</v>
      </c>
      <c r="P415" s="29">
        <v>6</v>
      </c>
      <c r="Q415" s="29">
        <v>52</v>
      </c>
      <c r="R415" s="29">
        <v>1</v>
      </c>
      <c r="S415" s="29">
        <f>SUM(Table6[[#This Row],[AmInd]:[HawPI]],Table6[[#This Row],[Multiple]])</f>
        <v>169</v>
      </c>
      <c r="T415" s="29">
        <v>221</v>
      </c>
      <c r="U415" s="31">
        <v>1</v>
      </c>
      <c r="V415" s="29">
        <v>0</v>
      </c>
      <c r="W415" s="31">
        <v>0</v>
      </c>
      <c r="X415" s="29">
        <v>0</v>
      </c>
      <c r="Y415" s="29">
        <v>221</v>
      </c>
      <c r="Z415" s="29" t="s">
        <v>1869</v>
      </c>
      <c r="AA415" s="29">
        <v>0</v>
      </c>
      <c r="AB415" s="29">
        <v>0</v>
      </c>
      <c r="AC415" s="29">
        <v>0</v>
      </c>
      <c r="AD415" s="28">
        <v>0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143</v>
      </c>
      <c r="AP415" s="72">
        <f>Table6[[#This Row],[FRL]]/Table6[[#This Row],[Total Students]]</f>
        <v>0.6470588235294118</v>
      </c>
      <c r="AQ415" s="29">
        <v>143</v>
      </c>
      <c r="AR415" s="57">
        <f>Table6[[#This Row],[At Risk]]/Table6[[#This Row],[Total Students]]</f>
        <v>0.6470588235294118</v>
      </c>
      <c r="AS415" s="29" t="s">
        <v>1767</v>
      </c>
      <c r="AT415" s="29" t="s">
        <v>1957</v>
      </c>
      <c r="AU415" s="70" t="s">
        <v>3247</v>
      </c>
    </row>
    <row r="416" spans="2:47" x14ac:dyDescent="0.25">
      <c r="B416" s="28" t="s">
        <v>1808</v>
      </c>
      <c r="C416" s="28" t="s">
        <v>113</v>
      </c>
      <c r="D416" s="28" t="s">
        <v>114</v>
      </c>
      <c r="E416" s="28" t="s">
        <v>2043</v>
      </c>
      <c r="F416" s="28" t="s">
        <v>827</v>
      </c>
      <c r="G416" s="29">
        <v>242</v>
      </c>
      <c r="H416" s="29">
        <v>120</v>
      </c>
      <c r="I416" s="31">
        <v>0.495867768595041</v>
      </c>
      <c r="J416" s="29">
        <v>122</v>
      </c>
      <c r="K416" s="31">
        <v>0.504132231404959</v>
      </c>
      <c r="L416" s="29">
        <v>0</v>
      </c>
      <c r="M416" s="29">
        <v>1</v>
      </c>
      <c r="N416" s="29">
        <v>239</v>
      </c>
      <c r="O416" s="29">
        <v>1</v>
      </c>
      <c r="P416" s="29">
        <v>0</v>
      </c>
      <c r="Q416" s="29">
        <v>1</v>
      </c>
      <c r="R416" s="29">
        <v>0</v>
      </c>
      <c r="S416" s="29">
        <f>SUM(Table6[[#This Row],[AmInd]:[HawPI]],Table6[[#This Row],[Multiple]])</f>
        <v>241</v>
      </c>
      <c r="T416" s="29">
        <v>242</v>
      </c>
      <c r="U416" s="31">
        <v>1</v>
      </c>
      <c r="V416" s="29">
        <v>0</v>
      </c>
      <c r="W416" s="31">
        <v>0</v>
      </c>
      <c r="X416" s="29">
        <v>0</v>
      </c>
      <c r="Y416" s="29">
        <v>0</v>
      </c>
      <c r="Z416" s="29" t="s">
        <v>1869</v>
      </c>
      <c r="AA416" s="29">
        <v>0</v>
      </c>
      <c r="AB416" s="29">
        <v>0</v>
      </c>
      <c r="AC416" s="29">
        <v>0</v>
      </c>
      <c r="AD416" s="28">
        <v>0</v>
      </c>
      <c r="AE416" s="29">
        <v>0</v>
      </c>
      <c r="AF416" s="29">
        <v>0</v>
      </c>
      <c r="AG416" s="29">
        <v>85</v>
      </c>
      <c r="AH416" s="29">
        <v>95</v>
      </c>
      <c r="AI416" s="29">
        <v>62</v>
      </c>
      <c r="AJ416" s="29">
        <v>0</v>
      </c>
      <c r="AK416" s="29">
        <v>0</v>
      </c>
      <c r="AL416" s="29">
        <v>0</v>
      </c>
      <c r="AM416" s="29">
        <v>0</v>
      </c>
      <c r="AN416" s="29">
        <v>0</v>
      </c>
      <c r="AO416" s="29">
        <v>234</v>
      </c>
      <c r="AP416" s="72">
        <f>Table6[[#This Row],[FRL]]/Table6[[#This Row],[Total Students]]</f>
        <v>0.96694214876033058</v>
      </c>
      <c r="AQ416" s="29">
        <v>234</v>
      </c>
      <c r="AR416" s="57">
        <f>Table6[[#This Row],[At Risk]]/Table6[[#This Row],[Total Students]]</f>
        <v>0.96694214876033058</v>
      </c>
      <c r="AS416" s="29" t="s">
        <v>1767</v>
      </c>
      <c r="AT416" s="29" t="s">
        <v>1794</v>
      </c>
      <c r="AU416" s="70" t="s">
        <v>3246</v>
      </c>
    </row>
    <row r="417" spans="2:47" x14ac:dyDescent="0.25">
      <c r="B417" s="28" t="s">
        <v>1808</v>
      </c>
      <c r="C417" s="28" t="s">
        <v>113</v>
      </c>
      <c r="D417" s="28" t="s">
        <v>114</v>
      </c>
      <c r="E417" s="28" t="s">
        <v>2044</v>
      </c>
      <c r="F417" s="28" t="s">
        <v>828</v>
      </c>
      <c r="G417" s="29">
        <v>262</v>
      </c>
      <c r="H417" s="29">
        <v>131</v>
      </c>
      <c r="I417" s="31">
        <v>0.5</v>
      </c>
      <c r="J417" s="29">
        <v>131</v>
      </c>
      <c r="K417" s="31">
        <v>0.5</v>
      </c>
      <c r="L417" s="29">
        <v>0</v>
      </c>
      <c r="M417" s="29">
        <v>1</v>
      </c>
      <c r="N417" s="29">
        <v>260</v>
      </c>
      <c r="O417" s="29">
        <v>1</v>
      </c>
      <c r="P417" s="29">
        <v>0</v>
      </c>
      <c r="Q417" s="29">
        <v>0</v>
      </c>
      <c r="R417" s="29">
        <v>0</v>
      </c>
      <c r="S417" s="29">
        <f>SUM(Table6[[#This Row],[AmInd]:[HawPI]],Table6[[#This Row],[Multiple]])</f>
        <v>262</v>
      </c>
      <c r="T417" s="29">
        <v>262</v>
      </c>
      <c r="U417" s="31">
        <v>1</v>
      </c>
      <c r="V417" s="29">
        <v>0</v>
      </c>
      <c r="W417" s="31">
        <v>0</v>
      </c>
      <c r="X417" s="29">
        <v>0</v>
      </c>
      <c r="Y417" s="29">
        <v>0</v>
      </c>
      <c r="Z417" s="29" t="s">
        <v>1869</v>
      </c>
      <c r="AA417" s="29">
        <v>0</v>
      </c>
      <c r="AB417" s="29">
        <v>0</v>
      </c>
      <c r="AC417" s="29">
        <v>0</v>
      </c>
      <c r="AD417" s="28">
        <v>0</v>
      </c>
      <c r="AE417" s="29">
        <v>0</v>
      </c>
      <c r="AF417" s="29">
        <v>0</v>
      </c>
      <c r="AG417" s="29">
        <v>0</v>
      </c>
      <c r="AH417" s="29">
        <v>0</v>
      </c>
      <c r="AI417" s="29">
        <v>0</v>
      </c>
      <c r="AJ417" s="29">
        <v>70</v>
      </c>
      <c r="AK417" s="29">
        <v>0</v>
      </c>
      <c r="AL417" s="29">
        <v>71</v>
      </c>
      <c r="AM417" s="29">
        <v>61</v>
      </c>
      <c r="AN417" s="29">
        <v>60</v>
      </c>
      <c r="AO417" s="29">
        <v>243</v>
      </c>
      <c r="AP417" s="72">
        <f>Table6[[#This Row],[FRL]]/Table6[[#This Row],[Total Students]]</f>
        <v>0.9274809160305344</v>
      </c>
      <c r="AQ417" s="29">
        <v>243</v>
      </c>
      <c r="AR417" s="57">
        <f>Table6[[#This Row],[At Risk]]/Table6[[#This Row],[Total Students]]</f>
        <v>0.9274809160305344</v>
      </c>
      <c r="AS417" s="29" t="s">
        <v>1767</v>
      </c>
      <c r="AT417" s="29" t="s">
        <v>1794</v>
      </c>
      <c r="AU417" s="70" t="s">
        <v>3246</v>
      </c>
    </row>
    <row r="418" spans="2:47" x14ac:dyDescent="0.25">
      <c r="B418" s="28" t="s">
        <v>1808</v>
      </c>
      <c r="C418" s="28" t="s">
        <v>113</v>
      </c>
      <c r="D418" s="28" t="s">
        <v>114</v>
      </c>
      <c r="E418" s="28" t="s">
        <v>2045</v>
      </c>
      <c r="F418" s="28" t="s">
        <v>829</v>
      </c>
      <c r="G418" s="29">
        <v>475</v>
      </c>
      <c r="H418" s="29">
        <v>222</v>
      </c>
      <c r="I418" s="31">
        <v>0.46736842105263199</v>
      </c>
      <c r="J418" s="29">
        <v>253</v>
      </c>
      <c r="K418" s="31">
        <v>0.53263157894736801</v>
      </c>
      <c r="L418" s="29">
        <v>0</v>
      </c>
      <c r="M418" s="29">
        <v>0</v>
      </c>
      <c r="N418" s="29">
        <v>470</v>
      </c>
      <c r="O418" s="29">
        <v>2</v>
      </c>
      <c r="P418" s="29">
        <v>0</v>
      </c>
      <c r="Q418" s="29">
        <v>3</v>
      </c>
      <c r="R418" s="29">
        <v>0</v>
      </c>
      <c r="S418" s="29">
        <f>SUM(Table6[[#This Row],[AmInd]:[HawPI]],Table6[[#This Row],[Multiple]])</f>
        <v>472</v>
      </c>
      <c r="T418" s="29">
        <v>475</v>
      </c>
      <c r="U418" s="31">
        <v>1</v>
      </c>
      <c r="V418" s="29">
        <v>0</v>
      </c>
      <c r="W418" s="31">
        <v>0</v>
      </c>
      <c r="X418" s="29">
        <v>0</v>
      </c>
      <c r="Y418" s="29">
        <v>4</v>
      </c>
      <c r="Z418" s="29" t="s">
        <v>1869</v>
      </c>
      <c r="AA418" s="29">
        <v>81</v>
      </c>
      <c r="AB418" s="29">
        <v>78</v>
      </c>
      <c r="AC418" s="29">
        <v>72</v>
      </c>
      <c r="AD418" s="28">
        <v>85</v>
      </c>
      <c r="AE418" s="29">
        <v>82</v>
      </c>
      <c r="AF418" s="29">
        <v>73</v>
      </c>
      <c r="AG418" s="29">
        <v>0</v>
      </c>
      <c r="AH418" s="29">
        <v>0</v>
      </c>
      <c r="AI418" s="29">
        <v>0</v>
      </c>
      <c r="AJ418" s="29">
        <v>0</v>
      </c>
      <c r="AK418" s="29">
        <v>0</v>
      </c>
      <c r="AL418" s="29">
        <v>0</v>
      </c>
      <c r="AM418" s="29">
        <v>0</v>
      </c>
      <c r="AN418" s="29">
        <v>0</v>
      </c>
      <c r="AO418" s="29">
        <v>427</v>
      </c>
      <c r="AP418" s="72">
        <f>Table6[[#This Row],[FRL]]/Table6[[#This Row],[Total Students]]</f>
        <v>0.89894736842105261</v>
      </c>
      <c r="AQ418" s="29">
        <v>427</v>
      </c>
      <c r="AR418" s="57">
        <f>Table6[[#This Row],[At Risk]]/Table6[[#This Row],[Total Students]]</f>
        <v>0.89894736842105261</v>
      </c>
      <c r="AS418" s="29" t="s">
        <v>1767</v>
      </c>
      <c r="AT418" s="29" t="s">
        <v>1794</v>
      </c>
      <c r="AU418" s="70" t="s">
        <v>3246</v>
      </c>
    </row>
    <row r="419" spans="2:47" x14ac:dyDescent="0.25">
      <c r="B419" s="28" t="s">
        <v>1808</v>
      </c>
      <c r="C419" s="28" t="s">
        <v>113</v>
      </c>
      <c r="D419" s="28" t="s">
        <v>114</v>
      </c>
      <c r="E419" s="28" t="s">
        <v>3230</v>
      </c>
      <c r="F419" s="28" t="s">
        <v>3231</v>
      </c>
      <c r="G419" s="29">
        <v>7</v>
      </c>
      <c r="H419" s="29">
        <v>2</v>
      </c>
      <c r="I419" s="31">
        <v>0.28571428571428598</v>
      </c>
      <c r="J419" s="29">
        <v>5</v>
      </c>
      <c r="K419" s="31">
        <v>0.71428571428571397</v>
      </c>
      <c r="L419" s="29">
        <v>0</v>
      </c>
      <c r="M419" s="29">
        <v>0</v>
      </c>
      <c r="N419" s="29">
        <v>7</v>
      </c>
      <c r="O419" s="29">
        <v>0</v>
      </c>
      <c r="P419" s="29">
        <v>0</v>
      </c>
      <c r="Q419" s="29">
        <v>0</v>
      </c>
      <c r="R419" s="29">
        <v>0</v>
      </c>
      <c r="S419" s="29">
        <f>SUM(Table6[[#This Row],[AmInd]:[HawPI]],Table6[[#This Row],[Multiple]])</f>
        <v>7</v>
      </c>
      <c r="T419" s="29">
        <v>7</v>
      </c>
      <c r="U419" s="31">
        <v>1</v>
      </c>
      <c r="V419" s="29">
        <v>0</v>
      </c>
      <c r="W419" s="31">
        <v>0</v>
      </c>
      <c r="X419" s="29">
        <v>0</v>
      </c>
      <c r="Y419" s="29">
        <v>7</v>
      </c>
      <c r="Z419" s="29" t="s">
        <v>1869</v>
      </c>
      <c r="AA419" s="29">
        <v>0</v>
      </c>
      <c r="AB419" s="29">
        <v>0</v>
      </c>
      <c r="AC419" s="29">
        <v>0</v>
      </c>
      <c r="AD419" s="28">
        <v>0</v>
      </c>
      <c r="AE419" s="29">
        <v>0</v>
      </c>
      <c r="AF419" s="29">
        <v>0</v>
      </c>
      <c r="AG419" s="29">
        <v>0</v>
      </c>
      <c r="AH419" s="29">
        <v>0</v>
      </c>
      <c r="AI419" s="29">
        <v>0</v>
      </c>
      <c r="AJ419" s="29">
        <v>0</v>
      </c>
      <c r="AK419" s="29">
        <v>0</v>
      </c>
      <c r="AL419" s="29">
        <v>0</v>
      </c>
      <c r="AM419" s="29">
        <v>0</v>
      </c>
      <c r="AN419" s="29">
        <v>0</v>
      </c>
      <c r="AO419" s="29">
        <v>1</v>
      </c>
      <c r="AP419" s="72">
        <f>Table6[[#This Row],[FRL]]/Table6[[#This Row],[Total Students]]</f>
        <v>0.14285714285714285</v>
      </c>
      <c r="AQ419" s="29">
        <v>1</v>
      </c>
      <c r="AR419" s="57">
        <f>Table6[[#This Row],[At Risk]]/Table6[[#This Row],[Total Students]]</f>
        <v>0.14285714285714285</v>
      </c>
      <c r="AS419" s="29" t="s">
        <v>1767</v>
      </c>
      <c r="AT419" s="29" t="s">
        <v>1794</v>
      </c>
      <c r="AU419" s="70" t="s">
        <v>3247</v>
      </c>
    </row>
    <row r="420" spans="2:47" x14ac:dyDescent="0.25">
      <c r="B420" s="28" t="s">
        <v>1808</v>
      </c>
      <c r="C420" s="28" t="s">
        <v>115</v>
      </c>
      <c r="D420" s="28" t="s">
        <v>116</v>
      </c>
      <c r="E420" s="28" t="s">
        <v>2046</v>
      </c>
      <c r="F420" s="28" t="s">
        <v>830</v>
      </c>
      <c r="G420" s="29">
        <v>224</v>
      </c>
      <c r="H420" s="29">
        <v>110</v>
      </c>
      <c r="I420" s="31">
        <v>0.49107142857142899</v>
      </c>
      <c r="J420" s="29">
        <v>114</v>
      </c>
      <c r="K420" s="31">
        <v>0.50892857142857095</v>
      </c>
      <c r="L420" s="29">
        <v>0</v>
      </c>
      <c r="M420" s="29">
        <v>0</v>
      </c>
      <c r="N420" s="29">
        <v>199</v>
      </c>
      <c r="O420" s="29">
        <v>2</v>
      </c>
      <c r="P420" s="29">
        <v>0</v>
      </c>
      <c r="Q420" s="29">
        <v>21</v>
      </c>
      <c r="R420" s="29">
        <v>2</v>
      </c>
      <c r="S420" s="29">
        <f>SUM(Table6[[#This Row],[AmInd]:[HawPI]],Table6[[#This Row],[Multiple]])</f>
        <v>203</v>
      </c>
      <c r="T420" s="29">
        <v>223</v>
      </c>
      <c r="U420" s="31">
        <v>0.99553571428571397</v>
      </c>
      <c r="V420" s="29">
        <v>1</v>
      </c>
      <c r="W420" s="31">
        <v>4.4642857142857097E-3</v>
      </c>
      <c r="X420" s="29">
        <v>0</v>
      </c>
      <c r="Y420" s="29">
        <v>0</v>
      </c>
      <c r="Z420" s="29" t="s">
        <v>1869</v>
      </c>
      <c r="AA420" s="29">
        <v>0</v>
      </c>
      <c r="AB420" s="29">
        <v>0</v>
      </c>
      <c r="AC420" s="29">
        <v>0</v>
      </c>
      <c r="AD420" s="28">
        <v>0</v>
      </c>
      <c r="AE420" s="29">
        <v>0</v>
      </c>
      <c r="AF420" s="29">
        <v>0</v>
      </c>
      <c r="AG420" s="29">
        <v>80</v>
      </c>
      <c r="AH420" s="29">
        <v>66</v>
      </c>
      <c r="AI420" s="29">
        <v>78</v>
      </c>
      <c r="AJ420" s="29">
        <v>0</v>
      </c>
      <c r="AK420" s="29">
        <v>0</v>
      </c>
      <c r="AL420" s="29">
        <v>0</v>
      </c>
      <c r="AM420" s="29">
        <v>0</v>
      </c>
      <c r="AN420" s="29">
        <v>0</v>
      </c>
      <c r="AO420" s="29">
        <v>211</v>
      </c>
      <c r="AP420" s="72">
        <f>Table6[[#This Row],[FRL]]/Table6[[#This Row],[Total Students]]</f>
        <v>0.9419642857142857</v>
      </c>
      <c r="AQ420" s="29">
        <v>211</v>
      </c>
      <c r="AR420" s="57">
        <f>Table6[[#This Row],[At Risk]]/Table6[[#This Row],[Total Students]]</f>
        <v>0.9419642857142857</v>
      </c>
      <c r="AS420" s="29" t="s">
        <v>1767</v>
      </c>
      <c r="AT420" s="29" t="s">
        <v>2047</v>
      </c>
      <c r="AU420" s="70" t="s">
        <v>3246</v>
      </c>
    </row>
    <row r="421" spans="2:47" x14ac:dyDescent="0.25">
      <c r="B421" s="28" t="s">
        <v>1808</v>
      </c>
      <c r="C421" s="28" t="s">
        <v>115</v>
      </c>
      <c r="D421" s="28" t="s">
        <v>116</v>
      </c>
      <c r="E421" s="28" t="s">
        <v>2048</v>
      </c>
      <c r="F421" s="28" t="s">
        <v>831</v>
      </c>
      <c r="G421" s="29">
        <v>247</v>
      </c>
      <c r="H421" s="29">
        <v>111</v>
      </c>
      <c r="I421" s="31">
        <v>0.44939271255060698</v>
      </c>
      <c r="J421" s="29">
        <v>136</v>
      </c>
      <c r="K421" s="31">
        <v>0.55060728744939302</v>
      </c>
      <c r="L421" s="29">
        <v>0</v>
      </c>
      <c r="M421" s="29">
        <v>0</v>
      </c>
      <c r="N421" s="29">
        <v>212</v>
      </c>
      <c r="O421" s="29">
        <v>0</v>
      </c>
      <c r="P421" s="29">
        <v>0</v>
      </c>
      <c r="Q421" s="29">
        <v>35</v>
      </c>
      <c r="R421" s="29">
        <v>0</v>
      </c>
      <c r="S421" s="29">
        <f>SUM(Table6[[#This Row],[AmInd]:[HawPI]],Table6[[#This Row],[Multiple]])</f>
        <v>212</v>
      </c>
      <c r="T421" s="29">
        <v>247</v>
      </c>
      <c r="U421" s="31">
        <v>1</v>
      </c>
      <c r="V421" s="29">
        <v>0</v>
      </c>
      <c r="W421" s="31">
        <v>0</v>
      </c>
      <c r="X421" s="29">
        <v>0</v>
      </c>
      <c r="Y421" s="29">
        <v>1</v>
      </c>
      <c r="Z421" s="29" t="s">
        <v>1869</v>
      </c>
      <c r="AA421" s="29">
        <v>42</v>
      </c>
      <c r="AB421" s="29">
        <v>40</v>
      </c>
      <c r="AC421" s="29">
        <v>29</v>
      </c>
      <c r="AD421" s="28">
        <v>38</v>
      </c>
      <c r="AE421" s="29">
        <v>51</v>
      </c>
      <c r="AF421" s="29">
        <v>46</v>
      </c>
      <c r="AG421" s="29">
        <v>0</v>
      </c>
      <c r="AH421" s="29">
        <v>0</v>
      </c>
      <c r="AI421" s="29">
        <v>0</v>
      </c>
      <c r="AJ421" s="29">
        <v>0</v>
      </c>
      <c r="AK421" s="29">
        <v>0</v>
      </c>
      <c r="AL421" s="29">
        <v>0</v>
      </c>
      <c r="AM421" s="29">
        <v>0</v>
      </c>
      <c r="AN421" s="29">
        <v>0</v>
      </c>
      <c r="AO421" s="29">
        <v>238</v>
      </c>
      <c r="AP421" s="72">
        <f>Table6[[#This Row],[FRL]]/Table6[[#This Row],[Total Students]]</f>
        <v>0.96356275303643724</v>
      </c>
      <c r="AQ421" s="29">
        <v>238</v>
      </c>
      <c r="AR421" s="57">
        <f>Table6[[#This Row],[At Risk]]/Table6[[#This Row],[Total Students]]</f>
        <v>0.96356275303643724</v>
      </c>
      <c r="AS421" s="29" t="s">
        <v>1767</v>
      </c>
      <c r="AT421" s="29" t="s">
        <v>2047</v>
      </c>
      <c r="AU421" s="70" t="s">
        <v>3246</v>
      </c>
    </row>
    <row r="422" spans="2:47" x14ac:dyDescent="0.25">
      <c r="B422" s="28" t="s">
        <v>1808</v>
      </c>
      <c r="C422" s="28" t="s">
        <v>115</v>
      </c>
      <c r="D422" s="28" t="s">
        <v>116</v>
      </c>
      <c r="E422" s="28" t="s">
        <v>2049</v>
      </c>
      <c r="F422" s="28" t="s">
        <v>832</v>
      </c>
      <c r="G422" s="29">
        <v>254</v>
      </c>
      <c r="H422" s="29">
        <v>133</v>
      </c>
      <c r="I422" s="31">
        <v>0.523622047244094</v>
      </c>
      <c r="J422" s="29">
        <v>121</v>
      </c>
      <c r="K422" s="31">
        <v>0.476377952755906</v>
      </c>
      <c r="L422" s="29">
        <v>0</v>
      </c>
      <c r="M422" s="29">
        <v>1</v>
      </c>
      <c r="N422" s="29">
        <v>195</v>
      </c>
      <c r="O422" s="29">
        <v>7</v>
      </c>
      <c r="P422" s="29">
        <v>0</v>
      </c>
      <c r="Q422" s="29">
        <v>45</v>
      </c>
      <c r="R422" s="29">
        <v>6</v>
      </c>
      <c r="S422" s="29">
        <f>SUM(Table6[[#This Row],[AmInd]:[HawPI]],Table6[[#This Row],[Multiple]])</f>
        <v>209</v>
      </c>
      <c r="T422" s="29">
        <v>250</v>
      </c>
      <c r="U422" s="31">
        <v>0.98425196850393704</v>
      </c>
      <c r="V422" s="29">
        <v>4</v>
      </c>
      <c r="W422" s="31">
        <v>1.5748031496062999E-2</v>
      </c>
      <c r="X422" s="29">
        <v>0</v>
      </c>
      <c r="Y422" s="29">
        <v>0</v>
      </c>
      <c r="Z422" s="29" t="s">
        <v>1869</v>
      </c>
      <c r="AA422" s="29">
        <v>39</v>
      </c>
      <c r="AB422" s="29">
        <v>42</v>
      </c>
      <c r="AC422" s="29">
        <v>42</v>
      </c>
      <c r="AD422" s="28">
        <v>42</v>
      </c>
      <c r="AE422" s="29">
        <v>46</v>
      </c>
      <c r="AF422" s="29">
        <v>43</v>
      </c>
      <c r="AG422" s="29">
        <v>0</v>
      </c>
      <c r="AH422" s="29">
        <v>0</v>
      </c>
      <c r="AI422" s="29">
        <v>0</v>
      </c>
      <c r="AJ422" s="29">
        <v>0</v>
      </c>
      <c r="AK422" s="29">
        <v>0</v>
      </c>
      <c r="AL422" s="29">
        <v>0</v>
      </c>
      <c r="AM422" s="29">
        <v>0</v>
      </c>
      <c r="AN422" s="29">
        <v>0</v>
      </c>
      <c r="AO422" s="29">
        <v>249</v>
      </c>
      <c r="AP422" s="72">
        <f>Table6[[#This Row],[FRL]]/Table6[[#This Row],[Total Students]]</f>
        <v>0.98031496062992129</v>
      </c>
      <c r="AQ422" s="29">
        <v>249</v>
      </c>
      <c r="AR422" s="57">
        <f>Table6[[#This Row],[At Risk]]/Table6[[#This Row],[Total Students]]</f>
        <v>0.98031496062992129</v>
      </c>
      <c r="AS422" s="29" t="s">
        <v>1767</v>
      </c>
      <c r="AT422" s="29" t="s">
        <v>2047</v>
      </c>
      <c r="AU422" s="70" t="s">
        <v>3246</v>
      </c>
    </row>
    <row r="423" spans="2:47" x14ac:dyDescent="0.25">
      <c r="B423" s="28" t="s">
        <v>1808</v>
      </c>
      <c r="C423" s="28" t="s">
        <v>115</v>
      </c>
      <c r="D423" s="28" t="s">
        <v>116</v>
      </c>
      <c r="E423" s="28" t="s">
        <v>2050</v>
      </c>
      <c r="F423" s="28" t="s">
        <v>833</v>
      </c>
      <c r="G423" s="29">
        <v>486</v>
      </c>
      <c r="H423" s="29">
        <v>257</v>
      </c>
      <c r="I423" s="31">
        <v>0.52880658436214001</v>
      </c>
      <c r="J423" s="29">
        <v>229</v>
      </c>
      <c r="K423" s="31">
        <v>0.47119341563785999</v>
      </c>
      <c r="L423" s="29">
        <v>2</v>
      </c>
      <c r="M423" s="29">
        <v>1</v>
      </c>
      <c r="N423" s="29">
        <v>149</v>
      </c>
      <c r="O423" s="29">
        <v>5</v>
      </c>
      <c r="P423" s="29">
        <v>0</v>
      </c>
      <c r="Q423" s="29">
        <v>324</v>
      </c>
      <c r="R423" s="29">
        <v>5</v>
      </c>
      <c r="S423" s="29">
        <f>SUM(Table6[[#This Row],[AmInd]:[HawPI]],Table6[[#This Row],[Multiple]])</f>
        <v>162</v>
      </c>
      <c r="T423" s="29">
        <v>486</v>
      </c>
      <c r="U423" s="31">
        <v>1</v>
      </c>
      <c r="V423" s="29">
        <v>0</v>
      </c>
      <c r="W423" s="31">
        <v>0</v>
      </c>
      <c r="X423" s="29">
        <v>0</v>
      </c>
      <c r="Y423" s="29">
        <v>3</v>
      </c>
      <c r="Z423" s="29" t="s">
        <v>1869</v>
      </c>
      <c r="AA423" s="29">
        <v>74</v>
      </c>
      <c r="AB423" s="29">
        <v>67</v>
      </c>
      <c r="AC423" s="29">
        <v>64</v>
      </c>
      <c r="AD423" s="28">
        <v>67</v>
      </c>
      <c r="AE423" s="29">
        <v>63</v>
      </c>
      <c r="AF423" s="29">
        <v>72</v>
      </c>
      <c r="AG423" s="29">
        <v>76</v>
      </c>
      <c r="AH423" s="29">
        <v>0</v>
      </c>
      <c r="AI423" s="29">
        <v>0</v>
      </c>
      <c r="AJ423" s="29">
        <v>0</v>
      </c>
      <c r="AK423" s="29">
        <v>0</v>
      </c>
      <c r="AL423" s="29">
        <v>0</v>
      </c>
      <c r="AM423" s="29">
        <v>0</v>
      </c>
      <c r="AN423" s="29">
        <v>0</v>
      </c>
      <c r="AO423" s="29">
        <v>335</v>
      </c>
      <c r="AP423" s="72">
        <f>Table6[[#This Row],[FRL]]/Table6[[#This Row],[Total Students]]</f>
        <v>0.68930041152263377</v>
      </c>
      <c r="AQ423" s="29">
        <v>335</v>
      </c>
      <c r="AR423" s="57">
        <f>Table6[[#This Row],[At Risk]]/Table6[[#This Row],[Total Students]]</f>
        <v>0.68930041152263377</v>
      </c>
      <c r="AS423" s="29" t="s">
        <v>1767</v>
      </c>
      <c r="AT423" s="29" t="s">
        <v>2047</v>
      </c>
      <c r="AU423" s="70" t="s">
        <v>3246</v>
      </c>
    </row>
    <row r="424" spans="2:47" ht="30" x14ac:dyDescent="0.25">
      <c r="B424" s="28" t="s">
        <v>1808</v>
      </c>
      <c r="C424" s="28" t="s">
        <v>115</v>
      </c>
      <c r="D424" s="28" t="s">
        <v>116</v>
      </c>
      <c r="E424" s="28" t="s">
        <v>2051</v>
      </c>
      <c r="F424" s="28" t="s">
        <v>834</v>
      </c>
      <c r="G424" s="29">
        <v>11</v>
      </c>
      <c r="H424" s="29">
        <v>1</v>
      </c>
      <c r="I424" s="31">
        <v>9.0909090909090898E-2</v>
      </c>
      <c r="J424" s="29">
        <v>10</v>
      </c>
      <c r="K424" s="31">
        <v>0.90909090909090895</v>
      </c>
      <c r="L424" s="29">
        <v>0</v>
      </c>
      <c r="M424" s="29">
        <v>0</v>
      </c>
      <c r="N424" s="29">
        <v>10</v>
      </c>
      <c r="O424" s="29">
        <v>0</v>
      </c>
      <c r="P424" s="29">
        <v>0</v>
      </c>
      <c r="Q424" s="29">
        <v>0</v>
      </c>
      <c r="R424" s="29">
        <v>1</v>
      </c>
      <c r="S424" s="29">
        <f>SUM(Table6[[#This Row],[AmInd]:[HawPI]],Table6[[#This Row],[Multiple]])</f>
        <v>11</v>
      </c>
      <c r="T424" s="29">
        <v>11</v>
      </c>
      <c r="U424" s="31">
        <v>1</v>
      </c>
      <c r="V424" s="29">
        <v>0</v>
      </c>
      <c r="W424" s="31">
        <v>0</v>
      </c>
      <c r="X424" s="29">
        <v>0</v>
      </c>
      <c r="Y424" s="29">
        <v>0</v>
      </c>
      <c r="Z424" s="29" t="s">
        <v>1869</v>
      </c>
      <c r="AA424" s="29">
        <v>0</v>
      </c>
      <c r="AB424" s="29">
        <v>0</v>
      </c>
      <c r="AC424" s="29">
        <v>0</v>
      </c>
      <c r="AD424" s="28">
        <v>0</v>
      </c>
      <c r="AE424" s="29">
        <v>0</v>
      </c>
      <c r="AF424" s="29">
        <v>0</v>
      </c>
      <c r="AG424" s="29">
        <v>0</v>
      </c>
      <c r="AH424" s="29">
        <v>4</v>
      </c>
      <c r="AI424" s="29">
        <v>3</v>
      </c>
      <c r="AJ424" s="29">
        <v>2</v>
      </c>
      <c r="AK424" s="29">
        <v>0</v>
      </c>
      <c r="AL424" s="29">
        <v>2</v>
      </c>
      <c r="AM424" s="29">
        <v>0</v>
      </c>
      <c r="AN424" s="29">
        <v>0</v>
      </c>
      <c r="AO424" s="29">
        <v>11</v>
      </c>
      <c r="AP424" s="72">
        <f>Table6[[#This Row],[FRL]]/Table6[[#This Row],[Total Students]]</f>
        <v>1</v>
      </c>
      <c r="AQ424" s="29">
        <v>11</v>
      </c>
      <c r="AR424" s="57">
        <f>Table6[[#This Row],[At Risk]]/Table6[[#This Row],[Total Students]]</f>
        <v>1</v>
      </c>
      <c r="AS424" s="29" t="s">
        <v>1767</v>
      </c>
      <c r="AT424" s="29" t="s">
        <v>2047</v>
      </c>
      <c r="AU424" s="70" t="s">
        <v>3246</v>
      </c>
    </row>
    <row r="425" spans="2:47" x14ac:dyDescent="0.25">
      <c r="B425" s="28" t="s">
        <v>1808</v>
      </c>
      <c r="C425" s="28" t="s">
        <v>115</v>
      </c>
      <c r="D425" s="28" t="s">
        <v>116</v>
      </c>
      <c r="E425" s="28" t="s">
        <v>2052</v>
      </c>
      <c r="F425" s="28" t="s">
        <v>835</v>
      </c>
      <c r="G425" s="29">
        <v>336</v>
      </c>
      <c r="H425" s="29">
        <v>177</v>
      </c>
      <c r="I425" s="31">
        <v>0.52678571428571397</v>
      </c>
      <c r="J425" s="29">
        <v>159</v>
      </c>
      <c r="K425" s="31">
        <v>0.47321428571428598</v>
      </c>
      <c r="L425" s="29">
        <v>0</v>
      </c>
      <c r="M425" s="29">
        <v>0</v>
      </c>
      <c r="N425" s="29">
        <v>317</v>
      </c>
      <c r="O425" s="29">
        <v>0</v>
      </c>
      <c r="P425" s="29">
        <v>0</v>
      </c>
      <c r="Q425" s="29">
        <v>19</v>
      </c>
      <c r="R425" s="29">
        <v>0</v>
      </c>
      <c r="S425" s="29">
        <f>SUM(Table6[[#This Row],[AmInd]:[HawPI]],Table6[[#This Row],[Multiple]])</f>
        <v>317</v>
      </c>
      <c r="T425" s="29">
        <v>336</v>
      </c>
      <c r="U425" s="31">
        <v>1</v>
      </c>
      <c r="V425" s="29">
        <v>0</v>
      </c>
      <c r="W425" s="31">
        <v>0</v>
      </c>
      <c r="X425" s="29">
        <v>0</v>
      </c>
      <c r="Y425" s="29">
        <v>0</v>
      </c>
      <c r="Z425" s="29" t="s">
        <v>1869</v>
      </c>
      <c r="AA425" s="29">
        <v>0</v>
      </c>
      <c r="AB425" s="29">
        <v>0</v>
      </c>
      <c r="AC425" s="29">
        <v>0</v>
      </c>
      <c r="AD425" s="28">
        <v>0</v>
      </c>
      <c r="AE425" s="29">
        <v>0</v>
      </c>
      <c r="AF425" s="29">
        <v>0</v>
      </c>
      <c r="AG425" s="29">
        <v>0</v>
      </c>
      <c r="AH425" s="29">
        <v>0</v>
      </c>
      <c r="AI425" s="29">
        <v>0</v>
      </c>
      <c r="AJ425" s="29">
        <v>59</v>
      </c>
      <c r="AK425" s="29">
        <v>21</v>
      </c>
      <c r="AL425" s="29">
        <v>85</v>
      </c>
      <c r="AM425" s="29">
        <v>98</v>
      </c>
      <c r="AN425" s="29">
        <v>73</v>
      </c>
      <c r="AO425" s="29">
        <v>305</v>
      </c>
      <c r="AP425" s="72">
        <f>Table6[[#This Row],[FRL]]/Table6[[#This Row],[Total Students]]</f>
        <v>0.90773809523809523</v>
      </c>
      <c r="AQ425" s="29">
        <v>305</v>
      </c>
      <c r="AR425" s="57">
        <f>Table6[[#This Row],[At Risk]]/Table6[[#This Row],[Total Students]]</f>
        <v>0.90773809523809523</v>
      </c>
      <c r="AS425" s="29" t="s">
        <v>1767</v>
      </c>
      <c r="AT425" s="29" t="s">
        <v>2047</v>
      </c>
      <c r="AU425" s="70" t="s">
        <v>3246</v>
      </c>
    </row>
    <row r="426" spans="2:47" ht="30" x14ac:dyDescent="0.25">
      <c r="B426" s="28" t="s">
        <v>1808</v>
      </c>
      <c r="C426" s="28" t="s">
        <v>115</v>
      </c>
      <c r="D426" s="28" t="s">
        <v>116</v>
      </c>
      <c r="E426" s="28" t="s">
        <v>2053</v>
      </c>
      <c r="F426" s="28" t="s">
        <v>836</v>
      </c>
      <c r="G426" s="29">
        <v>329</v>
      </c>
      <c r="H426" s="29">
        <v>167</v>
      </c>
      <c r="I426" s="31">
        <v>0.50759878419452897</v>
      </c>
      <c r="J426" s="29">
        <v>162</v>
      </c>
      <c r="K426" s="31">
        <v>0.49240121580547103</v>
      </c>
      <c r="L426" s="29">
        <v>0</v>
      </c>
      <c r="M426" s="29">
        <v>0</v>
      </c>
      <c r="N426" s="29">
        <v>98</v>
      </c>
      <c r="O426" s="29">
        <v>2</v>
      </c>
      <c r="P426" s="29">
        <v>0</v>
      </c>
      <c r="Q426" s="29">
        <v>228</v>
      </c>
      <c r="R426" s="29">
        <v>1</v>
      </c>
      <c r="S426" s="29">
        <f>SUM(Table6[[#This Row],[AmInd]:[HawPI]],Table6[[#This Row],[Multiple]])</f>
        <v>101</v>
      </c>
      <c r="T426" s="29">
        <v>329</v>
      </c>
      <c r="U426" s="31">
        <v>1</v>
      </c>
      <c r="V426" s="29">
        <v>0</v>
      </c>
      <c r="W426" s="31">
        <v>0</v>
      </c>
      <c r="X426" s="29">
        <v>0</v>
      </c>
      <c r="Y426" s="29">
        <v>0</v>
      </c>
      <c r="Z426" s="29" t="s">
        <v>1869</v>
      </c>
      <c r="AA426" s="29">
        <v>0</v>
      </c>
      <c r="AB426" s="29">
        <v>0</v>
      </c>
      <c r="AC426" s="29">
        <v>0</v>
      </c>
      <c r="AD426" s="28">
        <v>0</v>
      </c>
      <c r="AE426" s="29">
        <v>0</v>
      </c>
      <c r="AF426" s="29">
        <v>0</v>
      </c>
      <c r="AG426" s="29">
        <v>0</v>
      </c>
      <c r="AH426" s="29">
        <v>60</v>
      </c>
      <c r="AI426" s="29">
        <v>60</v>
      </c>
      <c r="AJ426" s="29">
        <v>70</v>
      </c>
      <c r="AK426" s="29">
        <v>0</v>
      </c>
      <c r="AL426" s="29">
        <v>58</v>
      </c>
      <c r="AM426" s="29">
        <v>39</v>
      </c>
      <c r="AN426" s="29">
        <v>42</v>
      </c>
      <c r="AO426" s="29">
        <v>1</v>
      </c>
      <c r="AP426" s="72">
        <f>Table6[[#This Row],[FRL]]/Table6[[#This Row],[Total Students]]</f>
        <v>3.0395136778115501E-3</v>
      </c>
      <c r="AQ426" s="29">
        <v>1</v>
      </c>
      <c r="AR426" s="57">
        <f>Table6[[#This Row],[At Risk]]/Table6[[#This Row],[Total Students]]</f>
        <v>3.0395136778115501E-3</v>
      </c>
      <c r="AS426" s="29" t="s">
        <v>1767</v>
      </c>
      <c r="AT426" s="29" t="s">
        <v>2047</v>
      </c>
      <c r="AU426" s="70" t="s">
        <v>3247</v>
      </c>
    </row>
    <row r="427" spans="2:47" x14ac:dyDescent="0.25">
      <c r="B427" s="28" t="s">
        <v>1808</v>
      </c>
      <c r="C427" s="28" t="s">
        <v>117</v>
      </c>
      <c r="D427" s="28" t="s">
        <v>118</v>
      </c>
      <c r="E427" s="28" t="s">
        <v>2054</v>
      </c>
      <c r="F427" s="28" t="s">
        <v>837</v>
      </c>
      <c r="G427" s="29">
        <v>448</v>
      </c>
      <c r="H427" s="29">
        <v>219</v>
      </c>
      <c r="I427" s="31">
        <v>0.48883928571428598</v>
      </c>
      <c r="J427" s="29">
        <v>229</v>
      </c>
      <c r="K427" s="31">
        <v>0.51116071428571397</v>
      </c>
      <c r="L427" s="29">
        <v>0</v>
      </c>
      <c r="M427" s="29">
        <v>4</v>
      </c>
      <c r="N427" s="29">
        <v>83</v>
      </c>
      <c r="O427" s="29">
        <v>22</v>
      </c>
      <c r="P427" s="29">
        <v>0</v>
      </c>
      <c r="Q427" s="29">
        <v>336</v>
      </c>
      <c r="R427" s="29">
        <v>3</v>
      </c>
      <c r="S427" s="29">
        <f>SUM(Table6[[#This Row],[AmInd]:[HawPI]],Table6[[#This Row],[Multiple]])</f>
        <v>112</v>
      </c>
      <c r="T427" s="29">
        <v>446</v>
      </c>
      <c r="U427" s="31">
        <v>0.99553571428571397</v>
      </c>
      <c r="V427" s="29">
        <v>2</v>
      </c>
      <c r="W427" s="31">
        <v>4.4642857142857097E-3</v>
      </c>
      <c r="X427" s="29">
        <v>0</v>
      </c>
      <c r="Y427" s="29">
        <v>0</v>
      </c>
      <c r="Z427" s="29" t="s">
        <v>1869</v>
      </c>
      <c r="AA427" s="29">
        <v>0</v>
      </c>
      <c r="AB427" s="29">
        <v>0</v>
      </c>
      <c r="AC427" s="29">
        <v>0</v>
      </c>
      <c r="AD427" s="28">
        <v>0</v>
      </c>
      <c r="AE427" s="29">
        <v>0</v>
      </c>
      <c r="AF427" s="29">
        <v>62</v>
      </c>
      <c r="AG427" s="29">
        <v>71</v>
      </c>
      <c r="AH427" s="29">
        <v>63</v>
      </c>
      <c r="AI427" s="29">
        <v>66</v>
      </c>
      <c r="AJ427" s="29">
        <v>45</v>
      </c>
      <c r="AK427" s="29">
        <v>1</v>
      </c>
      <c r="AL427" s="29">
        <v>61</v>
      </c>
      <c r="AM427" s="29">
        <v>33</v>
      </c>
      <c r="AN427" s="29">
        <v>46</v>
      </c>
      <c r="AO427" s="29">
        <v>298</v>
      </c>
      <c r="AP427" s="72">
        <f>Table6[[#This Row],[FRL]]/Table6[[#This Row],[Total Students]]</f>
        <v>0.6651785714285714</v>
      </c>
      <c r="AQ427" s="29">
        <v>298</v>
      </c>
      <c r="AR427" s="57">
        <f>Table6[[#This Row],[At Risk]]/Table6[[#This Row],[Total Students]]</f>
        <v>0.6651785714285714</v>
      </c>
      <c r="AS427" s="29" t="s">
        <v>1767</v>
      </c>
      <c r="AT427" s="29" t="s">
        <v>1790</v>
      </c>
      <c r="AU427" s="70" t="s">
        <v>3246</v>
      </c>
    </row>
    <row r="428" spans="2:47" x14ac:dyDescent="0.25">
      <c r="B428" s="28" t="s">
        <v>1808</v>
      </c>
      <c r="C428" s="28" t="s">
        <v>117</v>
      </c>
      <c r="D428" s="28" t="s">
        <v>118</v>
      </c>
      <c r="E428" s="28" t="s">
        <v>2055</v>
      </c>
      <c r="F428" s="28" t="s">
        <v>838</v>
      </c>
      <c r="G428" s="29">
        <v>729</v>
      </c>
      <c r="H428" s="29">
        <v>349</v>
      </c>
      <c r="I428" s="31">
        <v>0.478737997256516</v>
      </c>
      <c r="J428" s="29">
        <v>380</v>
      </c>
      <c r="K428" s="31">
        <v>0.521262002743484</v>
      </c>
      <c r="L428" s="29">
        <v>1</v>
      </c>
      <c r="M428" s="29">
        <v>0</v>
      </c>
      <c r="N428" s="29">
        <v>73</v>
      </c>
      <c r="O428" s="29">
        <v>1</v>
      </c>
      <c r="P428" s="29">
        <v>1</v>
      </c>
      <c r="Q428" s="29">
        <v>642</v>
      </c>
      <c r="R428" s="29">
        <v>11</v>
      </c>
      <c r="S428" s="29">
        <f>SUM(Table6[[#This Row],[AmInd]:[HawPI]],Table6[[#This Row],[Multiple]])</f>
        <v>87</v>
      </c>
      <c r="T428" s="29">
        <v>729</v>
      </c>
      <c r="U428" s="31">
        <v>1</v>
      </c>
      <c r="V428" s="29">
        <v>0</v>
      </c>
      <c r="W428" s="31">
        <v>0</v>
      </c>
      <c r="X428" s="29">
        <v>0</v>
      </c>
      <c r="Y428" s="29">
        <v>2</v>
      </c>
      <c r="Z428" s="29" t="s">
        <v>1869</v>
      </c>
      <c r="AA428" s="29">
        <v>46</v>
      </c>
      <c r="AB428" s="29">
        <v>47</v>
      </c>
      <c r="AC428" s="29">
        <v>48</v>
      </c>
      <c r="AD428" s="28">
        <v>57</v>
      </c>
      <c r="AE428" s="29">
        <v>58</v>
      </c>
      <c r="AF428" s="29">
        <v>119</v>
      </c>
      <c r="AG428" s="29">
        <v>107</v>
      </c>
      <c r="AH428" s="29">
        <v>130</v>
      </c>
      <c r="AI428" s="29">
        <v>115</v>
      </c>
      <c r="AJ428" s="29">
        <v>0</v>
      </c>
      <c r="AK428" s="29">
        <v>0</v>
      </c>
      <c r="AL428" s="29">
        <v>0</v>
      </c>
      <c r="AM428" s="29">
        <v>0</v>
      </c>
      <c r="AN428" s="29">
        <v>0</v>
      </c>
      <c r="AO428" s="29">
        <v>509</v>
      </c>
      <c r="AP428" s="72">
        <f>Table6[[#This Row],[FRL]]/Table6[[#This Row],[Total Students]]</f>
        <v>0.69821673525377226</v>
      </c>
      <c r="AQ428" s="29">
        <v>509</v>
      </c>
      <c r="AR428" s="57">
        <f>Table6[[#This Row],[At Risk]]/Table6[[#This Row],[Total Students]]</f>
        <v>0.69821673525377226</v>
      </c>
      <c r="AS428" s="29" t="s">
        <v>1767</v>
      </c>
      <c r="AT428" s="29" t="s">
        <v>1790</v>
      </c>
      <c r="AU428" s="70" t="s">
        <v>3246</v>
      </c>
    </row>
    <row r="429" spans="2:47" x14ac:dyDescent="0.25">
      <c r="B429" s="28" t="s">
        <v>1808</v>
      </c>
      <c r="C429" s="28" t="s">
        <v>117</v>
      </c>
      <c r="D429" s="28" t="s">
        <v>118</v>
      </c>
      <c r="E429" s="28" t="s">
        <v>2056</v>
      </c>
      <c r="F429" s="28" t="s">
        <v>839</v>
      </c>
      <c r="G429" s="29">
        <v>326</v>
      </c>
      <c r="H429" s="29">
        <v>158</v>
      </c>
      <c r="I429" s="31">
        <v>0.48466257668711699</v>
      </c>
      <c r="J429" s="29">
        <v>168</v>
      </c>
      <c r="K429" s="31">
        <v>0.51533742331288301</v>
      </c>
      <c r="L429" s="29">
        <v>2</v>
      </c>
      <c r="M429" s="29">
        <v>0</v>
      </c>
      <c r="N429" s="29">
        <v>127</v>
      </c>
      <c r="O429" s="29">
        <v>13</v>
      </c>
      <c r="P429" s="29">
        <v>0</v>
      </c>
      <c r="Q429" s="29">
        <v>182</v>
      </c>
      <c r="R429" s="29">
        <v>2</v>
      </c>
      <c r="S429" s="29">
        <f>SUM(Table6[[#This Row],[AmInd]:[HawPI]],Table6[[#This Row],[Multiple]])</f>
        <v>144</v>
      </c>
      <c r="T429" s="29">
        <v>326</v>
      </c>
      <c r="U429" s="31">
        <v>1</v>
      </c>
      <c r="V429" s="29">
        <v>0</v>
      </c>
      <c r="W429" s="31">
        <v>0</v>
      </c>
      <c r="X429" s="29">
        <v>0</v>
      </c>
      <c r="Y429" s="29">
        <v>1</v>
      </c>
      <c r="Z429" s="29" t="s">
        <v>1869</v>
      </c>
      <c r="AA429" s="29">
        <v>32</v>
      </c>
      <c r="AB429" s="29">
        <v>34</v>
      </c>
      <c r="AC429" s="29">
        <v>43</v>
      </c>
      <c r="AD429" s="28">
        <v>47</v>
      </c>
      <c r="AE429" s="29">
        <v>32</v>
      </c>
      <c r="AF429" s="29">
        <v>41</v>
      </c>
      <c r="AG429" s="29">
        <v>24</v>
      </c>
      <c r="AH429" s="29">
        <v>41</v>
      </c>
      <c r="AI429" s="29">
        <v>31</v>
      </c>
      <c r="AJ429" s="29">
        <v>0</v>
      </c>
      <c r="AK429" s="29">
        <v>0</v>
      </c>
      <c r="AL429" s="29">
        <v>0</v>
      </c>
      <c r="AM429" s="29">
        <v>0</v>
      </c>
      <c r="AN429" s="29">
        <v>0</v>
      </c>
      <c r="AO429" s="29">
        <v>264</v>
      </c>
      <c r="AP429" s="72">
        <f>Table6[[#This Row],[FRL]]/Table6[[#This Row],[Total Students]]</f>
        <v>0.80981595092024539</v>
      </c>
      <c r="AQ429" s="29">
        <v>264</v>
      </c>
      <c r="AR429" s="57">
        <f>Table6[[#This Row],[At Risk]]/Table6[[#This Row],[Total Students]]</f>
        <v>0.80981595092024539</v>
      </c>
      <c r="AS429" s="29" t="s">
        <v>1767</v>
      </c>
      <c r="AT429" s="29" t="s">
        <v>1790</v>
      </c>
      <c r="AU429" s="70" t="s">
        <v>3246</v>
      </c>
    </row>
    <row r="430" spans="2:47" x14ac:dyDescent="0.25">
      <c r="B430" s="28" t="s">
        <v>1808</v>
      </c>
      <c r="C430" s="28" t="s">
        <v>117</v>
      </c>
      <c r="D430" s="28" t="s">
        <v>118</v>
      </c>
      <c r="E430" s="28" t="s">
        <v>2057</v>
      </c>
      <c r="F430" s="28" t="s">
        <v>840</v>
      </c>
      <c r="G430" s="29">
        <v>461</v>
      </c>
      <c r="H430" s="29">
        <v>226</v>
      </c>
      <c r="I430" s="31">
        <v>0.49023861171366601</v>
      </c>
      <c r="J430" s="29">
        <v>235</v>
      </c>
      <c r="K430" s="31">
        <v>0.50976138828633399</v>
      </c>
      <c r="L430" s="29">
        <v>0</v>
      </c>
      <c r="M430" s="29">
        <v>2</v>
      </c>
      <c r="N430" s="29">
        <v>182</v>
      </c>
      <c r="O430" s="29">
        <v>9</v>
      </c>
      <c r="P430" s="29">
        <v>0</v>
      </c>
      <c r="Q430" s="29">
        <v>246</v>
      </c>
      <c r="R430" s="29">
        <v>22</v>
      </c>
      <c r="S430" s="29">
        <f>SUM(Table6[[#This Row],[AmInd]:[HawPI]],Table6[[#This Row],[Multiple]])</f>
        <v>215</v>
      </c>
      <c r="T430" s="29">
        <v>457</v>
      </c>
      <c r="U430" s="31">
        <v>0.99132321041214799</v>
      </c>
      <c r="V430" s="29">
        <v>4</v>
      </c>
      <c r="W430" s="31">
        <v>8.6767895878524896E-3</v>
      </c>
      <c r="X430" s="29">
        <v>0</v>
      </c>
      <c r="Y430" s="29">
        <v>1</v>
      </c>
      <c r="Z430" s="29" t="s">
        <v>1869</v>
      </c>
      <c r="AA430" s="29">
        <v>77</v>
      </c>
      <c r="AB430" s="29">
        <v>101</v>
      </c>
      <c r="AC430" s="29">
        <v>94</v>
      </c>
      <c r="AD430" s="28">
        <v>97</v>
      </c>
      <c r="AE430" s="29">
        <v>91</v>
      </c>
      <c r="AF430" s="29">
        <v>0</v>
      </c>
      <c r="AG430" s="29">
        <v>0</v>
      </c>
      <c r="AH430" s="29">
        <v>0</v>
      </c>
      <c r="AI430" s="29">
        <v>0</v>
      </c>
      <c r="AJ430" s="29">
        <v>0</v>
      </c>
      <c r="AK430" s="29">
        <v>0</v>
      </c>
      <c r="AL430" s="29">
        <v>0</v>
      </c>
      <c r="AM430" s="29">
        <v>0</v>
      </c>
      <c r="AN430" s="29">
        <v>0</v>
      </c>
      <c r="AO430" s="29">
        <v>398</v>
      </c>
      <c r="AP430" s="72">
        <f>Table6[[#This Row],[FRL]]/Table6[[#This Row],[Total Students]]</f>
        <v>0.8633405639913232</v>
      </c>
      <c r="AQ430" s="29">
        <v>398</v>
      </c>
      <c r="AR430" s="57">
        <f>Table6[[#This Row],[At Risk]]/Table6[[#This Row],[Total Students]]</f>
        <v>0.8633405639913232</v>
      </c>
      <c r="AS430" s="29" t="s">
        <v>1767</v>
      </c>
      <c r="AT430" s="29" t="s">
        <v>1790</v>
      </c>
      <c r="AU430" s="70" t="s">
        <v>3246</v>
      </c>
    </row>
    <row r="431" spans="2:47" x14ac:dyDescent="0.25">
      <c r="B431" s="28" t="s">
        <v>1808</v>
      </c>
      <c r="C431" s="28" t="s">
        <v>117</v>
      </c>
      <c r="D431" s="28" t="s">
        <v>118</v>
      </c>
      <c r="E431" s="28" t="s">
        <v>2058</v>
      </c>
      <c r="F431" s="28" t="s">
        <v>841</v>
      </c>
      <c r="G431" s="29">
        <v>782</v>
      </c>
      <c r="H431" s="29">
        <v>399</v>
      </c>
      <c r="I431" s="31">
        <v>0.51023017902813295</v>
      </c>
      <c r="J431" s="29">
        <v>383</v>
      </c>
      <c r="K431" s="31">
        <v>0.489769820971867</v>
      </c>
      <c r="L431" s="29">
        <v>1</v>
      </c>
      <c r="M431" s="29">
        <v>2</v>
      </c>
      <c r="N431" s="29">
        <v>312</v>
      </c>
      <c r="O431" s="29">
        <v>8</v>
      </c>
      <c r="P431" s="29">
        <v>0</v>
      </c>
      <c r="Q431" s="29">
        <v>428</v>
      </c>
      <c r="R431" s="29">
        <v>31</v>
      </c>
      <c r="S431" s="29">
        <f>SUM(Table6[[#This Row],[AmInd]:[HawPI]],Table6[[#This Row],[Multiple]])</f>
        <v>354</v>
      </c>
      <c r="T431" s="29">
        <v>782</v>
      </c>
      <c r="U431" s="31">
        <v>1</v>
      </c>
      <c r="V431" s="29">
        <v>0</v>
      </c>
      <c r="W431" s="31">
        <v>0</v>
      </c>
      <c r="X431" s="29">
        <v>0</v>
      </c>
      <c r="Y431" s="29">
        <v>0</v>
      </c>
      <c r="Z431" s="29" t="s">
        <v>1869</v>
      </c>
      <c r="AA431" s="29">
        <v>0</v>
      </c>
      <c r="AB431" s="29">
        <v>0</v>
      </c>
      <c r="AC431" s="29">
        <v>0</v>
      </c>
      <c r="AD431" s="28">
        <v>0</v>
      </c>
      <c r="AE431" s="29">
        <v>0</v>
      </c>
      <c r="AF431" s="29">
        <v>89</v>
      </c>
      <c r="AG431" s="29">
        <v>104</v>
      </c>
      <c r="AH431" s="29">
        <v>95</v>
      </c>
      <c r="AI431" s="29">
        <v>97</v>
      </c>
      <c r="AJ431" s="29">
        <v>107</v>
      </c>
      <c r="AK431" s="29">
        <v>7</v>
      </c>
      <c r="AL431" s="29">
        <v>101</v>
      </c>
      <c r="AM431" s="29">
        <v>102</v>
      </c>
      <c r="AN431" s="29">
        <v>80</v>
      </c>
      <c r="AO431" s="29">
        <v>582</v>
      </c>
      <c r="AP431" s="72">
        <f>Table6[[#This Row],[FRL]]/Table6[[#This Row],[Total Students]]</f>
        <v>0.74424552429667523</v>
      </c>
      <c r="AQ431" s="29">
        <v>582</v>
      </c>
      <c r="AR431" s="57">
        <f>Table6[[#This Row],[At Risk]]/Table6[[#This Row],[Total Students]]</f>
        <v>0.74424552429667523</v>
      </c>
      <c r="AS431" s="29" t="s">
        <v>1767</v>
      </c>
      <c r="AT431" s="29" t="s">
        <v>1790</v>
      </c>
      <c r="AU431" s="70" t="s">
        <v>3246</v>
      </c>
    </row>
    <row r="432" spans="2:47" x14ac:dyDescent="0.25">
      <c r="B432" s="28" t="s">
        <v>1808</v>
      </c>
      <c r="C432" s="28" t="s">
        <v>117</v>
      </c>
      <c r="D432" s="28" t="s">
        <v>118</v>
      </c>
      <c r="E432" s="28" t="s">
        <v>2059</v>
      </c>
      <c r="F432" s="28" t="s">
        <v>842</v>
      </c>
      <c r="G432" s="29">
        <v>784</v>
      </c>
      <c r="H432" s="29">
        <v>400</v>
      </c>
      <c r="I432" s="31">
        <v>0.51020408163265296</v>
      </c>
      <c r="J432" s="29">
        <v>384</v>
      </c>
      <c r="K432" s="31">
        <v>0.48979591836734698</v>
      </c>
      <c r="L432" s="29">
        <v>5</v>
      </c>
      <c r="M432" s="29">
        <v>0</v>
      </c>
      <c r="N432" s="29">
        <v>100</v>
      </c>
      <c r="O432" s="29">
        <v>16</v>
      </c>
      <c r="P432" s="29">
        <v>1</v>
      </c>
      <c r="Q432" s="29">
        <v>650</v>
      </c>
      <c r="R432" s="29">
        <v>12</v>
      </c>
      <c r="S432" s="29">
        <f>SUM(Table6[[#This Row],[AmInd]:[HawPI]],Table6[[#This Row],[Multiple]])</f>
        <v>134</v>
      </c>
      <c r="T432" s="29">
        <v>784</v>
      </c>
      <c r="U432" s="31">
        <v>1</v>
      </c>
      <c r="V432" s="29">
        <v>0</v>
      </c>
      <c r="W432" s="31">
        <v>0</v>
      </c>
      <c r="X432" s="29">
        <v>0</v>
      </c>
      <c r="Y432" s="29">
        <v>1</v>
      </c>
      <c r="Z432" s="29" t="s">
        <v>1869</v>
      </c>
      <c r="AA432" s="29">
        <v>61</v>
      </c>
      <c r="AB432" s="29">
        <v>66</v>
      </c>
      <c r="AC432" s="29">
        <v>64</v>
      </c>
      <c r="AD432" s="28">
        <v>75</v>
      </c>
      <c r="AE432" s="29">
        <v>62</v>
      </c>
      <c r="AF432" s="29">
        <v>0</v>
      </c>
      <c r="AG432" s="29">
        <v>0</v>
      </c>
      <c r="AH432" s="29">
        <v>0</v>
      </c>
      <c r="AI432" s="29">
        <v>0</v>
      </c>
      <c r="AJ432" s="29">
        <v>113</v>
      </c>
      <c r="AK432" s="29">
        <v>5</v>
      </c>
      <c r="AL432" s="29">
        <v>111</v>
      </c>
      <c r="AM432" s="29">
        <v>115</v>
      </c>
      <c r="AN432" s="29">
        <v>111</v>
      </c>
      <c r="AO432" s="29">
        <v>506</v>
      </c>
      <c r="AP432" s="72">
        <f>Table6[[#This Row],[FRL]]/Table6[[#This Row],[Total Students]]</f>
        <v>0.64540816326530615</v>
      </c>
      <c r="AQ432" s="29">
        <v>506</v>
      </c>
      <c r="AR432" s="57">
        <f>Table6[[#This Row],[At Risk]]/Table6[[#This Row],[Total Students]]</f>
        <v>0.64540816326530615</v>
      </c>
      <c r="AS432" s="29" t="s">
        <v>1767</v>
      </c>
      <c r="AT432" s="29" t="s">
        <v>1790</v>
      </c>
      <c r="AU432" s="70" t="s">
        <v>3246</v>
      </c>
    </row>
    <row r="433" spans="2:47" x14ac:dyDescent="0.25">
      <c r="B433" s="28" t="s">
        <v>1808</v>
      </c>
      <c r="C433" s="28" t="s">
        <v>117</v>
      </c>
      <c r="D433" s="28" t="s">
        <v>118</v>
      </c>
      <c r="E433" s="28" t="s">
        <v>2060</v>
      </c>
      <c r="F433" s="28" t="s">
        <v>843</v>
      </c>
      <c r="G433" s="29">
        <v>316</v>
      </c>
      <c r="H433" s="29">
        <v>154</v>
      </c>
      <c r="I433" s="31">
        <v>0.487341772151899</v>
      </c>
      <c r="J433" s="29">
        <v>162</v>
      </c>
      <c r="K433" s="31">
        <v>0.512658227848101</v>
      </c>
      <c r="L433" s="29">
        <v>0</v>
      </c>
      <c r="M433" s="29">
        <v>0</v>
      </c>
      <c r="N433" s="29">
        <v>59</v>
      </c>
      <c r="O433" s="29">
        <v>13</v>
      </c>
      <c r="P433" s="29">
        <v>0</v>
      </c>
      <c r="Q433" s="29">
        <v>228</v>
      </c>
      <c r="R433" s="29">
        <v>16</v>
      </c>
      <c r="S433" s="29">
        <f>SUM(Table6[[#This Row],[AmInd]:[HawPI]],Table6[[#This Row],[Multiple]])</f>
        <v>88</v>
      </c>
      <c r="T433" s="29">
        <v>309</v>
      </c>
      <c r="U433" s="31">
        <v>0.977848101265823</v>
      </c>
      <c r="V433" s="29">
        <v>7</v>
      </c>
      <c r="W433" s="31">
        <v>2.2151898734177201E-2</v>
      </c>
      <c r="X433" s="29">
        <v>0</v>
      </c>
      <c r="Y433" s="29">
        <v>0</v>
      </c>
      <c r="Z433" s="29" t="s">
        <v>1869</v>
      </c>
      <c r="AA433" s="29">
        <v>68</v>
      </c>
      <c r="AB433" s="29">
        <v>65</v>
      </c>
      <c r="AC433" s="29">
        <v>60</v>
      </c>
      <c r="AD433" s="28">
        <v>65</v>
      </c>
      <c r="AE433" s="29">
        <v>58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225</v>
      </c>
      <c r="AP433" s="72">
        <f>Table6[[#This Row],[FRL]]/Table6[[#This Row],[Total Students]]</f>
        <v>0.71202531645569622</v>
      </c>
      <c r="AQ433" s="29">
        <v>225</v>
      </c>
      <c r="AR433" s="57">
        <f>Table6[[#This Row],[At Risk]]/Table6[[#This Row],[Total Students]]</f>
        <v>0.71202531645569622</v>
      </c>
      <c r="AS433" s="29" t="s">
        <v>1767</v>
      </c>
      <c r="AT433" s="29" t="s">
        <v>1790</v>
      </c>
      <c r="AU433" s="70" t="s">
        <v>3246</v>
      </c>
    </row>
    <row r="434" spans="2:47" x14ac:dyDescent="0.25">
      <c r="B434" s="28" t="s">
        <v>1808</v>
      </c>
      <c r="C434" s="28" t="s">
        <v>117</v>
      </c>
      <c r="D434" s="28" t="s">
        <v>118</v>
      </c>
      <c r="E434" s="28" t="s">
        <v>2061</v>
      </c>
      <c r="F434" s="28" t="s">
        <v>844</v>
      </c>
      <c r="G434" s="29">
        <v>332</v>
      </c>
      <c r="H434" s="29">
        <v>170</v>
      </c>
      <c r="I434" s="31">
        <v>0.51204819277108404</v>
      </c>
      <c r="J434" s="29">
        <v>162</v>
      </c>
      <c r="K434" s="31">
        <v>0.48795180722891601</v>
      </c>
      <c r="L434" s="29">
        <v>1</v>
      </c>
      <c r="M434" s="29">
        <v>0</v>
      </c>
      <c r="N434" s="29">
        <v>151</v>
      </c>
      <c r="O434" s="29">
        <v>2</v>
      </c>
      <c r="P434" s="29">
        <v>0</v>
      </c>
      <c r="Q434" s="29">
        <v>169</v>
      </c>
      <c r="R434" s="29">
        <v>9</v>
      </c>
      <c r="S434" s="29">
        <f>SUM(Table6[[#This Row],[AmInd]:[HawPI]],Table6[[#This Row],[Multiple]])</f>
        <v>163</v>
      </c>
      <c r="T434" s="29">
        <v>332</v>
      </c>
      <c r="U434" s="31">
        <v>1</v>
      </c>
      <c r="V434" s="29">
        <v>0</v>
      </c>
      <c r="W434" s="31">
        <v>0</v>
      </c>
      <c r="X434" s="29">
        <v>0</v>
      </c>
      <c r="Y434" s="29">
        <v>0</v>
      </c>
      <c r="Z434" s="29" t="s">
        <v>1869</v>
      </c>
      <c r="AA434" s="29">
        <v>28</v>
      </c>
      <c r="AB434" s="29">
        <v>42</v>
      </c>
      <c r="AC434" s="29">
        <v>41</v>
      </c>
      <c r="AD434" s="28">
        <v>34</v>
      </c>
      <c r="AE434" s="29">
        <v>34</v>
      </c>
      <c r="AF434" s="29">
        <v>36</v>
      </c>
      <c r="AG434" s="29">
        <v>39</v>
      </c>
      <c r="AH434" s="29">
        <v>39</v>
      </c>
      <c r="AI434" s="29">
        <v>39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260</v>
      </c>
      <c r="AP434" s="72">
        <f>Table6[[#This Row],[FRL]]/Table6[[#This Row],[Total Students]]</f>
        <v>0.7831325301204819</v>
      </c>
      <c r="AQ434" s="29">
        <v>260</v>
      </c>
      <c r="AR434" s="57">
        <f>Table6[[#This Row],[At Risk]]/Table6[[#This Row],[Total Students]]</f>
        <v>0.7831325301204819</v>
      </c>
      <c r="AS434" s="29" t="s">
        <v>1767</v>
      </c>
      <c r="AT434" s="29" t="s">
        <v>1790</v>
      </c>
      <c r="AU434" s="70" t="s">
        <v>3246</v>
      </c>
    </row>
    <row r="435" spans="2:47" x14ac:dyDescent="0.25">
      <c r="B435" s="28" t="s">
        <v>1808</v>
      </c>
      <c r="C435" s="28" t="s">
        <v>117</v>
      </c>
      <c r="D435" s="28" t="s">
        <v>118</v>
      </c>
      <c r="E435" s="28" t="s">
        <v>2062</v>
      </c>
      <c r="F435" s="28" t="s">
        <v>845</v>
      </c>
      <c r="G435" s="29">
        <v>771</v>
      </c>
      <c r="H435" s="29">
        <v>368</v>
      </c>
      <c r="I435" s="31">
        <v>0.47730220492866399</v>
      </c>
      <c r="J435" s="29">
        <v>403</v>
      </c>
      <c r="K435" s="31">
        <v>0.52269779507133596</v>
      </c>
      <c r="L435" s="29">
        <v>2</v>
      </c>
      <c r="M435" s="29">
        <v>9</v>
      </c>
      <c r="N435" s="29">
        <v>522</v>
      </c>
      <c r="O435" s="29">
        <v>7</v>
      </c>
      <c r="P435" s="29">
        <v>0</v>
      </c>
      <c r="Q435" s="29">
        <v>221</v>
      </c>
      <c r="R435" s="29">
        <v>10</v>
      </c>
      <c r="S435" s="29">
        <f>SUM(Table6[[#This Row],[AmInd]:[HawPI]],Table6[[#This Row],[Multiple]])</f>
        <v>550</v>
      </c>
      <c r="T435" s="29">
        <v>771</v>
      </c>
      <c r="U435" s="31">
        <v>1</v>
      </c>
      <c r="V435" s="29">
        <v>0</v>
      </c>
      <c r="W435" s="31">
        <v>0</v>
      </c>
      <c r="X435" s="29">
        <v>0</v>
      </c>
      <c r="Y435" s="29">
        <v>0</v>
      </c>
      <c r="Z435" s="29" t="s">
        <v>1869</v>
      </c>
      <c r="AA435" s="29">
        <v>0</v>
      </c>
      <c r="AB435" s="29">
        <v>0</v>
      </c>
      <c r="AC435" s="29">
        <v>0</v>
      </c>
      <c r="AD435" s="28">
        <v>0</v>
      </c>
      <c r="AE435" s="29">
        <v>0</v>
      </c>
      <c r="AF435" s="29">
        <v>96</v>
      </c>
      <c r="AG435" s="29">
        <v>94</v>
      </c>
      <c r="AH435" s="29">
        <v>93</v>
      </c>
      <c r="AI435" s="29">
        <v>95</v>
      </c>
      <c r="AJ435" s="29">
        <v>96</v>
      </c>
      <c r="AK435" s="29">
        <v>4</v>
      </c>
      <c r="AL435" s="29">
        <v>99</v>
      </c>
      <c r="AM435" s="29">
        <v>91</v>
      </c>
      <c r="AN435" s="29">
        <v>103</v>
      </c>
      <c r="AO435" s="29">
        <v>657</v>
      </c>
      <c r="AP435" s="72">
        <f>Table6[[#This Row],[FRL]]/Table6[[#This Row],[Total Students]]</f>
        <v>0.85214007782101164</v>
      </c>
      <c r="AQ435" s="29">
        <v>657</v>
      </c>
      <c r="AR435" s="57">
        <f>Table6[[#This Row],[At Risk]]/Table6[[#This Row],[Total Students]]</f>
        <v>0.85214007782101164</v>
      </c>
      <c r="AS435" s="29" t="s">
        <v>1767</v>
      </c>
      <c r="AT435" s="29" t="s">
        <v>1790</v>
      </c>
      <c r="AU435" s="70" t="s">
        <v>3246</v>
      </c>
    </row>
    <row r="436" spans="2:47" x14ac:dyDescent="0.25">
      <c r="B436" s="28" t="s">
        <v>1808</v>
      </c>
      <c r="C436" s="28" t="s">
        <v>117</v>
      </c>
      <c r="D436" s="28" t="s">
        <v>118</v>
      </c>
      <c r="E436" s="28" t="s">
        <v>2063</v>
      </c>
      <c r="F436" s="28" t="s">
        <v>846</v>
      </c>
      <c r="G436" s="29">
        <v>444</v>
      </c>
      <c r="H436" s="29">
        <v>189</v>
      </c>
      <c r="I436" s="31">
        <v>0.42567567567567599</v>
      </c>
      <c r="J436" s="29">
        <v>255</v>
      </c>
      <c r="K436" s="31">
        <v>0.57432432432432401</v>
      </c>
      <c r="L436" s="29">
        <v>0</v>
      </c>
      <c r="M436" s="29">
        <v>2</v>
      </c>
      <c r="N436" s="29">
        <v>359</v>
      </c>
      <c r="O436" s="29">
        <v>4</v>
      </c>
      <c r="P436" s="29">
        <v>0</v>
      </c>
      <c r="Q436" s="29">
        <v>67</v>
      </c>
      <c r="R436" s="29">
        <v>12</v>
      </c>
      <c r="S436" s="29">
        <f>SUM(Table6[[#This Row],[AmInd]:[HawPI]],Table6[[#This Row],[Multiple]])</f>
        <v>377</v>
      </c>
      <c r="T436" s="29">
        <v>444</v>
      </c>
      <c r="U436" s="31">
        <v>1</v>
      </c>
      <c r="V436" s="29">
        <v>0</v>
      </c>
      <c r="W436" s="31">
        <v>0</v>
      </c>
      <c r="X436" s="29">
        <v>0</v>
      </c>
      <c r="Y436" s="29">
        <v>1</v>
      </c>
      <c r="Z436" s="29" t="s">
        <v>1869</v>
      </c>
      <c r="AA436" s="29">
        <v>79</v>
      </c>
      <c r="AB436" s="29">
        <v>97</v>
      </c>
      <c r="AC436" s="29">
        <v>88</v>
      </c>
      <c r="AD436" s="28">
        <v>93</v>
      </c>
      <c r="AE436" s="29">
        <v>86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436</v>
      </c>
      <c r="AP436" s="72">
        <f>Table6[[#This Row],[FRL]]/Table6[[#This Row],[Total Students]]</f>
        <v>0.98198198198198194</v>
      </c>
      <c r="AQ436" s="29">
        <v>436</v>
      </c>
      <c r="AR436" s="57">
        <f>Table6[[#This Row],[At Risk]]/Table6[[#This Row],[Total Students]]</f>
        <v>0.98198198198198194</v>
      </c>
      <c r="AS436" s="29" t="s">
        <v>1767</v>
      </c>
      <c r="AT436" s="29" t="s">
        <v>1790</v>
      </c>
      <c r="AU436" s="70" t="s">
        <v>3246</v>
      </c>
    </row>
    <row r="437" spans="2:47" x14ac:dyDescent="0.25">
      <c r="B437" s="28" t="s">
        <v>1808</v>
      </c>
      <c r="C437" s="28" t="s">
        <v>117</v>
      </c>
      <c r="D437" s="28" t="s">
        <v>118</v>
      </c>
      <c r="E437" s="28" t="s">
        <v>2064</v>
      </c>
      <c r="F437" s="28" t="s">
        <v>847</v>
      </c>
      <c r="G437" s="29">
        <v>52</v>
      </c>
      <c r="H437" s="29">
        <v>16</v>
      </c>
      <c r="I437" s="31">
        <v>0.30769230769230799</v>
      </c>
      <c r="J437" s="29">
        <v>36</v>
      </c>
      <c r="K437" s="31">
        <v>0.69230769230769196</v>
      </c>
      <c r="L437" s="29">
        <v>0</v>
      </c>
      <c r="M437" s="29">
        <v>0</v>
      </c>
      <c r="N437" s="29">
        <v>33</v>
      </c>
      <c r="O437" s="29">
        <v>1</v>
      </c>
      <c r="P437" s="29">
        <v>0</v>
      </c>
      <c r="Q437" s="29">
        <v>17</v>
      </c>
      <c r="R437" s="29">
        <v>1</v>
      </c>
      <c r="S437" s="29">
        <f>SUM(Table6[[#This Row],[AmInd]:[HawPI]],Table6[[#This Row],[Multiple]])</f>
        <v>35</v>
      </c>
      <c r="T437" s="29">
        <v>52</v>
      </c>
      <c r="U437" s="31">
        <v>1</v>
      </c>
      <c r="V437" s="29">
        <v>0</v>
      </c>
      <c r="W437" s="31">
        <v>0</v>
      </c>
      <c r="X437" s="29">
        <v>0</v>
      </c>
      <c r="Y437" s="29">
        <v>0</v>
      </c>
      <c r="Z437" s="29" t="s">
        <v>1869</v>
      </c>
      <c r="AA437" s="29">
        <v>0</v>
      </c>
      <c r="AB437" s="29">
        <v>0</v>
      </c>
      <c r="AC437" s="29">
        <v>0</v>
      </c>
      <c r="AD437" s="28">
        <v>0</v>
      </c>
      <c r="AE437" s="29">
        <v>0</v>
      </c>
      <c r="AF437" s="29">
        <v>4</v>
      </c>
      <c r="AG437" s="29">
        <v>3</v>
      </c>
      <c r="AH437" s="29">
        <v>2</v>
      </c>
      <c r="AI437" s="29">
        <v>1</v>
      </c>
      <c r="AJ437" s="29">
        <v>36</v>
      </c>
      <c r="AK437" s="29">
        <v>6</v>
      </c>
      <c r="AL437" s="29">
        <v>0</v>
      </c>
      <c r="AM437" s="29">
        <v>0</v>
      </c>
      <c r="AN437" s="29">
        <v>0</v>
      </c>
      <c r="AO437" s="29">
        <v>48</v>
      </c>
      <c r="AP437" s="72">
        <f>Table6[[#This Row],[FRL]]/Table6[[#This Row],[Total Students]]</f>
        <v>0.92307692307692313</v>
      </c>
      <c r="AQ437" s="29">
        <v>48</v>
      </c>
      <c r="AR437" s="57">
        <f>Table6[[#This Row],[At Risk]]/Table6[[#This Row],[Total Students]]</f>
        <v>0.92307692307692313</v>
      </c>
      <c r="AS437" s="29" t="s">
        <v>1767</v>
      </c>
      <c r="AT437" s="29" t="s">
        <v>1790</v>
      </c>
      <c r="AU437" s="70" t="s">
        <v>3246</v>
      </c>
    </row>
    <row r="438" spans="2:47" x14ac:dyDescent="0.25">
      <c r="B438" s="28" t="s">
        <v>1808</v>
      </c>
      <c r="C438" s="28" t="s">
        <v>117</v>
      </c>
      <c r="D438" s="28" t="s">
        <v>118</v>
      </c>
      <c r="E438" s="28" t="s">
        <v>2065</v>
      </c>
      <c r="F438" s="28" t="s">
        <v>848</v>
      </c>
      <c r="G438" s="29">
        <v>266</v>
      </c>
      <c r="H438" s="29">
        <v>139</v>
      </c>
      <c r="I438" s="31">
        <v>0.522556390977444</v>
      </c>
      <c r="J438" s="29">
        <v>127</v>
      </c>
      <c r="K438" s="31">
        <v>0.477443609022556</v>
      </c>
      <c r="L438" s="29">
        <v>0</v>
      </c>
      <c r="M438" s="29">
        <v>1</v>
      </c>
      <c r="N438" s="29">
        <v>157</v>
      </c>
      <c r="O438" s="29">
        <v>3</v>
      </c>
      <c r="P438" s="29">
        <v>0</v>
      </c>
      <c r="Q438" s="29">
        <v>101</v>
      </c>
      <c r="R438" s="29">
        <v>4</v>
      </c>
      <c r="S438" s="29">
        <f>SUM(Table6[[#This Row],[AmInd]:[HawPI]],Table6[[#This Row],[Multiple]])</f>
        <v>165</v>
      </c>
      <c r="T438" s="29">
        <v>266</v>
      </c>
      <c r="U438" s="31">
        <v>1</v>
      </c>
      <c r="V438" s="29">
        <v>0</v>
      </c>
      <c r="W438" s="31">
        <v>0</v>
      </c>
      <c r="X438" s="29">
        <v>0</v>
      </c>
      <c r="Y438" s="29">
        <v>0</v>
      </c>
      <c r="Z438" s="29" t="s">
        <v>1869</v>
      </c>
      <c r="AA438" s="29">
        <v>55</v>
      </c>
      <c r="AB438" s="29">
        <v>56</v>
      </c>
      <c r="AC438" s="29">
        <v>46</v>
      </c>
      <c r="AD438" s="28">
        <v>31</v>
      </c>
      <c r="AE438" s="29">
        <v>42</v>
      </c>
      <c r="AF438" s="29">
        <v>36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0</v>
      </c>
      <c r="AN438" s="29">
        <v>0</v>
      </c>
      <c r="AO438" s="29">
        <v>213</v>
      </c>
      <c r="AP438" s="72">
        <f>Table6[[#This Row],[FRL]]/Table6[[#This Row],[Total Students]]</f>
        <v>0.8007518796992481</v>
      </c>
      <c r="AQ438" s="29">
        <v>213</v>
      </c>
      <c r="AR438" s="57">
        <f>Table6[[#This Row],[At Risk]]/Table6[[#This Row],[Total Students]]</f>
        <v>0.8007518796992481</v>
      </c>
      <c r="AS438" s="29" t="s">
        <v>1767</v>
      </c>
      <c r="AT438" s="29" t="s">
        <v>1790</v>
      </c>
      <c r="AU438" s="70" t="s">
        <v>3246</v>
      </c>
    </row>
    <row r="439" spans="2:47" x14ac:dyDescent="0.25">
      <c r="B439" s="28" t="s">
        <v>1808</v>
      </c>
      <c r="C439" s="28" t="s">
        <v>117</v>
      </c>
      <c r="D439" s="28" t="s">
        <v>118</v>
      </c>
      <c r="E439" s="28" t="s">
        <v>2066</v>
      </c>
      <c r="F439" s="28" t="s">
        <v>849</v>
      </c>
      <c r="G439" s="29">
        <v>40</v>
      </c>
      <c r="H439" s="29">
        <v>10</v>
      </c>
      <c r="I439" s="31">
        <v>0.25</v>
      </c>
      <c r="J439" s="29">
        <v>30</v>
      </c>
      <c r="K439" s="31">
        <v>0.75</v>
      </c>
      <c r="L439" s="29">
        <v>0</v>
      </c>
      <c r="M439" s="29">
        <v>0</v>
      </c>
      <c r="N439" s="29">
        <v>22</v>
      </c>
      <c r="O439" s="29">
        <v>1</v>
      </c>
      <c r="P439" s="29">
        <v>0</v>
      </c>
      <c r="Q439" s="29">
        <v>16</v>
      </c>
      <c r="R439" s="29">
        <v>1</v>
      </c>
      <c r="S439" s="29">
        <f>SUM(Table6[[#This Row],[AmInd]:[HawPI]],Table6[[#This Row],[Multiple]])</f>
        <v>24</v>
      </c>
      <c r="T439" s="29">
        <v>40</v>
      </c>
      <c r="U439" s="31">
        <v>1</v>
      </c>
      <c r="V439" s="29">
        <v>0</v>
      </c>
      <c r="W439" s="31">
        <v>0</v>
      </c>
      <c r="X439" s="29">
        <v>3</v>
      </c>
      <c r="Y439" s="29">
        <v>37</v>
      </c>
      <c r="Z439" s="29" t="s">
        <v>1869</v>
      </c>
      <c r="AA439" s="29">
        <v>0</v>
      </c>
      <c r="AB439" s="29">
        <v>0</v>
      </c>
      <c r="AC439" s="29">
        <v>0</v>
      </c>
      <c r="AD439" s="28">
        <v>0</v>
      </c>
      <c r="AE439" s="29">
        <v>0</v>
      </c>
      <c r="AF439" s="29">
        <v>0</v>
      </c>
      <c r="AG439" s="29">
        <v>0</v>
      </c>
      <c r="AH439" s="29">
        <v>0</v>
      </c>
      <c r="AI439" s="29">
        <v>0</v>
      </c>
      <c r="AJ439" s="29">
        <v>0</v>
      </c>
      <c r="AK439" s="29">
        <v>0</v>
      </c>
      <c r="AL439" s="29">
        <v>0</v>
      </c>
      <c r="AM439" s="29">
        <v>0</v>
      </c>
      <c r="AN439" s="29">
        <v>0</v>
      </c>
      <c r="AO439" s="29">
        <v>30</v>
      </c>
      <c r="AP439" s="72">
        <f>Table6[[#This Row],[FRL]]/Table6[[#This Row],[Total Students]]</f>
        <v>0.75</v>
      </c>
      <c r="AQ439" s="29">
        <v>30</v>
      </c>
      <c r="AR439" s="57">
        <f>Table6[[#This Row],[At Risk]]/Table6[[#This Row],[Total Students]]</f>
        <v>0.75</v>
      </c>
      <c r="AS439" s="29" t="s">
        <v>1767</v>
      </c>
      <c r="AT439" s="29" t="s">
        <v>1790</v>
      </c>
      <c r="AU439" s="70" t="s">
        <v>3247</v>
      </c>
    </row>
    <row r="440" spans="2:47" x14ac:dyDescent="0.25">
      <c r="B440" s="28" t="s">
        <v>1808</v>
      </c>
      <c r="C440" s="28" t="s">
        <v>119</v>
      </c>
      <c r="D440" s="28" t="s">
        <v>120</v>
      </c>
      <c r="E440" s="28" t="s">
        <v>2067</v>
      </c>
      <c r="F440" s="28" t="s">
        <v>850</v>
      </c>
      <c r="G440" s="29">
        <v>397</v>
      </c>
      <c r="H440" s="29">
        <v>181</v>
      </c>
      <c r="I440" s="31">
        <v>0.45591939546599503</v>
      </c>
      <c r="J440" s="29">
        <v>216</v>
      </c>
      <c r="K440" s="31">
        <v>0.54408060453400497</v>
      </c>
      <c r="L440" s="29">
        <v>0</v>
      </c>
      <c r="M440" s="29">
        <v>1</v>
      </c>
      <c r="N440" s="29">
        <v>183</v>
      </c>
      <c r="O440" s="29">
        <v>4</v>
      </c>
      <c r="P440" s="29">
        <v>0</v>
      </c>
      <c r="Q440" s="29">
        <v>200</v>
      </c>
      <c r="R440" s="29">
        <v>9</v>
      </c>
      <c r="S440" s="29">
        <f>SUM(Table6[[#This Row],[AmInd]:[HawPI]],Table6[[#This Row],[Multiple]])</f>
        <v>197</v>
      </c>
      <c r="T440" s="29">
        <v>397</v>
      </c>
      <c r="U440" s="31">
        <v>1</v>
      </c>
      <c r="V440" s="29">
        <v>0</v>
      </c>
      <c r="W440" s="31">
        <v>0</v>
      </c>
      <c r="X440" s="29">
        <v>0</v>
      </c>
      <c r="Y440" s="29">
        <v>0</v>
      </c>
      <c r="Z440" s="29" t="s">
        <v>1869</v>
      </c>
      <c r="AA440" s="29">
        <v>29</v>
      </c>
      <c r="AB440" s="29">
        <v>33</v>
      </c>
      <c r="AC440" s="29">
        <v>35</v>
      </c>
      <c r="AD440" s="28">
        <v>44</v>
      </c>
      <c r="AE440" s="29">
        <v>41</v>
      </c>
      <c r="AF440" s="29">
        <v>36</v>
      </c>
      <c r="AG440" s="29">
        <v>59</v>
      </c>
      <c r="AH440" s="29">
        <v>57</v>
      </c>
      <c r="AI440" s="29">
        <v>63</v>
      </c>
      <c r="AJ440" s="29">
        <v>0</v>
      </c>
      <c r="AK440" s="29">
        <v>0</v>
      </c>
      <c r="AL440" s="29">
        <v>0</v>
      </c>
      <c r="AM440" s="29">
        <v>0</v>
      </c>
      <c r="AN440" s="29">
        <v>0</v>
      </c>
      <c r="AO440" s="29">
        <v>326</v>
      </c>
      <c r="AP440" s="72">
        <f>Table6[[#This Row],[FRL]]/Table6[[#This Row],[Total Students]]</f>
        <v>0.82115869017632237</v>
      </c>
      <c r="AQ440" s="29">
        <v>326</v>
      </c>
      <c r="AR440" s="57">
        <f>Table6[[#This Row],[At Risk]]/Table6[[#This Row],[Total Students]]</f>
        <v>0.82115869017632237</v>
      </c>
      <c r="AS440" s="29" t="s">
        <v>1767</v>
      </c>
      <c r="AT440" s="29" t="s">
        <v>2068</v>
      </c>
      <c r="AU440" s="70" t="s">
        <v>3246</v>
      </c>
    </row>
    <row r="441" spans="2:47" x14ac:dyDescent="0.25">
      <c r="B441" s="28" t="s">
        <v>1808</v>
      </c>
      <c r="C441" s="28" t="s">
        <v>119</v>
      </c>
      <c r="D441" s="28" t="s">
        <v>120</v>
      </c>
      <c r="E441" s="28" t="s">
        <v>2069</v>
      </c>
      <c r="F441" s="28" t="s">
        <v>851</v>
      </c>
      <c r="G441" s="29">
        <v>319</v>
      </c>
      <c r="H441" s="29">
        <v>158</v>
      </c>
      <c r="I441" s="31">
        <v>0.49529780564263298</v>
      </c>
      <c r="J441" s="29">
        <v>161</v>
      </c>
      <c r="K441" s="31">
        <v>0.50470219435736696</v>
      </c>
      <c r="L441" s="29">
        <v>0</v>
      </c>
      <c r="M441" s="29">
        <v>0</v>
      </c>
      <c r="N441" s="29">
        <v>100</v>
      </c>
      <c r="O441" s="29">
        <v>2</v>
      </c>
      <c r="P441" s="29">
        <v>0</v>
      </c>
      <c r="Q441" s="29">
        <v>216</v>
      </c>
      <c r="R441" s="29">
        <v>1</v>
      </c>
      <c r="S441" s="29">
        <f>SUM(Table6[[#This Row],[AmInd]:[HawPI]],Table6[[#This Row],[Multiple]])</f>
        <v>103</v>
      </c>
      <c r="T441" s="29">
        <v>319</v>
      </c>
      <c r="U441" s="31">
        <v>1</v>
      </c>
      <c r="V441" s="29">
        <v>0</v>
      </c>
      <c r="W441" s="31">
        <v>0</v>
      </c>
      <c r="X441" s="29">
        <v>0</v>
      </c>
      <c r="Y441" s="29">
        <v>5</v>
      </c>
      <c r="Z441" s="29" t="s">
        <v>1869</v>
      </c>
      <c r="AA441" s="29">
        <v>26</v>
      </c>
      <c r="AB441" s="29">
        <v>21</v>
      </c>
      <c r="AC441" s="29">
        <v>29</v>
      </c>
      <c r="AD441" s="28">
        <v>24</v>
      </c>
      <c r="AE441" s="29">
        <v>22</v>
      </c>
      <c r="AF441" s="29">
        <v>31</v>
      </c>
      <c r="AG441" s="29">
        <v>52</v>
      </c>
      <c r="AH441" s="29">
        <v>66</v>
      </c>
      <c r="AI441" s="29">
        <v>43</v>
      </c>
      <c r="AJ441" s="29">
        <v>0</v>
      </c>
      <c r="AK441" s="29">
        <v>0</v>
      </c>
      <c r="AL441" s="29">
        <v>0</v>
      </c>
      <c r="AM441" s="29">
        <v>0</v>
      </c>
      <c r="AN441" s="29">
        <v>0</v>
      </c>
      <c r="AO441" s="29">
        <v>260</v>
      </c>
      <c r="AP441" s="72">
        <f>Table6[[#This Row],[FRL]]/Table6[[#This Row],[Total Students]]</f>
        <v>0.8150470219435737</v>
      </c>
      <c r="AQ441" s="29">
        <v>260</v>
      </c>
      <c r="AR441" s="57">
        <f>Table6[[#This Row],[At Risk]]/Table6[[#This Row],[Total Students]]</f>
        <v>0.8150470219435737</v>
      </c>
      <c r="AS441" s="29" t="s">
        <v>1767</v>
      </c>
      <c r="AT441" s="29" t="s">
        <v>2068</v>
      </c>
      <c r="AU441" s="70" t="s">
        <v>3246</v>
      </c>
    </row>
    <row r="442" spans="2:47" x14ac:dyDescent="0.25">
      <c r="B442" s="28" t="s">
        <v>1808</v>
      </c>
      <c r="C442" s="28" t="s">
        <v>119</v>
      </c>
      <c r="D442" s="28" t="s">
        <v>120</v>
      </c>
      <c r="E442" s="28" t="s">
        <v>2070</v>
      </c>
      <c r="F442" s="28" t="s">
        <v>852</v>
      </c>
      <c r="G442" s="29">
        <v>447</v>
      </c>
      <c r="H442" s="29">
        <v>226</v>
      </c>
      <c r="I442" s="31">
        <v>0.50559284116331105</v>
      </c>
      <c r="J442" s="29">
        <v>221</v>
      </c>
      <c r="K442" s="31">
        <v>0.49440715883668901</v>
      </c>
      <c r="L442" s="29">
        <v>0</v>
      </c>
      <c r="M442" s="29">
        <v>0</v>
      </c>
      <c r="N442" s="29">
        <v>191</v>
      </c>
      <c r="O442" s="29">
        <v>2</v>
      </c>
      <c r="P442" s="29">
        <v>0</v>
      </c>
      <c r="Q442" s="29">
        <v>249</v>
      </c>
      <c r="R442" s="29">
        <v>5</v>
      </c>
      <c r="S442" s="29">
        <f>SUM(Table6[[#This Row],[AmInd]:[HawPI]],Table6[[#This Row],[Multiple]])</f>
        <v>198</v>
      </c>
      <c r="T442" s="29">
        <v>447</v>
      </c>
      <c r="U442" s="31">
        <v>1</v>
      </c>
      <c r="V442" s="29">
        <v>0</v>
      </c>
      <c r="W442" s="31">
        <v>0</v>
      </c>
      <c r="X442" s="29">
        <v>0</v>
      </c>
      <c r="Y442" s="29">
        <v>3</v>
      </c>
      <c r="Z442" s="29" t="s">
        <v>1869</v>
      </c>
      <c r="AA442" s="29">
        <v>56</v>
      </c>
      <c r="AB442" s="29">
        <v>41</v>
      </c>
      <c r="AC442" s="29">
        <v>42</v>
      </c>
      <c r="AD442" s="28">
        <v>53</v>
      </c>
      <c r="AE442" s="29">
        <v>53</v>
      </c>
      <c r="AF442" s="29">
        <v>46</v>
      </c>
      <c r="AG442" s="29">
        <v>52</v>
      </c>
      <c r="AH442" s="29">
        <v>50</v>
      </c>
      <c r="AI442" s="29">
        <v>51</v>
      </c>
      <c r="AJ442" s="29">
        <v>0</v>
      </c>
      <c r="AK442" s="29">
        <v>0</v>
      </c>
      <c r="AL442" s="29">
        <v>0</v>
      </c>
      <c r="AM442" s="29">
        <v>0</v>
      </c>
      <c r="AN442" s="29">
        <v>0</v>
      </c>
      <c r="AO442" s="29">
        <v>378</v>
      </c>
      <c r="AP442" s="72">
        <f>Table6[[#This Row],[FRL]]/Table6[[#This Row],[Total Students]]</f>
        <v>0.84563758389261745</v>
      </c>
      <c r="AQ442" s="29">
        <v>378</v>
      </c>
      <c r="AR442" s="57">
        <f>Table6[[#This Row],[At Risk]]/Table6[[#This Row],[Total Students]]</f>
        <v>0.84563758389261745</v>
      </c>
      <c r="AS442" s="29" t="s">
        <v>1767</v>
      </c>
      <c r="AT442" s="29" t="s">
        <v>2068</v>
      </c>
      <c r="AU442" s="70" t="s">
        <v>3246</v>
      </c>
    </row>
    <row r="443" spans="2:47" x14ac:dyDescent="0.25">
      <c r="B443" s="28" t="s">
        <v>1808</v>
      </c>
      <c r="C443" s="28" t="s">
        <v>119</v>
      </c>
      <c r="D443" s="28" t="s">
        <v>120</v>
      </c>
      <c r="E443" s="28" t="s">
        <v>2071</v>
      </c>
      <c r="F443" s="28" t="s">
        <v>853</v>
      </c>
      <c r="G443" s="29">
        <v>490</v>
      </c>
      <c r="H443" s="29">
        <v>250</v>
      </c>
      <c r="I443" s="31">
        <v>0.51020408163265296</v>
      </c>
      <c r="J443" s="29">
        <v>240</v>
      </c>
      <c r="K443" s="31">
        <v>0.48979591836734698</v>
      </c>
      <c r="L443" s="29">
        <v>0</v>
      </c>
      <c r="M443" s="29">
        <v>1</v>
      </c>
      <c r="N443" s="29">
        <v>165</v>
      </c>
      <c r="O443" s="29">
        <v>9</v>
      </c>
      <c r="P443" s="29">
        <v>0</v>
      </c>
      <c r="Q443" s="29">
        <v>303</v>
      </c>
      <c r="R443" s="29">
        <v>12</v>
      </c>
      <c r="S443" s="29">
        <f>SUM(Table6[[#This Row],[AmInd]:[HawPI]],Table6[[#This Row],[Multiple]])</f>
        <v>187</v>
      </c>
      <c r="T443" s="29">
        <v>490</v>
      </c>
      <c r="U443" s="31">
        <v>1</v>
      </c>
      <c r="V443" s="29">
        <v>0</v>
      </c>
      <c r="W443" s="31">
        <v>0</v>
      </c>
      <c r="X443" s="29">
        <v>0</v>
      </c>
      <c r="Y443" s="29">
        <v>4</v>
      </c>
      <c r="Z443" s="29" t="s">
        <v>1869</v>
      </c>
      <c r="AA443" s="29">
        <v>50</v>
      </c>
      <c r="AB443" s="29">
        <v>57</v>
      </c>
      <c r="AC443" s="29">
        <v>47</v>
      </c>
      <c r="AD443" s="28">
        <v>56</v>
      </c>
      <c r="AE443" s="29">
        <v>45</v>
      </c>
      <c r="AF443" s="29">
        <v>58</v>
      </c>
      <c r="AG443" s="29">
        <v>70</v>
      </c>
      <c r="AH443" s="29">
        <v>61</v>
      </c>
      <c r="AI443" s="29">
        <v>42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367</v>
      </c>
      <c r="AP443" s="72">
        <f>Table6[[#This Row],[FRL]]/Table6[[#This Row],[Total Students]]</f>
        <v>0.74897959183673468</v>
      </c>
      <c r="AQ443" s="29">
        <v>367</v>
      </c>
      <c r="AR443" s="57">
        <f>Table6[[#This Row],[At Risk]]/Table6[[#This Row],[Total Students]]</f>
        <v>0.74897959183673468</v>
      </c>
      <c r="AS443" s="29" t="s">
        <v>1767</v>
      </c>
      <c r="AT443" s="29" t="s">
        <v>2068</v>
      </c>
      <c r="AU443" s="70" t="s">
        <v>3246</v>
      </c>
    </row>
    <row r="444" spans="2:47" x14ac:dyDescent="0.25">
      <c r="B444" s="28" t="s">
        <v>1808</v>
      </c>
      <c r="C444" s="28" t="s">
        <v>119</v>
      </c>
      <c r="D444" s="28" t="s">
        <v>120</v>
      </c>
      <c r="E444" s="28" t="s">
        <v>2072</v>
      </c>
      <c r="F444" s="28" t="s">
        <v>854</v>
      </c>
      <c r="G444" s="29">
        <v>810</v>
      </c>
      <c r="H444" s="29">
        <v>423</v>
      </c>
      <c r="I444" s="31">
        <v>0.52222222222222203</v>
      </c>
      <c r="J444" s="29">
        <v>387</v>
      </c>
      <c r="K444" s="31">
        <v>0.47777777777777802</v>
      </c>
      <c r="L444" s="29">
        <v>1</v>
      </c>
      <c r="M444" s="29">
        <v>5</v>
      </c>
      <c r="N444" s="29">
        <v>413</v>
      </c>
      <c r="O444" s="29">
        <v>7</v>
      </c>
      <c r="P444" s="29">
        <v>0</v>
      </c>
      <c r="Q444" s="29">
        <v>376</v>
      </c>
      <c r="R444" s="29">
        <v>8</v>
      </c>
      <c r="S444" s="29">
        <f>SUM(Table6[[#This Row],[AmInd]:[HawPI]],Table6[[#This Row],[Multiple]])</f>
        <v>434</v>
      </c>
      <c r="T444" s="29">
        <v>808</v>
      </c>
      <c r="U444" s="31">
        <v>0.99753086419753101</v>
      </c>
      <c r="V444" s="29">
        <v>2</v>
      </c>
      <c r="W444" s="31">
        <v>2.4691358024691401E-3</v>
      </c>
      <c r="X444" s="29">
        <v>0</v>
      </c>
      <c r="Y444" s="29">
        <v>0</v>
      </c>
      <c r="Z444" s="29" t="s">
        <v>1869</v>
      </c>
      <c r="AA444" s="29">
        <v>0</v>
      </c>
      <c r="AB444" s="29">
        <v>0</v>
      </c>
      <c r="AC444" s="29">
        <v>0</v>
      </c>
      <c r="AD444" s="28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257</v>
      </c>
      <c r="AK444" s="29">
        <v>0</v>
      </c>
      <c r="AL444" s="29">
        <v>202</v>
      </c>
      <c r="AM444" s="29">
        <v>168</v>
      </c>
      <c r="AN444" s="29">
        <v>183</v>
      </c>
      <c r="AO444" s="29">
        <v>618</v>
      </c>
      <c r="AP444" s="72">
        <f>Table6[[#This Row],[FRL]]/Table6[[#This Row],[Total Students]]</f>
        <v>0.76296296296296295</v>
      </c>
      <c r="AQ444" s="29">
        <v>618</v>
      </c>
      <c r="AR444" s="57">
        <f>Table6[[#This Row],[At Risk]]/Table6[[#This Row],[Total Students]]</f>
        <v>0.76296296296296295</v>
      </c>
      <c r="AS444" s="29" t="s">
        <v>1767</v>
      </c>
      <c r="AT444" s="29" t="s">
        <v>2068</v>
      </c>
      <c r="AU444" s="70" t="s">
        <v>3246</v>
      </c>
    </row>
    <row r="445" spans="2:47" x14ac:dyDescent="0.25">
      <c r="B445" s="28" t="s">
        <v>1808</v>
      </c>
      <c r="C445" s="28" t="s">
        <v>119</v>
      </c>
      <c r="D445" s="28" t="s">
        <v>120</v>
      </c>
      <c r="E445" s="28" t="s">
        <v>2073</v>
      </c>
      <c r="F445" s="28" t="s">
        <v>855</v>
      </c>
      <c r="G445" s="29">
        <v>538</v>
      </c>
      <c r="H445" s="29">
        <v>256</v>
      </c>
      <c r="I445" s="31">
        <v>0.475836431226766</v>
      </c>
      <c r="J445" s="29">
        <v>282</v>
      </c>
      <c r="K445" s="31">
        <v>0.524163568773234</v>
      </c>
      <c r="L445" s="29">
        <v>0</v>
      </c>
      <c r="M445" s="29">
        <v>0</v>
      </c>
      <c r="N445" s="29">
        <v>511</v>
      </c>
      <c r="O445" s="29">
        <v>0</v>
      </c>
      <c r="P445" s="29">
        <v>0</v>
      </c>
      <c r="Q445" s="29">
        <v>11</v>
      </c>
      <c r="R445" s="29">
        <v>16</v>
      </c>
      <c r="S445" s="29">
        <f>SUM(Table6[[#This Row],[AmInd]:[HawPI]],Table6[[#This Row],[Multiple]])</f>
        <v>527</v>
      </c>
      <c r="T445" s="29">
        <v>538</v>
      </c>
      <c r="U445" s="31">
        <v>1</v>
      </c>
      <c r="V445" s="29">
        <v>0</v>
      </c>
      <c r="W445" s="31">
        <v>0</v>
      </c>
      <c r="X445" s="29">
        <v>0</v>
      </c>
      <c r="Y445" s="29">
        <v>10</v>
      </c>
      <c r="Z445" s="29" t="s">
        <v>1869</v>
      </c>
      <c r="AA445" s="29">
        <v>112</v>
      </c>
      <c r="AB445" s="29">
        <v>105</v>
      </c>
      <c r="AC445" s="29">
        <v>82</v>
      </c>
      <c r="AD445" s="28">
        <v>96</v>
      </c>
      <c r="AE445" s="29">
        <v>63</v>
      </c>
      <c r="AF445" s="29">
        <v>70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530</v>
      </c>
      <c r="AP445" s="72">
        <f>Table6[[#This Row],[FRL]]/Table6[[#This Row],[Total Students]]</f>
        <v>0.98513011152416352</v>
      </c>
      <c r="AQ445" s="29">
        <v>530</v>
      </c>
      <c r="AR445" s="57">
        <f>Table6[[#This Row],[At Risk]]/Table6[[#This Row],[Total Students]]</f>
        <v>0.98513011152416352</v>
      </c>
      <c r="AS445" s="29" t="s">
        <v>1767</v>
      </c>
      <c r="AT445" s="29" t="s">
        <v>2068</v>
      </c>
      <c r="AU445" s="70" t="s">
        <v>3246</v>
      </c>
    </row>
    <row r="446" spans="2:47" x14ac:dyDescent="0.25">
      <c r="B446" s="28" t="s">
        <v>1808</v>
      </c>
      <c r="C446" s="28" t="s">
        <v>119</v>
      </c>
      <c r="D446" s="28" t="s">
        <v>120</v>
      </c>
      <c r="E446" s="28" t="s">
        <v>2074</v>
      </c>
      <c r="F446" s="28" t="s">
        <v>856</v>
      </c>
      <c r="G446" s="29">
        <v>9</v>
      </c>
      <c r="H446" s="29">
        <v>3</v>
      </c>
      <c r="I446" s="31">
        <v>0.33333333333333298</v>
      </c>
      <c r="J446" s="29">
        <v>6</v>
      </c>
      <c r="K446" s="31">
        <v>0.66666666666666696</v>
      </c>
      <c r="L446" s="29">
        <v>0</v>
      </c>
      <c r="M446" s="29">
        <v>0</v>
      </c>
      <c r="N446" s="29">
        <v>8</v>
      </c>
      <c r="O446" s="29">
        <v>0</v>
      </c>
      <c r="P446" s="29">
        <v>0</v>
      </c>
      <c r="Q446" s="29">
        <v>0</v>
      </c>
      <c r="R446" s="29">
        <v>1</v>
      </c>
      <c r="S446" s="29">
        <f>SUM(Table6[[#This Row],[AmInd]:[HawPI]],Table6[[#This Row],[Multiple]])</f>
        <v>9</v>
      </c>
      <c r="T446" s="29">
        <v>9</v>
      </c>
      <c r="U446" s="31">
        <v>1</v>
      </c>
      <c r="V446" s="29">
        <v>0</v>
      </c>
      <c r="W446" s="31">
        <v>0</v>
      </c>
      <c r="X446" s="29">
        <v>0</v>
      </c>
      <c r="Y446" s="29">
        <v>9</v>
      </c>
      <c r="Z446" s="29" t="s">
        <v>1869</v>
      </c>
      <c r="AA446" s="29">
        <v>0</v>
      </c>
      <c r="AB446" s="29">
        <v>0</v>
      </c>
      <c r="AC446" s="29">
        <v>0</v>
      </c>
      <c r="AD446" s="28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9</v>
      </c>
      <c r="AP446" s="72">
        <f>Table6[[#This Row],[FRL]]/Table6[[#This Row],[Total Students]]</f>
        <v>1</v>
      </c>
      <c r="AQ446" s="29">
        <v>9</v>
      </c>
      <c r="AR446" s="57">
        <f>Table6[[#This Row],[At Risk]]/Table6[[#This Row],[Total Students]]</f>
        <v>1</v>
      </c>
      <c r="AS446" s="29" t="s">
        <v>1767</v>
      </c>
      <c r="AT446" s="29" t="s">
        <v>2068</v>
      </c>
      <c r="AU446" s="70" t="s">
        <v>3246</v>
      </c>
    </row>
    <row r="447" spans="2:47" x14ac:dyDescent="0.25">
      <c r="B447" s="28" t="s">
        <v>1808</v>
      </c>
      <c r="C447" s="28" t="s">
        <v>121</v>
      </c>
      <c r="D447" s="28" t="s">
        <v>122</v>
      </c>
      <c r="E447" s="28" t="s">
        <v>2075</v>
      </c>
      <c r="F447" s="28" t="s">
        <v>857</v>
      </c>
      <c r="G447" s="29">
        <v>232</v>
      </c>
      <c r="H447" s="29">
        <v>97</v>
      </c>
      <c r="I447" s="31">
        <v>0.41810344827586199</v>
      </c>
      <c r="J447" s="29">
        <v>135</v>
      </c>
      <c r="K447" s="31">
        <v>0.58189655172413801</v>
      </c>
      <c r="L447" s="29">
        <v>0</v>
      </c>
      <c r="M447" s="29">
        <v>0</v>
      </c>
      <c r="N447" s="29">
        <v>154</v>
      </c>
      <c r="O447" s="29">
        <v>1</v>
      </c>
      <c r="P447" s="29">
        <v>1</v>
      </c>
      <c r="Q447" s="29">
        <v>71</v>
      </c>
      <c r="R447" s="29">
        <v>5</v>
      </c>
      <c r="S447" s="29">
        <f>SUM(Table6[[#This Row],[AmInd]:[HawPI]],Table6[[#This Row],[Multiple]])</f>
        <v>161</v>
      </c>
      <c r="T447" s="29">
        <v>231</v>
      </c>
      <c r="U447" s="31">
        <v>0.99568965517241403</v>
      </c>
      <c r="V447" s="29">
        <v>1</v>
      </c>
      <c r="W447" s="31">
        <v>4.3103448275862103E-3</v>
      </c>
      <c r="X447" s="29">
        <v>0</v>
      </c>
      <c r="Y447" s="29">
        <v>0</v>
      </c>
      <c r="Z447" s="29" t="s">
        <v>1869</v>
      </c>
      <c r="AA447" s="29">
        <v>31</v>
      </c>
      <c r="AB447" s="29">
        <v>40</v>
      </c>
      <c r="AC447" s="29">
        <v>33</v>
      </c>
      <c r="AD447" s="28">
        <v>28</v>
      </c>
      <c r="AE447" s="29">
        <v>37</v>
      </c>
      <c r="AF447" s="29">
        <v>29</v>
      </c>
      <c r="AG447" s="29">
        <v>34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216</v>
      </c>
      <c r="AP447" s="72">
        <f>Table6[[#This Row],[FRL]]/Table6[[#This Row],[Total Students]]</f>
        <v>0.93103448275862066</v>
      </c>
      <c r="AQ447" s="29">
        <v>217</v>
      </c>
      <c r="AR447" s="57">
        <f>Table6[[#This Row],[At Risk]]/Table6[[#This Row],[Total Students]]</f>
        <v>0.93534482758620685</v>
      </c>
      <c r="AS447" s="29" t="s">
        <v>1767</v>
      </c>
      <c r="AT447" s="29" t="s">
        <v>2026</v>
      </c>
      <c r="AU447" s="70" t="s">
        <v>3247</v>
      </c>
    </row>
    <row r="448" spans="2:47" x14ac:dyDescent="0.25">
      <c r="B448" s="28" t="s">
        <v>1808</v>
      </c>
      <c r="C448" s="28" t="s">
        <v>121</v>
      </c>
      <c r="D448" s="28" t="s">
        <v>122</v>
      </c>
      <c r="E448" s="28" t="s">
        <v>2077</v>
      </c>
      <c r="F448" s="28" t="s">
        <v>858</v>
      </c>
      <c r="G448" s="29">
        <v>376</v>
      </c>
      <c r="H448" s="29">
        <v>164</v>
      </c>
      <c r="I448" s="31">
        <v>0.43617021276595702</v>
      </c>
      <c r="J448" s="29">
        <v>212</v>
      </c>
      <c r="K448" s="31">
        <v>0.56382978723404298</v>
      </c>
      <c r="L448" s="29">
        <v>1</v>
      </c>
      <c r="M448" s="29">
        <v>1</v>
      </c>
      <c r="N448" s="29">
        <v>41</v>
      </c>
      <c r="O448" s="29">
        <v>5</v>
      </c>
      <c r="P448" s="29">
        <v>0</v>
      </c>
      <c r="Q448" s="29">
        <v>322</v>
      </c>
      <c r="R448" s="29">
        <v>6</v>
      </c>
      <c r="S448" s="29">
        <f>SUM(Table6[[#This Row],[AmInd]:[HawPI]],Table6[[#This Row],[Multiple]])</f>
        <v>54</v>
      </c>
      <c r="T448" s="29">
        <v>376</v>
      </c>
      <c r="U448" s="31">
        <v>1</v>
      </c>
      <c r="V448" s="29">
        <v>0</v>
      </c>
      <c r="W448" s="31">
        <v>0</v>
      </c>
      <c r="X448" s="29">
        <v>0</v>
      </c>
      <c r="Y448" s="29">
        <v>0</v>
      </c>
      <c r="Z448" s="29" t="s">
        <v>1869</v>
      </c>
      <c r="AA448" s="29">
        <v>0</v>
      </c>
      <c r="AB448" s="29">
        <v>0</v>
      </c>
      <c r="AC448" s="29">
        <v>0</v>
      </c>
      <c r="AD448" s="28">
        <v>0</v>
      </c>
      <c r="AE448" s="29">
        <v>0</v>
      </c>
      <c r="AF448" s="29">
        <v>0</v>
      </c>
      <c r="AG448" s="29">
        <v>0</v>
      </c>
      <c r="AH448" s="29">
        <v>199</v>
      </c>
      <c r="AI448" s="29">
        <v>177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252</v>
      </c>
      <c r="AP448" s="72">
        <f>Table6[[#This Row],[FRL]]/Table6[[#This Row],[Total Students]]</f>
        <v>0.67021276595744683</v>
      </c>
      <c r="AQ448" s="29">
        <v>252</v>
      </c>
      <c r="AR448" s="57">
        <f>Table6[[#This Row],[At Risk]]/Table6[[#This Row],[Total Students]]</f>
        <v>0.67021276595744683</v>
      </c>
      <c r="AS448" s="29" t="s">
        <v>1767</v>
      </c>
      <c r="AT448" s="29" t="s">
        <v>2026</v>
      </c>
      <c r="AU448" s="70" t="s">
        <v>3247</v>
      </c>
    </row>
    <row r="449" spans="2:47" x14ac:dyDescent="0.25">
      <c r="B449" s="28" t="s">
        <v>1808</v>
      </c>
      <c r="C449" s="28" t="s">
        <v>121</v>
      </c>
      <c r="D449" s="28" t="s">
        <v>122</v>
      </c>
      <c r="E449" s="28" t="s">
        <v>2078</v>
      </c>
      <c r="F449" s="28" t="s">
        <v>859</v>
      </c>
      <c r="G449" s="29">
        <v>231</v>
      </c>
      <c r="H449" s="29">
        <v>111</v>
      </c>
      <c r="I449" s="31">
        <v>0.48051948051948101</v>
      </c>
      <c r="J449" s="29">
        <v>120</v>
      </c>
      <c r="K449" s="31">
        <v>0.51948051948051899</v>
      </c>
      <c r="L449" s="29">
        <v>4</v>
      </c>
      <c r="M449" s="29">
        <v>0</v>
      </c>
      <c r="N449" s="29">
        <v>0</v>
      </c>
      <c r="O449" s="29">
        <v>2</v>
      </c>
      <c r="P449" s="29">
        <v>0</v>
      </c>
      <c r="Q449" s="29">
        <v>223</v>
      </c>
      <c r="R449" s="29">
        <v>2</v>
      </c>
      <c r="S449" s="29">
        <f>SUM(Table6[[#This Row],[AmInd]:[HawPI]],Table6[[#This Row],[Multiple]])</f>
        <v>8</v>
      </c>
      <c r="T449" s="29">
        <v>231</v>
      </c>
      <c r="U449" s="31">
        <v>1</v>
      </c>
      <c r="V449" s="29">
        <v>0</v>
      </c>
      <c r="W449" s="31">
        <v>0</v>
      </c>
      <c r="X449" s="29">
        <v>0</v>
      </c>
      <c r="Y449" s="29">
        <v>1</v>
      </c>
      <c r="Z449" s="29" t="s">
        <v>1869</v>
      </c>
      <c r="AA449" s="29">
        <v>14</v>
      </c>
      <c r="AB449" s="29">
        <v>12</v>
      </c>
      <c r="AC449" s="29">
        <v>17</v>
      </c>
      <c r="AD449" s="28">
        <v>14</v>
      </c>
      <c r="AE449" s="29">
        <v>19</v>
      </c>
      <c r="AF449" s="29">
        <v>15</v>
      </c>
      <c r="AG449" s="29">
        <v>22</v>
      </c>
      <c r="AH449" s="29">
        <v>22</v>
      </c>
      <c r="AI449" s="29">
        <v>19</v>
      </c>
      <c r="AJ449" s="29">
        <v>24</v>
      </c>
      <c r="AK449" s="29">
        <v>0</v>
      </c>
      <c r="AL449" s="29">
        <v>18</v>
      </c>
      <c r="AM449" s="29">
        <v>19</v>
      </c>
      <c r="AN449" s="29">
        <v>15</v>
      </c>
      <c r="AO449" s="29">
        <v>139</v>
      </c>
      <c r="AP449" s="72">
        <f>Table6[[#This Row],[FRL]]/Table6[[#This Row],[Total Students]]</f>
        <v>0.60173160173160178</v>
      </c>
      <c r="AQ449" s="29">
        <v>139</v>
      </c>
      <c r="AR449" s="57">
        <f>Table6[[#This Row],[At Risk]]/Table6[[#This Row],[Total Students]]</f>
        <v>0.60173160173160178</v>
      </c>
      <c r="AS449" s="29" t="s">
        <v>1767</v>
      </c>
      <c r="AT449" s="29" t="s">
        <v>2026</v>
      </c>
      <c r="AU449" s="70" t="s">
        <v>3247</v>
      </c>
    </row>
    <row r="450" spans="2:47" x14ac:dyDescent="0.25">
      <c r="B450" s="28" t="s">
        <v>1808</v>
      </c>
      <c r="C450" s="28" t="s">
        <v>121</v>
      </c>
      <c r="D450" s="28" t="s">
        <v>122</v>
      </c>
      <c r="E450" s="28" t="s">
        <v>2079</v>
      </c>
      <c r="F450" s="28" t="s">
        <v>860</v>
      </c>
      <c r="G450" s="29">
        <v>660</v>
      </c>
      <c r="H450" s="29">
        <v>331</v>
      </c>
      <c r="I450" s="31">
        <v>0.50075872534142596</v>
      </c>
      <c r="J450" s="29">
        <v>329</v>
      </c>
      <c r="K450" s="31">
        <v>0.49924127465857399</v>
      </c>
      <c r="L450" s="29">
        <v>5</v>
      </c>
      <c r="M450" s="29">
        <v>7</v>
      </c>
      <c r="N450" s="29">
        <v>77</v>
      </c>
      <c r="O450" s="29">
        <v>9</v>
      </c>
      <c r="P450" s="29">
        <v>0</v>
      </c>
      <c r="Q450" s="29">
        <v>561</v>
      </c>
      <c r="R450" s="29">
        <v>1</v>
      </c>
      <c r="S450" s="29">
        <f>SUM(Table6[[#This Row],[AmInd]:[HawPI]],Table6[[#This Row],[Multiple]])</f>
        <v>99</v>
      </c>
      <c r="T450" s="29">
        <v>660</v>
      </c>
      <c r="U450" s="31">
        <v>1</v>
      </c>
      <c r="V450" s="29">
        <v>0</v>
      </c>
      <c r="W450" s="31">
        <v>0</v>
      </c>
      <c r="X450" s="29">
        <v>0</v>
      </c>
      <c r="Y450" s="29">
        <v>0</v>
      </c>
      <c r="Z450" s="29" t="s">
        <v>1869</v>
      </c>
      <c r="AA450" s="29">
        <v>0</v>
      </c>
      <c r="AB450" s="29">
        <v>0</v>
      </c>
      <c r="AC450" s="29">
        <v>0</v>
      </c>
      <c r="AD450" s="28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174</v>
      </c>
      <c r="AK450" s="29">
        <v>24</v>
      </c>
      <c r="AL450" s="29">
        <v>190</v>
      </c>
      <c r="AM450" s="29">
        <v>180</v>
      </c>
      <c r="AN450" s="29">
        <v>92</v>
      </c>
      <c r="AO450" s="29">
        <v>408</v>
      </c>
      <c r="AP450" s="72">
        <f>Table6[[#This Row],[FRL]]/Table6[[#This Row],[Total Students]]</f>
        <v>0.61818181818181817</v>
      </c>
      <c r="AQ450" s="29">
        <v>408</v>
      </c>
      <c r="AR450" s="57">
        <f>Table6[[#This Row],[At Risk]]/Table6[[#This Row],[Total Students]]</f>
        <v>0.61818181818181817</v>
      </c>
      <c r="AS450" s="29" t="s">
        <v>1767</v>
      </c>
      <c r="AT450" s="29" t="s">
        <v>2026</v>
      </c>
      <c r="AU450" s="70" t="s">
        <v>3247</v>
      </c>
    </row>
    <row r="451" spans="2:47" x14ac:dyDescent="0.25">
      <c r="B451" s="28" t="s">
        <v>1808</v>
      </c>
      <c r="C451" s="28" t="s">
        <v>121</v>
      </c>
      <c r="D451" s="28" t="s">
        <v>122</v>
      </c>
      <c r="E451" s="28" t="s">
        <v>2080</v>
      </c>
      <c r="F451" s="28" t="s">
        <v>861</v>
      </c>
      <c r="G451" s="29">
        <v>187</v>
      </c>
      <c r="H451" s="29">
        <v>76</v>
      </c>
      <c r="I451" s="31">
        <v>0.40641711229946498</v>
      </c>
      <c r="J451" s="29">
        <v>111</v>
      </c>
      <c r="K451" s="31">
        <v>0.59358288770053502</v>
      </c>
      <c r="L451" s="29">
        <v>0</v>
      </c>
      <c r="M451" s="29">
        <v>3</v>
      </c>
      <c r="N451" s="29">
        <v>29</v>
      </c>
      <c r="O451" s="29">
        <v>1</v>
      </c>
      <c r="P451" s="29">
        <v>2</v>
      </c>
      <c r="Q451" s="29">
        <v>152</v>
      </c>
      <c r="R451" s="29">
        <v>0</v>
      </c>
      <c r="S451" s="29">
        <f>SUM(Table6[[#This Row],[AmInd]:[HawPI]],Table6[[#This Row],[Multiple]])</f>
        <v>35</v>
      </c>
      <c r="T451" s="29">
        <v>187</v>
      </c>
      <c r="U451" s="31">
        <v>1</v>
      </c>
      <c r="V451" s="29">
        <v>0</v>
      </c>
      <c r="W451" s="31">
        <v>0</v>
      </c>
      <c r="X451" s="29">
        <v>0</v>
      </c>
      <c r="Y451" s="29">
        <v>0</v>
      </c>
      <c r="Z451" s="29" t="s">
        <v>1869</v>
      </c>
      <c r="AA451" s="29">
        <v>0</v>
      </c>
      <c r="AB451" s="29">
        <v>0</v>
      </c>
      <c r="AC451" s="29">
        <v>0</v>
      </c>
      <c r="AD451" s="28">
        <v>0</v>
      </c>
      <c r="AE451" s="29">
        <v>0</v>
      </c>
      <c r="AF451" s="29">
        <v>0</v>
      </c>
      <c r="AG451" s="29">
        <v>0</v>
      </c>
      <c r="AH451" s="29">
        <v>26</v>
      </c>
      <c r="AI451" s="29">
        <v>34</v>
      </c>
      <c r="AJ451" s="29">
        <v>29</v>
      </c>
      <c r="AK451" s="29">
        <v>0</v>
      </c>
      <c r="AL451" s="29">
        <v>46</v>
      </c>
      <c r="AM451" s="29">
        <v>29</v>
      </c>
      <c r="AN451" s="29">
        <v>23</v>
      </c>
      <c r="AO451" s="29">
        <v>137</v>
      </c>
      <c r="AP451" s="72">
        <f>Table6[[#This Row],[FRL]]/Table6[[#This Row],[Total Students]]</f>
        <v>0.73262032085561501</v>
      </c>
      <c r="AQ451" s="29">
        <v>137</v>
      </c>
      <c r="AR451" s="57">
        <f>Table6[[#This Row],[At Risk]]/Table6[[#This Row],[Total Students]]</f>
        <v>0.73262032085561501</v>
      </c>
      <c r="AS451" s="29" t="s">
        <v>1767</v>
      </c>
      <c r="AT451" s="29" t="s">
        <v>2026</v>
      </c>
      <c r="AU451" s="70" t="s">
        <v>3247</v>
      </c>
    </row>
    <row r="452" spans="2:47" x14ac:dyDescent="0.25">
      <c r="B452" s="28" t="s">
        <v>1808</v>
      </c>
      <c r="C452" s="28" t="s">
        <v>121</v>
      </c>
      <c r="D452" s="28" t="s">
        <v>122</v>
      </c>
      <c r="E452" s="28" t="s">
        <v>2081</v>
      </c>
      <c r="F452" s="28" t="s">
        <v>862</v>
      </c>
      <c r="G452" s="29">
        <v>523</v>
      </c>
      <c r="H452" s="29">
        <v>251</v>
      </c>
      <c r="I452" s="31">
        <v>0.47992351816443601</v>
      </c>
      <c r="J452" s="29">
        <v>272</v>
      </c>
      <c r="K452" s="31">
        <v>0.52007648183556399</v>
      </c>
      <c r="L452" s="29">
        <v>2</v>
      </c>
      <c r="M452" s="29">
        <v>3</v>
      </c>
      <c r="N452" s="29">
        <v>7</v>
      </c>
      <c r="O452" s="29">
        <v>15</v>
      </c>
      <c r="P452" s="29">
        <v>0</v>
      </c>
      <c r="Q452" s="29">
        <v>481</v>
      </c>
      <c r="R452" s="29">
        <v>15</v>
      </c>
      <c r="S452" s="29">
        <f>SUM(Table6[[#This Row],[AmInd]:[HawPI]],Table6[[#This Row],[Multiple]])</f>
        <v>42</v>
      </c>
      <c r="T452" s="29">
        <v>523</v>
      </c>
      <c r="U452" s="31">
        <v>1</v>
      </c>
      <c r="V452" s="29">
        <v>0</v>
      </c>
      <c r="W452" s="31">
        <v>0</v>
      </c>
      <c r="X452" s="29">
        <v>0</v>
      </c>
      <c r="Y452" s="29">
        <v>2</v>
      </c>
      <c r="Z452" s="29" t="s">
        <v>1869</v>
      </c>
      <c r="AA452" s="29">
        <v>63</v>
      </c>
      <c r="AB452" s="29">
        <v>62</v>
      </c>
      <c r="AC452" s="29">
        <v>81</v>
      </c>
      <c r="AD452" s="28">
        <v>68</v>
      </c>
      <c r="AE452" s="29">
        <v>86</v>
      </c>
      <c r="AF452" s="29">
        <v>85</v>
      </c>
      <c r="AG452" s="29">
        <v>76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324</v>
      </c>
      <c r="AP452" s="72">
        <f>Table6[[#This Row],[FRL]]/Table6[[#This Row],[Total Students]]</f>
        <v>0.6195028680688337</v>
      </c>
      <c r="AQ452" s="29">
        <v>324</v>
      </c>
      <c r="AR452" s="57">
        <f>Table6[[#This Row],[At Risk]]/Table6[[#This Row],[Total Students]]</f>
        <v>0.6195028680688337</v>
      </c>
      <c r="AS452" s="29" t="s">
        <v>1767</v>
      </c>
      <c r="AT452" s="29" t="s">
        <v>2026</v>
      </c>
      <c r="AU452" s="70" t="s">
        <v>3247</v>
      </c>
    </row>
    <row r="453" spans="2:47" x14ac:dyDescent="0.25">
      <c r="B453" s="28" t="s">
        <v>1808</v>
      </c>
      <c r="C453" s="28" t="s">
        <v>121</v>
      </c>
      <c r="D453" s="28" t="s">
        <v>122</v>
      </c>
      <c r="E453" s="28" t="s">
        <v>2082</v>
      </c>
      <c r="F453" s="28" t="s">
        <v>863</v>
      </c>
      <c r="G453" s="29">
        <v>219</v>
      </c>
      <c r="H453" s="29">
        <v>101</v>
      </c>
      <c r="I453" s="31">
        <v>0.46118721461187201</v>
      </c>
      <c r="J453" s="29">
        <v>118</v>
      </c>
      <c r="K453" s="31">
        <v>0.53881278538812805</v>
      </c>
      <c r="L453" s="29">
        <v>1</v>
      </c>
      <c r="M453" s="29">
        <v>0</v>
      </c>
      <c r="N453" s="29">
        <v>15</v>
      </c>
      <c r="O453" s="29">
        <v>1</v>
      </c>
      <c r="P453" s="29">
        <v>0</v>
      </c>
      <c r="Q453" s="29">
        <v>193</v>
      </c>
      <c r="R453" s="29">
        <v>9</v>
      </c>
      <c r="S453" s="29">
        <f>SUM(Table6[[#This Row],[AmInd]:[HawPI]],Table6[[#This Row],[Multiple]])</f>
        <v>26</v>
      </c>
      <c r="T453" s="29">
        <v>219</v>
      </c>
      <c r="U453" s="31">
        <v>1</v>
      </c>
      <c r="V453" s="29">
        <v>0</v>
      </c>
      <c r="W453" s="31">
        <v>0</v>
      </c>
      <c r="X453" s="29">
        <v>0</v>
      </c>
      <c r="Y453" s="29">
        <v>5</v>
      </c>
      <c r="Z453" s="29" t="s">
        <v>1869</v>
      </c>
      <c r="AA453" s="29">
        <v>24</v>
      </c>
      <c r="AB453" s="29">
        <v>29</v>
      </c>
      <c r="AC453" s="29">
        <v>32</v>
      </c>
      <c r="AD453" s="28">
        <v>35</v>
      </c>
      <c r="AE453" s="29">
        <v>41</v>
      </c>
      <c r="AF453" s="29">
        <v>22</v>
      </c>
      <c r="AG453" s="29">
        <v>31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162</v>
      </c>
      <c r="AP453" s="72">
        <f>Table6[[#This Row],[FRL]]/Table6[[#This Row],[Total Students]]</f>
        <v>0.73972602739726023</v>
      </c>
      <c r="AQ453" s="29">
        <v>162</v>
      </c>
      <c r="AR453" s="57">
        <f>Table6[[#This Row],[At Risk]]/Table6[[#This Row],[Total Students]]</f>
        <v>0.73972602739726023</v>
      </c>
      <c r="AS453" s="29" t="s">
        <v>1767</v>
      </c>
      <c r="AT453" s="29" t="s">
        <v>2026</v>
      </c>
      <c r="AU453" s="70" t="s">
        <v>3247</v>
      </c>
    </row>
    <row r="454" spans="2:47" x14ac:dyDescent="0.25">
      <c r="B454" s="28" t="s">
        <v>1808</v>
      </c>
      <c r="C454" s="28" t="s">
        <v>121</v>
      </c>
      <c r="D454" s="28" t="s">
        <v>122</v>
      </c>
      <c r="E454" s="28" t="s">
        <v>2083</v>
      </c>
      <c r="F454" s="28" t="s">
        <v>864</v>
      </c>
      <c r="G454" s="29">
        <v>524</v>
      </c>
      <c r="H454" s="29">
        <v>254</v>
      </c>
      <c r="I454" s="31">
        <v>0.484732824427481</v>
      </c>
      <c r="J454" s="29">
        <v>270</v>
      </c>
      <c r="K454" s="31">
        <v>0.515267175572519</v>
      </c>
      <c r="L454" s="29">
        <v>4</v>
      </c>
      <c r="M454" s="29">
        <v>0</v>
      </c>
      <c r="N454" s="29">
        <v>38</v>
      </c>
      <c r="O454" s="29">
        <v>13</v>
      </c>
      <c r="P454" s="29">
        <v>0</v>
      </c>
      <c r="Q454" s="29">
        <v>455</v>
      </c>
      <c r="R454" s="29">
        <v>14</v>
      </c>
      <c r="S454" s="29">
        <f>SUM(Table6[[#This Row],[AmInd]:[HawPI]],Table6[[#This Row],[Multiple]])</f>
        <v>69</v>
      </c>
      <c r="T454" s="29">
        <v>524</v>
      </c>
      <c r="U454" s="31">
        <v>1</v>
      </c>
      <c r="V454" s="29">
        <v>0</v>
      </c>
      <c r="W454" s="31">
        <v>0</v>
      </c>
      <c r="X454" s="29">
        <v>0</v>
      </c>
      <c r="Y454" s="29">
        <v>7</v>
      </c>
      <c r="Z454" s="29" t="s">
        <v>1869</v>
      </c>
      <c r="AA454" s="29">
        <v>62</v>
      </c>
      <c r="AB454" s="29">
        <v>78</v>
      </c>
      <c r="AC454" s="29">
        <v>69</v>
      </c>
      <c r="AD454" s="28">
        <v>67</v>
      </c>
      <c r="AE454" s="29">
        <v>72</v>
      </c>
      <c r="AF454" s="29">
        <v>89</v>
      </c>
      <c r="AG454" s="29">
        <v>80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368</v>
      </c>
      <c r="AP454" s="72">
        <f>Table6[[#This Row],[FRL]]/Table6[[#This Row],[Total Students]]</f>
        <v>0.70229007633587781</v>
      </c>
      <c r="AQ454" s="29">
        <v>368</v>
      </c>
      <c r="AR454" s="57">
        <f>Table6[[#This Row],[At Risk]]/Table6[[#This Row],[Total Students]]</f>
        <v>0.70229007633587781</v>
      </c>
      <c r="AS454" s="29" t="s">
        <v>1767</v>
      </c>
      <c r="AT454" s="29" t="s">
        <v>2026</v>
      </c>
      <c r="AU454" s="70" t="s">
        <v>3247</v>
      </c>
    </row>
    <row r="455" spans="2:47" x14ac:dyDescent="0.25">
      <c r="B455" s="28" t="s">
        <v>1808</v>
      </c>
      <c r="C455" s="28" t="s">
        <v>121</v>
      </c>
      <c r="D455" s="28" t="s">
        <v>122</v>
      </c>
      <c r="E455" s="28" t="s">
        <v>2084</v>
      </c>
      <c r="F455" s="28" t="s">
        <v>865</v>
      </c>
      <c r="G455" s="29">
        <v>18</v>
      </c>
      <c r="H455" s="29">
        <v>7</v>
      </c>
      <c r="I455" s="31">
        <v>0.38888888888888901</v>
      </c>
      <c r="J455" s="29">
        <v>11</v>
      </c>
      <c r="K455" s="31">
        <v>0.61111111111111105</v>
      </c>
      <c r="L455" s="29">
        <v>0</v>
      </c>
      <c r="M455" s="29">
        <v>0</v>
      </c>
      <c r="N455" s="29">
        <v>4</v>
      </c>
      <c r="O455" s="29">
        <v>0</v>
      </c>
      <c r="P455" s="29">
        <v>0</v>
      </c>
      <c r="Q455" s="29">
        <v>13</v>
      </c>
      <c r="R455" s="29">
        <v>1</v>
      </c>
      <c r="S455" s="29">
        <f>SUM(Table6[[#This Row],[AmInd]:[HawPI]],Table6[[#This Row],[Multiple]])</f>
        <v>5</v>
      </c>
      <c r="T455" s="29">
        <v>18</v>
      </c>
      <c r="U455" s="31">
        <v>1</v>
      </c>
      <c r="V455" s="29">
        <v>0</v>
      </c>
      <c r="W455" s="31">
        <v>0</v>
      </c>
      <c r="X455" s="29">
        <v>0</v>
      </c>
      <c r="Y455" s="29">
        <v>18</v>
      </c>
      <c r="Z455" s="29" t="s">
        <v>1869</v>
      </c>
      <c r="AA455" s="29">
        <v>0</v>
      </c>
      <c r="AB455" s="29">
        <v>0</v>
      </c>
      <c r="AC455" s="29">
        <v>0</v>
      </c>
      <c r="AD455" s="28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14</v>
      </c>
      <c r="AP455" s="72">
        <f>Table6[[#This Row],[FRL]]/Table6[[#This Row],[Total Students]]</f>
        <v>0.77777777777777779</v>
      </c>
      <c r="AQ455" s="29">
        <v>14</v>
      </c>
      <c r="AR455" s="57">
        <f>Table6[[#This Row],[At Risk]]/Table6[[#This Row],[Total Students]]</f>
        <v>0.77777777777777779</v>
      </c>
      <c r="AS455" s="29" t="s">
        <v>1767</v>
      </c>
      <c r="AT455" s="29" t="s">
        <v>2026</v>
      </c>
      <c r="AU455" s="70" t="s">
        <v>3247</v>
      </c>
    </row>
    <row r="456" spans="2:47" x14ac:dyDescent="0.25">
      <c r="B456" s="28" t="s">
        <v>1808</v>
      </c>
      <c r="C456" s="28" t="s">
        <v>123</v>
      </c>
      <c r="D456" s="28" t="s">
        <v>124</v>
      </c>
      <c r="E456" s="28" t="s">
        <v>2085</v>
      </c>
      <c r="F456" s="28" t="s">
        <v>866</v>
      </c>
      <c r="G456" s="29">
        <v>475</v>
      </c>
      <c r="H456" s="29">
        <v>248</v>
      </c>
      <c r="I456" s="31">
        <v>0.52210526315789496</v>
      </c>
      <c r="J456" s="29">
        <v>227</v>
      </c>
      <c r="K456" s="31">
        <v>0.47789473684210498</v>
      </c>
      <c r="L456" s="29">
        <v>0</v>
      </c>
      <c r="M456" s="29">
        <v>30</v>
      </c>
      <c r="N456" s="29">
        <v>294</v>
      </c>
      <c r="O456" s="29">
        <v>11</v>
      </c>
      <c r="P456" s="29">
        <v>0</v>
      </c>
      <c r="Q456" s="29">
        <v>133</v>
      </c>
      <c r="R456" s="29">
        <v>7</v>
      </c>
      <c r="S456" s="29">
        <f>SUM(Table6[[#This Row],[AmInd]:[HawPI]],Table6[[#This Row],[Multiple]])</f>
        <v>342</v>
      </c>
      <c r="T456" s="29">
        <v>468</v>
      </c>
      <c r="U456" s="31">
        <v>0.98526315789473695</v>
      </c>
      <c r="V456" s="29">
        <v>7</v>
      </c>
      <c r="W456" s="31">
        <v>1.4736842105263199E-2</v>
      </c>
      <c r="X456" s="29">
        <v>0</v>
      </c>
      <c r="Y456" s="29">
        <v>0</v>
      </c>
      <c r="Z456" s="29" t="s">
        <v>1869</v>
      </c>
      <c r="AA456" s="29">
        <v>0</v>
      </c>
      <c r="AB456" s="29">
        <v>0</v>
      </c>
      <c r="AC456" s="29">
        <v>0</v>
      </c>
      <c r="AD456" s="28">
        <v>0</v>
      </c>
      <c r="AE456" s="29">
        <v>0</v>
      </c>
      <c r="AF456" s="29">
        <v>0</v>
      </c>
      <c r="AG456" s="29">
        <v>0</v>
      </c>
      <c r="AH456" s="29">
        <v>240</v>
      </c>
      <c r="AI456" s="29">
        <v>235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417</v>
      </c>
      <c r="AP456" s="72">
        <f>Table6[[#This Row],[FRL]]/Table6[[#This Row],[Total Students]]</f>
        <v>0.87789473684210528</v>
      </c>
      <c r="AQ456" s="29">
        <v>417</v>
      </c>
      <c r="AR456" s="57">
        <f>Table6[[#This Row],[At Risk]]/Table6[[#This Row],[Total Students]]</f>
        <v>0.87789473684210528</v>
      </c>
      <c r="AS456" s="29" t="s">
        <v>1767</v>
      </c>
      <c r="AT456" s="29" t="s">
        <v>1917</v>
      </c>
      <c r="AU456" s="70" t="s">
        <v>3246</v>
      </c>
    </row>
    <row r="457" spans="2:47" x14ac:dyDescent="0.25">
      <c r="B457" s="28" t="s">
        <v>1808</v>
      </c>
      <c r="C457" s="28" t="s">
        <v>123</v>
      </c>
      <c r="D457" s="28" t="s">
        <v>124</v>
      </c>
      <c r="E457" s="28" t="s">
        <v>2086</v>
      </c>
      <c r="F457" s="28" t="s">
        <v>867</v>
      </c>
      <c r="G457" s="29">
        <v>405</v>
      </c>
      <c r="H457" s="29">
        <v>188</v>
      </c>
      <c r="I457" s="31">
        <v>0.46419753086419802</v>
      </c>
      <c r="J457" s="29">
        <v>217</v>
      </c>
      <c r="K457" s="31">
        <v>0.53580246913580198</v>
      </c>
      <c r="L457" s="29">
        <v>2</v>
      </c>
      <c r="M457" s="29">
        <v>9</v>
      </c>
      <c r="N457" s="29">
        <v>66</v>
      </c>
      <c r="O457" s="29">
        <v>87</v>
      </c>
      <c r="P457" s="29">
        <v>0</v>
      </c>
      <c r="Q457" s="29">
        <v>215</v>
      </c>
      <c r="R457" s="29">
        <v>26</v>
      </c>
      <c r="S457" s="29">
        <f>SUM(Table6[[#This Row],[AmInd]:[HawPI]],Table6[[#This Row],[Multiple]])</f>
        <v>190</v>
      </c>
      <c r="T457" s="29">
        <v>337</v>
      </c>
      <c r="U457" s="31">
        <v>0.83209876543209904</v>
      </c>
      <c r="V457" s="29">
        <v>68</v>
      </c>
      <c r="W457" s="31">
        <v>0.16790123456790099</v>
      </c>
      <c r="X457" s="29">
        <v>0</v>
      </c>
      <c r="Y457" s="29">
        <v>0</v>
      </c>
      <c r="Z457" s="29" t="s">
        <v>1869</v>
      </c>
      <c r="AA457" s="29">
        <v>51</v>
      </c>
      <c r="AB457" s="29">
        <v>53</v>
      </c>
      <c r="AC457" s="29">
        <v>61</v>
      </c>
      <c r="AD457" s="28">
        <v>60</v>
      </c>
      <c r="AE457" s="29">
        <v>70</v>
      </c>
      <c r="AF457" s="29">
        <v>51</v>
      </c>
      <c r="AG457" s="29">
        <v>59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336</v>
      </c>
      <c r="AP457" s="72">
        <f>Table6[[#This Row],[FRL]]/Table6[[#This Row],[Total Students]]</f>
        <v>0.82962962962962961</v>
      </c>
      <c r="AQ457" s="29">
        <v>336</v>
      </c>
      <c r="AR457" s="57">
        <f>Table6[[#This Row],[At Risk]]/Table6[[#This Row],[Total Students]]</f>
        <v>0.82962962962962961</v>
      </c>
      <c r="AS457" s="29" t="s">
        <v>1767</v>
      </c>
      <c r="AT457" s="29" t="s">
        <v>1917</v>
      </c>
      <c r="AU457" s="70" t="s">
        <v>3246</v>
      </c>
    </row>
    <row r="458" spans="2:47" x14ac:dyDescent="0.25">
      <c r="B458" s="28" t="s">
        <v>1808</v>
      </c>
      <c r="C458" s="28" t="s">
        <v>123</v>
      </c>
      <c r="D458" s="28" t="s">
        <v>124</v>
      </c>
      <c r="E458" s="28" t="s">
        <v>2087</v>
      </c>
      <c r="F458" s="28" t="s">
        <v>868</v>
      </c>
      <c r="G458" s="29">
        <v>314</v>
      </c>
      <c r="H458" s="29">
        <v>143</v>
      </c>
      <c r="I458" s="31">
        <v>0.45541401273885401</v>
      </c>
      <c r="J458" s="29">
        <v>171</v>
      </c>
      <c r="K458" s="31">
        <v>0.54458598726114604</v>
      </c>
      <c r="L458" s="29">
        <v>0</v>
      </c>
      <c r="M458" s="29">
        <v>68</v>
      </c>
      <c r="N458" s="29">
        <v>31</v>
      </c>
      <c r="O458" s="29">
        <v>9</v>
      </c>
      <c r="P458" s="29">
        <v>0</v>
      </c>
      <c r="Q458" s="29">
        <v>184</v>
      </c>
      <c r="R458" s="29">
        <v>22</v>
      </c>
      <c r="S458" s="29">
        <f>SUM(Table6[[#This Row],[AmInd]:[HawPI]],Table6[[#This Row],[Multiple]])</f>
        <v>130</v>
      </c>
      <c r="T458" s="29">
        <v>279</v>
      </c>
      <c r="U458" s="31">
        <v>0.888535031847134</v>
      </c>
      <c r="V458" s="29">
        <v>35</v>
      </c>
      <c r="W458" s="31">
        <v>0.111464968152866</v>
      </c>
      <c r="X458" s="29">
        <v>0</v>
      </c>
      <c r="Y458" s="29">
        <v>2</v>
      </c>
      <c r="Z458" s="29" t="s">
        <v>1869</v>
      </c>
      <c r="AA458" s="29">
        <v>43</v>
      </c>
      <c r="AB458" s="29">
        <v>52</v>
      </c>
      <c r="AC458" s="29">
        <v>44</v>
      </c>
      <c r="AD458" s="28">
        <v>53</v>
      </c>
      <c r="AE458" s="29">
        <v>53</v>
      </c>
      <c r="AF458" s="29">
        <v>35</v>
      </c>
      <c r="AG458" s="29">
        <v>32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234</v>
      </c>
      <c r="AP458" s="72">
        <f>Table6[[#This Row],[FRL]]/Table6[[#This Row],[Total Students]]</f>
        <v>0.74522292993630568</v>
      </c>
      <c r="AQ458" s="29">
        <v>234</v>
      </c>
      <c r="AR458" s="57">
        <f>Table6[[#This Row],[At Risk]]/Table6[[#This Row],[Total Students]]</f>
        <v>0.74522292993630568</v>
      </c>
      <c r="AS458" s="29" t="s">
        <v>1767</v>
      </c>
      <c r="AT458" s="29" t="s">
        <v>1917</v>
      </c>
      <c r="AU458" s="70" t="s">
        <v>3246</v>
      </c>
    </row>
    <row r="459" spans="2:47" x14ac:dyDescent="0.25">
      <c r="B459" s="28" t="s">
        <v>1808</v>
      </c>
      <c r="C459" s="28" t="s">
        <v>123</v>
      </c>
      <c r="D459" s="28" t="s">
        <v>124</v>
      </c>
      <c r="E459" s="28" t="s">
        <v>2088</v>
      </c>
      <c r="F459" s="28" t="s">
        <v>869</v>
      </c>
      <c r="G459" s="29">
        <v>569</v>
      </c>
      <c r="H459" s="29">
        <v>282</v>
      </c>
      <c r="I459" s="31">
        <v>0.49560632688927903</v>
      </c>
      <c r="J459" s="29">
        <v>287</v>
      </c>
      <c r="K459" s="31">
        <v>0.50439367311072103</v>
      </c>
      <c r="L459" s="29">
        <v>3</v>
      </c>
      <c r="M459" s="29">
        <v>4</v>
      </c>
      <c r="N459" s="29">
        <v>42</v>
      </c>
      <c r="O459" s="29">
        <v>34</v>
      </c>
      <c r="P459" s="29">
        <v>0</v>
      </c>
      <c r="Q459" s="29">
        <v>478</v>
      </c>
      <c r="R459" s="29">
        <v>8</v>
      </c>
      <c r="S459" s="29">
        <f>SUM(Table6[[#This Row],[AmInd]:[HawPI]],Table6[[#This Row],[Multiple]])</f>
        <v>91</v>
      </c>
      <c r="T459" s="29">
        <v>560</v>
      </c>
      <c r="U459" s="31">
        <v>0.98418277680140598</v>
      </c>
      <c r="V459" s="29">
        <v>9</v>
      </c>
      <c r="W459" s="31">
        <v>1.5817223198594001E-2</v>
      </c>
      <c r="X459" s="29">
        <v>0</v>
      </c>
      <c r="Y459" s="29">
        <v>0</v>
      </c>
      <c r="Z459" s="29" t="s">
        <v>1869</v>
      </c>
      <c r="AA459" s="29">
        <v>0</v>
      </c>
      <c r="AB459" s="29">
        <v>0</v>
      </c>
      <c r="AC459" s="29">
        <v>0</v>
      </c>
      <c r="AD459" s="28">
        <v>0</v>
      </c>
      <c r="AE459" s="29">
        <v>0</v>
      </c>
      <c r="AF459" s="29">
        <v>0</v>
      </c>
      <c r="AG459" s="29">
        <v>88</v>
      </c>
      <c r="AH459" s="29">
        <v>89</v>
      </c>
      <c r="AI459" s="29">
        <v>95</v>
      </c>
      <c r="AJ459" s="29">
        <v>91</v>
      </c>
      <c r="AK459" s="29">
        <v>2</v>
      </c>
      <c r="AL459" s="29">
        <v>68</v>
      </c>
      <c r="AM459" s="29">
        <v>69</v>
      </c>
      <c r="AN459" s="29">
        <v>67</v>
      </c>
      <c r="AO459" s="29">
        <v>295</v>
      </c>
      <c r="AP459" s="72">
        <f>Table6[[#This Row],[FRL]]/Table6[[#This Row],[Total Students]]</f>
        <v>0.5184534270650264</v>
      </c>
      <c r="AQ459" s="29">
        <v>295</v>
      </c>
      <c r="AR459" s="57">
        <f>Table6[[#This Row],[At Risk]]/Table6[[#This Row],[Total Students]]</f>
        <v>0.5184534270650264</v>
      </c>
      <c r="AS459" s="29" t="s">
        <v>1767</v>
      </c>
      <c r="AT459" s="29" t="s">
        <v>1917</v>
      </c>
      <c r="AU459" s="70" t="s">
        <v>3246</v>
      </c>
    </row>
    <row r="460" spans="2:47" x14ac:dyDescent="0.25">
      <c r="B460" s="28" t="s">
        <v>1808</v>
      </c>
      <c r="C460" s="28" t="s">
        <v>123</v>
      </c>
      <c r="D460" s="28" t="s">
        <v>124</v>
      </c>
      <c r="E460" s="28" t="s">
        <v>2089</v>
      </c>
      <c r="F460" s="28" t="s">
        <v>870</v>
      </c>
      <c r="G460" s="29">
        <v>273</v>
      </c>
      <c r="H460" s="29">
        <v>119</v>
      </c>
      <c r="I460" s="31">
        <v>0.43589743589743601</v>
      </c>
      <c r="J460" s="29">
        <v>154</v>
      </c>
      <c r="K460" s="31">
        <v>0.56410256410256399</v>
      </c>
      <c r="L460" s="29">
        <v>1</v>
      </c>
      <c r="M460" s="29">
        <v>3</v>
      </c>
      <c r="N460" s="29">
        <v>61</v>
      </c>
      <c r="O460" s="29">
        <v>10</v>
      </c>
      <c r="P460" s="29">
        <v>0</v>
      </c>
      <c r="Q460" s="29">
        <v>182</v>
      </c>
      <c r="R460" s="29">
        <v>16</v>
      </c>
      <c r="S460" s="29">
        <f>SUM(Table6[[#This Row],[AmInd]:[HawPI]],Table6[[#This Row],[Multiple]])</f>
        <v>91</v>
      </c>
      <c r="T460" s="29">
        <v>272</v>
      </c>
      <c r="U460" s="31">
        <v>0.99633699633699602</v>
      </c>
      <c r="V460" s="29">
        <v>1</v>
      </c>
      <c r="W460" s="31">
        <v>3.66300366300366E-3</v>
      </c>
      <c r="X460" s="29">
        <v>0</v>
      </c>
      <c r="Y460" s="29">
        <v>4</v>
      </c>
      <c r="Z460" s="29" t="s">
        <v>1869</v>
      </c>
      <c r="AA460" s="29">
        <v>46</v>
      </c>
      <c r="AB460" s="29">
        <v>36</v>
      </c>
      <c r="AC460" s="29">
        <v>37</v>
      </c>
      <c r="AD460" s="28">
        <v>33</v>
      </c>
      <c r="AE460" s="29">
        <v>43</v>
      </c>
      <c r="AF460" s="29">
        <v>46</v>
      </c>
      <c r="AG460" s="29">
        <v>28</v>
      </c>
      <c r="AH460" s="29">
        <v>0</v>
      </c>
      <c r="AI460" s="29">
        <v>0</v>
      </c>
      <c r="AJ460" s="29">
        <v>0</v>
      </c>
      <c r="AK460" s="29">
        <v>0</v>
      </c>
      <c r="AL460" s="29">
        <v>0</v>
      </c>
      <c r="AM460" s="29">
        <v>0</v>
      </c>
      <c r="AN460" s="29">
        <v>0</v>
      </c>
      <c r="AO460" s="29">
        <v>167</v>
      </c>
      <c r="AP460" s="72">
        <f>Table6[[#This Row],[FRL]]/Table6[[#This Row],[Total Students]]</f>
        <v>0.61172161172161177</v>
      </c>
      <c r="AQ460" s="29">
        <v>167</v>
      </c>
      <c r="AR460" s="57">
        <f>Table6[[#This Row],[At Risk]]/Table6[[#This Row],[Total Students]]</f>
        <v>0.61172161172161177</v>
      </c>
      <c r="AS460" s="29" t="s">
        <v>1767</v>
      </c>
      <c r="AT460" s="29" t="s">
        <v>1917</v>
      </c>
      <c r="AU460" s="70" t="s">
        <v>3246</v>
      </c>
    </row>
    <row r="461" spans="2:47" ht="30" x14ac:dyDescent="0.25">
      <c r="B461" s="28" t="s">
        <v>1808</v>
      </c>
      <c r="C461" s="28" t="s">
        <v>123</v>
      </c>
      <c r="D461" s="28" t="s">
        <v>124</v>
      </c>
      <c r="E461" s="28" t="s">
        <v>2090</v>
      </c>
      <c r="F461" s="28" t="s">
        <v>871</v>
      </c>
      <c r="G461" s="29">
        <v>563</v>
      </c>
      <c r="H461" s="29">
        <v>284</v>
      </c>
      <c r="I461" s="31">
        <v>0.50444049733570195</v>
      </c>
      <c r="J461" s="29">
        <v>279</v>
      </c>
      <c r="K461" s="31">
        <v>0.49555950266429799</v>
      </c>
      <c r="L461" s="29">
        <v>0</v>
      </c>
      <c r="M461" s="29">
        <v>9</v>
      </c>
      <c r="N461" s="29">
        <v>475</v>
      </c>
      <c r="O461" s="29">
        <v>18</v>
      </c>
      <c r="P461" s="29">
        <v>0</v>
      </c>
      <c r="Q461" s="29">
        <v>47</v>
      </c>
      <c r="R461" s="29">
        <v>14</v>
      </c>
      <c r="S461" s="29">
        <f>SUM(Table6[[#This Row],[AmInd]:[HawPI]],Table6[[#This Row],[Multiple]])</f>
        <v>516</v>
      </c>
      <c r="T461" s="29">
        <v>552</v>
      </c>
      <c r="U461" s="31">
        <v>0.98046181172291302</v>
      </c>
      <c r="V461" s="29">
        <v>11</v>
      </c>
      <c r="W461" s="31">
        <v>1.9538188277087001E-2</v>
      </c>
      <c r="X461" s="29">
        <v>0</v>
      </c>
      <c r="Y461" s="29">
        <v>4</v>
      </c>
      <c r="Z461" s="29" t="s">
        <v>1869</v>
      </c>
      <c r="AA461" s="29">
        <v>82</v>
      </c>
      <c r="AB461" s="29">
        <v>83</v>
      </c>
      <c r="AC461" s="29">
        <v>87</v>
      </c>
      <c r="AD461" s="28">
        <v>72</v>
      </c>
      <c r="AE461" s="29">
        <v>79</v>
      </c>
      <c r="AF461" s="29">
        <v>78</v>
      </c>
      <c r="AG461" s="29">
        <v>78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551</v>
      </c>
      <c r="AP461" s="72">
        <f>Table6[[#This Row],[FRL]]/Table6[[#This Row],[Total Students]]</f>
        <v>0.97868561278863231</v>
      </c>
      <c r="AQ461" s="29">
        <v>551</v>
      </c>
      <c r="AR461" s="57">
        <f>Table6[[#This Row],[At Risk]]/Table6[[#This Row],[Total Students]]</f>
        <v>0.97868561278863231</v>
      </c>
      <c r="AS461" s="29" t="s">
        <v>1767</v>
      </c>
      <c r="AT461" s="29" t="s">
        <v>1917</v>
      </c>
      <c r="AU461" s="70" t="s">
        <v>3246</v>
      </c>
    </row>
    <row r="462" spans="2:47" x14ac:dyDescent="0.25">
      <c r="B462" s="28" t="s">
        <v>1808</v>
      </c>
      <c r="C462" s="28" t="s">
        <v>123</v>
      </c>
      <c r="D462" s="28" t="s">
        <v>124</v>
      </c>
      <c r="E462" s="28" t="s">
        <v>2091</v>
      </c>
      <c r="F462" s="28" t="s">
        <v>872</v>
      </c>
      <c r="G462" s="29">
        <v>220</v>
      </c>
      <c r="H462" s="29">
        <v>112</v>
      </c>
      <c r="I462" s="31">
        <v>0.50909090909090904</v>
      </c>
      <c r="J462" s="29">
        <v>108</v>
      </c>
      <c r="K462" s="31">
        <v>0.49090909090909102</v>
      </c>
      <c r="L462" s="29">
        <v>0</v>
      </c>
      <c r="M462" s="29">
        <v>0</v>
      </c>
      <c r="N462" s="29">
        <v>199</v>
      </c>
      <c r="O462" s="29">
        <v>1</v>
      </c>
      <c r="P462" s="29">
        <v>0</v>
      </c>
      <c r="Q462" s="29">
        <v>17</v>
      </c>
      <c r="R462" s="29">
        <v>3</v>
      </c>
      <c r="S462" s="29">
        <f>SUM(Table6[[#This Row],[AmInd]:[HawPI]],Table6[[#This Row],[Multiple]])</f>
        <v>203</v>
      </c>
      <c r="T462" s="29">
        <v>219</v>
      </c>
      <c r="U462" s="31">
        <v>0.99545454545454504</v>
      </c>
      <c r="V462" s="29">
        <v>1</v>
      </c>
      <c r="W462" s="31">
        <v>4.5454545454545496E-3</v>
      </c>
      <c r="X462" s="29">
        <v>0</v>
      </c>
      <c r="Y462" s="29">
        <v>0</v>
      </c>
      <c r="Z462" s="29" t="s">
        <v>1869</v>
      </c>
      <c r="AA462" s="29">
        <v>32</v>
      </c>
      <c r="AB462" s="29">
        <v>22</v>
      </c>
      <c r="AC462" s="29">
        <v>36</v>
      </c>
      <c r="AD462" s="28">
        <v>24</v>
      </c>
      <c r="AE462" s="29">
        <v>32</v>
      </c>
      <c r="AF462" s="29">
        <v>44</v>
      </c>
      <c r="AG462" s="29">
        <v>30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212</v>
      </c>
      <c r="AP462" s="72">
        <f>Table6[[#This Row],[FRL]]/Table6[[#This Row],[Total Students]]</f>
        <v>0.96363636363636362</v>
      </c>
      <c r="AQ462" s="29">
        <v>212</v>
      </c>
      <c r="AR462" s="57">
        <f>Table6[[#This Row],[At Risk]]/Table6[[#This Row],[Total Students]]</f>
        <v>0.96363636363636362</v>
      </c>
      <c r="AS462" s="29" t="s">
        <v>1767</v>
      </c>
      <c r="AT462" s="29" t="s">
        <v>1917</v>
      </c>
      <c r="AU462" s="70" t="s">
        <v>3246</v>
      </c>
    </row>
    <row r="463" spans="2:47" x14ac:dyDescent="0.25">
      <c r="B463" s="28" t="s">
        <v>1808</v>
      </c>
      <c r="C463" s="28" t="s">
        <v>123</v>
      </c>
      <c r="D463" s="28" t="s">
        <v>124</v>
      </c>
      <c r="E463" s="28" t="s">
        <v>2092</v>
      </c>
      <c r="F463" s="28" t="s">
        <v>873</v>
      </c>
      <c r="G463" s="29">
        <v>416</v>
      </c>
      <c r="H463" s="29">
        <v>203</v>
      </c>
      <c r="I463" s="31">
        <v>0.487980769230769</v>
      </c>
      <c r="J463" s="29">
        <v>213</v>
      </c>
      <c r="K463" s="31">
        <v>0.51201923076923095</v>
      </c>
      <c r="L463" s="29">
        <v>0</v>
      </c>
      <c r="M463" s="29">
        <v>0</v>
      </c>
      <c r="N463" s="29">
        <v>363</v>
      </c>
      <c r="O463" s="29">
        <v>3</v>
      </c>
      <c r="P463" s="29">
        <v>1</v>
      </c>
      <c r="Q463" s="29">
        <v>46</v>
      </c>
      <c r="R463" s="29">
        <v>3</v>
      </c>
      <c r="S463" s="29">
        <f>SUM(Table6[[#This Row],[AmInd]:[HawPI]],Table6[[#This Row],[Multiple]])</f>
        <v>370</v>
      </c>
      <c r="T463" s="29">
        <v>413</v>
      </c>
      <c r="U463" s="31">
        <v>0.99278846153846201</v>
      </c>
      <c r="V463" s="29">
        <v>3</v>
      </c>
      <c r="W463" s="31">
        <v>7.2115384615384602E-3</v>
      </c>
      <c r="X463" s="29">
        <v>0</v>
      </c>
      <c r="Y463" s="29">
        <v>0</v>
      </c>
      <c r="Z463" s="29" t="s">
        <v>1869</v>
      </c>
      <c r="AA463" s="29">
        <v>0</v>
      </c>
      <c r="AB463" s="29">
        <v>0</v>
      </c>
      <c r="AC463" s="29">
        <v>0</v>
      </c>
      <c r="AD463" s="28">
        <v>0</v>
      </c>
      <c r="AE463" s="29">
        <v>0</v>
      </c>
      <c r="AF463" s="29">
        <v>0</v>
      </c>
      <c r="AG463" s="29">
        <v>0</v>
      </c>
      <c r="AH463" s="29">
        <v>69</v>
      </c>
      <c r="AI463" s="29">
        <v>63</v>
      </c>
      <c r="AJ463" s="29">
        <v>51</v>
      </c>
      <c r="AK463" s="29">
        <v>26</v>
      </c>
      <c r="AL463" s="29">
        <v>85</v>
      </c>
      <c r="AM463" s="29">
        <v>68</v>
      </c>
      <c r="AN463" s="29">
        <v>54</v>
      </c>
      <c r="AO463" s="29">
        <v>378</v>
      </c>
      <c r="AP463" s="72">
        <f>Table6[[#This Row],[FRL]]/Table6[[#This Row],[Total Students]]</f>
        <v>0.90865384615384615</v>
      </c>
      <c r="AQ463" s="29">
        <v>378</v>
      </c>
      <c r="AR463" s="57">
        <f>Table6[[#This Row],[At Risk]]/Table6[[#This Row],[Total Students]]</f>
        <v>0.90865384615384615</v>
      </c>
      <c r="AS463" s="29" t="s">
        <v>1767</v>
      </c>
      <c r="AT463" s="29" t="s">
        <v>1917</v>
      </c>
      <c r="AU463" s="70" t="s">
        <v>3246</v>
      </c>
    </row>
    <row r="464" spans="2:47" x14ac:dyDescent="0.25">
      <c r="B464" s="28" t="s">
        <v>1808</v>
      </c>
      <c r="C464" s="28" t="s">
        <v>123</v>
      </c>
      <c r="D464" s="28" t="s">
        <v>124</v>
      </c>
      <c r="E464" s="28" t="s">
        <v>2093</v>
      </c>
      <c r="F464" s="28" t="s">
        <v>874</v>
      </c>
      <c r="G464" s="29">
        <v>608</v>
      </c>
      <c r="H464" s="29">
        <v>305</v>
      </c>
      <c r="I464" s="31">
        <v>0.50164473684210498</v>
      </c>
      <c r="J464" s="29">
        <v>303</v>
      </c>
      <c r="K464" s="31">
        <v>0.49835526315789502</v>
      </c>
      <c r="L464" s="29">
        <v>0</v>
      </c>
      <c r="M464" s="29">
        <v>2</v>
      </c>
      <c r="N464" s="29">
        <v>103</v>
      </c>
      <c r="O464" s="29">
        <v>4</v>
      </c>
      <c r="P464" s="29">
        <v>0</v>
      </c>
      <c r="Q464" s="29">
        <v>474</v>
      </c>
      <c r="R464" s="29">
        <v>25</v>
      </c>
      <c r="S464" s="29">
        <f>SUM(Table6[[#This Row],[AmInd]:[HawPI]],Table6[[#This Row],[Multiple]])</f>
        <v>134</v>
      </c>
      <c r="T464" s="29">
        <v>607</v>
      </c>
      <c r="U464" s="31">
        <v>0.99835526315789502</v>
      </c>
      <c r="V464" s="29">
        <v>1</v>
      </c>
      <c r="W464" s="31">
        <v>1.64473684210526E-3</v>
      </c>
      <c r="X464" s="29">
        <v>0</v>
      </c>
      <c r="Y464" s="29">
        <v>6</v>
      </c>
      <c r="Z464" s="29" t="s">
        <v>1869</v>
      </c>
      <c r="AA464" s="29">
        <v>82</v>
      </c>
      <c r="AB464" s="29">
        <v>92</v>
      </c>
      <c r="AC464" s="29">
        <v>84</v>
      </c>
      <c r="AD464" s="28">
        <v>79</v>
      </c>
      <c r="AE464" s="29">
        <v>95</v>
      </c>
      <c r="AF464" s="29">
        <v>94</v>
      </c>
      <c r="AG464" s="29">
        <v>76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309</v>
      </c>
      <c r="AP464" s="72">
        <f>Table6[[#This Row],[FRL]]/Table6[[#This Row],[Total Students]]</f>
        <v>0.50822368421052633</v>
      </c>
      <c r="AQ464" s="29">
        <v>309</v>
      </c>
      <c r="AR464" s="57">
        <f>Table6[[#This Row],[At Risk]]/Table6[[#This Row],[Total Students]]</f>
        <v>0.50822368421052633</v>
      </c>
      <c r="AS464" s="29" t="s">
        <v>1767</v>
      </c>
      <c r="AT464" s="29" t="s">
        <v>1917</v>
      </c>
      <c r="AU464" s="70" t="s">
        <v>3246</v>
      </c>
    </row>
    <row r="465" spans="2:47" x14ac:dyDescent="0.25">
      <c r="B465" s="28" t="s">
        <v>1808</v>
      </c>
      <c r="C465" s="28" t="s">
        <v>123</v>
      </c>
      <c r="D465" s="28" t="s">
        <v>124</v>
      </c>
      <c r="E465" s="28" t="s">
        <v>2094</v>
      </c>
      <c r="F465" s="28" t="s">
        <v>875</v>
      </c>
      <c r="G465" s="29">
        <v>479</v>
      </c>
      <c r="H465" s="29">
        <v>226</v>
      </c>
      <c r="I465" s="31">
        <v>0.47181628392484298</v>
      </c>
      <c r="J465" s="29">
        <v>253</v>
      </c>
      <c r="K465" s="31">
        <v>0.52818371607515702</v>
      </c>
      <c r="L465" s="29">
        <v>0</v>
      </c>
      <c r="M465" s="29">
        <v>1</v>
      </c>
      <c r="N465" s="29">
        <v>115</v>
      </c>
      <c r="O465" s="29">
        <v>8</v>
      </c>
      <c r="P465" s="29">
        <v>0</v>
      </c>
      <c r="Q465" s="29">
        <v>347</v>
      </c>
      <c r="R465" s="29">
        <v>8</v>
      </c>
      <c r="S465" s="29">
        <f>SUM(Table6[[#This Row],[AmInd]:[HawPI]],Table6[[#This Row],[Multiple]])</f>
        <v>132</v>
      </c>
      <c r="T465" s="29">
        <v>476</v>
      </c>
      <c r="U465" s="31">
        <v>0.99373695198329903</v>
      </c>
      <c r="V465" s="29">
        <v>3</v>
      </c>
      <c r="W465" s="31">
        <v>6.2630480167014599E-3</v>
      </c>
      <c r="X465" s="29">
        <v>0</v>
      </c>
      <c r="Y465" s="29">
        <v>0</v>
      </c>
      <c r="Z465" s="29" t="s">
        <v>1869</v>
      </c>
      <c r="AA465" s="29">
        <v>0</v>
      </c>
      <c r="AB465" s="29">
        <v>0</v>
      </c>
      <c r="AC465" s="29">
        <v>0</v>
      </c>
      <c r="AD465" s="28">
        <v>0</v>
      </c>
      <c r="AE465" s="29">
        <v>0</v>
      </c>
      <c r="AF465" s="29">
        <v>0</v>
      </c>
      <c r="AG465" s="29">
        <v>0</v>
      </c>
      <c r="AH465" s="29">
        <v>91</v>
      </c>
      <c r="AI465" s="29">
        <v>82</v>
      </c>
      <c r="AJ465" s="29">
        <v>79</v>
      </c>
      <c r="AK465" s="29">
        <v>8</v>
      </c>
      <c r="AL465" s="29">
        <v>82</v>
      </c>
      <c r="AM465" s="29">
        <v>82</v>
      </c>
      <c r="AN465" s="29">
        <v>55</v>
      </c>
      <c r="AO465" s="29">
        <v>228</v>
      </c>
      <c r="AP465" s="72">
        <f>Table6[[#This Row],[FRL]]/Table6[[#This Row],[Total Students]]</f>
        <v>0.47599164926931109</v>
      </c>
      <c r="AQ465" s="29">
        <v>228</v>
      </c>
      <c r="AR465" s="57">
        <f>Table6[[#This Row],[At Risk]]/Table6[[#This Row],[Total Students]]</f>
        <v>0.47599164926931109</v>
      </c>
      <c r="AS465" s="29" t="s">
        <v>1767</v>
      </c>
      <c r="AT465" s="29" t="s">
        <v>1917</v>
      </c>
      <c r="AU465" s="70" t="s">
        <v>3246</v>
      </c>
    </row>
    <row r="466" spans="2:47" x14ac:dyDescent="0.25">
      <c r="B466" s="28" t="s">
        <v>1808</v>
      </c>
      <c r="C466" s="28" t="s">
        <v>123</v>
      </c>
      <c r="D466" s="28" t="s">
        <v>124</v>
      </c>
      <c r="E466" s="28" t="s">
        <v>2095</v>
      </c>
      <c r="F466" s="28" t="s">
        <v>876</v>
      </c>
      <c r="G466" s="29">
        <v>1075</v>
      </c>
      <c r="H466" s="29">
        <v>531</v>
      </c>
      <c r="I466" s="31">
        <v>0.494413407821229</v>
      </c>
      <c r="J466" s="29">
        <v>544</v>
      </c>
      <c r="K466" s="31">
        <v>0.505586592178771</v>
      </c>
      <c r="L466" s="29">
        <v>0</v>
      </c>
      <c r="M466" s="29">
        <v>89</v>
      </c>
      <c r="N466" s="29">
        <v>589</v>
      </c>
      <c r="O466" s="29">
        <v>22</v>
      </c>
      <c r="P466" s="29">
        <v>0</v>
      </c>
      <c r="Q466" s="29">
        <v>364</v>
      </c>
      <c r="R466" s="29">
        <v>11</v>
      </c>
      <c r="S466" s="29">
        <f>SUM(Table6[[#This Row],[AmInd]:[HawPI]],Table6[[#This Row],[Multiple]])</f>
        <v>711</v>
      </c>
      <c r="T466" s="29">
        <v>1062</v>
      </c>
      <c r="U466" s="31">
        <v>0.98789571694599598</v>
      </c>
      <c r="V466" s="29">
        <v>13</v>
      </c>
      <c r="W466" s="31">
        <v>1.2104283054003699E-2</v>
      </c>
      <c r="X466" s="29">
        <v>0</v>
      </c>
      <c r="Y466" s="29">
        <v>0</v>
      </c>
      <c r="Z466" s="29" t="s">
        <v>1869</v>
      </c>
      <c r="AA466" s="29">
        <v>0</v>
      </c>
      <c r="AB466" s="29">
        <v>0</v>
      </c>
      <c r="AC466" s="29">
        <v>0</v>
      </c>
      <c r="AD466" s="28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308</v>
      </c>
      <c r="AK466" s="29">
        <v>47</v>
      </c>
      <c r="AL466" s="29">
        <v>281</v>
      </c>
      <c r="AM466" s="29">
        <v>260</v>
      </c>
      <c r="AN466" s="29">
        <v>179</v>
      </c>
      <c r="AO466" s="29">
        <v>750</v>
      </c>
      <c r="AP466" s="72">
        <f>Table6[[#This Row],[FRL]]/Table6[[#This Row],[Total Students]]</f>
        <v>0.69767441860465118</v>
      </c>
      <c r="AQ466" s="29">
        <v>750</v>
      </c>
      <c r="AR466" s="57">
        <f>Table6[[#This Row],[At Risk]]/Table6[[#This Row],[Total Students]]</f>
        <v>0.69767441860465118</v>
      </c>
      <c r="AS466" s="29" t="s">
        <v>1767</v>
      </c>
      <c r="AT466" s="29" t="s">
        <v>1917</v>
      </c>
      <c r="AU466" s="70" t="s">
        <v>3246</v>
      </c>
    </row>
    <row r="467" spans="2:47" x14ac:dyDescent="0.25">
      <c r="B467" s="28" t="s">
        <v>1808</v>
      </c>
      <c r="C467" s="28" t="s">
        <v>123</v>
      </c>
      <c r="D467" s="28" t="s">
        <v>124</v>
      </c>
      <c r="E467" s="28" t="s">
        <v>2096</v>
      </c>
      <c r="F467" s="28" t="s">
        <v>425</v>
      </c>
      <c r="G467" s="29">
        <v>1698</v>
      </c>
      <c r="H467" s="29">
        <v>824</v>
      </c>
      <c r="I467" s="31">
        <v>0.48527679623086001</v>
      </c>
      <c r="J467" s="29">
        <v>874</v>
      </c>
      <c r="K467" s="31">
        <v>0.51472320376914005</v>
      </c>
      <c r="L467" s="29">
        <v>5</v>
      </c>
      <c r="M467" s="29">
        <v>40</v>
      </c>
      <c r="N467" s="29">
        <v>628</v>
      </c>
      <c r="O467" s="29">
        <v>90</v>
      </c>
      <c r="P467" s="29">
        <v>0</v>
      </c>
      <c r="Q467" s="29">
        <v>919</v>
      </c>
      <c r="R467" s="29">
        <v>16</v>
      </c>
      <c r="S467" s="29">
        <f>SUM(Table6[[#This Row],[AmInd]:[HawPI]],Table6[[#This Row],[Multiple]])</f>
        <v>779</v>
      </c>
      <c r="T467" s="29">
        <v>1668</v>
      </c>
      <c r="U467" s="31">
        <v>0.98233215547703201</v>
      </c>
      <c r="V467" s="29">
        <v>30</v>
      </c>
      <c r="W467" s="31">
        <v>1.7667844522968199E-2</v>
      </c>
      <c r="X467" s="29">
        <v>0</v>
      </c>
      <c r="Y467" s="29">
        <v>0</v>
      </c>
      <c r="Z467" s="29" t="s">
        <v>1869</v>
      </c>
      <c r="AA467" s="29">
        <v>0</v>
      </c>
      <c r="AB467" s="29">
        <v>0</v>
      </c>
      <c r="AC467" s="29">
        <v>0</v>
      </c>
      <c r="AD467" s="28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460</v>
      </c>
      <c r="AK467" s="29">
        <v>5</v>
      </c>
      <c r="AL467" s="29">
        <v>444</v>
      </c>
      <c r="AM467" s="29">
        <v>400</v>
      </c>
      <c r="AN467" s="29">
        <v>389</v>
      </c>
      <c r="AO467" s="29">
        <v>961</v>
      </c>
      <c r="AP467" s="72">
        <f>Table6[[#This Row],[FRL]]/Table6[[#This Row],[Total Students]]</f>
        <v>0.56595995288574796</v>
      </c>
      <c r="AQ467" s="29">
        <v>961</v>
      </c>
      <c r="AR467" s="57">
        <f>Table6[[#This Row],[At Risk]]/Table6[[#This Row],[Total Students]]</f>
        <v>0.56595995288574796</v>
      </c>
      <c r="AS467" s="29" t="s">
        <v>1767</v>
      </c>
      <c r="AT467" s="29" t="s">
        <v>1917</v>
      </c>
      <c r="AU467" s="70" t="s">
        <v>3246</v>
      </c>
    </row>
    <row r="468" spans="2:47" x14ac:dyDescent="0.25">
      <c r="B468" s="28" t="s">
        <v>1808</v>
      </c>
      <c r="C468" s="28" t="s">
        <v>123</v>
      </c>
      <c r="D468" s="28" t="s">
        <v>124</v>
      </c>
      <c r="E468" s="28" t="s">
        <v>2097</v>
      </c>
      <c r="F468" s="28" t="s">
        <v>426</v>
      </c>
      <c r="G468" s="29">
        <v>690</v>
      </c>
      <c r="H468" s="29">
        <v>347</v>
      </c>
      <c r="I468" s="31">
        <v>0.50289855072463796</v>
      </c>
      <c r="J468" s="29">
        <v>343</v>
      </c>
      <c r="K468" s="31">
        <v>0.49710144927536198</v>
      </c>
      <c r="L468" s="29">
        <v>0</v>
      </c>
      <c r="M468" s="29">
        <v>20</v>
      </c>
      <c r="N468" s="29">
        <v>171</v>
      </c>
      <c r="O468" s="29">
        <v>27</v>
      </c>
      <c r="P468" s="29">
        <v>0</v>
      </c>
      <c r="Q468" s="29">
        <v>445</v>
      </c>
      <c r="R468" s="29">
        <v>27</v>
      </c>
      <c r="S468" s="29">
        <f>SUM(Table6[[#This Row],[AmInd]:[HawPI]],Table6[[#This Row],[Multiple]])</f>
        <v>245</v>
      </c>
      <c r="T468" s="29">
        <v>671</v>
      </c>
      <c r="U468" s="31">
        <v>0.97246376811594204</v>
      </c>
      <c r="V468" s="29">
        <v>19</v>
      </c>
      <c r="W468" s="31">
        <v>2.7536231884058002E-2</v>
      </c>
      <c r="X468" s="29">
        <v>0</v>
      </c>
      <c r="Y468" s="29">
        <v>3</v>
      </c>
      <c r="Z468" s="29" t="s">
        <v>1869</v>
      </c>
      <c r="AA468" s="29">
        <v>93</v>
      </c>
      <c r="AB468" s="29">
        <v>85</v>
      </c>
      <c r="AC468" s="29">
        <v>116</v>
      </c>
      <c r="AD468" s="28">
        <v>108</v>
      </c>
      <c r="AE468" s="29">
        <v>115</v>
      </c>
      <c r="AF468" s="29">
        <v>87</v>
      </c>
      <c r="AG468" s="29">
        <v>83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335</v>
      </c>
      <c r="AP468" s="72">
        <f>Table6[[#This Row],[FRL]]/Table6[[#This Row],[Total Students]]</f>
        <v>0.48550724637681159</v>
      </c>
      <c r="AQ468" s="29">
        <v>335</v>
      </c>
      <c r="AR468" s="57">
        <f>Table6[[#This Row],[At Risk]]/Table6[[#This Row],[Total Students]]</f>
        <v>0.48550724637681159</v>
      </c>
      <c r="AS468" s="29" t="s">
        <v>1767</v>
      </c>
      <c r="AT468" s="29" t="s">
        <v>1917</v>
      </c>
      <c r="AU468" s="70" t="s">
        <v>3246</v>
      </c>
    </row>
    <row r="469" spans="2:47" x14ac:dyDescent="0.25">
      <c r="B469" s="28" t="s">
        <v>1808</v>
      </c>
      <c r="C469" s="28" t="s">
        <v>123</v>
      </c>
      <c r="D469" s="28" t="s">
        <v>124</v>
      </c>
      <c r="E469" s="28" t="s">
        <v>2098</v>
      </c>
      <c r="F469" s="28" t="s">
        <v>427</v>
      </c>
      <c r="G469" s="29">
        <v>286</v>
      </c>
      <c r="H469" s="29">
        <v>147</v>
      </c>
      <c r="I469" s="31">
        <v>0.51398601398601396</v>
      </c>
      <c r="J469" s="29">
        <v>139</v>
      </c>
      <c r="K469" s="31">
        <v>0.48601398601398599</v>
      </c>
      <c r="L469" s="29">
        <v>0</v>
      </c>
      <c r="M469" s="29">
        <v>15</v>
      </c>
      <c r="N469" s="29">
        <v>164</v>
      </c>
      <c r="O469" s="29">
        <v>13</v>
      </c>
      <c r="P469" s="29">
        <v>0</v>
      </c>
      <c r="Q469" s="29">
        <v>77</v>
      </c>
      <c r="R469" s="29">
        <v>17</v>
      </c>
      <c r="S469" s="29">
        <f>SUM(Table6[[#This Row],[AmInd]:[HawPI]],Table6[[#This Row],[Multiple]])</f>
        <v>209</v>
      </c>
      <c r="T469" s="29">
        <v>278</v>
      </c>
      <c r="U469" s="31">
        <v>0.97202797202797198</v>
      </c>
      <c r="V469" s="29">
        <v>8</v>
      </c>
      <c r="W469" s="31">
        <v>2.7972027972028E-2</v>
      </c>
      <c r="X469" s="29">
        <v>0</v>
      </c>
      <c r="Y469" s="29">
        <v>5</v>
      </c>
      <c r="Z469" s="29" t="s">
        <v>1869</v>
      </c>
      <c r="AA469" s="29">
        <v>36</v>
      </c>
      <c r="AB469" s="29">
        <v>43</v>
      </c>
      <c r="AC469" s="29">
        <v>49</v>
      </c>
      <c r="AD469" s="28">
        <v>45</v>
      </c>
      <c r="AE469" s="29">
        <v>45</v>
      </c>
      <c r="AF469" s="29">
        <v>35</v>
      </c>
      <c r="AG469" s="29">
        <v>28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261</v>
      </c>
      <c r="AP469" s="72">
        <f>Table6[[#This Row],[FRL]]/Table6[[#This Row],[Total Students]]</f>
        <v>0.91258741258741261</v>
      </c>
      <c r="AQ469" s="29">
        <v>261</v>
      </c>
      <c r="AR469" s="57">
        <f>Table6[[#This Row],[At Risk]]/Table6[[#This Row],[Total Students]]</f>
        <v>0.91258741258741261</v>
      </c>
      <c r="AS469" s="29" t="s">
        <v>1767</v>
      </c>
      <c r="AT469" s="29" t="s">
        <v>1917</v>
      </c>
      <c r="AU469" s="70" t="s">
        <v>3246</v>
      </c>
    </row>
    <row r="470" spans="2:47" x14ac:dyDescent="0.25">
      <c r="B470" s="28" t="s">
        <v>1808</v>
      </c>
      <c r="C470" s="28" t="s">
        <v>123</v>
      </c>
      <c r="D470" s="28" t="s">
        <v>124</v>
      </c>
      <c r="E470" s="28" t="s">
        <v>2099</v>
      </c>
      <c r="F470" s="28" t="s">
        <v>428</v>
      </c>
      <c r="G470" s="29">
        <v>313</v>
      </c>
      <c r="H470" s="29">
        <v>147</v>
      </c>
      <c r="I470" s="31">
        <v>0.46964856230031898</v>
      </c>
      <c r="J470" s="29">
        <v>166</v>
      </c>
      <c r="K470" s="31">
        <v>0.53035143769968096</v>
      </c>
      <c r="L470" s="29">
        <v>0</v>
      </c>
      <c r="M470" s="29">
        <v>1</v>
      </c>
      <c r="N470" s="29">
        <v>286</v>
      </c>
      <c r="O470" s="29">
        <v>2</v>
      </c>
      <c r="P470" s="29">
        <v>0</v>
      </c>
      <c r="Q470" s="29">
        <v>12</v>
      </c>
      <c r="R470" s="29">
        <v>12</v>
      </c>
      <c r="S470" s="29">
        <f>SUM(Table6[[#This Row],[AmInd]:[HawPI]],Table6[[#This Row],[Multiple]])</f>
        <v>301</v>
      </c>
      <c r="T470" s="29">
        <v>313</v>
      </c>
      <c r="U470" s="31">
        <v>1</v>
      </c>
      <c r="V470" s="29">
        <v>0</v>
      </c>
      <c r="W470" s="31">
        <v>0</v>
      </c>
      <c r="X470" s="29">
        <v>0</v>
      </c>
      <c r="Y470" s="29">
        <v>1</v>
      </c>
      <c r="Z470" s="29" t="s">
        <v>1869</v>
      </c>
      <c r="AA470" s="29">
        <v>52</v>
      </c>
      <c r="AB470" s="29">
        <v>47</v>
      </c>
      <c r="AC470" s="29">
        <v>45</v>
      </c>
      <c r="AD470" s="28">
        <v>39</v>
      </c>
      <c r="AE470" s="29">
        <v>49</v>
      </c>
      <c r="AF470" s="29">
        <v>40</v>
      </c>
      <c r="AG470" s="29">
        <v>40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310</v>
      </c>
      <c r="AP470" s="72">
        <f>Table6[[#This Row],[FRL]]/Table6[[#This Row],[Total Students]]</f>
        <v>0.99041533546325877</v>
      </c>
      <c r="AQ470" s="29">
        <v>310</v>
      </c>
      <c r="AR470" s="57">
        <f>Table6[[#This Row],[At Risk]]/Table6[[#This Row],[Total Students]]</f>
        <v>0.99041533546325877</v>
      </c>
      <c r="AS470" s="29" t="s">
        <v>1767</v>
      </c>
      <c r="AT470" s="29" t="s">
        <v>1917</v>
      </c>
      <c r="AU470" s="70" t="s">
        <v>3246</v>
      </c>
    </row>
    <row r="471" spans="2:47" x14ac:dyDescent="0.25">
      <c r="B471" s="28" t="s">
        <v>1808</v>
      </c>
      <c r="C471" s="28" t="s">
        <v>123</v>
      </c>
      <c r="D471" s="28" t="s">
        <v>124</v>
      </c>
      <c r="E471" s="28" t="s">
        <v>2100</v>
      </c>
      <c r="F471" s="28" t="s">
        <v>429</v>
      </c>
      <c r="G471" s="29">
        <v>456</v>
      </c>
      <c r="H471" s="29">
        <v>213</v>
      </c>
      <c r="I471" s="31">
        <v>0.46710526315789502</v>
      </c>
      <c r="J471" s="29">
        <v>243</v>
      </c>
      <c r="K471" s="31">
        <v>0.53289473684210498</v>
      </c>
      <c r="L471" s="29">
        <v>0</v>
      </c>
      <c r="M471" s="29">
        <v>7</v>
      </c>
      <c r="N471" s="29">
        <v>372</v>
      </c>
      <c r="O471" s="29">
        <v>13</v>
      </c>
      <c r="P471" s="29">
        <v>1</v>
      </c>
      <c r="Q471" s="29">
        <v>54</v>
      </c>
      <c r="R471" s="29">
        <v>9</v>
      </c>
      <c r="S471" s="29">
        <f>SUM(Table6[[#This Row],[AmInd]:[HawPI]],Table6[[#This Row],[Multiple]])</f>
        <v>402</v>
      </c>
      <c r="T471" s="29">
        <v>445</v>
      </c>
      <c r="U471" s="31">
        <v>0.97587719298245601</v>
      </c>
      <c r="V471" s="29">
        <v>11</v>
      </c>
      <c r="W471" s="31">
        <v>2.41228070175439E-2</v>
      </c>
      <c r="X471" s="29">
        <v>0</v>
      </c>
      <c r="Y471" s="29">
        <v>11</v>
      </c>
      <c r="Z471" s="29" t="s">
        <v>1869</v>
      </c>
      <c r="AA471" s="29">
        <v>70</v>
      </c>
      <c r="AB471" s="29">
        <v>74</v>
      </c>
      <c r="AC471" s="29">
        <v>62</v>
      </c>
      <c r="AD471" s="28">
        <v>69</v>
      </c>
      <c r="AE471" s="29">
        <v>68</v>
      </c>
      <c r="AF471" s="29">
        <v>56</v>
      </c>
      <c r="AG471" s="29">
        <v>46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442</v>
      </c>
      <c r="AP471" s="72">
        <f>Table6[[#This Row],[FRL]]/Table6[[#This Row],[Total Students]]</f>
        <v>0.9692982456140351</v>
      </c>
      <c r="AQ471" s="29">
        <v>442</v>
      </c>
      <c r="AR471" s="57">
        <f>Table6[[#This Row],[At Risk]]/Table6[[#This Row],[Total Students]]</f>
        <v>0.9692982456140351</v>
      </c>
      <c r="AS471" s="29" t="s">
        <v>1767</v>
      </c>
      <c r="AT471" s="29" t="s">
        <v>1917</v>
      </c>
      <c r="AU471" s="70" t="s">
        <v>3246</v>
      </c>
    </row>
    <row r="472" spans="2:47" x14ac:dyDescent="0.25">
      <c r="B472" s="28" t="s">
        <v>1808</v>
      </c>
      <c r="C472" s="28" t="s">
        <v>123</v>
      </c>
      <c r="D472" s="28" t="s">
        <v>124</v>
      </c>
      <c r="E472" s="28" t="s">
        <v>2101</v>
      </c>
      <c r="F472" s="28" t="s">
        <v>430</v>
      </c>
      <c r="G472" s="29">
        <v>457</v>
      </c>
      <c r="H472" s="29">
        <v>237</v>
      </c>
      <c r="I472" s="31">
        <v>0.51859956236323901</v>
      </c>
      <c r="J472" s="29">
        <v>220</v>
      </c>
      <c r="K472" s="31">
        <v>0.48140043763676099</v>
      </c>
      <c r="L472" s="29">
        <v>1</v>
      </c>
      <c r="M472" s="29">
        <v>2</v>
      </c>
      <c r="N472" s="29">
        <v>56</v>
      </c>
      <c r="O472" s="29">
        <v>28</v>
      </c>
      <c r="P472" s="29">
        <v>0</v>
      </c>
      <c r="Q472" s="29">
        <v>358</v>
      </c>
      <c r="R472" s="29">
        <v>12</v>
      </c>
      <c r="S472" s="29">
        <f>SUM(Table6[[#This Row],[AmInd]:[HawPI]],Table6[[#This Row],[Multiple]])</f>
        <v>99</v>
      </c>
      <c r="T472" s="29">
        <v>440</v>
      </c>
      <c r="U472" s="31">
        <v>0.96280087527352298</v>
      </c>
      <c r="V472" s="29">
        <v>17</v>
      </c>
      <c r="W472" s="31">
        <v>3.7199124726476997E-2</v>
      </c>
      <c r="X472" s="29">
        <v>0</v>
      </c>
      <c r="Y472" s="29">
        <v>2</v>
      </c>
      <c r="Z472" s="29" t="s">
        <v>1869</v>
      </c>
      <c r="AA472" s="29">
        <v>55</v>
      </c>
      <c r="AB472" s="29">
        <v>78</v>
      </c>
      <c r="AC472" s="29">
        <v>81</v>
      </c>
      <c r="AD472" s="28">
        <v>86</v>
      </c>
      <c r="AE472" s="29">
        <v>75</v>
      </c>
      <c r="AF472" s="29">
        <v>80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296</v>
      </c>
      <c r="AP472" s="72">
        <f>Table6[[#This Row],[FRL]]/Table6[[#This Row],[Total Students]]</f>
        <v>0.64770240700218817</v>
      </c>
      <c r="AQ472" s="29">
        <v>296</v>
      </c>
      <c r="AR472" s="57">
        <f>Table6[[#This Row],[At Risk]]/Table6[[#This Row],[Total Students]]</f>
        <v>0.64770240700218817</v>
      </c>
      <c r="AS472" s="29" t="s">
        <v>1767</v>
      </c>
      <c r="AT472" s="29" t="s">
        <v>1917</v>
      </c>
      <c r="AU472" s="70" t="s">
        <v>3246</v>
      </c>
    </row>
    <row r="473" spans="2:47" x14ac:dyDescent="0.25">
      <c r="B473" s="28" t="s">
        <v>1808</v>
      </c>
      <c r="C473" s="28" t="s">
        <v>123</v>
      </c>
      <c r="D473" s="28" t="s">
        <v>124</v>
      </c>
      <c r="E473" s="28" t="s">
        <v>2102</v>
      </c>
      <c r="F473" s="28" t="s">
        <v>431</v>
      </c>
      <c r="G473" s="29">
        <v>253</v>
      </c>
      <c r="H473" s="29">
        <v>125</v>
      </c>
      <c r="I473" s="31">
        <v>0.49407114624505899</v>
      </c>
      <c r="J473" s="29">
        <v>128</v>
      </c>
      <c r="K473" s="31">
        <v>0.50592885375494101</v>
      </c>
      <c r="L473" s="29">
        <v>0</v>
      </c>
      <c r="M473" s="29">
        <v>0</v>
      </c>
      <c r="N473" s="29">
        <v>227</v>
      </c>
      <c r="O473" s="29">
        <v>2</v>
      </c>
      <c r="P473" s="29">
        <v>1</v>
      </c>
      <c r="Q473" s="29">
        <v>21</v>
      </c>
      <c r="R473" s="29">
        <v>2</v>
      </c>
      <c r="S473" s="29">
        <f>SUM(Table6[[#This Row],[AmInd]:[HawPI]],Table6[[#This Row],[Multiple]])</f>
        <v>232</v>
      </c>
      <c r="T473" s="29">
        <v>251</v>
      </c>
      <c r="U473" s="31">
        <v>0.99209486166007899</v>
      </c>
      <c r="V473" s="29">
        <v>2</v>
      </c>
      <c r="W473" s="31">
        <v>7.9051383399209498E-3</v>
      </c>
      <c r="X473" s="29">
        <v>0</v>
      </c>
      <c r="Y473" s="29">
        <v>0</v>
      </c>
      <c r="Z473" s="29" t="s">
        <v>1869</v>
      </c>
      <c r="AA473" s="29">
        <v>32</v>
      </c>
      <c r="AB473" s="29">
        <v>38</v>
      </c>
      <c r="AC473" s="29">
        <v>39</v>
      </c>
      <c r="AD473" s="28">
        <v>39</v>
      </c>
      <c r="AE473" s="29">
        <v>31</v>
      </c>
      <c r="AF473" s="29">
        <v>33</v>
      </c>
      <c r="AG473" s="29">
        <v>41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250</v>
      </c>
      <c r="AP473" s="72">
        <f>Table6[[#This Row],[FRL]]/Table6[[#This Row],[Total Students]]</f>
        <v>0.98814229249011853</v>
      </c>
      <c r="AQ473" s="29">
        <v>250</v>
      </c>
      <c r="AR473" s="57">
        <f>Table6[[#This Row],[At Risk]]/Table6[[#This Row],[Total Students]]</f>
        <v>0.98814229249011853</v>
      </c>
      <c r="AS473" s="29" t="s">
        <v>1767</v>
      </c>
      <c r="AT473" s="29" t="s">
        <v>1917</v>
      </c>
      <c r="AU473" s="70" t="s">
        <v>3246</v>
      </c>
    </row>
    <row r="474" spans="2:47" x14ac:dyDescent="0.25">
      <c r="B474" s="28" t="s">
        <v>1808</v>
      </c>
      <c r="C474" s="28" t="s">
        <v>123</v>
      </c>
      <c r="D474" s="28" t="s">
        <v>124</v>
      </c>
      <c r="E474" s="28" t="s">
        <v>2103</v>
      </c>
      <c r="F474" s="28" t="s">
        <v>432</v>
      </c>
      <c r="G474" s="29">
        <v>426</v>
      </c>
      <c r="H474" s="29">
        <v>204</v>
      </c>
      <c r="I474" s="31">
        <v>0.47887323943662002</v>
      </c>
      <c r="J474" s="29">
        <v>222</v>
      </c>
      <c r="K474" s="31">
        <v>0.52112676056338003</v>
      </c>
      <c r="L474" s="29">
        <v>0</v>
      </c>
      <c r="M474" s="29">
        <v>10</v>
      </c>
      <c r="N474" s="29">
        <v>115</v>
      </c>
      <c r="O474" s="29">
        <v>18</v>
      </c>
      <c r="P474" s="29">
        <v>0</v>
      </c>
      <c r="Q474" s="29">
        <v>258</v>
      </c>
      <c r="R474" s="29">
        <v>25</v>
      </c>
      <c r="S474" s="29">
        <f>SUM(Table6[[#This Row],[AmInd]:[HawPI]],Table6[[#This Row],[Multiple]])</f>
        <v>168</v>
      </c>
      <c r="T474" s="29">
        <v>413</v>
      </c>
      <c r="U474" s="31">
        <v>0.96948356807511704</v>
      </c>
      <c r="V474" s="29">
        <v>13</v>
      </c>
      <c r="W474" s="31">
        <v>3.0516431924882601E-2</v>
      </c>
      <c r="X474" s="29">
        <v>0</v>
      </c>
      <c r="Y474" s="29">
        <v>5</v>
      </c>
      <c r="Z474" s="29" t="s">
        <v>1869</v>
      </c>
      <c r="AA474" s="29">
        <v>45</v>
      </c>
      <c r="AB474" s="29">
        <v>59</v>
      </c>
      <c r="AC474" s="29">
        <v>69</v>
      </c>
      <c r="AD474" s="28">
        <v>53</v>
      </c>
      <c r="AE474" s="29">
        <v>63</v>
      </c>
      <c r="AF474" s="29">
        <v>73</v>
      </c>
      <c r="AG474" s="29">
        <v>59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267</v>
      </c>
      <c r="AP474" s="72">
        <f>Table6[[#This Row],[FRL]]/Table6[[#This Row],[Total Students]]</f>
        <v>0.62676056338028174</v>
      </c>
      <c r="AQ474" s="29">
        <v>267</v>
      </c>
      <c r="AR474" s="57">
        <f>Table6[[#This Row],[At Risk]]/Table6[[#This Row],[Total Students]]</f>
        <v>0.62676056338028174</v>
      </c>
      <c r="AS474" s="29" t="s">
        <v>1767</v>
      </c>
      <c r="AT474" s="29" t="s">
        <v>1917</v>
      </c>
      <c r="AU474" s="70" t="s">
        <v>3246</v>
      </c>
    </row>
    <row r="475" spans="2:47" x14ac:dyDescent="0.25">
      <c r="B475" s="28" t="s">
        <v>1808</v>
      </c>
      <c r="C475" s="28" t="s">
        <v>123</v>
      </c>
      <c r="D475" s="28" t="s">
        <v>124</v>
      </c>
      <c r="E475" s="28" t="s">
        <v>2104</v>
      </c>
      <c r="F475" s="28" t="s">
        <v>433</v>
      </c>
      <c r="G475" s="29">
        <v>309</v>
      </c>
      <c r="H475" s="29">
        <v>129</v>
      </c>
      <c r="I475" s="31">
        <v>0.41747572815534001</v>
      </c>
      <c r="J475" s="29">
        <v>180</v>
      </c>
      <c r="K475" s="31">
        <v>0.58252427184466005</v>
      </c>
      <c r="L475" s="29">
        <v>1</v>
      </c>
      <c r="M475" s="29">
        <v>20</v>
      </c>
      <c r="N475" s="29">
        <v>226</v>
      </c>
      <c r="O475" s="29">
        <v>5</v>
      </c>
      <c r="P475" s="29">
        <v>0</v>
      </c>
      <c r="Q475" s="29">
        <v>55</v>
      </c>
      <c r="R475" s="29">
        <v>2</v>
      </c>
      <c r="S475" s="29">
        <f>SUM(Table6[[#This Row],[AmInd]:[HawPI]],Table6[[#This Row],[Multiple]])</f>
        <v>254</v>
      </c>
      <c r="T475" s="29">
        <v>298</v>
      </c>
      <c r="U475" s="31">
        <v>0.96440129449838197</v>
      </c>
      <c r="V475" s="29">
        <v>11</v>
      </c>
      <c r="W475" s="31">
        <v>3.5598705501618103E-2</v>
      </c>
      <c r="X475" s="29">
        <v>0</v>
      </c>
      <c r="Y475" s="29">
        <v>6</v>
      </c>
      <c r="Z475" s="29" t="s">
        <v>1869</v>
      </c>
      <c r="AA475" s="29">
        <v>53</v>
      </c>
      <c r="AB475" s="29">
        <v>51</v>
      </c>
      <c r="AC475" s="29">
        <v>43</v>
      </c>
      <c r="AD475" s="28">
        <v>49</v>
      </c>
      <c r="AE475" s="29">
        <v>33</v>
      </c>
      <c r="AF475" s="29">
        <v>47</v>
      </c>
      <c r="AG475" s="29">
        <v>27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291</v>
      </c>
      <c r="AP475" s="72">
        <f>Table6[[#This Row],[FRL]]/Table6[[#This Row],[Total Students]]</f>
        <v>0.94174757281553401</v>
      </c>
      <c r="AQ475" s="29">
        <v>291</v>
      </c>
      <c r="AR475" s="57">
        <f>Table6[[#This Row],[At Risk]]/Table6[[#This Row],[Total Students]]</f>
        <v>0.94174757281553401</v>
      </c>
      <c r="AS475" s="29" t="s">
        <v>1767</v>
      </c>
      <c r="AT475" s="29" t="s">
        <v>1917</v>
      </c>
      <c r="AU475" s="70" t="s">
        <v>3246</v>
      </c>
    </row>
    <row r="476" spans="2:47" x14ac:dyDescent="0.25">
      <c r="B476" s="28" t="s">
        <v>1808</v>
      </c>
      <c r="C476" s="28" t="s">
        <v>123</v>
      </c>
      <c r="D476" s="28" t="s">
        <v>124</v>
      </c>
      <c r="E476" s="28" t="s">
        <v>2105</v>
      </c>
      <c r="F476" s="28" t="s">
        <v>434</v>
      </c>
      <c r="G476" s="29">
        <v>423</v>
      </c>
      <c r="H476" s="29">
        <v>197</v>
      </c>
      <c r="I476" s="31">
        <v>0.46572104018912502</v>
      </c>
      <c r="J476" s="29">
        <v>226</v>
      </c>
      <c r="K476" s="31">
        <v>0.53427895981087503</v>
      </c>
      <c r="L476" s="29">
        <v>0</v>
      </c>
      <c r="M476" s="29">
        <v>10</v>
      </c>
      <c r="N476" s="29">
        <v>128</v>
      </c>
      <c r="O476" s="29">
        <v>14</v>
      </c>
      <c r="P476" s="29">
        <v>0</v>
      </c>
      <c r="Q476" s="29">
        <v>263</v>
      </c>
      <c r="R476" s="29">
        <v>8</v>
      </c>
      <c r="S476" s="29">
        <f>SUM(Table6[[#This Row],[AmInd]:[HawPI]],Table6[[#This Row],[Multiple]])</f>
        <v>160</v>
      </c>
      <c r="T476" s="29">
        <v>419</v>
      </c>
      <c r="U476" s="31">
        <v>0.99054373522458605</v>
      </c>
      <c r="V476" s="29">
        <v>4</v>
      </c>
      <c r="W476" s="31">
        <v>9.4562647754137096E-3</v>
      </c>
      <c r="X476" s="29">
        <v>0</v>
      </c>
      <c r="Y476" s="29">
        <v>0</v>
      </c>
      <c r="Z476" s="29" t="s">
        <v>1869</v>
      </c>
      <c r="AA476" s="29">
        <v>0</v>
      </c>
      <c r="AB476" s="29">
        <v>0</v>
      </c>
      <c r="AC476" s="29">
        <v>0</v>
      </c>
      <c r="AD476" s="28">
        <v>0</v>
      </c>
      <c r="AE476" s="29">
        <v>0</v>
      </c>
      <c r="AF476" s="29">
        <v>0</v>
      </c>
      <c r="AG476" s="29">
        <v>0</v>
      </c>
      <c r="AH476" s="29">
        <v>221</v>
      </c>
      <c r="AI476" s="29">
        <v>202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244</v>
      </c>
      <c r="AP476" s="72">
        <f>Table6[[#This Row],[FRL]]/Table6[[#This Row],[Total Students]]</f>
        <v>0.57683215130023646</v>
      </c>
      <c r="AQ476" s="29">
        <v>244</v>
      </c>
      <c r="AR476" s="57">
        <f>Table6[[#This Row],[At Risk]]/Table6[[#This Row],[Total Students]]</f>
        <v>0.57683215130023646</v>
      </c>
      <c r="AS476" s="29" t="s">
        <v>1767</v>
      </c>
      <c r="AT476" s="29" t="s">
        <v>1917</v>
      </c>
      <c r="AU476" s="70" t="s">
        <v>3246</v>
      </c>
    </row>
    <row r="477" spans="2:47" x14ac:dyDescent="0.25">
      <c r="B477" s="28" t="s">
        <v>1808</v>
      </c>
      <c r="C477" s="28" t="s">
        <v>123</v>
      </c>
      <c r="D477" s="28" t="s">
        <v>124</v>
      </c>
      <c r="E477" s="28" t="s">
        <v>2106</v>
      </c>
      <c r="F477" s="28" t="s">
        <v>435</v>
      </c>
      <c r="G477" s="29">
        <v>537</v>
      </c>
      <c r="H477" s="29">
        <v>267</v>
      </c>
      <c r="I477" s="31">
        <v>0.497206703910615</v>
      </c>
      <c r="J477" s="29">
        <v>270</v>
      </c>
      <c r="K477" s="31">
        <v>0.50279329608938605</v>
      </c>
      <c r="L477" s="29">
        <v>1</v>
      </c>
      <c r="M477" s="29">
        <v>19</v>
      </c>
      <c r="N477" s="29">
        <v>238</v>
      </c>
      <c r="O477" s="29">
        <v>45</v>
      </c>
      <c r="P477" s="29">
        <v>0</v>
      </c>
      <c r="Q477" s="29">
        <v>229</v>
      </c>
      <c r="R477" s="29">
        <v>5</v>
      </c>
      <c r="S477" s="29">
        <f>SUM(Table6[[#This Row],[AmInd]:[HawPI]],Table6[[#This Row],[Multiple]])</f>
        <v>308</v>
      </c>
      <c r="T477" s="29">
        <v>518</v>
      </c>
      <c r="U477" s="31">
        <v>0.96461824953445097</v>
      </c>
      <c r="V477" s="29">
        <v>19</v>
      </c>
      <c r="W477" s="31">
        <v>3.5381750465549297E-2</v>
      </c>
      <c r="X477" s="29">
        <v>0</v>
      </c>
      <c r="Y477" s="29">
        <v>0</v>
      </c>
      <c r="Z477" s="29" t="s">
        <v>1869</v>
      </c>
      <c r="AA477" s="29">
        <v>0</v>
      </c>
      <c r="AB477" s="29">
        <v>0</v>
      </c>
      <c r="AC477" s="29">
        <v>0</v>
      </c>
      <c r="AD477" s="28">
        <v>0</v>
      </c>
      <c r="AE477" s="29">
        <v>0</v>
      </c>
      <c r="AF477" s="29">
        <v>0</v>
      </c>
      <c r="AG477" s="29">
        <v>0</v>
      </c>
      <c r="AH477" s="29">
        <v>264</v>
      </c>
      <c r="AI477" s="29">
        <v>273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410</v>
      </c>
      <c r="AP477" s="72">
        <f>Table6[[#This Row],[FRL]]/Table6[[#This Row],[Total Students]]</f>
        <v>0.76350093109869643</v>
      </c>
      <c r="AQ477" s="29">
        <v>410</v>
      </c>
      <c r="AR477" s="57">
        <f>Table6[[#This Row],[At Risk]]/Table6[[#This Row],[Total Students]]</f>
        <v>0.76350093109869643</v>
      </c>
      <c r="AS477" s="29" t="s">
        <v>1767</v>
      </c>
      <c r="AT477" s="29" t="s">
        <v>1917</v>
      </c>
      <c r="AU477" s="70" t="s">
        <v>3246</v>
      </c>
    </row>
    <row r="478" spans="2:47" x14ac:dyDescent="0.25">
      <c r="B478" s="28" t="s">
        <v>1808</v>
      </c>
      <c r="C478" s="28" t="s">
        <v>123</v>
      </c>
      <c r="D478" s="28" t="s">
        <v>124</v>
      </c>
      <c r="E478" s="28" t="s">
        <v>2107</v>
      </c>
      <c r="F478" s="28" t="s">
        <v>436</v>
      </c>
      <c r="G478" s="29">
        <v>490</v>
      </c>
      <c r="H478" s="29">
        <v>254</v>
      </c>
      <c r="I478" s="31">
        <v>0.51836734693877595</v>
      </c>
      <c r="J478" s="29">
        <v>236</v>
      </c>
      <c r="K478" s="31">
        <v>0.48163265306122399</v>
      </c>
      <c r="L478" s="29">
        <v>1</v>
      </c>
      <c r="M478" s="29">
        <v>21</v>
      </c>
      <c r="N478" s="29">
        <v>97</v>
      </c>
      <c r="O478" s="29">
        <v>23</v>
      </c>
      <c r="P478" s="29">
        <v>0</v>
      </c>
      <c r="Q478" s="29">
        <v>320</v>
      </c>
      <c r="R478" s="29">
        <v>28</v>
      </c>
      <c r="S478" s="29">
        <f>SUM(Table6[[#This Row],[AmInd]:[HawPI]],Table6[[#This Row],[Multiple]])</f>
        <v>170</v>
      </c>
      <c r="T478" s="29">
        <v>469</v>
      </c>
      <c r="U478" s="31">
        <v>0.95714285714285696</v>
      </c>
      <c r="V478" s="29">
        <v>21</v>
      </c>
      <c r="W478" s="31">
        <v>4.2857142857142899E-2</v>
      </c>
      <c r="X478" s="29">
        <v>0</v>
      </c>
      <c r="Y478" s="29">
        <v>4</v>
      </c>
      <c r="Z478" s="29" t="s">
        <v>1869</v>
      </c>
      <c r="AA478" s="29">
        <v>63</v>
      </c>
      <c r="AB478" s="29">
        <v>63</v>
      </c>
      <c r="AC478" s="29">
        <v>72</v>
      </c>
      <c r="AD478" s="28">
        <v>78</v>
      </c>
      <c r="AE478" s="29">
        <v>71</v>
      </c>
      <c r="AF478" s="29">
        <v>76</v>
      </c>
      <c r="AG478" s="29">
        <v>63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371</v>
      </c>
      <c r="AP478" s="72">
        <f>Table6[[#This Row],[FRL]]/Table6[[#This Row],[Total Students]]</f>
        <v>0.75714285714285712</v>
      </c>
      <c r="AQ478" s="29">
        <v>371</v>
      </c>
      <c r="AR478" s="57">
        <f>Table6[[#This Row],[At Risk]]/Table6[[#This Row],[Total Students]]</f>
        <v>0.75714285714285712</v>
      </c>
      <c r="AS478" s="29" t="s">
        <v>1767</v>
      </c>
      <c r="AT478" s="29" t="s">
        <v>1917</v>
      </c>
      <c r="AU478" s="70" t="s">
        <v>3246</v>
      </c>
    </row>
    <row r="479" spans="2:47" x14ac:dyDescent="0.25">
      <c r="B479" s="28" t="s">
        <v>1808</v>
      </c>
      <c r="C479" s="28" t="s">
        <v>123</v>
      </c>
      <c r="D479" s="28" t="s">
        <v>124</v>
      </c>
      <c r="E479" s="28" t="s">
        <v>2108</v>
      </c>
      <c r="F479" s="28" t="s">
        <v>437</v>
      </c>
      <c r="G479" s="29">
        <v>564</v>
      </c>
      <c r="H479" s="29">
        <v>277</v>
      </c>
      <c r="I479" s="31">
        <v>0.49113475177304999</v>
      </c>
      <c r="J479" s="29">
        <v>287</v>
      </c>
      <c r="K479" s="31">
        <v>0.50886524822695001</v>
      </c>
      <c r="L479" s="29">
        <v>0</v>
      </c>
      <c r="M479" s="29">
        <v>21</v>
      </c>
      <c r="N479" s="29">
        <v>284</v>
      </c>
      <c r="O479" s="29">
        <v>37</v>
      </c>
      <c r="P479" s="29">
        <v>1</v>
      </c>
      <c r="Q479" s="29">
        <v>194</v>
      </c>
      <c r="R479" s="29">
        <v>27</v>
      </c>
      <c r="S479" s="29">
        <f>SUM(Table6[[#This Row],[AmInd]:[HawPI]],Table6[[#This Row],[Multiple]])</f>
        <v>370</v>
      </c>
      <c r="T479" s="29">
        <v>534</v>
      </c>
      <c r="U479" s="31">
        <v>0.94680851063829796</v>
      </c>
      <c r="V479" s="29">
        <v>30</v>
      </c>
      <c r="W479" s="31">
        <v>5.31914893617021E-2</v>
      </c>
      <c r="X479" s="29">
        <v>0</v>
      </c>
      <c r="Y479" s="29">
        <v>6</v>
      </c>
      <c r="Z479" s="29" t="s">
        <v>1869</v>
      </c>
      <c r="AA479" s="29">
        <v>78</v>
      </c>
      <c r="AB479" s="29">
        <v>77</v>
      </c>
      <c r="AC479" s="29">
        <v>83</v>
      </c>
      <c r="AD479" s="28">
        <v>79</v>
      </c>
      <c r="AE479" s="29">
        <v>83</v>
      </c>
      <c r="AF479" s="29">
        <v>74</v>
      </c>
      <c r="AG479" s="29">
        <v>84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0</v>
      </c>
      <c r="AO479" s="29">
        <v>467</v>
      </c>
      <c r="AP479" s="72">
        <f>Table6[[#This Row],[FRL]]/Table6[[#This Row],[Total Students]]</f>
        <v>0.82801418439716312</v>
      </c>
      <c r="AQ479" s="29">
        <v>467</v>
      </c>
      <c r="AR479" s="57">
        <f>Table6[[#This Row],[At Risk]]/Table6[[#This Row],[Total Students]]</f>
        <v>0.82801418439716312</v>
      </c>
      <c r="AS479" s="29" t="s">
        <v>1767</v>
      </c>
      <c r="AT479" s="29" t="s">
        <v>1917</v>
      </c>
      <c r="AU479" s="70" t="s">
        <v>3246</v>
      </c>
    </row>
    <row r="480" spans="2:47" x14ac:dyDescent="0.25">
      <c r="B480" s="28" t="s">
        <v>1808</v>
      </c>
      <c r="C480" s="28" t="s">
        <v>123</v>
      </c>
      <c r="D480" s="28" t="s">
        <v>124</v>
      </c>
      <c r="E480" s="28" t="s">
        <v>2109</v>
      </c>
      <c r="F480" s="28" t="s">
        <v>438</v>
      </c>
      <c r="G480" s="29">
        <v>488</v>
      </c>
      <c r="H480" s="29">
        <v>227</v>
      </c>
      <c r="I480" s="31">
        <v>0.46516393442623</v>
      </c>
      <c r="J480" s="29">
        <v>261</v>
      </c>
      <c r="K480" s="31">
        <v>0.53483606557377095</v>
      </c>
      <c r="L480" s="29">
        <v>2</v>
      </c>
      <c r="M480" s="29">
        <v>24</v>
      </c>
      <c r="N480" s="29">
        <v>153</v>
      </c>
      <c r="O480" s="29">
        <v>25</v>
      </c>
      <c r="P480" s="29">
        <v>0</v>
      </c>
      <c r="Q480" s="29">
        <v>252</v>
      </c>
      <c r="R480" s="29">
        <v>32</v>
      </c>
      <c r="S480" s="29">
        <f>SUM(Table6[[#This Row],[AmInd]:[HawPI]],Table6[[#This Row],[Multiple]])</f>
        <v>236</v>
      </c>
      <c r="T480" s="29">
        <v>463</v>
      </c>
      <c r="U480" s="31">
        <v>0.94877049180327899</v>
      </c>
      <c r="V480" s="29">
        <v>25</v>
      </c>
      <c r="W480" s="31">
        <v>5.1229508196721299E-2</v>
      </c>
      <c r="X480" s="29">
        <v>0</v>
      </c>
      <c r="Y480" s="29">
        <v>6</v>
      </c>
      <c r="Z480" s="29" t="s">
        <v>1869</v>
      </c>
      <c r="AA480" s="29">
        <v>61</v>
      </c>
      <c r="AB480" s="29">
        <v>73</v>
      </c>
      <c r="AC480" s="29">
        <v>71</v>
      </c>
      <c r="AD480" s="28">
        <v>59</v>
      </c>
      <c r="AE480" s="29">
        <v>84</v>
      </c>
      <c r="AF480" s="29">
        <v>71</v>
      </c>
      <c r="AG480" s="29">
        <v>63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29">
        <v>0</v>
      </c>
      <c r="AN480" s="29">
        <v>0</v>
      </c>
      <c r="AO480" s="29">
        <v>350</v>
      </c>
      <c r="AP480" s="72">
        <f>Table6[[#This Row],[FRL]]/Table6[[#This Row],[Total Students]]</f>
        <v>0.71721311475409832</v>
      </c>
      <c r="AQ480" s="29">
        <v>350</v>
      </c>
      <c r="AR480" s="57">
        <f>Table6[[#This Row],[At Risk]]/Table6[[#This Row],[Total Students]]</f>
        <v>0.71721311475409832</v>
      </c>
      <c r="AS480" s="29" t="s">
        <v>1767</v>
      </c>
      <c r="AT480" s="29" t="s">
        <v>1917</v>
      </c>
      <c r="AU480" s="70" t="s">
        <v>3246</v>
      </c>
    </row>
    <row r="481" spans="2:47" x14ac:dyDescent="0.25">
      <c r="B481" s="28" t="s">
        <v>1808</v>
      </c>
      <c r="C481" s="28" t="s">
        <v>123</v>
      </c>
      <c r="D481" s="28" t="s">
        <v>124</v>
      </c>
      <c r="E481" s="28" t="s">
        <v>2110</v>
      </c>
      <c r="F481" s="28" t="s">
        <v>439</v>
      </c>
      <c r="G481" s="29">
        <v>84</v>
      </c>
      <c r="H481" s="29">
        <v>32</v>
      </c>
      <c r="I481" s="31">
        <v>0.38095238095238099</v>
      </c>
      <c r="J481" s="29">
        <v>52</v>
      </c>
      <c r="K481" s="31">
        <v>0.61904761904761896</v>
      </c>
      <c r="L481" s="29">
        <v>1</v>
      </c>
      <c r="M481" s="29">
        <v>1</v>
      </c>
      <c r="N481" s="29">
        <v>39</v>
      </c>
      <c r="O481" s="29">
        <v>2</v>
      </c>
      <c r="P481" s="29">
        <v>0</v>
      </c>
      <c r="Q481" s="29">
        <v>40</v>
      </c>
      <c r="R481" s="29">
        <v>1</v>
      </c>
      <c r="S481" s="29">
        <f>SUM(Table6[[#This Row],[AmInd]:[HawPI]],Table6[[#This Row],[Multiple]])</f>
        <v>44</v>
      </c>
      <c r="T481" s="29">
        <v>84</v>
      </c>
      <c r="U481" s="31">
        <v>1</v>
      </c>
      <c r="V481" s="29">
        <v>0</v>
      </c>
      <c r="W481" s="31">
        <v>0</v>
      </c>
      <c r="X481" s="29">
        <v>28</v>
      </c>
      <c r="Y481" s="29">
        <v>56</v>
      </c>
      <c r="Z481" s="29" t="s">
        <v>1869</v>
      </c>
      <c r="AA481" s="29">
        <v>0</v>
      </c>
      <c r="AB481" s="29">
        <v>0</v>
      </c>
      <c r="AC481" s="29">
        <v>0</v>
      </c>
      <c r="AD481" s="28">
        <v>0</v>
      </c>
      <c r="AE481" s="29">
        <v>0</v>
      </c>
      <c r="AF481" s="29">
        <v>0</v>
      </c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</v>
      </c>
      <c r="AN481" s="29">
        <v>0</v>
      </c>
      <c r="AO481" s="29">
        <v>21</v>
      </c>
      <c r="AP481" s="72">
        <f>Table6[[#This Row],[FRL]]/Table6[[#This Row],[Total Students]]</f>
        <v>0.25</v>
      </c>
      <c r="AQ481" s="29">
        <v>21</v>
      </c>
      <c r="AR481" s="57">
        <f>Table6[[#This Row],[At Risk]]/Table6[[#This Row],[Total Students]]</f>
        <v>0.25</v>
      </c>
      <c r="AS481" s="29" t="s">
        <v>1767</v>
      </c>
      <c r="AT481" s="29" t="s">
        <v>1917</v>
      </c>
      <c r="AU481" s="70" t="s">
        <v>3247</v>
      </c>
    </row>
    <row r="482" spans="2:47" ht="30" x14ac:dyDescent="0.25">
      <c r="B482" s="28" t="s">
        <v>1808</v>
      </c>
      <c r="C482" s="28" t="s">
        <v>125</v>
      </c>
      <c r="D482" s="28" t="s">
        <v>126</v>
      </c>
      <c r="E482" s="28" t="s">
        <v>2111</v>
      </c>
      <c r="F482" s="28" t="s">
        <v>440</v>
      </c>
      <c r="G482" s="29">
        <v>430</v>
      </c>
      <c r="H482" s="29">
        <v>218</v>
      </c>
      <c r="I482" s="31">
        <v>0.50697674418604699</v>
      </c>
      <c r="J482" s="29">
        <v>212</v>
      </c>
      <c r="K482" s="31">
        <v>0.49302325581395401</v>
      </c>
      <c r="L482" s="29">
        <v>0</v>
      </c>
      <c r="M482" s="29">
        <v>1</v>
      </c>
      <c r="N482" s="29">
        <v>68</v>
      </c>
      <c r="O482" s="29">
        <v>5</v>
      </c>
      <c r="P482" s="29">
        <v>0</v>
      </c>
      <c r="Q482" s="29">
        <v>347</v>
      </c>
      <c r="R482" s="29">
        <v>9</v>
      </c>
      <c r="S482" s="29">
        <f>SUM(Table6[[#This Row],[AmInd]:[HawPI]],Table6[[#This Row],[Multiple]])</f>
        <v>83</v>
      </c>
      <c r="T482" s="29">
        <v>426</v>
      </c>
      <c r="U482" s="31">
        <v>0.99069767441860501</v>
      </c>
      <c r="V482" s="29">
        <v>4</v>
      </c>
      <c r="W482" s="31">
        <v>9.3023255813953504E-3</v>
      </c>
      <c r="X482" s="29">
        <v>0</v>
      </c>
      <c r="Y482" s="29">
        <v>5</v>
      </c>
      <c r="Z482" s="29" t="s">
        <v>1869</v>
      </c>
      <c r="AA482" s="29">
        <v>63</v>
      </c>
      <c r="AB482" s="29">
        <v>56</v>
      </c>
      <c r="AC482" s="29">
        <v>61</v>
      </c>
      <c r="AD482" s="28">
        <v>55</v>
      </c>
      <c r="AE482" s="29">
        <v>53</v>
      </c>
      <c r="AF482" s="29">
        <v>54</v>
      </c>
      <c r="AG482" s="29">
        <v>83</v>
      </c>
      <c r="AH482" s="29">
        <v>0</v>
      </c>
      <c r="AI482" s="29">
        <v>0</v>
      </c>
      <c r="AJ482" s="29">
        <v>0</v>
      </c>
      <c r="AK482" s="29">
        <v>0</v>
      </c>
      <c r="AL482" s="29">
        <v>0</v>
      </c>
      <c r="AM482" s="29">
        <v>0</v>
      </c>
      <c r="AN482" s="29">
        <v>0</v>
      </c>
      <c r="AO482" s="29">
        <v>328</v>
      </c>
      <c r="AP482" s="72">
        <f>Table6[[#This Row],[FRL]]/Table6[[#This Row],[Total Students]]</f>
        <v>0.76279069767441865</v>
      </c>
      <c r="AQ482" s="29">
        <v>328</v>
      </c>
      <c r="AR482" s="57">
        <f>Table6[[#This Row],[At Risk]]/Table6[[#This Row],[Total Students]]</f>
        <v>0.76279069767441865</v>
      </c>
      <c r="AS482" s="29" t="s">
        <v>1767</v>
      </c>
      <c r="AT482" s="29" t="s">
        <v>1880</v>
      </c>
      <c r="AU482" s="70" t="s">
        <v>3246</v>
      </c>
    </row>
    <row r="483" spans="2:47" x14ac:dyDescent="0.25">
      <c r="B483" s="28" t="s">
        <v>1808</v>
      </c>
      <c r="C483" s="28" t="s">
        <v>125</v>
      </c>
      <c r="D483" s="28" t="s">
        <v>126</v>
      </c>
      <c r="E483" s="28" t="s">
        <v>2112</v>
      </c>
      <c r="F483" s="28" t="s">
        <v>877</v>
      </c>
      <c r="G483" s="29">
        <v>1412</v>
      </c>
      <c r="H483" s="29">
        <v>693</v>
      </c>
      <c r="I483" s="31">
        <v>0.49079320113314401</v>
      </c>
      <c r="J483" s="29">
        <v>719</v>
      </c>
      <c r="K483" s="31">
        <v>0.50920679886685505</v>
      </c>
      <c r="L483" s="29">
        <v>3</v>
      </c>
      <c r="M483" s="29">
        <v>6</v>
      </c>
      <c r="N483" s="29">
        <v>854</v>
      </c>
      <c r="O483" s="29">
        <v>27</v>
      </c>
      <c r="P483" s="29">
        <v>0</v>
      </c>
      <c r="Q483" s="29">
        <v>520</v>
      </c>
      <c r="R483" s="29">
        <v>2</v>
      </c>
      <c r="S483" s="29">
        <f>SUM(Table6[[#This Row],[AmInd]:[HawPI]],Table6[[#This Row],[Multiple]])</f>
        <v>892</v>
      </c>
      <c r="T483" s="29">
        <v>1402</v>
      </c>
      <c r="U483" s="31">
        <v>0.99291784702549601</v>
      </c>
      <c r="V483" s="29">
        <v>10</v>
      </c>
      <c r="W483" s="31">
        <v>7.0821529745042503E-3</v>
      </c>
      <c r="X483" s="29">
        <v>0</v>
      </c>
      <c r="Y483" s="29">
        <v>0</v>
      </c>
      <c r="Z483" s="29" t="s">
        <v>1869</v>
      </c>
      <c r="AA483" s="29">
        <v>0</v>
      </c>
      <c r="AB483" s="29">
        <v>0</v>
      </c>
      <c r="AC483" s="29">
        <v>0</v>
      </c>
      <c r="AD483" s="28">
        <v>0</v>
      </c>
      <c r="AE483" s="29">
        <v>0</v>
      </c>
      <c r="AF483" s="29">
        <v>0</v>
      </c>
      <c r="AG483" s="29">
        <v>0</v>
      </c>
      <c r="AH483" s="29">
        <v>242</v>
      </c>
      <c r="AI483" s="29">
        <v>252</v>
      </c>
      <c r="AJ483" s="29">
        <v>257</v>
      </c>
      <c r="AK483" s="29">
        <v>28</v>
      </c>
      <c r="AL483" s="29">
        <v>226</v>
      </c>
      <c r="AM483" s="29">
        <v>234</v>
      </c>
      <c r="AN483" s="29">
        <v>173</v>
      </c>
      <c r="AO483" s="29">
        <v>1143</v>
      </c>
      <c r="AP483" s="72">
        <f>Table6[[#This Row],[FRL]]/Table6[[#This Row],[Total Students]]</f>
        <v>0.80949008498583575</v>
      </c>
      <c r="AQ483" s="29">
        <v>1143</v>
      </c>
      <c r="AR483" s="57">
        <f>Table6[[#This Row],[At Risk]]/Table6[[#This Row],[Total Students]]</f>
        <v>0.80949008498583575</v>
      </c>
      <c r="AS483" s="29" t="s">
        <v>1767</v>
      </c>
      <c r="AT483" s="29" t="s">
        <v>1880</v>
      </c>
      <c r="AU483" s="70" t="s">
        <v>3246</v>
      </c>
    </row>
    <row r="484" spans="2:47" x14ac:dyDescent="0.25">
      <c r="B484" s="28" t="s">
        <v>1808</v>
      </c>
      <c r="C484" s="28" t="s">
        <v>125</v>
      </c>
      <c r="D484" s="28" t="s">
        <v>126</v>
      </c>
      <c r="E484" s="28" t="s">
        <v>2113</v>
      </c>
      <c r="F484" s="28" t="s">
        <v>878</v>
      </c>
      <c r="G484" s="29">
        <v>302</v>
      </c>
      <c r="H484" s="29">
        <v>155</v>
      </c>
      <c r="I484" s="31">
        <v>0.51324503311258296</v>
      </c>
      <c r="J484" s="29">
        <v>147</v>
      </c>
      <c r="K484" s="31">
        <v>0.48675496688741698</v>
      </c>
      <c r="L484" s="29">
        <v>0</v>
      </c>
      <c r="M484" s="29">
        <v>0</v>
      </c>
      <c r="N484" s="29">
        <v>250</v>
      </c>
      <c r="O484" s="29">
        <v>6</v>
      </c>
      <c r="P484" s="29">
        <v>0</v>
      </c>
      <c r="Q484" s="29">
        <v>45</v>
      </c>
      <c r="R484" s="29">
        <v>1</v>
      </c>
      <c r="S484" s="29">
        <f>SUM(Table6[[#This Row],[AmInd]:[HawPI]],Table6[[#This Row],[Multiple]])</f>
        <v>257</v>
      </c>
      <c r="T484" s="29">
        <v>299</v>
      </c>
      <c r="U484" s="31">
        <v>0.99006622516556297</v>
      </c>
      <c r="V484" s="29">
        <v>3</v>
      </c>
      <c r="W484" s="31">
        <v>9.93377483443709E-3</v>
      </c>
      <c r="X484" s="29">
        <v>0</v>
      </c>
      <c r="Y484" s="29">
        <v>0</v>
      </c>
      <c r="Z484" s="29" t="s">
        <v>1869</v>
      </c>
      <c r="AA484" s="29">
        <v>0</v>
      </c>
      <c r="AB484" s="29">
        <v>0</v>
      </c>
      <c r="AC484" s="29">
        <v>0</v>
      </c>
      <c r="AD484" s="28">
        <v>0</v>
      </c>
      <c r="AE484" s="29">
        <v>0</v>
      </c>
      <c r="AF484" s="29">
        <v>0</v>
      </c>
      <c r="AG484" s="29">
        <v>0</v>
      </c>
      <c r="AH484" s="29">
        <v>48</v>
      </c>
      <c r="AI484" s="29">
        <v>44</v>
      </c>
      <c r="AJ484" s="29">
        <v>55</v>
      </c>
      <c r="AK484" s="29">
        <v>3</v>
      </c>
      <c r="AL484" s="29">
        <v>56</v>
      </c>
      <c r="AM484" s="29">
        <v>51</v>
      </c>
      <c r="AN484" s="29">
        <v>45</v>
      </c>
      <c r="AO484" s="29">
        <v>261</v>
      </c>
      <c r="AP484" s="72">
        <f>Table6[[#This Row],[FRL]]/Table6[[#This Row],[Total Students]]</f>
        <v>0.86423841059602646</v>
      </c>
      <c r="AQ484" s="29">
        <v>261</v>
      </c>
      <c r="AR484" s="57">
        <f>Table6[[#This Row],[At Risk]]/Table6[[#This Row],[Total Students]]</f>
        <v>0.86423841059602646</v>
      </c>
      <c r="AS484" s="29" t="s">
        <v>1767</v>
      </c>
      <c r="AT484" s="29" t="s">
        <v>1880</v>
      </c>
      <c r="AU484" s="70" t="s">
        <v>3246</v>
      </c>
    </row>
    <row r="485" spans="2:47" x14ac:dyDescent="0.25">
      <c r="B485" s="28" t="s">
        <v>1808</v>
      </c>
      <c r="C485" s="28" t="s">
        <v>125</v>
      </c>
      <c r="D485" s="28" t="s">
        <v>126</v>
      </c>
      <c r="E485" s="28" t="s">
        <v>2114</v>
      </c>
      <c r="F485" s="28" t="s">
        <v>879</v>
      </c>
      <c r="G485" s="29">
        <v>422</v>
      </c>
      <c r="H485" s="29">
        <v>202</v>
      </c>
      <c r="I485" s="31">
        <v>0.47867298578199102</v>
      </c>
      <c r="J485" s="29">
        <v>220</v>
      </c>
      <c r="K485" s="31">
        <v>0.52132701421800998</v>
      </c>
      <c r="L485" s="29">
        <v>0</v>
      </c>
      <c r="M485" s="29">
        <v>0</v>
      </c>
      <c r="N485" s="29">
        <v>354</v>
      </c>
      <c r="O485" s="29">
        <v>5</v>
      </c>
      <c r="P485" s="29">
        <v>0</v>
      </c>
      <c r="Q485" s="29">
        <v>61</v>
      </c>
      <c r="R485" s="29">
        <v>2</v>
      </c>
      <c r="S485" s="29">
        <f>SUM(Table6[[#This Row],[AmInd]:[HawPI]],Table6[[#This Row],[Multiple]])</f>
        <v>361</v>
      </c>
      <c r="T485" s="29">
        <v>421</v>
      </c>
      <c r="U485" s="31">
        <v>0.99763033175355498</v>
      </c>
      <c r="V485" s="29">
        <v>1</v>
      </c>
      <c r="W485" s="31">
        <v>2.3696682464455E-3</v>
      </c>
      <c r="X485" s="29">
        <v>0</v>
      </c>
      <c r="Y485" s="29">
        <v>9</v>
      </c>
      <c r="Z485" s="29" t="s">
        <v>1869</v>
      </c>
      <c r="AA485" s="29">
        <v>56</v>
      </c>
      <c r="AB485" s="29">
        <v>43</v>
      </c>
      <c r="AC485" s="29">
        <v>57</v>
      </c>
      <c r="AD485" s="28">
        <v>64</v>
      </c>
      <c r="AE485" s="29">
        <v>67</v>
      </c>
      <c r="AF485" s="29">
        <v>67</v>
      </c>
      <c r="AG485" s="29">
        <v>59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384</v>
      </c>
      <c r="AP485" s="72">
        <f>Table6[[#This Row],[FRL]]/Table6[[#This Row],[Total Students]]</f>
        <v>0.90995260663507105</v>
      </c>
      <c r="AQ485" s="29">
        <v>384</v>
      </c>
      <c r="AR485" s="57">
        <f>Table6[[#This Row],[At Risk]]/Table6[[#This Row],[Total Students]]</f>
        <v>0.90995260663507105</v>
      </c>
      <c r="AS485" s="29" t="s">
        <v>1767</v>
      </c>
      <c r="AT485" s="29" t="s">
        <v>1880</v>
      </c>
      <c r="AU485" s="70" t="s">
        <v>3246</v>
      </c>
    </row>
    <row r="486" spans="2:47" x14ac:dyDescent="0.25">
      <c r="B486" s="28" t="s">
        <v>1808</v>
      </c>
      <c r="C486" s="28" t="s">
        <v>125</v>
      </c>
      <c r="D486" s="28" t="s">
        <v>126</v>
      </c>
      <c r="E486" s="28" t="s">
        <v>2115</v>
      </c>
      <c r="F486" s="28" t="s">
        <v>880</v>
      </c>
      <c r="G486" s="29">
        <v>1046</v>
      </c>
      <c r="H486" s="29">
        <v>485</v>
      </c>
      <c r="I486" s="31">
        <v>0.463671128107075</v>
      </c>
      <c r="J486" s="29">
        <v>561</v>
      </c>
      <c r="K486" s="31">
        <v>0.536328871892925</v>
      </c>
      <c r="L486" s="29">
        <v>0</v>
      </c>
      <c r="M486" s="29">
        <v>6</v>
      </c>
      <c r="N486" s="29">
        <v>796</v>
      </c>
      <c r="O486" s="29">
        <v>27</v>
      </c>
      <c r="P486" s="29">
        <v>0</v>
      </c>
      <c r="Q486" s="29">
        <v>204</v>
      </c>
      <c r="R486" s="29">
        <v>13</v>
      </c>
      <c r="S486" s="29">
        <f>SUM(Table6[[#This Row],[AmInd]:[HawPI]],Table6[[#This Row],[Multiple]])</f>
        <v>842</v>
      </c>
      <c r="T486" s="29">
        <v>1036</v>
      </c>
      <c r="U486" s="31">
        <v>0.99043977055449295</v>
      </c>
      <c r="V486" s="29">
        <v>10</v>
      </c>
      <c r="W486" s="31">
        <v>9.5602294455066905E-3</v>
      </c>
      <c r="X486" s="29">
        <v>0</v>
      </c>
      <c r="Y486" s="29">
        <v>12</v>
      </c>
      <c r="Z486" s="29" t="s">
        <v>1869</v>
      </c>
      <c r="AA486" s="29">
        <v>163</v>
      </c>
      <c r="AB486" s="29">
        <v>134</v>
      </c>
      <c r="AC486" s="29">
        <v>148</v>
      </c>
      <c r="AD486" s="28">
        <v>167</v>
      </c>
      <c r="AE486" s="29">
        <v>139</v>
      </c>
      <c r="AF486" s="29">
        <v>140</v>
      </c>
      <c r="AG486" s="29">
        <v>143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913</v>
      </c>
      <c r="AP486" s="72">
        <f>Table6[[#This Row],[FRL]]/Table6[[#This Row],[Total Students]]</f>
        <v>0.87284894837476101</v>
      </c>
      <c r="AQ486" s="29">
        <v>913</v>
      </c>
      <c r="AR486" s="57">
        <f>Table6[[#This Row],[At Risk]]/Table6[[#This Row],[Total Students]]</f>
        <v>0.87284894837476101</v>
      </c>
      <c r="AS486" s="29" t="s">
        <v>1767</v>
      </c>
      <c r="AT486" s="29" t="s">
        <v>1880</v>
      </c>
      <c r="AU486" s="70" t="s">
        <v>3246</v>
      </c>
    </row>
    <row r="487" spans="2:47" x14ac:dyDescent="0.25">
      <c r="B487" s="28" t="s">
        <v>1808</v>
      </c>
      <c r="C487" s="28" t="s">
        <v>125</v>
      </c>
      <c r="D487" s="28" t="s">
        <v>126</v>
      </c>
      <c r="E487" s="28" t="s">
        <v>2116</v>
      </c>
      <c r="F487" s="28" t="s">
        <v>881</v>
      </c>
      <c r="G487" s="29">
        <v>235</v>
      </c>
      <c r="H487" s="29">
        <v>107</v>
      </c>
      <c r="I487" s="31">
        <v>0.45531914893616998</v>
      </c>
      <c r="J487" s="29">
        <v>128</v>
      </c>
      <c r="K487" s="31">
        <v>0.54468085106383002</v>
      </c>
      <c r="L487" s="29">
        <v>0</v>
      </c>
      <c r="M487" s="29">
        <v>0</v>
      </c>
      <c r="N487" s="29">
        <v>161</v>
      </c>
      <c r="O487" s="29">
        <v>1</v>
      </c>
      <c r="P487" s="29">
        <v>0</v>
      </c>
      <c r="Q487" s="29">
        <v>66</v>
      </c>
      <c r="R487" s="29">
        <v>7</v>
      </c>
      <c r="S487" s="29">
        <f>SUM(Table6[[#This Row],[AmInd]:[HawPI]],Table6[[#This Row],[Multiple]])</f>
        <v>169</v>
      </c>
      <c r="T487" s="29">
        <v>235</v>
      </c>
      <c r="U487" s="31">
        <v>1</v>
      </c>
      <c r="V487" s="29">
        <v>0</v>
      </c>
      <c r="W487" s="31">
        <v>0</v>
      </c>
      <c r="X487" s="29">
        <v>0</v>
      </c>
      <c r="Y487" s="29">
        <v>4</v>
      </c>
      <c r="Z487" s="29" t="s">
        <v>1869</v>
      </c>
      <c r="AA487" s="29">
        <v>30</v>
      </c>
      <c r="AB487" s="29">
        <v>30</v>
      </c>
      <c r="AC487" s="29">
        <v>37</v>
      </c>
      <c r="AD487" s="28">
        <v>34</v>
      </c>
      <c r="AE487" s="29">
        <v>36</v>
      </c>
      <c r="AF487" s="29">
        <v>27</v>
      </c>
      <c r="AG487" s="29">
        <v>37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216</v>
      </c>
      <c r="AP487" s="72">
        <f>Table6[[#This Row],[FRL]]/Table6[[#This Row],[Total Students]]</f>
        <v>0.91914893617021276</v>
      </c>
      <c r="AQ487" s="29">
        <v>216</v>
      </c>
      <c r="AR487" s="57">
        <f>Table6[[#This Row],[At Risk]]/Table6[[#This Row],[Total Students]]</f>
        <v>0.91914893617021276</v>
      </c>
      <c r="AS487" s="29" t="s">
        <v>1767</v>
      </c>
      <c r="AT487" s="29" t="s">
        <v>1880</v>
      </c>
      <c r="AU487" s="70" t="s">
        <v>3246</v>
      </c>
    </row>
    <row r="488" spans="2:47" ht="30" x14ac:dyDescent="0.25">
      <c r="B488" s="28" t="s">
        <v>1808</v>
      </c>
      <c r="C488" s="28" t="s">
        <v>125</v>
      </c>
      <c r="D488" s="28" t="s">
        <v>126</v>
      </c>
      <c r="E488" s="28" t="s">
        <v>2117</v>
      </c>
      <c r="F488" s="28" t="s">
        <v>882</v>
      </c>
      <c r="G488" s="29">
        <v>699</v>
      </c>
      <c r="H488" s="29">
        <v>359</v>
      </c>
      <c r="I488" s="31">
        <v>0.51359084406294697</v>
      </c>
      <c r="J488" s="29">
        <v>340</v>
      </c>
      <c r="K488" s="31">
        <v>0.48640915593705297</v>
      </c>
      <c r="L488" s="29">
        <v>0</v>
      </c>
      <c r="M488" s="29">
        <v>14</v>
      </c>
      <c r="N488" s="29">
        <v>515</v>
      </c>
      <c r="O488" s="29">
        <v>24</v>
      </c>
      <c r="P488" s="29">
        <v>0</v>
      </c>
      <c r="Q488" s="29">
        <v>137</v>
      </c>
      <c r="R488" s="29">
        <v>9</v>
      </c>
      <c r="S488" s="29">
        <f>SUM(Table6[[#This Row],[AmInd]:[HawPI]],Table6[[#This Row],[Multiple]])</f>
        <v>562</v>
      </c>
      <c r="T488" s="29">
        <v>689</v>
      </c>
      <c r="U488" s="31">
        <v>0.98569384835479301</v>
      </c>
      <c r="V488" s="29">
        <v>10</v>
      </c>
      <c r="W488" s="31">
        <v>1.4306151645207399E-2</v>
      </c>
      <c r="X488" s="29">
        <v>0</v>
      </c>
      <c r="Y488" s="29">
        <v>4</v>
      </c>
      <c r="Z488" s="29" t="s">
        <v>1869</v>
      </c>
      <c r="AA488" s="29">
        <v>52</v>
      </c>
      <c r="AB488" s="29">
        <v>68</v>
      </c>
      <c r="AC488" s="29">
        <v>65</v>
      </c>
      <c r="AD488" s="28">
        <v>61</v>
      </c>
      <c r="AE488" s="29">
        <v>53</v>
      </c>
      <c r="AF488" s="29">
        <v>60</v>
      </c>
      <c r="AG488" s="29">
        <v>54</v>
      </c>
      <c r="AH488" s="29">
        <v>46</v>
      </c>
      <c r="AI488" s="29">
        <v>60</v>
      </c>
      <c r="AJ488" s="29">
        <v>43</v>
      </c>
      <c r="AK488" s="29">
        <v>4</v>
      </c>
      <c r="AL488" s="29">
        <v>46</v>
      </c>
      <c r="AM488" s="29">
        <v>43</v>
      </c>
      <c r="AN488" s="29">
        <v>40</v>
      </c>
      <c r="AO488" s="29">
        <v>556</v>
      </c>
      <c r="AP488" s="72">
        <f>Table6[[#This Row],[FRL]]/Table6[[#This Row],[Total Students]]</f>
        <v>0.79542203147353363</v>
      </c>
      <c r="AQ488" s="29">
        <v>556</v>
      </c>
      <c r="AR488" s="57">
        <f>Table6[[#This Row],[At Risk]]/Table6[[#This Row],[Total Students]]</f>
        <v>0.79542203147353363</v>
      </c>
      <c r="AS488" s="29" t="s">
        <v>1767</v>
      </c>
      <c r="AT488" s="29" t="s">
        <v>1880</v>
      </c>
      <c r="AU488" s="70" t="s">
        <v>3246</v>
      </c>
    </row>
    <row r="489" spans="2:47" x14ac:dyDescent="0.25">
      <c r="B489" s="28" t="s">
        <v>1808</v>
      </c>
      <c r="C489" s="28" t="s">
        <v>128</v>
      </c>
      <c r="D489" s="28" t="s">
        <v>129</v>
      </c>
      <c r="E489" s="28" t="s">
        <v>2118</v>
      </c>
      <c r="F489" s="28" t="s">
        <v>883</v>
      </c>
      <c r="G489" s="29">
        <v>253</v>
      </c>
      <c r="H489" s="29">
        <v>113</v>
      </c>
      <c r="I489" s="31">
        <v>0.44664031620553402</v>
      </c>
      <c r="J489" s="29">
        <v>140</v>
      </c>
      <c r="K489" s="31">
        <v>0.55335968379446598</v>
      </c>
      <c r="L489" s="29">
        <v>0</v>
      </c>
      <c r="M489" s="29">
        <v>2</v>
      </c>
      <c r="N489" s="29">
        <v>160</v>
      </c>
      <c r="O489" s="29">
        <v>3</v>
      </c>
      <c r="P489" s="29">
        <v>0</v>
      </c>
      <c r="Q489" s="29">
        <v>87</v>
      </c>
      <c r="R489" s="29">
        <v>1</v>
      </c>
      <c r="S489" s="29">
        <f>SUM(Table6[[#This Row],[AmInd]:[HawPI]],Table6[[#This Row],[Multiple]])</f>
        <v>166</v>
      </c>
      <c r="T489" s="29">
        <v>253</v>
      </c>
      <c r="U489" s="31">
        <v>1</v>
      </c>
      <c r="V489" s="29">
        <v>0</v>
      </c>
      <c r="W489" s="31">
        <v>0</v>
      </c>
      <c r="X489" s="29">
        <v>0</v>
      </c>
      <c r="Y489" s="29">
        <v>0</v>
      </c>
      <c r="Z489" s="29" t="s">
        <v>1869</v>
      </c>
      <c r="AA489" s="29">
        <v>0</v>
      </c>
      <c r="AB489" s="29">
        <v>0</v>
      </c>
      <c r="AC489" s="29">
        <v>0</v>
      </c>
      <c r="AD489" s="28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76</v>
      </c>
      <c r="AK489" s="29">
        <v>0</v>
      </c>
      <c r="AL489" s="29">
        <v>67</v>
      </c>
      <c r="AM489" s="29">
        <v>57</v>
      </c>
      <c r="AN489" s="29">
        <v>53</v>
      </c>
      <c r="AO489" s="29">
        <v>206</v>
      </c>
      <c r="AP489" s="72">
        <f>Table6[[#This Row],[FRL]]/Table6[[#This Row],[Total Students]]</f>
        <v>0.81422924901185767</v>
      </c>
      <c r="AQ489" s="29">
        <v>206</v>
      </c>
      <c r="AR489" s="57">
        <f>Table6[[#This Row],[At Risk]]/Table6[[#This Row],[Total Students]]</f>
        <v>0.81422924901185767</v>
      </c>
      <c r="AS489" s="29" t="s">
        <v>1767</v>
      </c>
      <c r="AT489" s="29" t="s">
        <v>1932</v>
      </c>
      <c r="AU489" s="70" t="s">
        <v>3247</v>
      </c>
    </row>
    <row r="490" spans="2:47" x14ac:dyDescent="0.25">
      <c r="B490" s="28" t="s">
        <v>1808</v>
      </c>
      <c r="C490" s="28" t="s">
        <v>128</v>
      </c>
      <c r="D490" s="28" t="s">
        <v>129</v>
      </c>
      <c r="E490" s="28" t="s">
        <v>2119</v>
      </c>
      <c r="F490" s="28" t="s">
        <v>884</v>
      </c>
      <c r="G490" s="29">
        <v>255</v>
      </c>
      <c r="H490" s="29">
        <v>121</v>
      </c>
      <c r="I490" s="31">
        <v>0.474509803921569</v>
      </c>
      <c r="J490" s="29">
        <v>134</v>
      </c>
      <c r="K490" s="31">
        <v>0.52549019607843095</v>
      </c>
      <c r="L490" s="29">
        <v>2</v>
      </c>
      <c r="M490" s="29">
        <v>1</v>
      </c>
      <c r="N490" s="29">
        <v>160</v>
      </c>
      <c r="O490" s="29">
        <v>1</v>
      </c>
      <c r="P490" s="29">
        <v>0</v>
      </c>
      <c r="Q490" s="29">
        <v>88</v>
      </c>
      <c r="R490" s="29">
        <v>3</v>
      </c>
      <c r="S490" s="29">
        <f>SUM(Table6[[#This Row],[AmInd]:[HawPI]],Table6[[#This Row],[Multiple]])</f>
        <v>167</v>
      </c>
      <c r="T490" s="29">
        <v>255</v>
      </c>
      <c r="U490" s="31">
        <v>1</v>
      </c>
      <c r="V490" s="29">
        <v>0</v>
      </c>
      <c r="W490" s="31">
        <v>0</v>
      </c>
      <c r="X490" s="29">
        <v>0</v>
      </c>
      <c r="Y490" s="29">
        <v>0</v>
      </c>
      <c r="Z490" s="29" t="s">
        <v>1869</v>
      </c>
      <c r="AA490" s="29">
        <v>0</v>
      </c>
      <c r="AB490" s="29">
        <v>0</v>
      </c>
      <c r="AC490" s="29">
        <v>0</v>
      </c>
      <c r="AD490" s="28">
        <v>0</v>
      </c>
      <c r="AE490" s="29">
        <v>0</v>
      </c>
      <c r="AF490" s="29">
        <v>55</v>
      </c>
      <c r="AG490" s="29">
        <v>69</v>
      </c>
      <c r="AH490" s="29">
        <v>61</v>
      </c>
      <c r="AI490" s="29">
        <v>70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232</v>
      </c>
      <c r="AP490" s="72">
        <f>Table6[[#This Row],[FRL]]/Table6[[#This Row],[Total Students]]</f>
        <v>0.90980392156862744</v>
      </c>
      <c r="AQ490" s="29">
        <v>232</v>
      </c>
      <c r="AR490" s="57">
        <f>Table6[[#This Row],[At Risk]]/Table6[[#This Row],[Total Students]]</f>
        <v>0.90980392156862744</v>
      </c>
      <c r="AS490" s="29" t="s">
        <v>1767</v>
      </c>
      <c r="AT490" s="29" t="s">
        <v>1932</v>
      </c>
      <c r="AU490" s="70" t="s">
        <v>3247</v>
      </c>
    </row>
    <row r="491" spans="2:47" x14ac:dyDescent="0.25">
      <c r="B491" s="28" t="s">
        <v>1808</v>
      </c>
      <c r="C491" s="28" t="s">
        <v>128</v>
      </c>
      <c r="D491" s="28" t="s">
        <v>129</v>
      </c>
      <c r="E491" s="28" t="s">
        <v>2120</v>
      </c>
      <c r="F491" s="28" t="s">
        <v>885</v>
      </c>
      <c r="G491" s="29">
        <v>685</v>
      </c>
      <c r="H491" s="29">
        <v>316</v>
      </c>
      <c r="I491" s="31">
        <v>0.461313868613139</v>
      </c>
      <c r="J491" s="29">
        <v>369</v>
      </c>
      <c r="K491" s="31">
        <v>0.53868613138686094</v>
      </c>
      <c r="L491" s="29">
        <v>0</v>
      </c>
      <c r="M491" s="29">
        <v>3</v>
      </c>
      <c r="N491" s="29">
        <v>119</v>
      </c>
      <c r="O491" s="29">
        <v>21</v>
      </c>
      <c r="P491" s="29">
        <v>0</v>
      </c>
      <c r="Q491" s="29">
        <v>531</v>
      </c>
      <c r="R491" s="29">
        <v>11</v>
      </c>
      <c r="S491" s="29">
        <f>SUM(Table6[[#This Row],[AmInd]:[HawPI]],Table6[[#This Row],[Multiple]])</f>
        <v>154</v>
      </c>
      <c r="T491" s="29">
        <v>682</v>
      </c>
      <c r="U491" s="31">
        <v>0.99562043795620403</v>
      </c>
      <c r="V491" s="29">
        <v>3</v>
      </c>
      <c r="W491" s="31">
        <v>4.3795620437956199E-3</v>
      </c>
      <c r="X491" s="29">
        <v>0</v>
      </c>
      <c r="Y491" s="29">
        <v>7</v>
      </c>
      <c r="Z491" s="29" t="s">
        <v>1869</v>
      </c>
      <c r="AA491" s="29">
        <v>44</v>
      </c>
      <c r="AB491" s="29">
        <v>58</v>
      </c>
      <c r="AC491" s="29">
        <v>61</v>
      </c>
      <c r="AD491" s="28">
        <v>61</v>
      </c>
      <c r="AE491" s="29">
        <v>50</v>
      </c>
      <c r="AF491" s="29">
        <v>62</v>
      </c>
      <c r="AG491" s="29">
        <v>63</v>
      </c>
      <c r="AH491" s="29">
        <v>46</v>
      </c>
      <c r="AI491" s="29">
        <v>60</v>
      </c>
      <c r="AJ491" s="29">
        <v>63</v>
      </c>
      <c r="AK491" s="29">
        <v>0</v>
      </c>
      <c r="AL491" s="29">
        <v>48</v>
      </c>
      <c r="AM491" s="29">
        <v>32</v>
      </c>
      <c r="AN491" s="29">
        <v>30</v>
      </c>
      <c r="AO491" s="29">
        <v>339</v>
      </c>
      <c r="AP491" s="72">
        <f>Table6[[#This Row],[FRL]]/Table6[[#This Row],[Total Students]]</f>
        <v>0.49489051094890513</v>
      </c>
      <c r="AQ491" s="29">
        <v>339</v>
      </c>
      <c r="AR491" s="57">
        <f>Table6[[#This Row],[At Risk]]/Table6[[#This Row],[Total Students]]</f>
        <v>0.49489051094890513</v>
      </c>
      <c r="AS491" s="29" t="s">
        <v>1767</v>
      </c>
      <c r="AT491" s="29" t="s">
        <v>1932</v>
      </c>
      <c r="AU491" s="70" t="s">
        <v>3247</v>
      </c>
    </row>
    <row r="492" spans="2:47" x14ac:dyDescent="0.25">
      <c r="B492" s="28" t="s">
        <v>1808</v>
      </c>
      <c r="C492" s="28" t="s">
        <v>128</v>
      </c>
      <c r="D492" s="28" t="s">
        <v>129</v>
      </c>
      <c r="E492" s="28" t="s">
        <v>2167</v>
      </c>
      <c r="F492" s="28" t="s">
        <v>829</v>
      </c>
      <c r="G492" s="29">
        <v>341</v>
      </c>
      <c r="H492" s="29">
        <v>166</v>
      </c>
      <c r="I492" s="31">
        <v>0.48680351906158398</v>
      </c>
      <c r="J492" s="29">
        <v>175</v>
      </c>
      <c r="K492" s="31">
        <v>0.51319648093841597</v>
      </c>
      <c r="L492" s="29">
        <v>0</v>
      </c>
      <c r="M492" s="29">
        <v>0</v>
      </c>
      <c r="N492" s="29">
        <v>184</v>
      </c>
      <c r="O492" s="29">
        <v>6</v>
      </c>
      <c r="P492" s="29">
        <v>0</v>
      </c>
      <c r="Q492" s="29">
        <v>140</v>
      </c>
      <c r="R492" s="29">
        <v>11</v>
      </c>
      <c r="S492" s="29">
        <f>SUM(Table6[[#This Row],[AmInd]:[HawPI]],Table6[[#This Row],[Multiple]])</f>
        <v>201</v>
      </c>
      <c r="T492" s="29">
        <v>341</v>
      </c>
      <c r="U492" s="31">
        <v>1</v>
      </c>
      <c r="V492" s="29">
        <v>0</v>
      </c>
      <c r="W492" s="31">
        <v>0</v>
      </c>
      <c r="X492" s="29">
        <v>0</v>
      </c>
      <c r="Y492" s="29">
        <v>10</v>
      </c>
      <c r="Z492" s="29" t="s">
        <v>1869</v>
      </c>
      <c r="AA492" s="29">
        <v>75</v>
      </c>
      <c r="AB492" s="29">
        <v>66</v>
      </c>
      <c r="AC492" s="29">
        <v>64</v>
      </c>
      <c r="AD492" s="28">
        <v>71</v>
      </c>
      <c r="AE492" s="29">
        <v>55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314</v>
      </c>
      <c r="AP492" s="72">
        <f>Table6[[#This Row],[FRL]]/Table6[[#This Row],[Total Students]]</f>
        <v>0.92082111436950143</v>
      </c>
      <c r="AQ492" s="29">
        <v>314</v>
      </c>
      <c r="AR492" s="57">
        <f>Table6[[#This Row],[At Risk]]/Table6[[#This Row],[Total Students]]</f>
        <v>0.92082111436950143</v>
      </c>
      <c r="AS492" s="29" t="s">
        <v>1767</v>
      </c>
      <c r="AT492" s="29" t="s">
        <v>1932</v>
      </c>
      <c r="AU492" s="70" t="s">
        <v>3247</v>
      </c>
    </row>
    <row r="493" spans="2:47" x14ac:dyDescent="0.25">
      <c r="B493" s="28" t="s">
        <v>1808</v>
      </c>
      <c r="C493" s="28" t="s">
        <v>128</v>
      </c>
      <c r="D493" s="28" t="s">
        <v>129</v>
      </c>
      <c r="E493" s="28" t="s">
        <v>2168</v>
      </c>
      <c r="F493" s="28" t="s">
        <v>886</v>
      </c>
      <c r="G493" s="29">
        <v>617</v>
      </c>
      <c r="H493" s="29">
        <v>297</v>
      </c>
      <c r="I493" s="31">
        <v>0.48136142625607797</v>
      </c>
      <c r="J493" s="29">
        <v>320</v>
      </c>
      <c r="K493" s="31">
        <v>0.51863857374392197</v>
      </c>
      <c r="L493" s="29">
        <v>0</v>
      </c>
      <c r="M493" s="29">
        <v>1</v>
      </c>
      <c r="N493" s="29">
        <v>90</v>
      </c>
      <c r="O493" s="29">
        <v>24</v>
      </c>
      <c r="P493" s="29">
        <v>0</v>
      </c>
      <c r="Q493" s="29">
        <v>479</v>
      </c>
      <c r="R493" s="29">
        <v>23</v>
      </c>
      <c r="S493" s="29">
        <f>SUM(Table6[[#This Row],[AmInd]:[HawPI]],Table6[[#This Row],[Multiple]])</f>
        <v>138</v>
      </c>
      <c r="T493" s="29">
        <v>613</v>
      </c>
      <c r="U493" s="31">
        <v>0.99351701782820101</v>
      </c>
      <c r="V493" s="29">
        <v>4</v>
      </c>
      <c r="W493" s="31">
        <v>6.4829821717990298E-3</v>
      </c>
      <c r="X493" s="29">
        <v>0</v>
      </c>
      <c r="Y493" s="29">
        <v>6</v>
      </c>
      <c r="Z493" s="29" t="s">
        <v>1869</v>
      </c>
      <c r="AA493" s="29">
        <v>43</v>
      </c>
      <c r="AB493" s="29">
        <v>56</v>
      </c>
      <c r="AC493" s="29">
        <v>49</v>
      </c>
      <c r="AD493" s="28">
        <v>48</v>
      </c>
      <c r="AE493" s="29">
        <v>63</v>
      </c>
      <c r="AF493" s="29">
        <v>57</v>
      </c>
      <c r="AG493" s="29">
        <v>42</v>
      </c>
      <c r="AH493" s="29">
        <v>52</v>
      </c>
      <c r="AI493" s="29">
        <v>49</v>
      </c>
      <c r="AJ493" s="29">
        <v>44</v>
      </c>
      <c r="AK493" s="29">
        <v>0</v>
      </c>
      <c r="AL493" s="29">
        <v>54</v>
      </c>
      <c r="AM493" s="29">
        <v>23</v>
      </c>
      <c r="AN493" s="29">
        <v>31</v>
      </c>
      <c r="AO493" s="29">
        <v>380</v>
      </c>
      <c r="AP493" s="72">
        <f>Table6[[#This Row],[FRL]]/Table6[[#This Row],[Total Students]]</f>
        <v>0.6158833063209076</v>
      </c>
      <c r="AQ493" s="29">
        <v>383</v>
      </c>
      <c r="AR493" s="57">
        <f>Table6[[#This Row],[At Risk]]/Table6[[#This Row],[Total Students]]</f>
        <v>0.62074554294975692</v>
      </c>
      <c r="AS493" s="29" t="s">
        <v>1767</v>
      </c>
      <c r="AT493" s="29" t="s">
        <v>1932</v>
      </c>
      <c r="AU493" s="70" t="s">
        <v>3247</v>
      </c>
    </row>
    <row r="494" spans="2:47" ht="30" x14ac:dyDescent="0.25">
      <c r="B494" s="28" t="s">
        <v>1808</v>
      </c>
      <c r="C494" s="28" t="s">
        <v>130</v>
      </c>
      <c r="D494" s="28" t="s">
        <v>131</v>
      </c>
      <c r="E494" s="28" t="s">
        <v>2169</v>
      </c>
      <c r="F494" s="28" t="s">
        <v>887</v>
      </c>
      <c r="G494" s="29">
        <v>324</v>
      </c>
      <c r="H494" s="29">
        <v>95</v>
      </c>
      <c r="I494" s="31">
        <v>0.29320987654321001</v>
      </c>
      <c r="J494" s="29">
        <v>229</v>
      </c>
      <c r="K494" s="31">
        <v>0.70679012345679004</v>
      </c>
      <c r="L494" s="29">
        <v>0</v>
      </c>
      <c r="M494" s="29">
        <v>9</v>
      </c>
      <c r="N494" s="29">
        <v>95</v>
      </c>
      <c r="O494" s="29">
        <v>57</v>
      </c>
      <c r="P494" s="29">
        <v>0</v>
      </c>
      <c r="Q494" s="29">
        <v>157</v>
      </c>
      <c r="R494" s="29">
        <v>6</v>
      </c>
      <c r="S494" s="29">
        <f>SUM(Table6[[#This Row],[AmInd]:[HawPI]],Table6[[#This Row],[Multiple]])</f>
        <v>167</v>
      </c>
      <c r="T494" s="29">
        <v>324</v>
      </c>
      <c r="U494" s="31">
        <v>1</v>
      </c>
      <c r="V494" s="29">
        <v>0</v>
      </c>
      <c r="W494" s="31">
        <v>0</v>
      </c>
      <c r="X494" s="29">
        <v>1</v>
      </c>
      <c r="Y494" s="29">
        <v>323</v>
      </c>
      <c r="Z494" s="29" t="s">
        <v>1869</v>
      </c>
      <c r="AA494" s="29">
        <v>0</v>
      </c>
      <c r="AB494" s="29">
        <v>0</v>
      </c>
      <c r="AC494" s="29">
        <v>0</v>
      </c>
      <c r="AD494" s="28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115</v>
      </c>
      <c r="AP494" s="72">
        <f>Table6[[#This Row],[FRL]]/Table6[[#This Row],[Total Students]]</f>
        <v>0.35493827160493829</v>
      </c>
      <c r="AQ494" s="29">
        <v>115</v>
      </c>
      <c r="AR494" s="57">
        <f>Table6[[#This Row],[At Risk]]/Table6[[#This Row],[Total Students]]</f>
        <v>0.35493827160493829</v>
      </c>
      <c r="AS494" s="29" t="s">
        <v>1767</v>
      </c>
      <c r="AT494" s="29" t="s">
        <v>2170</v>
      </c>
      <c r="AU494" s="70" t="s">
        <v>3247</v>
      </c>
    </row>
    <row r="495" spans="2:47" x14ac:dyDescent="0.25">
      <c r="B495" s="28" t="s">
        <v>1808</v>
      </c>
      <c r="C495" s="28" t="s">
        <v>130</v>
      </c>
      <c r="D495" s="28" t="s">
        <v>131</v>
      </c>
      <c r="E495" s="28" t="s">
        <v>2171</v>
      </c>
      <c r="F495" s="28" t="s">
        <v>888</v>
      </c>
      <c r="G495" s="29">
        <v>785</v>
      </c>
      <c r="H495" s="29">
        <v>333</v>
      </c>
      <c r="I495" s="31">
        <v>0.42420382165605097</v>
      </c>
      <c r="J495" s="29">
        <v>452</v>
      </c>
      <c r="K495" s="31">
        <v>0.57579617834394903</v>
      </c>
      <c r="L495" s="29">
        <v>2</v>
      </c>
      <c r="M495" s="29">
        <v>35</v>
      </c>
      <c r="N495" s="29">
        <v>219</v>
      </c>
      <c r="O495" s="29">
        <v>306</v>
      </c>
      <c r="P495" s="29">
        <v>4</v>
      </c>
      <c r="Q495" s="29">
        <v>197</v>
      </c>
      <c r="R495" s="29">
        <v>22</v>
      </c>
      <c r="S495" s="29">
        <f>SUM(Table6[[#This Row],[AmInd]:[HawPI]],Table6[[#This Row],[Multiple]])</f>
        <v>588</v>
      </c>
      <c r="T495" s="29">
        <v>656</v>
      </c>
      <c r="U495" s="31">
        <v>0.83566878980891701</v>
      </c>
      <c r="V495" s="29">
        <v>129</v>
      </c>
      <c r="W495" s="31">
        <v>0.16433121019108299</v>
      </c>
      <c r="X495" s="29">
        <v>0</v>
      </c>
      <c r="Y495" s="29">
        <v>0</v>
      </c>
      <c r="Z495" s="29" t="s">
        <v>1869</v>
      </c>
      <c r="AA495" s="29">
        <v>0</v>
      </c>
      <c r="AB495" s="29">
        <v>0</v>
      </c>
      <c r="AC495" s="29">
        <v>0</v>
      </c>
      <c r="AD495" s="28">
        <v>0</v>
      </c>
      <c r="AE495" s="29">
        <v>0</v>
      </c>
      <c r="AF495" s="29">
        <v>0</v>
      </c>
      <c r="AG495" s="29">
        <v>244</v>
      </c>
      <c r="AH495" s="29">
        <v>257</v>
      </c>
      <c r="AI495" s="29">
        <v>284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551</v>
      </c>
      <c r="AP495" s="72">
        <f>Table6[[#This Row],[FRL]]/Table6[[#This Row],[Total Students]]</f>
        <v>0.70191082802547766</v>
      </c>
      <c r="AQ495" s="29">
        <v>593</v>
      </c>
      <c r="AR495" s="57">
        <f>Table6[[#This Row],[At Risk]]/Table6[[#This Row],[Total Students]]</f>
        <v>0.75541401273885356</v>
      </c>
      <c r="AS495" s="29" t="s">
        <v>1767</v>
      </c>
      <c r="AT495" s="29" t="s">
        <v>2170</v>
      </c>
      <c r="AU495" s="70" t="s">
        <v>3247</v>
      </c>
    </row>
    <row r="496" spans="2:47" x14ac:dyDescent="0.25">
      <c r="B496" s="28" t="s">
        <v>1808</v>
      </c>
      <c r="C496" s="28" t="s">
        <v>130</v>
      </c>
      <c r="D496" s="28" t="s">
        <v>131</v>
      </c>
      <c r="E496" s="28" t="s">
        <v>2172</v>
      </c>
      <c r="F496" s="28" t="s">
        <v>889</v>
      </c>
      <c r="G496" s="29">
        <v>588</v>
      </c>
      <c r="H496" s="29">
        <v>292</v>
      </c>
      <c r="I496" s="31">
        <v>0.49659863945578198</v>
      </c>
      <c r="J496" s="29">
        <v>296</v>
      </c>
      <c r="K496" s="31">
        <v>0.50340136054421802</v>
      </c>
      <c r="L496" s="29">
        <v>0</v>
      </c>
      <c r="M496" s="29">
        <v>9</v>
      </c>
      <c r="N496" s="29">
        <v>119</v>
      </c>
      <c r="O496" s="29">
        <v>337</v>
      </c>
      <c r="P496" s="29">
        <v>2</v>
      </c>
      <c r="Q496" s="29">
        <v>103</v>
      </c>
      <c r="R496" s="29">
        <v>18</v>
      </c>
      <c r="S496" s="29">
        <f>SUM(Table6[[#This Row],[AmInd]:[HawPI]],Table6[[#This Row],[Multiple]])</f>
        <v>485</v>
      </c>
      <c r="T496" s="29">
        <v>388</v>
      </c>
      <c r="U496" s="31">
        <v>0.65986394557823103</v>
      </c>
      <c r="V496" s="29">
        <v>200</v>
      </c>
      <c r="W496" s="31">
        <v>0.34013605442176897</v>
      </c>
      <c r="X496" s="29">
        <v>0</v>
      </c>
      <c r="Y496" s="29">
        <v>1</v>
      </c>
      <c r="Z496" s="29" t="s">
        <v>1869</v>
      </c>
      <c r="AA496" s="29">
        <v>96</v>
      </c>
      <c r="AB496" s="29">
        <v>96</v>
      </c>
      <c r="AC496" s="29">
        <v>112</v>
      </c>
      <c r="AD496" s="28">
        <v>103</v>
      </c>
      <c r="AE496" s="29">
        <v>98</v>
      </c>
      <c r="AF496" s="29">
        <v>82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536</v>
      </c>
      <c r="AP496" s="72">
        <f>Table6[[#This Row],[FRL]]/Table6[[#This Row],[Total Students]]</f>
        <v>0.91156462585034015</v>
      </c>
      <c r="AQ496" s="29">
        <v>536</v>
      </c>
      <c r="AR496" s="57">
        <f>Table6[[#This Row],[At Risk]]/Table6[[#This Row],[Total Students]]</f>
        <v>0.91156462585034015</v>
      </c>
      <c r="AS496" s="29" t="s">
        <v>1767</v>
      </c>
      <c r="AT496" s="29" t="s">
        <v>2170</v>
      </c>
      <c r="AU496" s="70" t="s">
        <v>3246</v>
      </c>
    </row>
    <row r="497" spans="2:47" x14ac:dyDescent="0.25">
      <c r="B497" s="28" t="s">
        <v>1808</v>
      </c>
      <c r="C497" s="28" t="s">
        <v>130</v>
      </c>
      <c r="D497" s="28" t="s">
        <v>131</v>
      </c>
      <c r="E497" s="28" t="s">
        <v>2173</v>
      </c>
      <c r="F497" s="28" t="s">
        <v>890</v>
      </c>
      <c r="G497" s="29">
        <v>373</v>
      </c>
      <c r="H497" s="29">
        <v>168</v>
      </c>
      <c r="I497" s="31">
        <v>0.45040214477211798</v>
      </c>
      <c r="J497" s="29">
        <v>205</v>
      </c>
      <c r="K497" s="31">
        <v>0.54959785522788196</v>
      </c>
      <c r="L497" s="29">
        <v>0</v>
      </c>
      <c r="M497" s="29">
        <v>5</v>
      </c>
      <c r="N497" s="29">
        <v>106</v>
      </c>
      <c r="O497" s="29">
        <v>182</v>
      </c>
      <c r="P497" s="29">
        <v>0</v>
      </c>
      <c r="Q497" s="29">
        <v>74</v>
      </c>
      <c r="R497" s="29">
        <v>6</v>
      </c>
      <c r="S497" s="29">
        <f>SUM(Table6[[#This Row],[AmInd]:[HawPI]],Table6[[#This Row],[Multiple]])</f>
        <v>299</v>
      </c>
      <c r="T497" s="29">
        <v>270</v>
      </c>
      <c r="U497" s="31">
        <v>0.72386058981233203</v>
      </c>
      <c r="V497" s="29">
        <v>103</v>
      </c>
      <c r="W497" s="31">
        <v>0.27613941018766802</v>
      </c>
      <c r="X497" s="29">
        <v>0</v>
      </c>
      <c r="Y497" s="29">
        <v>1</v>
      </c>
      <c r="Z497" s="29" t="s">
        <v>1869</v>
      </c>
      <c r="AA497" s="29">
        <v>60</v>
      </c>
      <c r="AB497" s="29">
        <v>64</v>
      </c>
      <c r="AC497" s="29">
        <v>61</v>
      </c>
      <c r="AD497" s="28">
        <v>63</v>
      </c>
      <c r="AE497" s="29">
        <v>72</v>
      </c>
      <c r="AF497" s="29">
        <v>52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336</v>
      </c>
      <c r="AP497" s="72">
        <f>Table6[[#This Row],[FRL]]/Table6[[#This Row],[Total Students]]</f>
        <v>0.90080428954423597</v>
      </c>
      <c r="AQ497" s="29">
        <v>336</v>
      </c>
      <c r="AR497" s="57">
        <f>Table6[[#This Row],[At Risk]]/Table6[[#This Row],[Total Students]]</f>
        <v>0.90080428954423597</v>
      </c>
      <c r="AS497" s="29" t="s">
        <v>1767</v>
      </c>
      <c r="AT497" s="29" t="s">
        <v>2170</v>
      </c>
      <c r="AU497" s="70" t="s">
        <v>3246</v>
      </c>
    </row>
    <row r="498" spans="2:47" x14ac:dyDescent="0.25">
      <c r="B498" s="28" t="s">
        <v>1808</v>
      </c>
      <c r="C498" s="28" t="s">
        <v>130</v>
      </c>
      <c r="D498" s="28" t="s">
        <v>131</v>
      </c>
      <c r="E498" s="28" t="s">
        <v>2174</v>
      </c>
      <c r="F498" s="28" t="s">
        <v>891</v>
      </c>
      <c r="G498" s="29">
        <v>630</v>
      </c>
      <c r="H498" s="29">
        <v>317</v>
      </c>
      <c r="I498" s="31">
        <v>0.50317460317460305</v>
      </c>
      <c r="J498" s="29">
        <v>313</v>
      </c>
      <c r="K498" s="31">
        <v>0.496825396825397</v>
      </c>
      <c r="L498" s="29">
        <v>1</v>
      </c>
      <c r="M498" s="29">
        <v>34</v>
      </c>
      <c r="N498" s="29">
        <v>102</v>
      </c>
      <c r="O498" s="29">
        <v>377</v>
      </c>
      <c r="P498" s="29">
        <v>0</v>
      </c>
      <c r="Q498" s="29">
        <v>102</v>
      </c>
      <c r="R498" s="29">
        <v>14</v>
      </c>
      <c r="S498" s="29">
        <f>SUM(Table6[[#This Row],[AmInd]:[HawPI]],Table6[[#This Row],[Multiple]])</f>
        <v>528</v>
      </c>
      <c r="T498" s="29">
        <v>347</v>
      </c>
      <c r="U498" s="31">
        <v>0.55079365079365095</v>
      </c>
      <c r="V498" s="29">
        <v>283</v>
      </c>
      <c r="W498" s="31">
        <v>0.449206349206349</v>
      </c>
      <c r="X498" s="29">
        <v>0</v>
      </c>
      <c r="Y498" s="29">
        <v>0</v>
      </c>
      <c r="Z498" s="29" t="s">
        <v>1869</v>
      </c>
      <c r="AA498" s="29">
        <v>105</v>
      </c>
      <c r="AB498" s="29">
        <v>106</v>
      </c>
      <c r="AC498" s="29">
        <v>117</v>
      </c>
      <c r="AD498" s="28">
        <v>104</v>
      </c>
      <c r="AE498" s="29">
        <v>105</v>
      </c>
      <c r="AF498" s="29">
        <v>93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562</v>
      </c>
      <c r="AP498" s="72">
        <f>Table6[[#This Row],[FRL]]/Table6[[#This Row],[Total Students]]</f>
        <v>0.89206349206349211</v>
      </c>
      <c r="AQ498" s="29">
        <v>562</v>
      </c>
      <c r="AR498" s="57">
        <f>Table6[[#This Row],[At Risk]]/Table6[[#This Row],[Total Students]]</f>
        <v>0.89206349206349211</v>
      </c>
      <c r="AS498" s="29" t="s">
        <v>1767</v>
      </c>
      <c r="AT498" s="29" t="s">
        <v>2170</v>
      </c>
      <c r="AU498" s="70" t="s">
        <v>3246</v>
      </c>
    </row>
    <row r="499" spans="2:47" x14ac:dyDescent="0.25">
      <c r="B499" s="28" t="s">
        <v>1808</v>
      </c>
      <c r="C499" s="28" t="s">
        <v>130</v>
      </c>
      <c r="D499" s="28" t="s">
        <v>131</v>
      </c>
      <c r="E499" s="28" t="s">
        <v>2175</v>
      </c>
      <c r="F499" s="28" t="s">
        <v>892</v>
      </c>
      <c r="G499" s="29">
        <v>625</v>
      </c>
      <c r="H499" s="29">
        <v>292</v>
      </c>
      <c r="I499" s="31">
        <v>0.4672</v>
      </c>
      <c r="J499" s="29">
        <v>333</v>
      </c>
      <c r="K499" s="31">
        <v>0.53280000000000005</v>
      </c>
      <c r="L499" s="29">
        <v>0</v>
      </c>
      <c r="M499" s="29">
        <v>29</v>
      </c>
      <c r="N499" s="29">
        <v>157</v>
      </c>
      <c r="O499" s="29">
        <v>271</v>
      </c>
      <c r="P499" s="29">
        <v>1</v>
      </c>
      <c r="Q499" s="29">
        <v>152</v>
      </c>
      <c r="R499" s="29">
        <v>15</v>
      </c>
      <c r="S499" s="29">
        <f>SUM(Table6[[#This Row],[AmInd]:[HawPI]],Table6[[#This Row],[Multiple]])</f>
        <v>473</v>
      </c>
      <c r="T499" s="29">
        <v>432</v>
      </c>
      <c r="U499" s="31">
        <v>0.69120000000000004</v>
      </c>
      <c r="V499" s="29">
        <v>193</v>
      </c>
      <c r="W499" s="31">
        <v>0.30880000000000002</v>
      </c>
      <c r="X499" s="29">
        <v>0</v>
      </c>
      <c r="Y499" s="29">
        <v>0</v>
      </c>
      <c r="Z499" s="29" t="s">
        <v>1869</v>
      </c>
      <c r="AA499" s="29">
        <v>90</v>
      </c>
      <c r="AB499" s="29">
        <v>87</v>
      </c>
      <c r="AC499" s="29">
        <v>106</v>
      </c>
      <c r="AD499" s="28">
        <v>116</v>
      </c>
      <c r="AE499" s="29">
        <v>118</v>
      </c>
      <c r="AF499" s="29">
        <v>108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575</v>
      </c>
      <c r="AP499" s="72">
        <f>Table6[[#This Row],[FRL]]/Table6[[#This Row],[Total Students]]</f>
        <v>0.92</v>
      </c>
      <c r="AQ499" s="29">
        <v>575</v>
      </c>
      <c r="AR499" s="57">
        <f>Table6[[#This Row],[At Risk]]/Table6[[#This Row],[Total Students]]</f>
        <v>0.92</v>
      </c>
      <c r="AS499" s="29" t="s">
        <v>1767</v>
      </c>
      <c r="AT499" s="29" t="s">
        <v>2170</v>
      </c>
      <c r="AU499" s="70" t="s">
        <v>3246</v>
      </c>
    </row>
    <row r="500" spans="2:47" ht="30" x14ac:dyDescent="0.25">
      <c r="B500" s="28" t="s">
        <v>1808</v>
      </c>
      <c r="C500" s="28" t="s">
        <v>130</v>
      </c>
      <c r="D500" s="28" t="s">
        <v>131</v>
      </c>
      <c r="E500" s="28" t="s">
        <v>2176</v>
      </c>
      <c r="F500" s="28" t="s">
        <v>893</v>
      </c>
      <c r="G500" s="29">
        <v>1273</v>
      </c>
      <c r="H500" s="29">
        <v>558</v>
      </c>
      <c r="I500" s="31">
        <v>0.43833464257659099</v>
      </c>
      <c r="J500" s="29">
        <v>715</v>
      </c>
      <c r="K500" s="31">
        <v>0.56166535742340895</v>
      </c>
      <c r="L500" s="29">
        <v>0</v>
      </c>
      <c r="M500" s="29">
        <v>32</v>
      </c>
      <c r="N500" s="29">
        <v>450</v>
      </c>
      <c r="O500" s="29">
        <v>571</v>
      </c>
      <c r="P500" s="29">
        <v>4</v>
      </c>
      <c r="Q500" s="29">
        <v>180</v>
      </c>
      <c r="R500" s="29">
        <v>36</v>
      </c>
      <c r="S500" s="29">
        <f>SUM(Table6[[#This Row],[AmInd]:[HawPI]],Table6[[#This Row],[Multiple]])</f>
        <v>1093</v>
      </c>
      <c r="T500" s="29">
        <v>954</v>
      </c>
      <c r="U500" s="31">
        <v>0.74941084053417095</v>
      </c>
      <c r="V500" s="29">
        <v>319</v>
      </c>
      <c r="W500" s="31">
        <v>0.25058915946582899</v>
      </c>
      <c r="X500" s="29">
        <v>0</v>
      </c>
      <c r="Y500" s="29">
        <v>0</v>
      </c>
      <c r="Z500" s="29" t="s">
        <v>1869</v>
      </c>
      <c r="AA500" s="29">
        <v>0</v>
      </c>
      <c r="AB500" s="29">
        <v>0</v>
      </c>
      <c r="AC500" s="29">
        <v>0</v>
      </c>
      <c r="AD500" s="28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426</v>
      </c>
      <c r="AK500" s="29">
        <v>25</v>
      </c>
      <c r="AL500" s="29">
        <v>305</v>
      </c>
      <c r="AM500" s="29">
        <v>294</v>
      </c>
      <c r="AN500" s="29">
        <v>223</v>
      </c>
      <c r="AO500" s="29">
        <v>821</v>
      </c>
      <c r="AP500" s="72">
        <f>Table6[[#This Row],[FRL]]/Table6[[#This Row],[Total Students]]</f>
        <v>0.6449332285938727</v>
      </c>
      <c r="AQ500" s="29">
        <v>978</v>
      </c>
      <c r="AR500" s="57">
        <f>Table6[[#This Row],[At Risk]]/Table6[[#This Row],[Total Students]]</f>
        <v>0.76826394344069127</v>
      </c>
      <c r="AS500" s="29" t="s">
        <v>1767</v>
      </c>
      <c r="AT500" s="29" t="s">
        <v>2170</v>
      </c>
      <c r="AU500" s="70" t="s">
        <v>3247</v>
      </c>
    </row>
    <row r="501" spans="2:47" x14ac:dyDescent="0.25">
      <c r="B501" s="28" t="s">
        <v>1808</v>
      </c>
      <c r="C501" s="28" t="s">
        <v>130</v>
      </c>
      <c r="D501" s="28" t="s">
        <v>131</v>
      </c>
      <c r="E501" s="28" t="s">
        <v>2177</v>
      </c>
      <c r="F501" s="28" t="s">
        <v>894</v>
      </c>
      <c r="G501" s="29">
        <v>280</v>
      </c>
      <c r="H501" s="29">
        <v>118</v>
      </c>
      <c r="I501" s="31">
        <v>0.42142857142857099</v>
      </c>
      <c r="J501" s="29">
        <v>162</v>
      </c>
      <c r="K501" s="31">
        <v>0.57857142857142896</v>
      </c>
      <c r="L501" s="29">
        <v>2</v>
      </c>
      <c r="M501" s="29">
        <v>10</v>
      </c>
      <c r="N501" s="29">
        <v>96</v>
      </c>
      <c r="O501" s="29">
        <v>116</v>
      </c>
      <c r="P501" s="29">
        <v>1</v>
      </c>
      <c r="Q501" s="29">
        <v>47</v>
      </c>
      <c r="R501" s="29">
        <v>8</v>
      </c>
      <c r="S501" s="29">
        <f>SUM(Table6[[#This Row],[AmInd]:[HawPI]],Table6[[#This Row],[Multiple]])</f>
        <v>233</v>
      </c>
      <c r="T501" s="29">
        <v>203</v>
      </c>
      <c r="U501" s="31">
        <v>0.72499999999999998</v>
      </c>
      <c r="V501" s="29">
        <v>77</v>
      </c>
      <c r="W501" s="31">
        <v>0.27500000000000002</v>
      </c>
      <c r="X501" s="29">
        <v>0</v>
      </c>
      <c r="Y501" s="29">
        <v>0</v>
      </c>
      <c r="Z501" s="29" t="s">
        <v>1869</v>
      </c>
      <c r="AA501" s="29">
        <v>45</v>
      </c>
      <c r="AB501" s="29">
        <v>47</v>
      </c>
      <c r="AC501" s="29">
        <v>55</v>
      </c>
      <c r="AD501" s="28">
        <v>51</v>
      </c>
      <c r="AE501" s="29">
        <v>45</v>
      </c>
      <c r="AF501" s="29">
        <v>37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267</v>
      </c>
      <c r="AP501" s="72">
        <f>Table6[[#This Row],[FRL]]/Table6[[#This Row],[Total Students]]</f>
        <v>0.95357142857142863</v>
      </c>
      <c r="AQ501" s="29">
        <v>267</v>
      </c>
      <c r="AR501" s="57">
        <f>Table6[[#This Row],[At Risk]]/Table6[[#This Row],[Total Students]]</f>
        <v>0.95357142857142863</v>
      </c>
      <c r="AS501" s="29" t="s">
        <v>1767</v>
      </c>
      <c r="AT501" s="29" t="s">
        <v>2170</v>
      </c>
      <c r="AU501" s="70" t="s">
        <v>3246</v>
      </c>
    </row>
    <row r="502" spans="2:47" x14ac:dyDescent="0.25">
      <c r="B502" s="28" t="s">
        <v>1808</v>
      </c>
      <c r="C502" s="28" t="s">
        <v>130</v>
      </c>
      <c r="D502" s="28" t="s">
        <v>131</v>
      </c>
      <c r="E502" s="28" t="s">
        <v>2178</v>
      </c>
      <c r="F502" s="28" t="s">
        <v>895</v>
      </c>
      <c r="G502" s="29">
        <v>562</v>
      </c>
      <c r="H502" s="29">
        <v>276</v>
      </c>
      <c r="I502" s="31">
        <v>0.49110320284697501</v>
      </c>
      <c r="J502" s="29">
        <v>286</v>
      </c>
      <c r="K502" s="31">
        <v>0.50889679715302505</v>
      </c>
      <c r="L502" s="29">
        <v>2</v>
      </c>
      <c r="M502" s="29">
        <v>11</v>
      </c>
      <c r="N502" s="29">
        <v>161</v>
      </c>
      <c r="O502" s="29">
        <v>272</v>
      </c>
      <c r="P502" s="29">
        <v>0</v>
      </c>
      <c r="Q502" s="29">
        <v>104</v>
      </c>
      <c r="R502" s="29">
        <v>12</v>
      </c>
      <c r="S502" s="29">
        <f>SUM(Table6[[#This Row],[AmInd]:[HawPI]],Table6[[#This Row],[Multiple]])</f>
        <v>458</v>
      </c>
      <c r="T502" s="29">
        <v>389</v>
      </c>
      <c r="U502" s="31">
        <v>0.69217081850533801</v>
      </c>
      <c r="V502" s="29">
        <v>173</v>
      </c>
      <c r="W502" s="31">
        <v>0.30782918149466199</v>
      </c>
      <c r="X502" s="29">
        <v>0</v>
      </c>
      <c r="Y502" s="29">
        <v>0</v>
      </c>
      <c r="Z502" s="29" t="s">
        <v>1869</v>
      </c>
      <c r="AA502" s="29">
        <v>89</v>
      </c>
      <c r="AB502" s="29">
        <v>116</v>
      </c>
      <c r="AC502" s="29">
        <v>98</v>
      </c>
      <c r="AD502" s="28">
        <v>87</v>
      </c>
      <c r="AE502" s="29">
        <v>99</v>
      </c>
      <c r="AF502" s="29">
        <v>73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504</v>
      </c>
      <c r="AP502" s="72">
        <f>Table6[[#This Row],[FRL]]/Table6[[#This Row],[Total Students]]</f>
        <v>0.89679715302491103</v>
      </c>
      <c r="AQ502" s="29">
        <v>504</v>
      </c>
      <c r="AR502" s="57">
        <f>Table6[[#This Row],[At Risk]]/Table6[[#This Row],[Total Students]]</f>
        <v>0.89679715302491103</v>
      </c>
      <c r="AS502" s="29" t="s">
        <v>1767</v>
      </c>
      <c r="AT502" s="29" t="s">
        <v>2170</v>
      </c>
      <c r="AU502" s="70" t="s">
        <v>3246</v>
      </c>
    </row>
    <row r="503" spans="2:47" x14ac:dyDescent="0.25">
      <c r="B503" s="28" t="s">
        <v>1808</v>
      </c>
      <c r="C503" s="28" t="s">
        <v>130</v>
      </c>
      <c r="D503" s="28" t="s">
        <v>131</v>
      </c>
      <c r="E503" s="28" t="s">
        <v>2179</v>
      </c>
      <c r="F503" s="28" t="s">
        <v>896</v>
      </c>
      <c r="G503" s="29">
        <v>410</v>
      </c>
      <c r="H503" s="29">
        <v>201</v>
      </c>
      <c r="I503" s="31">
        <v>0.49024390243902399</v>
      </c>
      <c r="J503" s="29">
        <v>209</v>
      </c>
      <c r="K503" s="31">
        <v>0.50975609756097595</v>
      </c>
      <c r="L503" s="29">
        <v>0</v>
      </c>
      <c r="M503" s="29">
        <v>12</v>
      </c>
      <c r="N503" s="29">
        <v>199</v>
      </c>
      <c r="O503" s="29">
        <v>151</v>
      </c>
      <c r="P503" s="29">
        <v>0</v>
      </c>
      <c r="Q503" s="29">
        <v>40</v>
      </c>
      <c r="R503" s="29">
        <v>8</v>
      </c>
      <c r="S503" s="29">
        <f>SUM(Table6[[#This Row],[AmInd]:[HawPI]],Table6[[#This Row],[Multiple]])</f>
        <v>370</v>
      </c>
      <c r="T503" s="29">
        <v>289</v>
      </c>
      <c r="U503" s="31">
        <v>0.70487804878048799</v>
      </c>
      <c r="V503" s="29">
        <v>121</v>
      </c>
      <c r="W503" s="31">
        <v>0.29512195121951201</v>
      </c>
      <c r="X503" s="29">
        <v>0</v>
      </c>
      <c r="Y503" s="29">
        <v>10</v>
      </c>
      <c r="Z503" s="29" t="s">
        <v>1869</v>
      </c>
      <c r="AA503" s="29">
        <v>58</v>
      </c>
      <c r="AB503" s="29">
        <v>72</v>
      </c>
      <c r="AC503" s="29">
        <v>64</v>
      </c>
      <c r="AD503" s="28">
        <v>95</v>
      </c>
      <c r="AE503" s="29">
        <v>67</v>
      </c>
      <c r="AF503" s="29">
        <v>44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388</v>
      </c>
      <c r="AP503" s="72">
        <f>Table6[[#This Row],[FRL]]/Table6[[#This Row],[Total Students]]</f>
        <v>0.9463414634146341</v>
      </c>
      <c r="AQ503" s="29">
        <v>388</v>
      </c>
      <c r="AR503" s="57">
        <f>Table6[[#This Row],[At Risk]]/Table6[[#This Row],[Total Students]]</f>
        <v>0.9463414634146341</v>
      </c>
      <c r="AS503" s="29" t="s">
        <v>1767</v>
      </c>
      <c r="AT503" s="29" t="s">
        <v>2170</v>
      </c>
      <c r="AU503" s="70" t="s">
        <v>3246</v>
      </c>
    </row>
    <row r="504" spans="2:47" x14ac:dyDescent="0.25">
      <c r="B504" s="28" t="s">
        <v>1808</v>
      </c>
      <c r="C504" s="28" t="s">
        <v>130</v>
      </c>
      <c r="D504" s="28" t="s">
        <v>131</v>
      </c>
      <c r="E504" s="28" t="s">
        <v>2180</v>
      </c>
      <c r="F504" s="28" t="s">
        <v>897</v>
      </c>
      <c r="G504" s="29">
        <v>1014</v>
      </c>
      <c r="H504" s="29">
        <v>503</v>
      </c>
      <c r="I504" s="31">
        <v>0.49605522682445802</v>
      </c>
      <c r="J504" s="29">
        <v>511</v>
      </c>
      <c r="K504" s="31">
        <v>0.50394477317554198</v>
      </c>
      <c r="L504" s="29">
        <v>4</v>
      </c>
      <c r="M504" s="29">
        <v>45</v>
      </c>
      <c r="N504" s="29">
        <v>654</v>
      </c>
      <c r="O504" s="29">
        <v>147</v>
      </c>
      <c r="P504" s="29">
        <v>4</v>
      </c>
      <c r="Q504" s="29">
        <v>134</v>
      </c>
      <c r="R504" s="29">
        <v>26</v>
      </c>
      <c r="S504" s="29">
        <f>SUM(Table6[[#This Row],[AmInd]:[HawPI]],Table6[[#This Row],[Multiple]])</f>
        <v>880</v>
      </c>
      <c r="T504" s="29">
        <v>878</v>
      </c>
      <c r="U504" s="31">
        <v>0.86587771203155794</v>
      </c>
      <c r="V504" s="29">
        <v>136</v>
      </c>
      <c r="W504" s="31">
        <v>0.134122287968442</v>
      </c>
      <c r="X504" s="29">
        <v>0</v>
      </c>
      <c r="Y504" s="29">
        <v>0</v>
      </c>
      <c r="Z504" s="29" t="s">
        <v>1869</v>
      </c>
      <c r="AA504" s="29">
        <v>0</v>
      </c>
      <c r="AB504" s="29">
        <v>0</v>
      </c>
      <c r="AC504" s="29">
        <v>0</v>
      </c>
      <c r="AD504" s="28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296</v>
      </c>
      <c r="AK504" s="29">
        <v>28</v>
      </c>
      <c r="AL504" s="29">
        <v>265</v>
      </c>
      <c r="AM504" s="29">
        <v>223</v>
      </c>
      <c r="AN504" s="29">
        <v>202</v>
      </c>
      <c r="AO504" s="29">
        <v>723</v>
      </c>
      <c r="AP504" s="72">
        <f>Table6[[#This Row],[FRL]]/Table6[[#This Row],[Total Students]]</f>
        <v>0.71301775147928992</v>
      </c>
      <c r="AQ504" s="29">
        <v>752</v>
      </c>
      <c r="AR504" s="57">
        <f>Table6[[#This Row],[At Risk]]/Table6[[#This Row],[Total Students]]</f>
        <v>0.7416173570019724</v>
      </c>
      <c r="AS504" s="29" t="s">
        <v>1767</v>
      </c>
      <c r="AT504" s="29" t="s">
        <v>2170</v>
      </c>
      <c r="AU504" s="70" t="s">
        <v>3247</v>
      </c>
    </row>
    <row r="505" spans="2:47" x14ac:dyDescent="0.25">
      <c r="B505" s="28" t="s">
        <v>1808</v>
      </c>
      <c r="C505" s="28" t="s">
        <v>130</v>
      </c>
      <c r="D505" s="28" t="s">
        <v>131</v>
      </c>
      <c r="E505" s="28" t="s">
        <v>2181</v>
      </c>
      <c r="F505" s="28" t="s">
        <v>898</v>
      </c>
      <c r="G505" s="29">
        <v>473</v>
      </c>
      <c r="H505" s="29">
        <v>233</v>
      </c>
      <c r="I505" s="31">
        <v>0.492600422832981</v>
      </c>
      <c r="J505" s="29">
        <v>240</v>
      </c>
      <c r="K505" s="31">
        <v>0.507399577167019</v>
      </c>
      <c r="L505" s="29">
        <v>1</v>
      </c>
      <c r="M505" s="29">
        <v>9</v>
      </c>
      <c r="N505" s="29">
        <v>108</v>
      </c>
      <c r="O505" s="29">
        <v>142</v>
      </c>
      <c r="P505" s="29">
        <v>2</v>
      </c>
      <c r="Q505" s="29">
        <v>187</v>
      </c>
      <c r="R505" s="29">
        <v>24</v>
      </c>
      <c r="S505" s="29">
        <f>SUM(Table6[[#This Row],[AmInd]:[HawPI]],Table6[[#This Row],[Multiple]])</f>
        <v>286</v>
      </c>
      <c r="T505" s="29">
        <v>387</v>
      </c>
      <c r="U505" s="31">
        <v>0.81818181818181801</v>
      </c>
      <c r="V505" s="29">
        <v>86</v>
      </c>
      <c r="W505" s="31">
        <v>0.18181818181818199</v>
      </c>
      <c r="X505" s="29">
        <v>0</v>
      </c>
      <c r="Y505" s="29">
        <v>1</v>
      </c>
      <c r="Z505" s="29" t="s">
        <v>1869</v>
      </c>
      <c r="AA505" s="29">
        <v>71</v>
      </c>
      <c r="AB505" s="29">
        <v>82</v>
      </c>
      <c r="AC505" s="29">
        <v>77</v>
      </c>
      <c r="AD505" s="28">
        <v>92</v>
      </c>
      <c r="AE505" s="29">
        <v>89</v>
      </c>
      <c r="AF505" s="29">
        <v>61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412</v>
      </c>
      <c r="AP505" s="72">
        <f>Table6[[#This Row],[FRL]]/Table6[[#This Row],[Total Students]]</f>
        <v>0.87103594080338265</v>
      </c>
      <c r="AQ505" s="29">
        <v>412</v>
      </c>
      <c r="AR505" s="57">
        <f>Table6[[#This Row],[At Risk]]/Table6[[#This Row],[Total Students]]</f>
        <v>0.87103594080338265</v>
      </c>
      <c r="AS505" s="29" t="s">
        <v>1767</v>
      </c>
      <c r="AT505" s="29" t="s">
        <v>2170</v>
      </c>
      <c r="AU505" s="70" t="s">
        <v>3246</v>
      </c>
    </row>
    <row r="506" spans="2:47" ht="30" x14ac:dyDescent="0.25">
      <c r="B506" s="28" t="s">
        <v>1808</v>
      </c>
      <c r="C506" s="28" t="s">
        <v>130</v>
      </c>
      <c r="D506" s="28" t="s">
        <v>131</v>
      </c>
      <c r="E506" s="28" t="s">
        <v>2182</v>
      </c>
      <c r="F506" s="28" t="s">
        <v>899</v>
      </c>
      <c r="G506" s="29">
        <v>271</v>
      </c>
      <c r="H506" s="29">
        <v>118</v>
      </c>
      <c r="I506" s="31">
        <v>0.43542435424354198</v>
      </c>
      <c r="J506" s="29">
        <v>153</v>
      </c>
      <c r="K506" s="31">
        <v>0.56457564575645802</v>
      </c>
      <c r="L506" s="29">
        <v>1</v>
      </c>
      <c r="M506" s="29">
        <v>13</v>
      </c>
      <c r="N506" s="29">
        <v>102</v>
      </c>
      <c r="O506" s="29">
        <v>134</v>
      </c>
      <c r="P506" s="29">
        <v>2</v>
      </c>
      <c r="Q506" s="29">
        <v>16</v>
      </c>
      <c r="R506" s="29">
        <v>3</v>
      </c>
      <c r="S506" s="29">
        <f>SUM(Table6[[#This Row],[AmInd]:[HawPI]],Table6[[#This Row],[Multiple]])</f>
        <v>255</v>
      </c>
      <c r="T506" s="29">
        <v>160</v>
      </c>
      <c r="U506" s="31">
        <v>0.59040590405904103</v>
      </c>
      <c r="V506" s="29">
        <v>111</v>
      </c>
      <c r="W506" s="31">
        <v>0.40959409594095902</v>
      </c>
      <c r="X506" s="29">
        <v>0</v>
      </c>
      <c r="Y506" s="29">
        <v>0</v>
      </c>
      <c r="Z506" s="29" t="s">
        <v>1869</v>
      </c>
      <c r="AA506" s="29">
        <v>53</v>
      </c>
      <c r="AB506" s="29">
        <v>53</v>
      </c>
      <c r="AC506" s="29">
        <v>43</v>
      </c>
      <c r="AD506" s="28">
        <v>49</v>
      </c>
      <c r="AE506" s="29">
        <v>38</v>
      </c>
      <c r="AF506" s="29">
        <v>35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265</v>
      </c>
      <c r="AP506" s="72">
        <f>Table6[[#This Row],[FRL]]/Table6[[#This Row],[Total Students]]</f>
        <v>0.97785977859778594</v>
      </c>
      <c r="AQ506" s="29">
        <v>265</v>
      </c>
      <c r="AR506" s="57">
        <f>Table6[[#This Row],[At Risk]]/Table6[[#This Row],[Total Students]]</f>
        <v>0.97785977859778594</v>
      </c>
      <c r="AS506" s="29" t="s">
        <v>1767</v>
      </c>
      <c r="AT506" s="29" t="s">
        <v>2170</v>
      </c>
      <c r="AU506" s="70" t="s">
        <v>3246</v>
      </c>
    </row>
    <row r="507" spans="2:47" x14ac:dyDescent="0.25">
      <c r="B507" s="28" t="s">
        <v>1808</v>
      </c>
      <c r="C507" s="28" t="s">
        <v>130</v>
      </c>
      <c r="D507" s="28" t="s">
        <v>131</v>
      </c>
      <c r="E507" s="28" t="s">
        <v>2183</v>
      </c>
      <c r="F507" s="28" t="s">
        <v>900</v>
      </c>
      <c r="G507" s="29">
        <v>1197</v>
      </c>
      <c r="H507" s="29">
        <v>560</v>
      </c>
      <c r="I507" s="31">
        <v>0.46783625730994099</v>
      </c>
      <c r="J507" s="29">
        <v>637</v>
      </c>
      <c r="K507" s="31">
        <v>0.53216374269005895</v>
      </c>
      <c r="L507" s="29">
        <v>3</v>
      </c>
      <c r="M507" s="29">
        <v>21</v>
      </c>
      <c r="N507" s="29">
        <v>374</v>
      </c>
      <c r="O507" s="29">
        <v>335</v>
      </c>
      <c r="P507" s="29">
        <v>9</v>
      </c>
      <c r="Q507" s="29">
        <v>432</v>
      </c>
      <c r="R507" s="29">
        <v>23</v>
      </c>
      <c r="S507" s="29">
        <f>SUM(Table6[[#This Row],[AmInd]:[HawPI]],Table6[[#This Row],[Multiple]])</f>
        <v>765</v>
      </c>
      <c r="T507" s="29">
        <v>1033</v>
      </c>
      <c r="U507" s="31">
        <v>0.86299081035923098</v>
      </c>
      <c r="V507" s="29">
        <v>164</v>
      </c>
      <c r="W507" s="31">
        <v>0.137009189640769</v>
      </c>
      <c r="X507" s="29">
        <v>0</v>
      </c>
      <c r="Y507" s="29">
        <v>0</v>
      </c>
      <c r="Z507" s="29" t="s">
        <v>1869</v>
      </c>
      <c r="AA507" s="29">
        <v>0</v>
      </c>
      <c r="AB507" s="29">
        <v>0</v>
      </c>
      <c r="AC507" s="29">
        <v>0</v>
      </c>
      <c r="AD507" s="28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363</v>
      </c>
      <c r="AK507" s="29">
        <v>16</v>
      </c>
      <c r="AL507" s="29">
        <v>313</v>
      </c>
      <c r="AM507" s="29">
        <v>264</v>
      </c>
      <c r="AN507" s="29">
        <v>241</v>
      </c>
      <c r="AO507" s="29">
        <v>777</v>
      </c>
      <c r="AP507" s="72">
        <f>Table6[[#This Row],[FRL]]/Table6[[#This Row],[Total Students]]</f>
        <v>0.64912280701754388</v>
      </c>
      <c r="AQ507" s="29">
        <v>830</v>
      </c>
      <c r="AR507" s="57">
        <f>Table6[[#This Row],[At Risk]]/Table6[[#This Row],[Total Students]]</f>
        <v>0.69340016708437757</v>
      </c>
      <c r="AS507" s="29" t="s">
        <v>1767</v>
      </c>
      <c r="AT507" s="29" t="s">
        <v>2170</v>
      </c>
      <c r="AU507" s="70" t="s">
        <v>3247</v>
      </c>
    </row>
    <row r="508" spans="2:47" x14ac:dyDescent="0.25">
      <c r="B508" s="28" t="s">
        <v>1808</v>
      </c>
      <c r="C508" s="28" t="s">
        <v>130</v>
      </c>
      <c r="D508" s="28" t="s">
        <v>131</v>
      </c>
      <c r="E508" s="28" t="s">
        <v>2184</v>
      </c>
      <c r="F508" s="28" t="s">
        <v>901</v>
      </c>
      <c r="G508" s="29">
        <v>2111</v>
      </c>
      <c r="H508" s="29">
        <v>1049</v>
      </c>
      <c r="I508" s="31">
        <v>0.496920890573188</v>
      </c>
      <c r="J508" s="29">
        <v>1062</v>
      </c>
      <c r="K508" s="31">
        <v>0.503079109426812</v>
      </c>
      <c r="L508" s="29">
        <v>23</v>
      </c>
      <c r="M508" s="29">
        <v>140</v>
      </c>
      <c r="N508" s="29">
        <v>1209</v>
      </c>
      <c r="O508" s="29">
        <v>251</v>
      </c>
      <c r="P508" s="29">
        <v>2</v>
      </c>
      <c r="Q508" s="29">
        <v>425</v>
      </c>
      <c r="R508" s="29">
        <v>61</v>
      </c>
      <c r="S508" s="29">
        <f>SUM(Table6[[#This Row],[AmInd]:[HawPI]],Table6[[#This Row],[Multiple]])</f>
        <v>1686</v>
      </c>
      <c r="T508" s="29">
        <v>2028</v>
      </c>
      <c r="U508" s="31">
        <v>0.96068214116532402</v>
      </c>
      <c r="V508" s="29">
        <v>83</v>
      </c>
      <c r="W508" s="31">
        <v>3.93178588346755E-2</v>
      </c>
      <c r="X508" s="29">
        <v>0</v>
      </c>
      <c r="Y508" s="29">
        <v>0</v>
      </c>
      <c r="Z508" s="29" t="s">
        <v>1869</v>
      </c>
      <c r="AA508" s="29">
        <v>0</v>
      </c>
      <c r="AB508" s="29">
        <v>0</v>
      </c>
      <c r="AC508" s="29">
        <v>0</v>
      </c>
      <c r="AD508" s="28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643</v>
      </c>
      <c r="AK508" s="29">
        <v>11</v>
      </c>
      <c r="AL508" s="29">
        <v>551</v>
      </c>
      <c r="AM508" s="29">
        <v>510</v>
      </c>
      <c r="AN508" s="29">
        <v>396</v>
      </c>
      <c r="AO508" s="29">
        <v>1469</v>
      </c>
      <c r="AP508" s="72">
        <f>Table6[[#This Row],[FRL]]/Table6[[#This Row],[Total Students]]</f>
        <v>0.69587873045949789</v>
      </c>
      <c r="AQ508" s="29">
        <v>1498</v>
      </c>
      <c r="AR508" s="57">
        <f>Table6[[#This Row],[At Risk]]/Table6[[#This Row],[Total Students]]</f>
        <v>0.70961629559450501</v>
      </c>
      <c r="AS508" s="29" t="s">
        <v>1767</v>
      </c>
      <c r="AT508" s="29" t="s">
        <v>2170</v>
      </c>
      <c r="AU508" s="70" t="s">
        <v>3247</v>
      </c>
    </row>
    <row r="509" spans="2:47" x14ac:dyDescent="0.25">
      <c r="B509" s="28" t="s">
        <v>1808</v>
      </c>
      <c r="C509" s="28" t="s">
        <v>130</v>
      </c>
      <c r="D509" s="28" t="s">
        <v>131</v>
      </c>
      <c r="E509" s="28" t="s">
        <v>2185</v>
      </c>
      <c r="F509" s="28" t="s">
        <v>902</v>
      </c>
      <c r="G509" s="29">
        <v>522</v>
      </c>
      <c r="H509" s="29">
        <v>232</v>
      </c>
      <c r="I509" s="31">
        <v>0.44444444444444398</v>
      </c>
      <c r="J509" s="29">
        <v>290</v>
      </c>
      <c r="K509" s="31">
        <v>0.55555555555555602</v>
      </c>
      <c r="L509" s="29">
        <v>10</v>
      </c>
      <c r="M509" s="29">
        <v>7</v>
      </c>
      <c r="N509" s="29">
        <v>125</v>
      </c>
      <c r="O509" s="29">
        <v>144</v>
      </c>
      <c r="P509" s="29">
        <v>0</v>
      </c>
      <c r="Q509" s="29">
        <v>205</v>
      </c>
      <c r="R509" s="29">
        <v>31</v>
      </c>
      <c r="S509" s="29">
        <f>SUM(Table6[[#This Row],[AmInd]:[HawPI]],Table6[[#This Row],[Multiple]])</f>
        <v>317</v>
      </c>
      <c r="T509" s="29">
        <v>455</v>
      </c>
      <c r="U509" s="31">
        <v>0.87164750957854398</v>
      </c>
      <c r="V509" s="29">
        <v>67</v>
      </c>
      <c r="W509" s="31">
        <v>0.12835249042145599</v>
      </c>
      <c r="X509" s="29">
        <v>0</v>
      </c>
      <c r="Y509" s="29">
        <v>1</v>
      </c>
      <c r="Z509" s="29" t="s">
        <v>1869</v>
      </c>
      <c r="AA509" s="29">
        <v>53</v>
      </c>
      <c r="AB509" s="29">
        <v>38</v>
      </c>
      <c r="AC509" s="29">
        <v>54</v>
      </c>
      <c r="AD509" s="28">
        <v>60</v>
      </c>
      <c r="AE509" s="29">
        <v>67</v>
      </c>
      <c r="AF509" s="29">
        <v>64</v>
      </c>
      <c r="AG509" s="29">
        <v>54</v>
      </c>
      <c r="AH509" s="29">
        <v>67</v>
      </c>
      <c r="AI509" s="29">
        <v>64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431</v>
      </c>
      <c r="AP509" s="72">
        <f>Table6[[#This Row],[FRL]]/Table6[[#This Row],[Total Students]]</f>
        <v>0.82567049808429116</v>
      </c>
      <c r="AQ509" s="29">
        <v>431</v>
      </c>
      <c r="AR509" s="57">
        <f>Table6[[#This Row],[At Risk]]/Table6[[#This Row],[Total Students]]</f>
        <v>0.82567049808429116</v>
      </c>
      <c r="AS509" s="29" t="s">
        <v>1767</v>
      </c>
      <c r="AT509" s="29" t="s">
        <v>2170</v>
      </c>
      <c r="AU509" s="70" t="s">
        <v>3246</v>
      </c>
    </row>
    <row r="510" spans="2:47" x14ac:dyDescent="0.25">
      <c r="B510" s="28" t="s">
        <v>1808</v>
      </c>
      <c r="C510" s="28" t="s">
        <v>130</v>
      </c>
      <c r="D510" s="28" t="s">
        <v>131</v>
      </c>
      <c r="E510" s="28" t="s">
        <v>2186</v>
      </c>
      <c r="F510" s="28" t="s">
        <v>903</v>
      </c>
      <c r="G510" s="29">
        <v>757</v>
      </c>
      <c r="H510" s="29">
        <v>389</v>
      </c>
      <c r="I510" s="31">
        <v>0.51387054161162504</v>
      </c>
      <c r="J510" s="29">
        <v>368</v>
      </c>
      <c r="K510" s="31">
        <v>0.48612945838837501</v>
      </c>
      <c r="L510" s="29">
        <v>0</v>
      </c>
      <c r="M510" s="29">
        <v>37</v>
      </c>
      <c r="N510" s="29">
        <v>194</v>
      </c>
      <c r="O510" s="29">
        <v>287</v>
      </c>
      <c r="P510" s="29">
        <v>2</v>
      </c>
      <c r="Q510" s="29">
        <v>214</v>
      </c>
      <c r="R510" s="29">
        <v>23</v>
      </c>
      <c r="S510" s="29">
        <f>SUM(Table6[[#This Row],[AmInd]:[HawPI]],Table6[[#This Row],[Multiple]])</f>
        <v>543</v>
      </c>
      <c r="T510" s="29">
        <v>627</v>
      </c>
      <c r="U510" s="31">
        <v>0.82826948480845397</v>
      </c>
      <c r="V510" s="29">
        <v>130</v>
      </c>
      <c r="W510" s="31">
        <v>0.171730515191546</v>
      </c>
      <c r="X510" s="29">
        <v>0</v>
      </c>
      <c r="Y510" s="29">
        <v>3</v>
      </c>
      <c r="Z510" s="29" t="s">
        <v>1869</v>
      </c>
      <c r="AA510" s="29">
        <v>104</v>
      </c>
      <c r="AB510" s="29">
        <v>120</v>
      </c>
      <c r="AC510" s="29">
        <v>92</v>
      </c>
      <c r="AD510" s="28">
        <v>114</v>
      </c>
      <c r="AE510" s="29">
        <v>88</v>
      </c>
      <c r="AF510" s="29">
        <v>76</v>
      </c>
      <c r="AG510" s="29">
        <v>67</v>
      </c>
      <c r="AH510" s="29">
        <v>55</v>
      </c>
      <c r="AI510" s="29">
        <v>38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573</v>
      </c>
      <c r="AP510" s="72">
        <f>Table6[[#This Row],[FRL]]/Table6[[#This Row],[Total Students]]</f>
        <v>0.75693527080581247</v>
      </c>
      <c r="AQ510" s="29">
        <v>573</v>
      </c>
      <c r="AR510" s="57">
        <f>Table6[[#This Row],[At Risk]]/Table6[[#This Row],[Total Students]]</f>
        <v>0.75693527080581247</v>
      </c>
      <c r="AS510" s="29" t="s">
        <v>1767</v>
      </c>
      <c r="AT510" s="29" t="s">
        <v>2170</v>
      </c>
      <c r="AU510" s="70" t="s">
        <v>3246</v>
      </c>
    </row>
    <row r="511" spans="2:47" ht="30" x14ac:dyDescent="0.25">
      <c r="B511" s="28" t="s">
        <v>1808</v>
      </c>
      <c r="C511" s="28" t="s">
        <v>130</v>
      </c>
      <c r="D511" s="28" t="s">
        <v>131</v>
      </c>
      <c r="E511" s="28" t="s">
        <v>2187</v>
      </c>
      <c r="F511" s="28" t="s">
        <v>904</v>
      </c>
      <c r="G511" s="29">
        <v>386</v>
      </c>
      <c r="H511" s="29">
        <v>188</v>
      </c>
      <c r="I511" s="31">
        <v>0.48704663212435201</v>
      </c>
      <c r="J511" s="29">
        <v>198</v>
      </c>
      <c r="K511" s="31">
        <v>0.51295336787564805</v>
      </c>
      <c r="L511" s="29">
        <v>0</v>
      </c>
      <c r="M511" s="29">
        <v>17</v>
      </c>
      <c r="N511" s="29">
        <v>259</v>
      </c>
      <c r="O511" s="29">
        <v>80</v>
      </c>
      <c r="P511" s="29">
        <v>3</v>
      </c>
      <c r="Q511" s="29">
        <v>22</v>
      </c>
      <c r="R511" s="29">
        <v>5</v>
      </c>
      <c r="S511" s="29">
        <f>SUM(Table6[[#This Row],[AmInd]:[HawPI]],Table6[[#This Row],[Multiple]])</f>
        <v>364</v>
      </c>
      <c r="T511" s="29">
        <v>330</v>
      </c>
      <c r="U511" s="31">
        <v>0.85492227979274604</v>
      </c>
      <c r="V511" s="29">
        <v>56</v>
      </c>
      <c r="W511" s="31">
        <v>0.14507772020725401</v>
      </c>
      <c r="X511" s="29">
        <v>0</v>
      </c>
      <c r="Y511" s="29">
        <v>0</v>
      </c>
      <c r="Z511" s="29" t="s">
        <v>1869</v>
      </c>
      <c r="AA511" s="29">
        <v>66</v>
      </c>
      <c r="AB511" s="29">
        <v>54</v>
      </c>
      <c r="AC511" s="29">
        <v>69</v>
      </c>
      <c r="AD511" s="28">
        <v>67</v>
      </c>
      <c r="AE511" s="29">
        <v>60</v>
      </c>
      <c r="AF511" s="29">
        <v>70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376</v>
      </c>
      <c r="AP511" s="72">
        <f>Table6[[#This Row],[FRL]]/Table6[[#This Row],[Total Students]]</f>
        <v>0.97409326424870468</v>
      </c>
      <c r="AQ511" s="29">
        <v>376</v>
      </c>
      <c r="AR511" s="57">
        <f>Table6[[#This Row],[At Risk]]/Table6[[#This Row],[Total Students]]</f>
        <v>0.97409326424870468</v>
      </c>
      <c r="AS511" s="29" t="s">
        <v>1767</v>
      </c>
      <c r="AT511" s="29" t="s">
        <v>2170</v>
      </c>
      <c r="AU511" s="70" t="s">
        <v>3246</v>
      </c>
    </row>
    <row r="512" spans="2:47" x14ac:dyDescent="0.25">
      <c r="B512" s="28" t="s">
        <v>1808</v>
      </c>
      <c r="C512" s="28" t="s">
        <v>130</v>
      </c>
      <c r="D512" s="28" t="s">
        <v>131</v>
      </c>
      <c r="E512" s="28" t="s">
        <v>2188</v>
      </c>
      <c r="F512" s="28" t="s">
        <v>905</v>
      </c>
      <c r="G512" s="29">
        <v>722</v>
      </c>
      <c r="H512" s="29">
        <v>337</v>
      </c>
      <c r="I512" s="31">
        <v>0.46675900277008298</v>
      </c>
      <c r="J512" s="29">
        <v>385</v>
      </c>
      <c r="K512" s="31">
        <v>0.53324099722991702</v>
      </c>
      <c r="L512" s="29">
        <v>2</v>
      </c>
      <c r="M512" s="29">
        <v>25</v>
      </c>
      <c r="N512" s="29">
        <v>450</v>
      </c>
      <c r="O512" s="29">
        <v>98</v>
      </c>
      <c r="P512" s="29">
        <v>2</v>
      </c>
      <c r="Q512" s="29">
        <v>133</v>
      </c>
      <c r="R512" s="29">
        <v>12</v>
      </c>
      <c r="S512" s="29">
        <f>SUM(Table6[[#This Row],[AmInd]:[HawPI]],Table6[[#This Row],[Multiple]])</f>
        <v>589</v>
      </c>
      <c r="T512" s="29">
        <v>677</v>
      </c>
      <c r="U512" s="31">
        <v>0.93767313019390597</v>
      </c>
      <c r="V512" s="29">
        <v>45</v>
      </c>
      <c r="W512" s="31">
        <v>6.2326869806094198E-2</v>
      </c>
      <c r="X512" s="29">
        <v>0</v>
      </c>
      <c r="Y512" s="29">
        <v>15</v>
      </c>
      <c r="Z512" s="29" t="s">
        <v>1869</v>
      </c>
      <c r="AA512" s="29">
        <v>81</v>
      </c>
      <c r="AB512" s="29">
        <v>92</v>
      </c>
      <c r="AC512" s="29">
        <v>113</v>
      </c>
      <c r="AD512" s="28">
        <v>91</v>
      </c>
      <c r="AE512" s="29">
        <v>105</v>
      </c>
      <c r="AF512" s="29">
        <v>90</v>
      </c>
      <c r="AG512" s="29">
        <v>63</v>
      </c>
      <c r="AH512" s="29">
        <v>37</v>
      </c>
      <c r="AI512" s="29">
        <v>35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677</v>
      </c>
      <c r="AP512" s="72">
        <f>Table6[[#This Row],[FRL]]/Table6[[#This Row],[Total Students]]</f>
        <v>0.93767313019390586</v>
      </c>
      <c r="AQ512" s="29">
        <v>677</v>
      </c>
      <c r="AR512" s="57">
        <f>Table6[[#This Row],[At Risk]]/Table6[[#This Row],[Total Students]]</f>
        <v>0.93767313019390586</v>
      </c>
      <c r="AS512" s="29" t="s">
        <v>1767</v>
      </c>
      <c r="AT512" s="29" t="s">
        <v>2170</v>
      </c>
      <c r="AU512" s="70" t="s">
        <v>3246</v>
      </c>
    </row>
    <row r="513" spans="2:47" x14ac:dyDescent="0.25">
      <c r="B513" s="28" t="s">
        <v>1808</v>
      </c>
      <c r="C513" s="28" t="s">
        <v>130</v>
      </c>
      <c r="D513" s="28" t="s">
        <v>131</v>
      </c>
      <c r="E513" s="28" t="s">
        <v>2189</v>
      </c>
      <c r="F513" s="28" t="s">
        <v>906</v>
      </c>
      <c r="G513" s="29">
        <v>502</v>
      </c>
      <c r="H513" s="29">
        <v>242</v>
      </c>
      <c r="I513" s="31">
        <v>0.48207171314740999</v>
      </c>
      <c r="J513" s="29">
        <v>260</v>
      </c>
      <c r="K513" s="31">
        <v>0.51792828685258996</v>
      </c>
      <c r="L513" s="29">
        <v>20</v>
      </c>
      <c r="M513" s="29">
        <v>0</v>
      </c>
      <c r="N513" s="29">
        <v>5</v>
      </c>
      <c r="O513" s="29">
        <v>54</v>
      </c>
      <c r="P513" s="29">
        <v>1</v>
      </c>
      <c r="Q513" s="29">
        <v>400</v>
      </c>
      <c r="R513" s="29">
        <v>22</v>
      </c>
      <c r="S513" s="29">
        <f>SUM(Table6[[#This Row],[AmInd]:[HawPI]],Table6[[#This Row],[Multiple]])</f>
        <v>102</v>
      </c>
      <c r="T513" s="29">
        <v>494</v>
      </c>
      <c r="U513" s="31">
        <v>0.98406374501992</v>
      </c>
      <c r="V513" s="29">
        <v>8</v>
      </c>
      <c r="W513" s="31">
        <v>1.5936254980079698E-2</v>
      </c>
      <c r="X513" s="29">
        <v>0</v>
      </c>
      <c r="Y513" s="29">
        <v>0</v>
      </c>
      <c r="Z513" s="29" t="s">
        <v>1869</v>
      </c>
      <c r="AA513" s="29">
        <v>0</v>
      </c>
      <c r="AB513" s="29">
        <v>0</v>
      </c>
      <c r="AC513" s="29">
        <v>0</v>
      </c>
      <c r="AD513" s="28">
        <v>0</v>
      </c>
      <c r="AE513" s="29">
        <v>0</v>
      </c>
      <c r="AF513" s="29">
        <v>0</v>
      </c>
      <c r="AG513" s="29">
        <v>67</v>
      </c>
      <c r="AH513" s="29">
        <v>70</v>
      </c>
      <c r="AI513" s="29">
        <v>73</v>
      </c>
      <c r="AJ513" s="29">
        <v>76</v>
      </c>
      <c r="AK513" s="29">
        <v>0</v>
      </c>
      <c r="AL513" s="29">
        <v>68</v>
      </c>
      <c r="AM513" s="29">
        <v>69</v>
      </c>
      <c r="AN513" s="29">
        <v>79</v>
      </c>
      <c r="AO513" s="29">
        <v>261</v>
      </c>
      <c r="AP513" s="72">
        <f>Table6[[#This Row],[FRL]]/Table6[[#This Row],[Total Students]]</f>
        <v>0.51992031872509958</v>
      </c>
      <c r="AQ513" s="29">
        <v>262</v>
      </c>
      <c r="AR513" s="57">
        <f>Table6[[#This Row],[At Risk]]/Table6[[#This Row],[Total Students]]</f>
        <v>0.52191235059760954</v>
      </c>
      <c r="AS513" s="29" t="s">
        <v>1767</v>
      </c>
      <c r="AT513" s="29" t="s">
        <v>2170</v>
      </c>
      <c r="AU513" s="70" t="s">
        <v>3247</v>
      </c>
    </row>
    <row r="514" spans="2:47" x14ac:dyDescent="0.25">
      <c r="B514" s="28" t="s">
        <v>1808</v>
      </c>
      <c r="C514" s="28" t="s">
        <v>130</v>
      </c>
      <c r="D514" s="28" t="s">
        <v>131</v>
      </c>
      <c r="E514" s="28" t="s">
        <v>2190</v>
      </c>
      <c r="F514" s="28" t="s">
        <v>907</v>
      </c>
      <c r="G514" s="29">
        <v>586</v>
      </c>
      <c r="H514" s="29">
        <v>294</v>
      </c>
      <c r="I514" s="31">
        <v>0.50170648464163803</v>
      </c>
      <c r="J514" s="29">
        <v>292</v>
      </c>
      <c r="K514" s="31">
        <v>0.49829351535836203</v>
      </c>
      <c r="L514" s="29">
        <v>2</v>
      </c>
      <c r="M514" s="29">
        <v>19</v>
      </c>
      <c r="N514" s="29">
        <v>353</v>
      </c>
      <c r="O514" s="29">
        <v>110</v>
      </c>
      <c r="P514" s="29">
        <v>3</v>
      </c>
      <c r="Q514" s="29">
        <v>87</v>
      </c>
      <c r="R514" s="29">
        <v>12</v>
      </c>
      <c r="S514" s="29">
        <f>SUM(Table6[[#This Row],[AmInd]:[HawPI]],Table6[[#This Row],[Multiple]])</f>
        <v>499</v>
      </c>
      <c r="T514" s="29">
        <v>534</v>
      </c>
      <c r="U514" s="31">
        <v>0.91126279863481197</v>
      </c>
      <c r="V514" s="29">
        <v>52</v>
      </c>
      <c r="W514" s="31">
        <v>8.8737201365187701E-2</v>
      </c>
      <c r="X514" s="29">
        <v>0</v>
      </c>
      <c r="Y514" s="29">
        <v>0</v>
      </c>
      <c r="Z514" s="29" t="s">
        <v>1869</v>
      </c>
      <c r="AA514" s="29">
        <v>0</v>
      </c>
      <c r="AB514" s="29">
        <v>0</v>
      </c>
      <c r="AC514" s="29">
        <v>0</v>
      </c>
      <c r="AD514" s="28">
        <v>0</v>
      </c>
      <c r="AE514" s="29">
        <v>0</v>
      </c>
      <c r="AF514" s="29">
        <v>0</v>
      </c>
      <c r="AG514" s="29">
        <v>161</v>
      </c>
      <c r="AH514" s="29">
        <v>200</v>
      </c>
      <c r="AI514" s="29">
        <v>225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512</v>
      </c>
      <c r="AP514" s="72">
        <f>Table6[[#This Row],[FRL]]/Table6[[#This Row],[Total Students]]</f>
        <v>0.87372013651877134</v>
      </c>
      <c r="AQ514" s="29">
        <v>522</v>
      </c>
      <c r="AR514" s="57">
        <f>Table6[[#This Row],[At Risk]]/Table6[[#This Row],[Total Students]]</f>
        <v>0.89078498293515362</v>
      </c>
      <c r="AS514" s="29" t="s">
        <v>1767</v>
      </c>
      <c r="AT514" s="29" t="s">
        <v>2170</v>
      </c>
      <c r="AU514" s="70" t="s">
        <v>3247</v>
      </c>
    </row>
    <row r="515" spans="2:47" x14ac:dyDescent="0.25">
      <c r="B515" s="28" t="s">
        <v>1808</v>
      </c>
      <c r="C515" s="28" t="s">
        <v>130</v>
      </c>
      <c r="D515" s="28" t="s">
        <v>131</v>
      </c>
      <c r="E515" s="28" t="s">
        <v>2191</v>
      </c>
      <c r="F515" s="28" t="s">
        <v>908</v>
      </c>
      <c r="G515" s="29">
        <v>151</v>
      </c>
      <c r="H515" s="29">
        <v>77</v>
      </c>
      <c r="I515" s="31">
        <v>0.50993377483443703</v>
      </c>
      <c r="J515" s="29">
        <v>74</v>
      </c>
      <c r="K515" s="31">
        <v>0.49006622516556297</v>
      </c>
      <c r="L515" s="29">
        <v>12</v>
      </c>
      <c r="M515" s="29">
        <v>0</v>
      </c>
      <c r="N515" s="29">
        <v>1</v>
      </c>
      <c r="O515" s="29">
        <v>7</v>
      </c>
      <c r="P515" s="29">
        <v>0</v>
      </c>
      <c r="Q515" s="29">
        <v>121</v>
      </c>
      <c r="R515" s="29">
        <v>10</v>
      </c>
      <c r="S515" s="29">
        <f>SUM(Table6[[#This Row],[AmInd]:[HawPI]],Table6[[#This Row],[Multiple]])</f>
        <v>30</v>
      </c>
      <c r="T515" s="29">
        <v>146</v>
      </c>
      <c r="U515" s="31">
        <v>0.96688741721854299</v>
      </c>
      <c r="V515" s="29">
        <v>5</v>
      </c>
      <c r="W515" s="31">
        <v>3.3112582781456998E-2</v>
      </c>
      <c r="X515" s="29">
        <v>0</v>
      </c>
      <c r="Y515" s="29">
        <v>0</v>
      </c>
      <c r="Z515" s="29" t="s">
        <v>1869</v>
      </c>
      <c r="AA515" s="29">
        <v>9</v>
      </c>
      <c r="AB515" s="29">
        <v>7</v>
      </c>
      <c r="AC515" s="29">
        <v>14</v>
      </c>
      <c r="AD515" s="28">
        <v>12</v>
      </c>
      <c r="AE515" s="29">
        <v>12</v>
      </c>
      <c r="AF515" s="29">
        <v>14</v>
      </c>
      <c r="AG515" s="29">
        <v>12</v>
      </c>
      <c r="AH515" s="29">
        <v>12</v>
      </c>
      <c r="AI515" s="29">
        <v>11</v>
      </c>
      <c r="AJ515" s="29">
        <v>14</v>
      </c>
      <c r="AK515" s="29">
        <v>0</v>
      </c>
      <c r="AL515" s="29">
        <v>11</v>
      </c>
      <c r="AM515" s="29">
        <v>9</v>
      </c>
      <c r="AN515" s="29">
        <v>14</v>
      </c>
      <c r="AO515" s="29">
        <v>109</v>
      </c>
      <c r="AP515" s="72">
        <f>Table6[[#This Row],[FRL]]/Table6[[#This Row],[Total Students]]</f>
        <v>0.72185430463576161</v>
      </c>
      <c r="AQ515" s="29">
        <v>109</v>
      </c>
      <c r="AR515" s="57">
        <f>Table6[[#This Row],[At Risk]]/Table6[[#This Row],[Total Students]]</f>
        <v>0.72185430463576161</v>
      </c>
      <c r="AS515" s="29" t="s">
        <v>1767</v>
      </c>
      <c r="AT515" s="29" t="s">
        <v>2170</v>
      </c>
      <c r="AU515" s="70" t="s">
        <v>3246</v>
      </c>
    </row>
    <row r="516" spans="2:47" x14ac:dyDescent="0.25">
      <c r="B516" s="28" t="s">
        <v>1808</v>
      </c>
      <c r="C516" s="28" t="s">
        <v>130</v>
      </c>
      <c r="D516" s="28" t="s">
        <v>131</v>
      </c>
      <c r="E516" s="28" t="s">
        <v>2192</v>
      </c>
      <c r="F516" s="28" t="s">
        <v>909</v>
      </c>
      <c r="G516" s="29">
        <v>413</v>
      </c>
      <c r="H516" s="29">
        <v>212</v>
      </c>
      <c r="I516" s="31">
        <v>0.51331719128329301</v>
      </c>
      <c r="J516" s="29">
        <v>201</v>
      </c>
      <c r="K516" s="31">
        <v>0.48668280871670699</v>
      </c>
      <c r="L516" s="29">
        <v>1</v>
      </c>
      <c r="M516" s="29">
        <v>12</v>
      </c>
      <c r="N516" s="29">
        <v>148</v>
      </c>
      <c r="O516" s="29">
        <v>103</v>
      </c>
      <c r="P516" s="29">
        <v>1</v>
      </c>
      <c r="Q516" s="29">
        <v>136</v>
      </c>
      <c r="R516" s="29">
        <v>12</v>
      </c>
      <c r="S516" s="29">
        <f>SUM(Table6[[#This Row],[AmInd]:[HawPI]],Table6[[#This Row],[Multiple]])</f>
        <v>277</v>
      </c>
      <c r="T516" s="29">
        <v>362</v>
      </c>
      <c r="U516" s="31">
        <v>0.876513317191283</v>
      </c>
      <c r="V516" s="29">
        <v>51</v>
      </c>
      <c r="W516" s="31">
        <v>0.123486682808717</v>
      </c>
      <c r="X516" s="29">
        <v>0</v>
      </c>
      <c r="Y516" s="29">
        <v>12</v>
      </c>
      <c r="Z516" s="29" t="s">
        <v>1869</v>
      </c>
      <c r="AA516" s="29">
        <v>64</v>
      </c>
      <c r="AB516" s="29">
        <v>63</v>
      </c>
      <c r="AC516" s="29">
        <v>73</v>
      </c>
      <c r="AD516" s="28">
        <v>72</v>
      </c>
      <c r="AE516" s="29">
        <v>70</v>
      </c>
      <c r="AF516" s="29">
        <v>59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357</v>
      </c>
      <c r="AP516" s="72">
        <f>Table6[[#This Row],[FRL]]/Table6[[#This Row],[Total Students]]</f>
        <v>0.86440677966101698</v>
      </c>
      <c r="AQ516" s="29">
        <v>357</v>
      </c>
      <c r="AR516" s="57">
        <f>Table6[[#This Row],[At Risk]]/Table6[[#This Row],[Total Students]]</f>
        <v>0.86440677966101698</v>
      </c>
      <c r="AS516" s="29" t="s">
        <v>1767</v>
      </c>
      <c r="AT516" s="29" t="s">
        <v>2170</v>
      </c>
      <c r="AU516" s="70" t="s">
        <v>3246</v>
      </c>
    </row>
    <row r="517" spans="2:47" ht="30" x14ac:dyDescent="0.25">
      <c r="B517" s="28" t="s">
        <v>1808</v>
      </c>
      <c r="C517" s="28" t="s">
        <v>130</v>
      </c>
      <c r="D517" s="28" t="s">
        <v>131</v>
      </c>
      <c r="E517" s="28" t="s">
        <v>2193</v>
      </c>
      <c r="F517" s="28" t="s">
        <v>910</v>
      </c>
      <c r="G517" s="29">
        <v>487</v>
      </c>
      <c r="H517" s="29">
        <v>240</v>
      </c>
      <c r="I517" s="31">
        <v>0.49281314168377799</v>
      </c>
      <c r="J517" s="29">
        <v>247</v>
      </c>
      <c r="K517" s="31">
        <v>0.50718685831622201</v>
      </c>
      <c r="L517" s="29">
        <v>1</v>
      </c>
      <c r="M517" s="29">
        <v>16</v>
      </c>
      <c r="N517" s="29">
        <v>129</v>
      </c>
      <c r="O517" s="29">
        <v>232</v>
      </c>
      <c r="P517" s="29">
        <v>2</v>
      </c>
      <c r="Q517" s="29">
        <v>102</v>
      </c>
      <c r="R517" s="29">
        <v>5</v>
      </c>
      <c r="S517" s="29">
        <f>SUM(Table6[[#This Row],[AmInd]:[HawPI]],Table6[[#This Row],[Multiple]])</f>
        <v>385</v>
      </c>
      <c r="T517" s="29">
        <v>368</v>
      </c>
      <c r="U517" s="31">
        <v>0.75564681724845995</v>
      </c>
      <c r="V517" s="29">
        <v>119</v>
      </c>
      <c r="W517" s="31">
        <v>0.24435318275154</v>
      </c>
      <c r="X517" s="29">
        <v>0</v>
      </c>
      <c r="Y517" s="29">
        <v>0</v>
      </c>
      <c r="Z517" s="29" t="s">
        <v>1869</v>
      </c>
      <c r="AA517" s="29">
        <v>73</v>
      </c>
      <c r="AB517" s="29">
        <v>77</v>
      </c>
      <c r="AC517" s="29">
        <v>83</v>
      </c>
      <c r="AD517" s="28">
        <v>98</v>
      </c>
      <c r="AE517" s="29">
        <v>85</v>
      </c>
      <c r="AF517" s="29">
        <v>71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435</v>
      </c>
      <c r="AP517" s="72">
        <f>Table6[[#This Row],[FRL]]/Table6[[#This Row],[Total Students]]</f>
        <v>0.89322381930184802</v>
      </c>
      <c r="AQ517" s="29">
        <v>435</v>
      </c>
      <c r="AR517" s="57">
        <f>Table6[[#This Row],[At Risk]]/Table6[[#This Row],[Total Students]]</f>
        <v>0.89322381930184802</v>
      </c>
      <c r="AS517" s="29" t="s">
        <v>1767</v>
      </c>
      <c r="AT517" s="29" t="s">
        <v>2170</v>
      </c>
      <c r="AU517" s="70" t="s">
        <v>3246</v>
      </c>
    </row>
    <row r="518" spans="2:47" x14ac:dyDescent="0.25">
      <c r="B518" s="28" t="s">
        <v>1808</v>
      </c>
      <c r="C518" s="28" t="s">
        <v>130</v>
      </c>
      <c r="D518" s="28" t="s">
        <v>131</v>
      </c>
      <c r="E518" s="28" t="s">
        <v>2194</v>
      </c>
      <c r="F518" s="28" t="s">
        <v>911</v>
      </c>
      <c r="G518" s="29">
        <v>646</v>
      </c>
      <c r="H518" s="29">
        <v>289</v>
      </c>
      <c r="I518" s="31">
        <v>0.44736842105263203</v>
      </c>
      <c r="J518" s="29">
        <v>357</v>
      </c>
      <c r="K518" s="31">
        <v>0.55263157894736803</v>
      </c>
      <c r="L518" s="29">
        <v>2</v>
      </c>
      <c r="M518" s="29">
        <v>26</v>
      </c>
      <c r="N518" s="29">
        <v>321</v>
      </c>
      <c r="O518" s="29">
        <v>173</v>
      </c>
      <c r="P518" s="29">
        <v>0</v>
      </c>
      <c r="Q518" s="29">
        <v>116</v>
      </c>
      <c r="R518" s="29">
        <v>8</v>
      </c>
      <c r="S518" s="29">
        <f>SUM(Table6[[#This Row],[AmInd]:[HawPI]],Table6[[#This Row],[Multiple]])</f>
        <v>530</v>
      </c>
      <c r="T518" s="29">
        <v>507</v>
      </c>
      <c r="U518" s="31">
        <v>0.78482972136222895</v>
      </c>
      <c r="V518" s="29">
        <v>139</v>
      </c>
      <c r="W518" s="31">
        <v>0.215170278637771</v>
      </c>
      <c r="X518" s="29">
        <v>0</v>
      </c>
      <c r="Y518" s="29">
        <v>0</v>
      </c>
      <c r="Z518" s="29" t="s">
        <v>1869</v>
      </c>
      <c r="AA518" s="29">
        <v>0</v>
      </c>
      <c r="AB518" s="29">
        <v>0</v>
      </c>
      <c r="AC518" s="29">
        <v>0</v>
      </c>
      <c r="AD518" s="28">
        <v>0</v>
      </c>
      <c r="AE518" s="29">
        <v>0</v>
      </c>
      <c r="AF518" s="29">
        <v>0</v>
      </c>
      <c r="AG518" s="29">
        <v>198</v>
      </c>
      <c r="AH518" s="29">
        <v>205</v>
      </c>
      <c r="AI518" s="29">
        <v>243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554</v>
      </c>
      <c r="AP518" s="72">
        <f>Table6[[#This Row],[FRL]]/Table6[[#This Row],[Total Students]]</f>
        <v>0.85758513931888547</v>
      </c>
      <c r="AQ518" s="29">
        <v>582</v>
      </c>
      <c r="AR518" s="57">
        <f>Table6[[#This Row],[At Risk]]/Table6[[#This Row],[Total Students]]</f>
        <v>0.90092879256965941</v>
      </c>
      <c r="AS518" s="29" t="s">
        <v>1767</v>
      </c>
      <c r="AT518" s="29" t="s">
        <v>2170</v>
      </c>
      <c r="AU518" s="70" t="s">
        <v>3247</v>
      </c>
    </row>
    <row r="519" spans="2:47" ht="30" x14ac:dyDescent="0.25">
      <c r="B519" s="28" t="s">
        <v>1808</v>
      </c>
      <c r="C519" s="28" t="s">
        <v>130</v>
      </c>
      <c r="D519" s="28" t="s">
        <v>131</v>
      </c>
      <c r="E519" s="28" t="s">
        <v>2195</v>
      </c>
      <c r="F519" s="28" t="s">
        <v>912</v>
      </c>
      <c r="G519" s="29">
        <v>563</v>
      </c>
      <c r="H519" s="29">
        <v>281</v>
      </c>
      <c r="I519" s="31">
        <v>0.49911190053285998</v>
      </c>
      <c r="J519" s="29">
        <v>282</v>
      </c>
      <c r="K519" s="31">
        <v>0.50088809946713997</v>
      </c>
      <c r="L519" s="29">
        <v>2</v>
      </c>
      <c r="M519" s="29">
        <v>11</v>
      </c>
      <c r="N519" s="29">
        <v>266</v>
      </c>
      <c r="O519" s="29">
        <v>237</v>
      </c>
      <c r="P519" s="29">
        <v>1</v>
      </c>
      <c r="Q519" s="29">
        <v>37</v>
      </c>
      <c r="R519" s="29">
        <v>9</v>
      </c>
      <c r="S519" s="29">
        <f>SUM(Table6[[#This Row],[AmInd]:[HawPI]],Table6[[#This Row],[Multiple]])</f>
        <v>526</v>
      </c>
      <c r="T519" s="29">
        <v>406</v>
      </c>
      <c r="U519" s="31">
        <v>0.72113676731793996</v>
      </c>
      <c r="V519" s="29">
        <v>157</v>
      </c>
      <c r="W519" s="31">
        <v>0.27886323268205998</v>
      </c>
      <c r="X519" s="29">
        <v>0</v>
      </c>
      <c r="Y519" s="29">
        <v>4</v>
      </c>
      <c r="Z519" s="29" t="s">
        <v>1869</v>
      </c>
      <c r="AA519" s="29">
        <v>90</v>
      </c>
      <c r="AB519" s="29">
        <v>79</v>
      </c>
      <c r="AC519" s="29">
        <v>79</v>
      </c>
      <c r="AD519" s="28">
        <v>112</v>
      </c>
      <c r="AE519" s="29">
        <v>97</v>
      </c>
      <c r="AF519" s="29">
        <v>102</v>
      </c>
      <c r="AG519" s="29">
        <v>0</v>
      </c>
      <c r="AH519" s="29">
        <v>0</v>
      </c>
      <c r="AI519" s="29">
        <v>0</v>
      </c>
      <c r="AJ519" s="29">
        <v>0</v>
      </c>
      <c r="AK519" s="29">
        <v>0</v>
      </c>
      <c r="AL519" s="29">
        <v>0</v>
      </c>
      <c r="AM519" s="29">
        <v>0</v>
      </c>
      <c r="AN519" s="29">
        <v>0</v>
      </c>
      <c r="AO519" s="29">
        <v>528</v>
      </c>
      <c r="AP519" s="72">
        <f>Table6[[#This Row],[FRL]]/Table6[[#This Row],[Total Students]]</f>
        <v>0.93783303730017764</v>
      </c>
      <c r="AQ519" s="29">
        <v>528</v>
      </c>
      <c r="AR519" s="57">
        <f>Table6[[#This Row],[At Risk]]/Table6[[#This Row],[Total Students]]</f>
        <v>0.93783303730017764</v>
      </c>
      <c r="AS519" s="29" t="s">
        <v>1767</v>
      </c>
      <c r="AT519" s="29" t="s">
        <v>2170</v>
      </c>
      <c r="AU519" s="70" t="s">
        <v>3246</v>
      </c>
    </row>
    <row r="520" spans="2:47" x14ac:dyDescent="0.25">
      <c r="B520" s="28" t="s">
        <v>1808</v>
      </c>
      <c r="C520" s="28" t="s">
        <v>130</v>
      </c>
      <c r="D520" s="28" t="s">
        <v>131</v>
      </c>
      <c r="E520" s="28" t="s">
        <v>2196</v>
      </c>
      <c r="F520" s="28" t="s">
        <v>913</v>
      </c>
      <c r="G520" s="29">
        <v>440</v>
      </c>
      <c r="H520" s="29">
        <v>217</v>
      </c>
      <c r="I520" s="31">
        <v>0.493181818181818</v>
      </c>
      <c r="J520" s="29">
        <v>223</v>
      </c>
      <c r="K520" s="31">
        <v>0.50681818181818195</v>
      </c>
      <c r="L520" s="29">
        <v>3</v>
      </c>
      <c r="M520" s="29">
        <v>26</v>
      </c>
      <c r="N520" s="29">
        <v>105</v>
      </c>
      <c r="O520" s="29">
        <v>39</v>
      </c>
      <c r="P520" s="29">
        <v>2</v>
      </c>
      <c r="Q520" s="29">
        <v>243</v>
      </c>
      <c r="R520" s="29">
        <v>22</v>
      </c>
      <c r="S520" s="29">
        <f>SUM(Table6[[#This Row],[AmInd]:[HawPI]],Table6[[#This Row],[Multiple]])</f>
        <v>197</v>
      </c>
      <c r="T520" s="29">
        <v>433</v>
      </c>
      <c r="U520" s="31">
        <v>0.98409090909090902</v>
      </c>
      <c r="V520" s="29">
        <v>7</v>
      </c>
      <c r="W520" s="31">
        <v>1.5909090909090901E-2</v>
      </c>
      <c r="X520" s="29">
        <v>0</v>
      </c>
      <c r="Y520" s="29">
        <v>3</v>
      </c>
      <c r="Z520" s="29" t="s">
        <v>1869</v>
      </c>
      <c r="AA520" s="29">
        <v>71</v>
      </c>
      <c r="AB520" s="29">
        <v>72</v>
      </c>
      <c r="AC520" s="29">
        <v>68</v>
      </c>
      <c r="AD520" s="28">
        <v>91</v>
      </c>
      <c r="AE520" s="29">
        <v>54</v>
      </c>
      <c r="AF520" s="29">
        <v>81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297</v>
      </c>
      <c r="AP520" s="72">
        <f>Table6[[#This Row],[FRL]]/Table6[[#This Row],[Total Students]]</f>
        <v>0.67500000000000004</v>
      </c>
      <c r="AQ520" s="29">
        <v>297</v>
      </c>
      <c r="AR520" s="57">
        <f>Table6[[#This Row],[At Risk]]/Table6[[#This Row],[Total Students]]</f>
        <v>0.67500000000000004</v>
      </c>
      <c r="AS520" s="29" t="s">
        <v>1767</v>
      </c>
      <c r="AT520" s="29" t="s">
        <v>2170</v>
      </c>
      <c r="AU520" s="70" t="s">
        <v>3246</v>
      </c>
    </row>
    <row r="521" spans="2:47" x14ac:dyDescent="0.25">
      <c r="B521" s="28" t="s">
        <v>1808</v>
      </c>
      <c r="C521" s="28" t="s">
        <v>130</v>
      </c>
      <c r="D521" s="28" t="s">
        <v>131</v>
      </c>
      <c r="E521" s="28" t="s">
        <v>2197</v>
      </c>
      <c r="F521" s="28" t="s">
        <v>914</v>
      </c>
      <c r="G521" s="29">
        <v>675</v>
      </c>
      <c r="H521" s="29">
        <v>297</v>
      </c>
      <c r="I521" s="31">
        <v>0.44</v>
      </c>
      <c r="J521" s="29">
        <v>378</v>
      </c>
      <c r="K521" s="31">
        <v>0.56000000000000005</v>
      </c>
      <c r="L521" s="29">
        <v>2</v>
      </c>
      <c r="M521" s="29">
        <v>9</v>
      </c>
      <c r="N521" s="29">
        <v>223</v>
      </c>
      <c r="O521" s="29">
        <v>221</v>
      </c>
      <c r="P521" s="29">
        <v>6</v>
      </c>
      <c r="Q521" s="29">
        <v>203</v>
      </c>
      <c r="R521" s="29">
        <v>11</v>
      </c>
      <c r="S521" s="29">
        <f>SUM(Table6[[#This Row],[AmInd]:[HawPI]],Table6[[#This Row],[Multiple]])</f>
        <v>472</v>
      </c>
      <c r="T521" s="29">
        <v>580</v>
      </c>
      <c r="U521" s="31">
        <v>0.85925925925925895</v>
      </c>
      <c r="V521" s="29">
        <v>95</v>
      </c>
      <c r="W521" s="31">
        <v>0.140740740740741</v>
      </c>
      <c r="X521" s="29">
        <v>0</v>
      </c>
      <c r="Y521" s="29">
        <v>0</v>
      </c>
      <c r="Z521" s="29" t="s">
        <v>1869</v>
      </c>
      <c r="AA521" s="29">
        <v>0</v>
      </c>
      <c r="AB521" s="29">
        <v>0</v>
      </c>
      <c r="AC521" s="29">
        <v>0</v>
      </c>
      <c r="AD521" s="28">
        <v>0</v>
      </c>
      <c r="AE521" s="29">
        <v>0</v>
      </c>
      <c r="AF521" s="29">
        <v>0</v>
      </c>
      <c r="AG521" s="29">
        <v>223</v>
      </c>
      <c r="AH521" s="29">
        <v>226</v>
      </c>
      <c r="AI521" s="29">
        <v>226</v>
      </c>
      <c r="AJ521" s="29">
        <v>0</v>
      </c>
      <c r="AK521" s="29">
        <v>0</v>
      </c>
      <c r="AL521" s="29">
        <v>0</v>
      </c>
      <c r="AM521" s="29">
        <v>0</v>
      </c>
      <c r="AN521" s="29">
        <v>0</v>
      </c>
      <c r="AO521" s="29">
        <v>529</v>
      </c>
      <c r="AP521" s="72">
        <f>Table6[[#This Row],[FRL]]/Table6[[#This Row],[Total Students]]</f>
        <v>0.78370370370370368</v>
      </c>
      <c r="AQ521" s="29">
        <v>555</v>
      </c>
      <c r="AR521" s="57">
        <f>Table6[[#This Row],[At Risk]]/Table6[[#This Row],[Total Students]]</f>
        <v>0.82222222222222219</v>
      </c>
      <c r="AS521" s="29" t="s">
        <v>1767</v>
      </c>
      <c r="AT521" s="29" t="s">
        <v>2170</v>
      </c>
      <c r="AU521" s="70" t="s">
        <v>3247</v>
      </c>
    </row>
    <row r="522" spans="2:47" x14ac:dyDescent="0.25">
      <c r="B522" s="28" t="s">
        <v>1808</v>
      </c>
      <c r="C522" s="28" t="s">
        <v>130</v>
      </c>
      <c r="D522" s="28" t="s">
        <v>131</v>
      </c>
      <c r="E522" s="28" t="s">
        <v>2198</v>
      </c>
      <c r="F522" s="28" t="s">
        <v>915</v>
      </c>
      <c r="G522" s="29">
        <v>335</v>
      </c>
      <c r="H522" s="29">
        <v>163</v>
      </c>
      <c r="I522" s="31">
        <v>0.48656716417910401</v>
      </c>
      <c r="J522" s="29">
        <v>172</v>
      </c>
      <c r="K522" s="31">
        <v>0.51343283582089505</v>
      </c>
      <c r="L522" s="29">
        <v>0</v>
      </c>
      <c r="M522" s="29">
        <v>4</v>
      </c>
      <c r="N522" s="29">
        <v>166</v>
      </c>
      <c r="O522" s="29">
        <v>123</v>
      </c>
      <c r="P522" s="29">
        <v>0</v>
      </c>
      <c r="Q522" s="29">
        <v>32</v>
      </c>
      <c r="R522" s="29">
        <v>10</v>
      </c>
      <c r="S522" s="29">
        <f>SUM(Table6[[#This Row],[AmInd]:[HawPI]],Table6[[#This Row],[Multiple]])</f>
        <v>303</v>
      </c>
      <c r="T522" s="29">
        <v>243</v>
      </c>
      <c r="U522" s="31">
        <v>0.72537313432835804</v>
      </c>
      <c r="V522" s="29">
        <v>92</v>
      </c>
      <c r="W522" s="31">
        <v>0.27462686567164202</v>
      </c>
      <c r="X522" s="29">
        <v>0</v>
      </c>
      <c r="Y522" s="29">
        <v>2</v>
      </c>
      <c r="Z522" s="29" t="s">
        <v>1869</v>
      </c>
      <c r="AA522" s="29">
        <v>62</v>
      </c>
      <c r="AB522" s="29">
        <v>54</v>
      </c>
      <c r="AC522" s="29">
        <v>63</v>
      </c>
      <c r="AD522" s="28">
        <v>53</v>
      </c>
      <c r="AE522" s="29">
        <v>62</v>
      </c>
      <c r="AF522" s="29">
        <v>39</v>
      </c>
      <c r="AG522" s="29">
        <v>0</v>
      </c>
      <c r="AH522" s="29">
        <v>0</v>
      </c>
      <c r="AI522" s="29">
        <v>0</v>
      </c>
      <c r="AJ522" s="29">
        <v>0</v>
      </c>
      <c r="AK522" s="29">
        <v>0</v>
      </c>
      <c r="AL522" s="29">
        <v>0</v>
      </c>
      <c r="AM522" s="29">
        <v>0</v>
      </c>
      <c r="AN522" s="29">
        <v>0</v>
      </c>
      <c r="AO522" s="29">
        <v>324</v>
      </c>
      <c r="AP522" s="72">
        <f>Table6[[#This Row],[FRL]]/Table6[[#This Row],[Total Students]]</f>
        <v>0.96716417910447761</v>
      </c>
      <c r="AQ522" s="29">
        <v>324</v>
      </c>
      <c r="AR522" s="57">
        <f>Table6[[#This Row],[At Risk]]/Table6[[#This Row],[Total Students]]</f>
        <v>0.96716417910447761</v>
      </c>
      <c r="AS522" s="29" t="s">
        <v>1767</v>
      </c>
      <c r="AT522" s="29" t="s">
        <v>2170</v>
      </c>
      <c r="AU522" s="70" t="s">
        <v>3246</v>
      </c>
    </row>
    <row r="523" spans="2:47" ht="30" x14ac:dyDescent="0.25">
      <c r="B523" s="28" t="s">
        <v>1808</v>
      </c>
      <c r="C523" s="28" t="s">
        <v>130</v>
      </c>
      <c r="D523" s="28" t="s">
        <v>131</v>
      </c>
      <c r="E523" s="28" t="s">
        <v>2199</v>
      </c>
      <c r="F523" s="28" t="s">
        <v>916</v>
      </c>
      <c r="G523" s="29">
        <v>810</v>
      </c>
      <c r="H523" s="29">
        <v>459</v>
      </c>
      <c r="I523" s="31">
        <v>0.56666666666666698</v>
      </c>
      <c r="J523" s="29">
        <v>351</v>
      </c>
      <c r="K523" s="31">
        <v>0.43333333333333302</v>
      </c>
      <c r="L523" s="29">
        <v>2</v>
      </c>
      <c r="M523" s="29">
        <v>144</v>
      </c>
      <c r="N523" s="29">
        <v>52</v>
      </c>
      <c r="O523" s="29">
        <v>99</v>
      </c>
      <c r="P523" s="29">
        <v>4</v>
      </c>
      <c r="Q523" s="29">
        <v>483</v>
      </c>
      <c r="R523" s="29">
        <v>26</v>
      </c>
      <c r="S523" s="29">
        <f>SUM(Table6[[#This Row],[AmInd]:[HawPI]],Table6[[#This Row],[Multiple]])</f>
        <v>327</v>
      </c>
      <c r="T523" s="29">
        <v>809</v>
      </c>
      <c r="U523" s="31">
        <v>0.998765432098765</v>
      </c>
      <c r="V523" s="29">
        <v>1</v>
      </c>
      <c r="W523" s="31">
        <v>1.23456790123457E-3</v>
      </c>
      <c r="X523" s="29">
        <v>0</v>
      </c>
      <c r="Y523" s="29">
        <v>0</v>
      </c>
      <c r="Z523" s="29" t="s">
        <v>1869</v>
      </c>
      <c r="AA523" s="29">
        <v>0</v>
      </c>
      <c r="AB523" s="29">
        <v>0</v>
      </c>
      <c r="AC523" s="29">
        <v>0</v>
      </c>
      <c r="AD523" s="28">
        <v>0</v>
      </c>
      <c r="AE523" s="29">
        <v>0</v>
      </c>
      <c r="AF523" s="29">
        <v>0</v>
      </c>
      <c r="AG523" s="29">
        <v>124</v>
      </c>
      <c r="AH523" s="29">
        <v>122</v>
      </c>
      <c r="AI523" s="29">
        <v>119</v>
      </c>
      <c r="AJ523" s="29">
        <v>122</v>
      </c>
      <c r="AK523" s="29">
        <v>0</v>
      </c>
      <c r="AL523" s="29">
        <v>119</v>
      </c>
      <c r="AM523" s="29">
        <v>90</v>
      </c>
      <c r="AN523" s="29">
        <v>114</v>
      </c>
      <c r="AO523" s="29">
        <v>193</v>
      </c>
      <c r="AP523" s="72">
        <f>Table6[[#This Row],[FRL]]/Table6[[#This Row],[Total Students]]</f>
        <v>0.2382716049382716</v>
      </c>
      <c r="AQ523" s="29">
        <v>193</v>
      </c>
      <c r="AR523" s="57">
        <f>Table6[[#This Row],[At Risk]]/Table6[[#This Row],[Total Students]]</f>
        <v>0.2382716049382716</v>
      </c>
      <c r="AS523" s="29" t="s">
        <v>1767</v>
      </c>
      <c r="AT523" s="29" t="s">
        <v>2170</v>
      </c>
      <c r="AU523" s="70" t="s">
        <v>3247</v>
      </c>
    </row>
    <row r="524" spans="2:47" x14ac:dyDescent="0.25">
      <c r="B524" s="28" t="s">
        <v>1808</v>
      </c>
      <c r="C524" s="28" t="s">
        <v>130</v>
      </c>
      <c r="D524" s="28" t="s">
        <v>131</v>
      </c>
      <c r="E524" s="28" t="s">
        <v>2200</v>
      </c>
      <c r="F524" s="28" t="s">
        <v>917</v>
      </c>
      <c r="G524" s="29">
        <v>413</v>
      </c>
      <c r="H524" s="29">
        <v>208</v>
      </c>
      <c r="I524" s="31">
        <v>0.50363196125908005</v>
      </c>
      <c r="J524" s="29">
        <v>205</v>
      </c>
      <c r="K524" s="31">
        <v>0.49636803874092</v>
      </c>
      <c r="L524" s="29">
        <v>3</v>
      </c>
      <c r="M524" s="29">
        <v>12</v>
      </c>
      <c r="N524" s="29">
        <v>160</v>
      </c>
      <c r="O524" s="29">
        <v>77</v>
      </c>
      <c r="P524" s="29">
        <v>8</v>
      </c>
      <c r="Q524" s="29">
        <v>144</v>
      </c>
      <c r="R524" s="29">
        <v>9</v>
      </c>
      <c r="S524" s="29">
        <f>SUM(Table6[[#This Row],[AmInd]:[HawPI]],Table6[[#This Row],[Multiple]])</f>
        <v>269</v>
      </c>
      <c r="T524" s="29">
        <v>358</v>
      </c>
      <c r="U524" s="31">
        <v>0.86682808716707005</v>
      </c>
      <c r="V524" s="29">
        <v>55</v>
      </c>
      <c r="W524" s="31">
        <v>0.13317191283293001</v>
      </c>
      <c r="X524" s="29">
        <v>0</v>
      </c>
      <c r="Y524" s="29">
        <v>13</v>
      </c>
      <c r="Z524" s="29" t="s">
        <v>1869</v>
      </c>
      <c r="AA524" s="29">
        <v>75</v>
      </c>
      <c r="AB524" s="29">
        <v>77</v>
      </c>
      <c r="AC524" s="29">
        <v>70</v>
      </c>
      <c r="AD524" s="28">
        <v>62</v>
      </c>
      <c r="AE524" s="29">
        <v>67</v>
      </c>
      <c r="AF524" s="29">
        <v>49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315</v>
      </c>
      <c r="AP524" s="72">
        <f>Table6[[#This Row],[FRL]]/Table6[[#This Row],[Total Students]]</f>
        <v>0.76271186440677963</v>
      </c>
      <c r="AQ524" s="29">
        <v>315</v>
      </c>
      <c r="AR524" s="57">
        <f>Table6[[#This Row],[At Risk]]/Table6[[#This Row],[Total Students]]</f>
        <v>0.76271186440677963</v>
      </c>
      <c r="AS524" s="29" t="s">
        <v>1767</v>
      </c>
      <c r="AT524" s="29" t="s">
        <v>2170</v>
      </c>
      <c r="AU524" s="70" t="s">
        <v>3246</v>
      </c>
    </row>
    <row r="525" spans="2:47" x14ac:dyDescent="0.25">
      <c r="B525" s="28" t="s">
        <v>1808</v>
      </c>
      <c r="C525" s="28" t="s">
        <v>130</v>
      </c>
      <c r="D525" s="28" t="s">
        <v>131</v>
      </c>
      <c r="E525" s="28" t="s">
        <v>2201</v>
      </c>
      <c r="F525" s="28" t="s">
        <v>918</v>
      </c>
      <c r="G525" s="29">
        <v>731</v>
      </c>
      <c r="H525" s="29">
        <v>353</v>
      </c>
      <c r="I525" s="31">
        <v>0.48290013679890598</v>
      </c>
      <c r="J525" s="29">
        <v>378</v>
      </c>
      <c r="K525" s="31">
        <v>0.51709986320109402</v>
      </c>
      <c r="L525" s="29">
        <v>1</v>
      </c>
      <c r="M525" s="29">
        <v>13</v>
      </c>
      <c r="N525" s="29">
        <v>124</v>
      </c>
      <c r="O525" s="29">
        <v>423</v>
      </c>
      <c r="P525" s="29">
        <v>5</v>
      </c>
      <c r="Q525" s="29">
        <v>154</v>
      </c>
      <c r="R525" s="29">
        <v>11</v>
      </c>
      <c r="S525" s="29">
        <f>SUM(Table6[[#This Row],[AmInd]:[HawPI]],Table6[[#This Row],[Multiple]])</f>
        <v>577</v>
      </c>
      <c r="T525" s="29">
        <v>458</v>
      </c>
      <c r="U525" s="31">
        <v>0.62653898768809801</v>
      </c>
      <c r="V525" s="29">
        <v>273</v>
      </c>
      <c r="W525" s="31">
        <v>0.37346101231190099</v>
      </c>
      <c r="X525" s="29">
        <v>0</v>
      </c>
      <c r="Y525" s="29">
        <v>6</v>
      </c>
      <c r="Z525" s="29" t="s">
        <v>1869</v>
      </c>
      <c r="AA525" s="29">
        <v>130</v>
      </c>
      <c r="AB525" s="29">
        <v>124</v>
      </c>
      <c r="AC525" s="29">
        <v>129</v>
      </c>
      <c r="AD525" s="28">
        <v>134</v>
      </c>
      <c r="AE525" s="29">
        <v>99</v>
      </c>
      <c r="AF525" s="29">
        <v>109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663</v>
      </c>
      <c r="AP525" s="72">
        <f>Table6[[#This Row],[FRL]]/Table6[[#This Row],[Total Students]]</f>
        <v>0.90697674418604646</v>
      </c>
      <c r="AQ525" s="29">
        <v>663</v>
      </c>
      <c r="AR525" s="57">
        <f>Table6[[#This Row],[At Risk]]/Table6[[#This Row],[Total Students]]</f>
        <v>0.90697674418604646</v>
      </c>
      <c r="AS525" s="29" t="s">
        <v>1767</v>
      </c>
      <c r="AT525" s="29" t="s">
        <v>2170</v>
      </c>
      <c r="AU525" s="70" t="s">
        <v>3246</v>
      </c>
    </row>
    <row r="526" spans="2:47" x14ac:dyDescent="0.25">
      <c r="B526" s="28" t="s">
        <v>1808</v>
      </c>
      <c r="C526" s="28" t="s">
        <v>130</v>
      </c>
      <c r="D526" s="28" t="s">
        <v>131</v>
      </c>
      <c r="E526" s="28" t="s">
        <v>2202</v>
      </c>
      <c r="F526" s="28" t="s">
        <v>919</v>
      </c>
      <c r="G526" s="29">
        <v>1344</v>
      </c>
      <c r="H526" s="29">
        <v>671</v>
      </c>
      <c r="I526" s="31">
        <v>0.499255952380952</v>
      </c>
      <c r="J526" s="29">
        <v>673</v>
      </c>
      <c r="K526" s="31">
        <v>0.500744047619048</v>
      </c>
      <c r="L526" s="29">
        <v>9</v>
      </c>
      <c r="M526" s="29">
        <v>66</v>
      </c>
      <c r="N526" s="29">
        <v>789</v>
      </c>
      <c r="O526" s="29">
        <v>214</v>
      </c>
      <c r="P526" s="29">
        <v>3</v>
      </c>
      <c r="Q526" s="29">
        <v>237</v>
      </c>
      <c r="R526" s="29">
        <v>26</v>
      </c>
      <c r="S526" s="29">
        <f>SUM(Table6[[#This Row],[AmInd]:[HawPI]],Table6[[#This Row],[Multiple]])</f>
        <v>1107</v>
      </c>
      <c r="T526" s="29">
        <v>1220</v>
      </c>
      <c r="U526" s="31">
        <v>0.90773809523809501</v>
      </c>
      <c r="V526" s="29">
        <v>124</v>
      </c>
      <c r="W526" s="31">
        <v>9.2261904761904795E-2</v>
      </c>
      <c r="X526" s="29">
        <v>0</v>
      </c>
      <c r="Y526" s="29">
        <v>0</v>
      </c>
      <c r="Z526" s="29" t="s">
        <v>1869</v>
      </c>
      <c r="AA526" s="29">
        <v>0</v>
      </c>
      <c r="AB526" s="29">
        <v>0</v>
      </c>
      <c r="AC526" s="29">
        <v>0</v>
      </c>
      <c r="AD526" s="28">
        <v>0</v>
      </c>
      <c r="AE526" s="29">
        <v>0</v>
      </c>
      <c r="AF526" s="29">
        <v>0</v>
      </c>
      <c r="AG526" s="29">
        <v>0</v>
      </c>
      <c r="AH526" s="29">
        <v>0</v>
      </c>
      <c r="AI526" s="29">
        <v>0</v>
      </c>
      <c r="AJ526" s="29">
        <v>297</v>
      </c>
      <c r="AK526" s="29">
        <v>80</v>
      </c>
      <c r="AL526" s="29">
        <v>329</v>
      </c>
      <c r="AM526" s="29">
        <v>338</v>
      </c>
      <c r="AN526" s="29">
        <v>300</v>
      </c>
      <c r="AO526" s="29">
        <v>1063</v>
      </c>
      <c r="AP526" s="72">
        <f>Table6[[#This Row],[FRL]]/Table6[[#This Row],[Total Students]]</f>
        <v>0.79092261904761907</v>
      </c>
      <c r="AQ526" s="29">
        <v>1097</v>
      </c>
      <c r="AR526" s="57">
        <f>Table6[[#This Row],[At Risk]]/Table6[[#This Row],[Total Students]]</f>
        <v>0.81622023809523814</v>
      </c>
      <c r="AS526" s="29" t="s">
        <v>1767</v>
      </c>
      <c r="AT526" s="29" t="s">
        <v>2170</v>
      </c>
      <c r="AU526" s="70" t="s">
        <v>3247</v>
      </c>
    </row>
    <row r="527" spans="2:47" x14ac:dyDescent="0.25">
      <c r="B527" s="28" t="s">
        <v>1808</v>
      </c>
      <c r="C527" s="28" t="s">
        <v>130</v>
      </c>
      <c r="D527" s="28" t="s">
        <v>131</v>
      </c>
      <c r="E527" s="28" t="s">
        <v>2203</v>
      </c>
      <c r="F527" s="28" t="s">
        <v>920</v>
      </c>
      <c r="G527" s="29">
        <v>341</v>
      </c>
      <c r="H527" s="29">
        <v>166</v>
      </c>
      <c r="I527" s="31">
        <v>0.48680351906158398</v>
      </c>
      <c r="J527" s="29">
        <v>175</v>
      </c>
      <c r="K527" s="31">
        <v>0.51319648093841597</v>
      </c>
      <c r="L527" s="29">
        <v>1</v>
      </c>
      <c r="M527" s="29">
        <v>4</v>
      </c>
      <c r="N527" s="29">
        <v>127</v>
      </c>
      <c r="O527" s="29">
        <v>99</v>
      </c>
      <c r="P527" s="29">
        <v>0</v>
      </c>
      <c r="Q527" s="29">
        <v>94</v>
      </c>
      <c r="R527" s="29">
        <v>16</v>
      </c>
      <c r="S527" s="29">
        <f>SUM(Table6[[#This Row],[AmInd]:[HawPI]],Table6[[#This Row],[Multiple]])</f>
        <v>247</v>
      </c>
      <c r="T527" s="29">
        <v>284</v>
      </c>
      <c r="U527" s="31">
        <v>0.83284457478005902</v>
      </c>
      <c r="V527" s="29">
        <v>57</v>
      </c>
      <c r="W527" s="31">
        <v>0.16715542521994101</v>
      </c>
      <c r="X527" s="29">
        <v>0</v>
      </c>
      <c r="Y527" s="29">
        <v>0</v>
      </c>
      <c r="Z527" s="29" t="s">
        <v>1869</v>
      </c>
      <c r="AA527" s="29">
        <v>52</v>
      </c>
      <c r="AB527" s="29">
        <v>48</v>
      </c>
      <c r="AC527" s="29">
        <v>57</v>
      </c>
      <c r="AD527" s="28">
        <v>55</v>
      </c>
      <c r="AE527" s="29">
        <v>63</v>
      </c>
      <c r="AF527" s="29">
        <v>66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315</v>
      </c>
      <c r="AP527" s="72">
        <f>Table6[[#This Row],[FRL]]/Table6[[#This Row],[Total Students]]</f>
        <v>0.92375366568914952</v>
      </c>
      <c r="AQ527" s="29">
        <v>315</v>
      </c>
      <c r="AR527" s="57">
        <f>Table6[[#This Row],[At Risk]]/Table6[[#This Row],[Total Students]]</f>
        <v>0.92375366568914952</v>
      </c>
      <c r="AS527" s="29" t="s">
        <v>1767</v>
      </c>
      <c r="AT527" s="29" t="s">
        <v>2170</v>
      </c>
      <c r="AU527" s="70" t="s">
        <v>3246</v>
      </c>
    </row>
    <row r="528" spans="2:47" x14ac:dyDescent="0.25">
      <c r="B528" s="28" t="s">
        <v>1808</v>
      </c>
      <c r="C528" s="28" t="s">
        <v>130</v>
      </c>
      <c r="D528" s="28" t="s">
        <v>131</v>
      </c>
      <c r="E528" s="28" t="s">
        <v>2204</v>
      </c>
      <c r="F528" s="28" t="s">
        <v>921</v>
      </c>
      <c r="G528" s="29">
        <v>464</v>
      </c>
      <c r="H528" s="29">
        <v>204</v>
      </c>
      <c r="I528" s="31">
        <v>0.43965517241379298</v>
      </c>
      <c r="J528" s="29">
        <v>260</v>
      </c>
      <c r="K528" s="31">
        <v>0.56034482758620696</v>
      </c>
      <c r="L528" s="29">
        <v>3</v>
      </c>
      <c r="M528" s="29">
        <v>52</v>
      </c>
      <c r="N528" s="29">
        <v>63</v>
      </c>
      <c r="O528" s="29">
        <v>197</v>
      </c>
      <c r="P528" s="29">
        <v>0</v>
      </c>
      <c r="Q528" s="29">
        <v>132</v>
      </c>
      <c r="R528" s="29">
        <v>17</v>
      </c>
      <c r="S528" s="29">
        <f>SUM(Table6[[#This Row],[AmInd]:[HawPI]],Table6[[#This Row],[Multiple]])</f>
        <v>332</v>
      </c>
      <c r="T528" s="29">
        <v>294</v>
      </c>
      <c r="U528" s="31">
        <v>0.63362068965517204</v>
      </c>
      <c r="V528" s="29">
        <v>170</v>
      </c>
      <c r="W528" s="31">
        <v>0.36637931034482801</v>
      </c>
      <c r="X528" s="29">
        <v>0</v>
      </c>
      <c r="Y528" s="29">
        <v>6</v>
      </c>
      <c r="Z528" s="29" t="s">
        <v>1869</v>
      </c>
      <c r="AA528" s="29">
        <v>75</v>
      </c>
      <c r="AB528" s="29">
        <v>67</v>
      </c>
      <c r="AC528" s="29">
        <v>86</v>
      </c>
      <c r="AD528" s="28">
        <v>84</v>
      </c>
      <c r="AE528" s="29">
        <v>70</v>
      </c>
      <c r="AF528" s="29">
        <v>76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388</v>
      </c>
      <c r="AP528" s="72">
        <f>Table6[[#This Row],[FRL]]/Table6[[#This Row],[Total Students]]</f>
        <v>0.83620689655172409</v>
      </c>
      <c r="AQ528" s="29">
        <v>388</v>
      </c>
      <c r="AR528" s="57">
        <f>Table6[[#This Row],[At Risk]]/Table6[[#This Row],[Total Students]]</f>
        <v>0.83620689655172409</v>
      </c>
      <c r="AS528" s="29" t="s">
        <v>1767</v>
      </c>
      <c r="AT528" s="29" t="s">
        <v>2170</v>
      </c>
      <c r="AU528" s="70" t="s">
        <v>3246</v>
      </c>
    </row>
    <row r="529" spans="2:47" x14ac:dyDescent="0.25">
      <c r="B529" s="28" t="s">
        <v>1808</v>
      </c>
      <c r="C529" s="28" t="s">
        <v>130</v>
      </c>
      <c r="D529" s="28" t="s">
        <v>131</v>
      </c>
      <c r="E529" s="28" t="s">
        <v>2205</v>
      </c>
      <c r="F529" s="28" t="s">
        <v>922</v>
      </c>
      <c r="G529" s="29">
        <v>1398</v>
      </c>
      <c r="H529" s="29">
        <v>675</v>
      </c>
      <c r="I529" s="31">
        <v>0.482832618025751</v>
      </c>
      <c r="J529" s="29">
        <v>723</v>
      </c>
      <c r="K529" s="31">
        <v>0.51716738197424905</v>
      </c>
      <c r="L529" s="29">
        <v>1</v>
      </c>
      <c r="M529" s="29">
        <v>93</v>
      </c>
      <c r="N529" s="29">
        <v>288</v>
      </c>
      <c r="O529" s="29">
        <v>682</v>
      </c>
      <c r="P529" s="29">
        <v>8</v>
      </c>
      <c r="Q529" s="29">
        <v>307</v>
      </c>
      <c r="R529" s="29">
        <v>19</v>
      </c>
      <c r="S529" s="29">
        <f>SUM(Table6[[#This Row],[AmInd]:[HawPI]],Table6[[#This Row],[Multiple]])</f>
        <v>1091</v>
      </c>
      <c r="T529" s="29">
        <v>956</v>
      </c>
      <c r="U529" s="31">
        <v>0.68383404864091601</v>
      </c>
      <c r="V529" s="29">
        <v>442</v>
      </c>
      <c r="W529" s="31">
        <v>0.31616595135908399</v>
      </c>
      <c r="X529" s="29">
        <v>0</v>
      </c>
      <c r="Y529" s="29">
        <v>0</v>
      </c>
      <c r="Z529" s="29" t="s">
        <v>1869</v>
      </c>
      <c r="AA529" s="29">
        <v>0</v>
      </c>
      <c r="AB529" s="29">
        <v>0</v>
      </c>
      <c r="AC529" s="29">
        <v>0</v>
      </c>
      <c r="AD529" s="28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358</v>
      </c>
      <c r="AK529" s="29">
        <v>99</v>
      </c>
      <c r="AL529" s="29">
        <v>337</v>
      </c>
      <c r="AM529" s="29">
        <v>346</v>
      </c>
      <c r="AN529" s="29">
        <v>258</v>
      </c>
      <c r="AO529" s="29">
        <v>825</v>
      </c>
      <c r="AP529" s="72">
        <f>Table6[[#This Row],[FRL]]/Table6[[#This Row],[Total Students]]</f>
        <v>0.59012875536480691</v>
      </c>
      <c r="AQ529" s="29">
        <v>1008</v>
      </c>
      <c r="AR529" s="57">
        <f>Table6[[#This Row],[At Risk]]/Table6[[#This Row],[Total Students]]</f>
        <v>0.72103004291845496</v>
      </c>
      <c r="AS529" s="29" t="s">
        <v>1767</v>
      </c>
      <c r="AT529" s="29" t="s">
        <v>2170</v>
      </c>
      <c r="AU529" s="70" t="s">
        <v>3247</v>
      </c>
    </row>
    <row r="530" spans="2:47" x14ac:dyDescent="0.25">
      <c r="B530" s="28" t="s">
        <v>1808</v>
      </c>
      <c r="C530" s="28" t="s">
        <v>130</v>
      </c>
      <c r="D530" s="28" t="s">
        <v>131</v>
      </c>
      <c r="E530" s="28" t="s">
        <v>2206</v>
      </c>
      <c r="F530" s="28" t="s">
        <v>923</v>
      </c>
      <c r="G530" s="29">
        <v>728</v>
      </c>
      <c r="H530" s="29">
        <v>328</v>
      </c>
      <c r="I530" s="31">
        <v>0.450549450549451</v>
      </c>
      <c r="J530" s="29">
        <v>400</v>
      </c>
      <c r="K530" s="31">
        <v>0.54945054945055005</v>
      </c>
      <c r="L530" s="29">
        <v>0</v>
      </c>
      <c r="M530" s="29">
        <v>16</v>
      </c>
      <c r="N530" s="29">
        <v>353</v>
      </c>
      <c r="O530" s="29">
        <v>261</v>
      </c>
      <c r="P530" s="29">
        <v>2</v>
      </c>
      <c r="Q530" s="29">
        <v>84</v>
      </c>
      <c r="R530" s="29">
        <v>12</v>
      </c>
      <c r="S530" s="29">
        <f>SUM(Table6[[#This Row],[AmInd]:[HawPI]],Table6[[#This Row],[Multiple]])</f>
        <v>644</v>
      </c>
      <c r="T530" s="29">
        <v>529</v>
      </c>
      <c r="U530" s="31">
        <v>0.72664835164835195</v>
      </c>
      <c r="V530" s="29">
        <v>199</v>
      </c>
      <c r="W530" s="31">
        <v>0.27335164835164799</v>
      </c>
      <c r="X530" s="29">
        <v>0</v>
      </c>
      <c r="Y530" s="29">
        <v>0</v>
      </c>
      <c r="Z530" s="29" t="s">
        <v>1869</v>
      </c>
      <c r="AA530" s="29">
        <v>0</v>
      </c>
      <c r="AB530" s="29">
        <v>0</v>
      </c>
      <c r="AC530" s="29">
        <v>0</v>
      </c>
      <c r="AD530" s="28">
        <v>0</v>
      </c>
      <c r="AE530" s="29">
        <v>0</v>
      </c>
      <c r="AF530" s="29">
        <v>0</v>
      </c>
      <c r="AG530" s="29">
        <v>211</v>
      </c>
      <c r="AH530" s="29">
        <v>263</v>
      </c>
      <c r="AI530" s="29">
        <v>254</v>
      </c>
      <c r="AJ530" s="29">
        <v>0</v>
      </c>
      <c r="AK530" s="29">
        <v>0</v>
      </c>
      <c r="AL530" s="29">
        <v>0</v>
      </c>
      <c r="AM530" s="29">
        <v>0</v>
      </c>
      <c r="AN530" s="29">
        <v>0</v>
      </c>
      <c r="AO530" s="29">
        <v>617</v>
      </c>
      <c r="AP530" s="72">
        <f>Table6[[#This Row],[FRL]]/Table6[[#This Row],[Total Students]]</f>
        <v>0.84752747252747251</v>
      </c>
      <c r="AQ530" s="29">
        <v>658</v>
      </c>
      <c r="AR530" s="57">
        <f>Table6[[#This Row],[At Risk]]/Table6[[#This Row],[Total Students]]</f>
        <v>0.90384615384615385</v>
      </c>
      <c r="AS530" s="29" t="s">
        <v>1767</v>
      </c>
      <c r="AT530" s="29" t="s">
        <v>2170</v>
      </c>
      <c r="AU530" s="70" t="s">
        <v>3247</v>
      </c>
    </row>
    <row r="531" spans="2:47" x14ac:dyDescent="0.25">
      <c r="B531" s="28" t="s">
        <v>1808</v>
      </c>
      <c r="C531" s="28" t="s">
        <v>130</v>
      </c>
      <c r="D531" s="28" t="s">
        <v>131</v>
      </c>
      <c r="E531" s="28" t="s">
        <v>2207</v>
      </c>
      <c r="F531" s="28" t="s">
        <v>924</v>
      </c>
      <c r="G531" s="29">
        <v>206</v>
      </c>
      <c r="H531" s="29">
        <v>101</v>
      </c>
      <c r="I531" s="31">
        <v>0.490291262135922</v>
      </c>
      <c r="J531" s="29">
        <v>105</v>
      </c>
      <c r="K531" s="31">
        <v>0.509708737864078</v>
      </c>
      <c r="L531" s="29">
        <v>1</v>
      </c>
      <c r="M531" s="29">
        <v>0</v>
      </c>
      <c r="N531" s="29">
        <v>133</v>
      </c>
      <c r="O531" s="29">
        <v>21</v>
      </c>
      <c r="P531" s="29">
        <v>2</v>
      </c>
      <c r="Q531" s="29">
        <v>44</v>
      </c>
      <c r="R531" s="29">
        <v>5</v>
      </c>
      <c r="S531" s="29">
        <f>SUM(Table6[[#This Row],[AmInd]:[HawPI]],Table6[[#This Row],[Multiple]])</f>
        <v>162</v>
      </c>
      <c r="T531" s="29">
        <v>204</v>
      </c>
      <c r="U531" s="31">
        <v>0.990291262135922</v>
      </c>
      <c r="V531" s="29">
        <v>2</v>
      </c>
      <c r="W531" s="31">
        <v>9.7087378640776708E-3</v>
      </c>
      <c r="X531" s="29">
        <v>0</v>
      </c>
      <c r="Y531" s="29">
        <v>0</v>
      </c>
      <c r="Z531" s="29" t="s">
        <v>1869</v>
      </c>
      <c r="AA531" s="29">
        <v>26</v>
      </c>
      <c r="AB531" s="29">
        <v>36</v>
      </c>
      <c r="AC531" s="29">
        <v>31</v>
      </c>
      <c r="AD531" s="28">
        <v>44</v>
      </c>
      <c r="AE531" s="29">
        <v>34</v>
      </c>
      <c r="AF531" s="29">
        <v>35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190</v>
      </c>
      <c r="AP531" s="72">
        <f>Table6[[#This Row],[FRL]]/Table6[[#This Row],[Total Students]]</f>
        <v>0.92233009708737868</v>
      </c>
      <c r="AQ531" s="29">
        <v>190</v>
      </c>
      <c r="AR531" s="57">
        <f>Table6[[#This Row],[At Risk]]/Table6[[#This Row],[Total Students]]</f>
        <v>0.92233009708737868</v>
      </c>
      <c r="AS531" s="29" t="s">
        <v>1767</v>
      </c>
      <c r="AT531" s="29" t="s">
        <v>2170</v>
      </c>
      <c r="AU531" s="70" t="s">
        <v>3246</v>
      </c>
    </row>
    <row r="532" spans="2:47" x14ac:dyDescent="0.25">
      <c r="B532" s="28" t="s">
        <v>1808</v>
      </c>
      <c r="C532" s="28" t="s">
        <v>130</v>
      </c>
      <c r="D532" s="28" t="s">
        <v>131</v>
      </c>
      <c r="E532" s="28" t="s">
        <v>2208</v>
      </c>
      <c r="F532" s="28" t="s">
        <v>925</v>
      </c>
      <c r="G532" s="29">
        <v>802</v>
      </c>
      <c r="H532" s="29">
        <v>406</v>
      </c>
      <c r="I532" s="31">
        <v>0.50623441396508695</v>
      </c>
      <c r="J532" s="29">
        <v>396</v>
      </c>
      <c r="K532" s="31">
        <v>0.493765586034913</v>
      </c>
      <c r="L532" s="29">
        <v>2</v>
      </c>
      <c r="M532" s="29">
        <v>89</v>
      </c>
      <c r="N532" s="29">
        <v>382</v>
      </c>
      <c r="O532" s="29">
        <v>134</v>
      </c>
      <c r="P532" s="29">
        <v>3</v>
      </c>
      <c r="Q532" s="29">
        <v>175</v>
      </c>
      <c r="R532" s="29">
        <v>17</v>
      </c>
      <c r="S532" s="29">
        <f>SUM(Table6[[#This Row],[AmInd]:[HawPI]],Table6[[#This Row],[Multiple]])</f>
        <v>627</v>
      </c>
      <c r="T532" s="29">
        <v>737</v>
      </c>
      <c r="U532" s="31">
        <v>0.918952618453865</v>
      </c>
      <c r="V532" s="29">
        <v>65</v>
      </c>
      <c r="W532" s="31">
        <v>8.1047381546134695E-2</v>
      </c>
      <c r="X532" s="29">
        <v>0</v>
      </c>
      <c r="Y532" s="29">
        <v>0</v>
      </c>
      <c r="Z532" s="29" t="s">
        <v>1869</v>
      </c>
      <c r="AA532" s="29">
        <v>0</v>
      </c>
      <c r="AB532" s="29">
        <v>0</v>
      </c>
      <c r="AC532" s="29">
        <v>0</v>
      </c>
      <c r="AD532" s="28">
        <v>0</v>
      </c>
      <c r="AE532" s="29">
        <v>0</v>
      </c>
      <c r="AF532" s="29">
        <v>0</v>
      </c>
      <c r="AG532" s="29">
        <v>266</v>
      </c>
      <c r="AH532" s="29">
        <v>246</v>
      </c>
      <c r="AI532" s="29">
        <v>290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699</v>
      </c>
      <c r="AP532" s="72">
        <f>Table6[[#This Row],[FRL]]/Table6[[#This Row],[Total Students]]</f>
        <v>0.87157107231920194</v>
      </c>
      <c r="AQ532" s="29">
        <v>707</v>
      </c>
      <c r="AR532" s="57">
        <f>Table6[[#This Row],[At Risk]]/Table6[[#This Row],[Total Students]]</f>
        <v>0.88154613466334164</v>
      </c>
      <c r="AS532" s="29" t="s">
        <v>1767</v>
      </c>
      <c r="AT532" s="29" t="s">
        <v>2170</v>
      </c>
      <c r="AU532" s="70" t="s">
        <v>3247</v>
      </c>
    </row>
    <row r="533" spans="2:47" x14ac:dyDescent="0.25">
      <c r="B533" s="28" t="s">
        <v>1808</v>
      </c>
      <c r="C533" s="28" t="s">
        <v>130</v>
      </c>
      <c r="D533" s="28" t="s">
        <v>131</v>
      </c>
      <c r="E533" s="28" t="s">
        <v>2209</v>
      </c>
      <c r="F533" s="28" t="s">
        <v>926</v>
      </c>
      <c r="G533" s="29">
        <v>572</v>
      </c>
      <c r="H533" s="29">
        <v>276</v>
      </c>
      <c r="I533" s="31">
        <v>0.482517482517483</v>
      </c>
      <c r="J533" s="29">
        <v>296</v>
      </c>
      <c r="K533" s="31">
        <v>0.51748251748251795</v>
      </c>
      <c r="L533" s="29">
        <v>2</v>
      </c>
      <c r="M533" s="29">
        <v>16</v>
      </c>
      <c r="N533" s="29">
        <v>166</v>
      </c>
      <c r="O533" s="29">
        <v>89</v>
      </c>
      <c r="P533" s="29">
        <v>1</v>
      </c>
      <c r="Q533" s="29">
        <v>284</v>
      </c>
      <c r="R533" s="29">
        <v>14</v>
      </c>
      <c r="S533" s="29">
        <f>SUM(Table6[[#This Row],[AmInd]:[HawPI]],Table6[[#This Row],[Multiple]])</f>
        <v>288</v>
      </c>
      <c r="T533" s="29">
        <v>558</v>
      </c>
      <c r="U533" s="31">
        <v>0.97552447552447596</v>
      </c>
      <c r="V533" s="29">
        <v>14</v>
      </c>
      <c r="W533" s="31">
        <v>2.44755244755245E-2</v>
      </c>
      <c r="X533" s="29">
        <v>0</v>
      </c>
      <c r="Y533" s="29">
        <v>3</v>
      </c>
      <c r="Z533" s="29" t="s">
        <v>1869</v>
      </c>
      <c r="AA533" s="29">
        <v>60</v>
      </c>
      <c r="AB533" s="29">
        <v>55</v>
      </c>
      <c r="AC533" s="29">
        <v>68</v>
      </c>
      <c r="AD533" s="28">
        <v>77</v>
      </c>
      <c r="AE533" s="29">
        <v>71</v>
      </c>
      <c r="AF533" s="29">
        <v>88</v>
      </c>
      <c r="AG533" s="29">
        <v>66</v>
      </c>
      <c r="AH533" s="29">
        <v>46</v>
      </c>
      <c r="AI533" s="29">
        <v>38</v>
      </c>
      <c r="AJ533" s="29">
        <v>0</v>
      </c>
      <c r="AK533" s="29">
        <v>0</v>
      </c>
      <c r="AL533" s="29">
        <v>0</v>
      </c>
      <c r="AM533" s="29">
        <v>0</v>
      </c>
      <c r="AN533" s="29">
        <v>0</v>
      </c>
      <c r="AO533" s="29">
        <v>424</v>
      </c>
      <c r="AP533" s="72">
        <f>Table6[[#This Row],[FRL]]/Table6[[#This Row],[Total Students]]</f>
        <v>0.74125874125874125</v>
      </c>
      <c r="AQ533" s="29">
        <v>424</v>
      </c>
      <c r="AR533" s="57">
        <f>Table6[[#This Row],[At Risk]]/Table6[[#This Row],[Total Students]]</f>
        <v>0.74125874125874125</v>
      </c>
      <c r="AS533" s="29" t="s">
        <v>1767</v>
      </c>
      <c r="AT533" s="29" t="s">
        <v>2170</v>
      </c>
      <c r="AU533" s="70" t="s">
        <v>3246</v>
      </c>
    </row>
    <row r="534" spans="2:47" ht="30" x14ac:dyDescent="0.25">
      <c r="B534" s="28" t="s">
        <v>1808</v>
      </c>
      <c r="C534" s="28" t="s">
        <v>130</v>
      </c>
      <c r="D534" s="28" t="s">
        <v>131</v>
      </c>
      <c r="E534" s="28" t="s">
        <v>2210</v>
      </c>
      <c r="F534" s="28" t="s">
        <v>927</v>
      </c>
      <c r="G534" s="29">
        <v>248</v>
      </c>
      <c r="H534" s="29">
        <v>117</v>
      </c>
      <c r="I534" s="31">
        <v>0.47177419354838701</v>
      </c>
      <c r="J534" s="29">
        <v>131</v>
      </c>
      <c r="K534" s="31">
        <v>0.52822580645161299</v>
      </c>
      <c r="L534" s="29">
        <v>1</v>
      </c>
      <c r="M534" s="29">
        <v>3</v>
      </c>
      <c r="N534" s="29">
        <v>131</v>
      </c>
      <c r="O534" s="29">
        <v>68</v>
      </c>
      <c r="P534" s="29">
        <v>0</v>
      </c>
      <c r="Q534" s="29">
        <v>41</v>
      </c>
      <c r="R534" s="29">
        <v>4</v>
      </c>
      <c r="S534" s="29">
        <f>SUM(Table6[[#This Row],[AmInd]:[HawPI]],Table6[[#This Row],[Multiple]])</f>
        <v>207</v>
      </c>
      <c r="T534" s="29">
        <v>201</v>
      </c>
      <c r="U534" s="31">
        <v>0.81048387096774199</v>
      </c>
      <c r="V534" s="29">
        <v>47</v>
      </c>
      <c r="W534" s="31">
        <v>0.18951612903225801</v>
      </c>
      <c r="X534" s="29">
        <v>0</v>
      </c>
      <c r="Y534" s="29">
        <v>7</v>
      </c>
      <c r="Z534" s="29" t="s">
        <v>1869</v>
      </c>
      <c r="AA534" s="29">
        <v>38</v>
      </c>
      <c r="AB534" s="29">
        <v>47</v>
      </c>
      <c r="AC534" s="29">
        <v>36</v>
      </c>
      <c r="AD534" s="28">
        <v>44</v>
      </c>
      <c r="AE534" s="29">
        <v>39</v>
      </c>
      <c r="AF534" s="29">
        <v>37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235</v>
      </c>
      <c r="AP534" s="72">
        <f>Table6[[#This Row],[FRL]]/Table6[[#This Row],[Total Students]]</f>
        <v>0.94758064516129037</v>
      </c>
      <c r="AQ534" s="29">
        <v>235</v>
      </c>
      <c r="AR534" s="57">
        <f>Table6[[#This Row],[At Risk]]/Table6[[#This Row],[Total Students]]</f>
        <v>0.94758064516129037</v>
      </c>
      <c r="AS534" s="29" t="s">
        <v>1767</v>
      </c>
      <c r="AT534" s="29" t="s">
        <v>2170</v>
      </c>
      <c r="AU534" s="70" t="s">
        <v>3246</v>
      </c>
    </row>
    <row r="535" spans="2:47" x14ac:dyDescent="0.25">
      <c r="B535" s="28" t="s">
        <v>1808</v>
      </c>
      <c r="C535" s="28" t="s">
        <v>130</v>
      </c>
      <c r="D535" s="28" t="s">
        <v>131</v>
      </c>
      <c r="E535" s="28" t="s">
        <v>2211</v>
      </c>
      <c r="F535" s="28" t="s">
        <v>928</v>
      </c>
      <c r="G535" s="29">
        <v>810</v>
      </c>
      <c r="H535" s="29">
        <v>366</v>
      </c>
      <c r="I535" s="31">
        <v>0.451851851851852</v>
      </c>
      <c r="J535" s="29">
        <v>444</v>
      </c>
      <c r="K535" s="31">
        <v>0.54814814814814805</v>
      </c>
      <c r="L535" s="29">
        <v>3</v>
      </c>
      <c r="M535" s="29">
        <v>42</v>
      </c>
      <c r="N535" s="29">
        <v>214</v>
      </c>
      <c r="O535" s="29">
        <v>373</v>
      </c>
      <c r="P535" s="29">
        <v>5</v>
      </c>
      <c r="Q535" s="29">
        <v>164</v>
      </c>
      <c r="R535" s="29">
        <v>9</v>
      </c>
      <c r="S535" s="29">
        <f>SUM(Table6[[#This Row],[AmInd]:[HawPI]],Table6[[#This Row],[Multiple]])</f>
        <v>646</v>
      </c>
      <c r="T535" s="29">
        <v>573</v>
      </c>
      <c r="U535" s="31">
        <v>0.70740740740740704</v>
      </c>
      <c r="V535" s="29">
        <v>237</v>
      </c>
      <c r="W535" s="31">
        <v>0.29259259259259301</v>
      </c>
      <c r="X535" s="29">
        <v>0</v>
      </c>
      <c r="Y535" s="29">
        <v>0</v>
      </c>
      <c r="Z535" s="29" t="s">
        <v>1869</v>
      </c>
      <c r="AA535" s="29">
        <v>0</v>
      </c>
      <c r="AB535" s="29">
        <v>0</v>
      </c>
      <c r="AC535" s="29">
        <v>0</v>
      </c>
      <c r="AD535" s="28">
        <v>0</v>
      </c>
      <c r="AE535" s="29">
        <v>0</v>
      </c>
      <c r="AF535" s="29">
        <v>0</v>
      </c>
      <c r="AG535" s="29">
        <v>287</v>
      </c>
      <c r="AH535" s="29">
        <v>261</v>
      </c>
      <c r="AI535" s="29">
        <v>262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610</v>
      </c>
      <c r="AP535" s="72">
        <f>Table6[[#This Row],[FRL]]/Table6[[#This Row],[Total Students]]</f>
        <v>0.75308641975308643</v>
      </c>
      <c r="AQ535" s="29">
        <v>695</v>
      </c>
      <c r="AR535" s="57">
        <f>Table6[[#This Row],[At Risk]]/Table6[[#This Row],[Total Students]]</f>
        <v>0.85802469135802473</v>
      </c>
      <c r="AS535" s="29" t="s">
        <v>1767</v>
      </c>
      <c r="AT535" s="29" t="s">
        <v>2170</v>
      </c>
      <c r="AU535" s="70" t="s">
        <v>3247</v>
      </c>
    </row>
    <row r="536" spans="2:47" ht="30" x14ac:dyDescent="0.25">
      <c r="B536" s="28" t="s">
        <v>1808</v>
      </c>
      <c r="C536" s="28" t="s">
        <v>130</v>
      </c>
      <c r="D536" s="28" t="s">
        <v>131</v>
      </c>
      <c r="E536" s="28" t="s">
        <v>2212</v>
      </c>
      <c r="F536" s="28" t="s">
        <v>929</v>
      </c>
      <c r="G536" s="29">
        <v>339</v>
      </c>
      <c r="H536" s="29">
        <v>186</v>
      </c>
      <c r="I536" s="31">
        <v>0.54867256637168105</v>
      </c>
      <c r="J536" s="29">
        <v>153</v>
      </c>
      <c r="K536" s="31">
        <v>0.45132743362831901</v>
      </c>
      <c r="L536" s="29">
        <v>0</v>
      </c>
      <c r="M536" s="29">
        <v>58</v>
      </c>
      <c r="N536" s="29">
        <v>14</v>
      </c>
      <c r="O536" s="29">
        <v>30</v>
      </c>
      <c r="P536" s="29">
        <v>1</v>
      </c>
      <c r="Q536" s="29">
        <v>223</v>
      </c>
      <c r="R536" s="29">
        <v>13</v>
      </c>
      <c r="S536" s="29">
        <f>SUM(Table6[[#This Row],[AmInd]:[HawPI]],Table6[[#This Row],[Multiple]])</f>
        <v>116</v>
      </c>
      <c r="T536" s="29">
        <v>334</v>
      </c>
      <c r="U536" s="31">
        <v>0.98525073746312697</v>
      </c>
      <c r="V536" s="29">
        <v>5</v>
      </c>
      <c r="W536" s="31">
        <v>1.47492625368732E-2</v>
      </c>
      <c r="X536" s="29">
        <v>0</v>
      </c>
      <c r="Y536" s="29">
        <v>2</v>
      </c>
      <c r="Z536" s="29" t="s">
        <v>1869</v>
      </c>
      <c r="AA536" s="29">
        <v>52</v>
      </c>
      <c r="AB536" s="29">
        <v>52</v>
      </c>
      <c r="AC536" s="29">
        <v>52</v>
      </c>
      <c r="AD536" s="28">
        <v>52</v>
      </c>
      <c r="AE536" s="29">
        <v>63</v>
      </c>
      <c r="AF536" s="29">
        <v>66</v>
      </c>
      <c r="AG536" s="29">
        <v>0</v>
      </c>
      <c r="AH536" s="29">
        <v>0</v>
      </c>
      <c r="AI536" s="29">
        <v>0</v>
      </c>
      <c r="AJ536" s="29">
        <v>0</v>
      </c>
      <c r="AK536" s="29">
        <v>0</v>
      </c>
      <c r="AL536" s="29">
        <v>0</v>
      </c>
      <c r="AM536" s="29">
        <v>0</v>
      </c>
      <c r="AN536" s="29">
        <v>0</v>
      </c>
      <c r="AO536" s="29">
        <v>77</v>
      </c>
      <c r="AP536" s="72">
        <f>Table6[[#This Row],[FRL]]/Table6[[#This Row],[Total Students]]</f>
        <v>0.22713864306784662</v>
      </c>
      <c r="AQ536" s="29">
        <v>77</v>
      </c>
      <c r="AR536" s="57">
        <f>Table6[[#This Row],[At Risk]]/Table6[[#This Row],[Total Students]]</f>
        <v>0.22713864306784662</v>
      </c>
      <c r="AS536" s="29" t="s">
        <v>1767</v>
      </c>
      <c r="AT536" s="29" t="s">
        <v>2170</v>
      </c>
      <c r="AU536" s="70" t="s">
        <v>3246</v>
      </c>
    </row>
    <row r="537" spans="2:47" x14ac:dyDescent="0.25">
      <c r="B537" s="28" t="s">
        <v>1808</v>
      </c>
      <c r="C537" s="28" t="s">
        <v>130</v>
      </c>
      <c r="D537" s="28" t="s">
        <v>131</v>
      </c>
      <c r="E537" s="28" t="s">
        <v>2213</v>
      </c>
      <c r="F537" s="28" t="s">
        <v>930</v>
      </c>
      <c r="G537" s="29">
        <v>357</v>
      </c>
      <c r="H537" s="29">
        <v>194</v>
      </c>
      <c r="I537" s="31">
        <v>0.543417366946779</v>
      </c>
      <c r="J537" s="29">
        <v>163</v>
      </c>
      <c r="K537" s="31">
        <v>0.456582633053221</v>
      </c>
      <c r="L537" s="29">
        <v>4</v>
      </c>
      <c r="M537" s="29">
        <v>7</v>
      </c>
      <c r="N537" s="29">
        <v>235</v>
      </c>
      <c r="O537" s="29">
        <v>42</v>
      </c>
      <c r="P537" s="29">
        <v>1</v>
      </c>
      <c r="Q537" s="29">
        <v>64</v>
      </c>
      <c r="R537" s="29">
        <v>4</v>
      </c>
      <c r="S537" s="29">
        <f>SUM(Table6[[#This Row],[AmInd]:[HawPI]],Table6[[#This Row],[Multiple]])</f>
        <v>293</v>
      </c>
      <c r="T537" s="29">
        <v>330</v>
      </c>
      <c r="U537" s="31">
        <v>0.92436974789916004</v>
      </c>
      <c r="V537" s="29">
        <v>27</v>
      </c>
      <c r="W537" s="31">
        <v>7.5630252100840303E-2</v>
      </c>
      <c r="X537" s="29">
        <v>0</v>
      </c>
      <c r="Y537" s="29">
        <v>8</v>
      </c>
      <c r="Z537" s="29" t="s">
        <v>1869</v>
      </c>
      <c r="AA537" s="29">
        <v>74</v>
      </c>
      <c r="AB537" s="29">
        <v>50</v>
      </c>
      <c r="AC537" s="29">
        <v>54</v>
      </c>
      <c r="AD537" s="28">
        <v>64</v>
      </c>
      <c r="AE537" s="29">
        <v>55</v>
      </c>
      <c r="AF537" s="29">
        <v>52</v>
      </c>
      <c r="AG537" s="29">
        <v>0</v>
      </c>
      <c r="AH537" s="29">
        <v>0</v>
      </c>
      <c r="AI537" s="29">
        <v>0</v>
      </c>
      <c r="AJ537" s="29">
        <v>0</v>
      </c>
      <c r="AK537" s="29">
        <v>0</v>
      </c>
      <c r="AL537" s="29">
        <v>0</v>
      </c>
      <c r="AM537" s="29">
        <v>0</v>
      </c>
      <c r="AN537" s="29">
        <v>0</v>
      </c>
      <c r="AO537" s="29">
        <v>339</v>
      </c>
      <c r="AP537" s="72">
        <f>Table6[[#This Row],[FRL]]/Table6[[#This Row],[Total Students]]</f>
        <v>0.94957983193277307</v>
      </c>
      <c r="AQ537" s="29">
        <v>339</v>
      </c>
      <c r="AR537" s="57">
        <f>Table6[[#This Row],[At Risk]]/Table6[[#This Row],[Total Students]]</f>
        <v>0.94957983193277307</v>
      </c>
      <c r="AS537" s="29" t="s">
        <v>1767</v>
      </c>
      <c r="AT537" s="29" t="s">
        <v>2170</v>
      </c>
      <c r="AU537" s="70" t="s">
        <v>3246</v>
      </c>
    </row>
    <row r="538" spans="2:47" x14ac:dyDescent="0.25">
      <c r="B538" s="28" t="s">
        <v>1808</v>
      </c>
      <c r="C538" s="28" t="s">
        <v>130</v>
      </c>
      <c r="D538" s="28" t="s">
        <v>131</v>
      </c>
      <c r="E538" s="28" t="s">
        <v>2214</v>
      </c>
      <c r="F538" s="28" t="s">
        <v>931</v>
      </c>
      <c r="G538" s="29">
        <v>538</v>
      </c>
      <c r="H538" s="29">
        <v>244</v>
      </c>
      <c r="I538" s="31">
        <v>0.453531598513011</v>
      </c>
      <c r="J538" s="29">
        <v>294</v>
      </c>
      <c r="K538" s="31">
        <v>0.54646840148698905</v>
      </c>
      <c r="L538" s="29">
        <v>9</v>
      </c>
      <c r="M538" s="29">
        <v>28</v>
      </c>
      <c r="N538" s="29">
        <v>245</v>
      </c>
      <c r="O538" s="29">
        <v>65</v>
      </c>
      <c r="P538" s="29">
        <v>1</v>
      </c>
      <c r="Q538" s="29">
        <v>166</v>
      </c>
      <c r="R538" s="29">
        <v>24</v>
      </c>
      <c r="S538" s="29">
        <f>SUM(Table6[[#This Row],[AmInd]:[HawPI]],Table6[[#This Row],[Multiple]])</f>
        <v>372</v>
      </c>
      <c r="T538" s="29">
        <v>504</v>
      </c>
      <c r="U538" s="31">
        <v>0.93680297397769496</v>
      </c>
      <c r="V538" s="29">
        <v>34</v>
      </c>
      <c r="W538" s="31">
        <v>6.31970260223048E-2</v>
      </c>
      <c r="X538" s="29">
        <v>0</v>
      </c>
      <c r="Y538" s="29">
        <v>0</v>
      </c>
      <c r="Z538" s="29" t="s">
        <v>1869</v>
      </c>
      <c r="AA538" s="29">
        <v>92</v>
      </c>
      <c r="AB538" s="29">
        <v>88</v>
      </c>
      <c r="AC538" s="29">
        <v>72</v>
      </c>
      <c r="AD538" s="28">
        <v>97</v>
      </c>
      <c r="AE538" s="29">
        <v>107</v>
      </c>
      <c r="AF538" s="29">
        <v>82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497</v>
      </c>
      <c r="AP538" s="72">
        <f>Table6[[#This Row],[FRL]]/Table6[[#This Row],[Total Students]]</f>
        <v>0.92379182156133832</v>
      </c>
      <c r="AQ538" s="29">
        <v>497</v>
      </c>
      <c r="AR538" s="57">
        <f>Table6[[#This Row],[At Risk]]/Table6[[#This Row],[Total Students]]</f>
        <v>0.92379182156133832</v>
      </c>
      <c r="AS538" s="29" t="s">
        <v>1767</v>
      </c>
      <c r="AT538" s="29" t="s">
        <v>2170</v>
      </c>
      <c r="AU538" s="70" t="s">
        <v>3246</v>
      </c>
    </row>
    <row r="539" spans="2:47" x14ac:dyDescent="0.25">
      <c r="B539" s="28" t="s">
        <v>1808</v>
      </c>
      <c r="C539" s="28" t="s">
        <v>130</v>
      </c>
      <c r="D539" s="28" t="s">
        <v>131</v>
      </c>
      <c r="E539" s="28" t="s">
        <v>2215</v>
      </c>
      <c r="F539" s="28" t="s">
        <v>932</v>
      </c>
      <c r="G539" s="29">
        <v>1133</v>
      </c>
      <c r="H539" s="29">
        <v>572</v>
      </c>
      <c r="I539" s="31">
        <v>0.50485436893203905</v>
      </c>
      <c r="J539" s="29">
        <v>561</v>
      </c>
      <c r="K539" s="31">
        <v>0.495145631067961</v>
      </c>
      <c r="L539" s="29">
        <v>7</v>
      </c>
      <c r="M539" s="29">
        <v>36</v>
      </c>
      <c r="N539" s="29">
        <v>372</v>
      </c>
      <c r="O539" s="29">
        <v>270</v>
      </c>
      <c r="P539" s="29">
        <v>4</v>
      </c>
      <c r="Q539" s="29">
        <v>417</v>
      </c>
      <c r="R539" s="29">
        <v>27</v>
      </c>
      <c r="S539" s="29">
        <f>SUM(Table6[[#This Row],[AmInd]:[HawPI]],Table6[[#This Row],[Multiple]])</f>
        <v>716</v>
      </c>
      <c r="T539" s="29">
        <v>1048</v>
      </c>
      <c r="U539" s="31">
        <v>0.924977934686673</v>
      </c>
      <c r="V539" s="29">
        <v>85</v>
      </c>
      <c r="W539" s="31">
        <v>7.5022065313327405E-2</v>
      </c>
      <c r="X539" s="29">
        <v>0</v>
      </c>
      <c r="Y539" s="29">
        <v>0</v>
      </c>
      <c r="Z539" s="29" t="s">
        <v>1869</v>
      </c>
      <c r="AA539" s="29">
        <v>0</v>
      </c>
      <c r="AB539" s="29">
        <v>0</v>
      </c>
      <c r="AC539" s="29">
        <v>0</v>
      </c>
      <c r="AD539" s="28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9">
        <v>378</v>
      </c>
      <c r="AK539" s="29">
        <v>14</v>
      </c>
      <c r="AL539" s="29">
        <v>252</v>
      </c>
      <c r="AM539" s="29">
        <v>263</v>
      </c>
      <c r="AN539" s="29">
        <v>226</v>
      </c>
      <c r="AO539" s="29">
        <v>665</v>
      </c>
      <c r="AP539" s="72">
        <f>Table6[[#This Row],[FRL]]/Table6[[#This Row],[Total Students]]</f>
        <v>0.58693733451015007</v>
      </c>
      <c r="AQ539" s="29">
        <v>698</v>
      </c>
      <c r="AR539" s="57">
        <f>Table6[[#This Row],[At Risk]]/Table6[[#This Row],[Total Students]]</f>
        <v>0.61606354810238306</v>
      </c>
      <c r="AS539" s="29" t="s">
        <v>1767</v>
      </c>
      <c r="AT539" s="29" t="s">
        <v>2170</v>
      </c>
      <c r="AU539" s="70" t="s">
        <v>3247</v>
      </c>
    </row>
    <row r="540" spans="2:47" x14ac:dyDescent="0.25">
      <c r="B540" s="28" t="s">
        <v>1808</v>
      </c>
      <c r="C540" s="28" t="s">
        <v>130</v>
      </c>
      <c r="D540" s="28" t="s">
        <v>131</v>
      </c>
      <c r="E540" s="28" t="s">
        <v>2216</v>
      </c>
      <c r="F540" s="28" t="s">
        <v>933</v>
      </c>
      <c r="G540" s="29">
        <v>519</v>
      </c>
      <c r="H540" s="29">
        <v>258</v>
      </c>
      <c r="I540" s="31">
        <v>0.49710982658959502</v>
      </c>
      <c r="J540" s="29">
        <v>261</v>
      </c>
      <c r="K540" s="31">
        <v>0.50289017341040498</v>
      </c>
      <c r="L540" s="29">
        <v>0</v>
      </c>
      <c r="M540" s="29">
        <v>25</v>
      </c>
      <c r="N540" s="29">
        <v>41</v>
      </c>
      <c r="O540" s="29">
        <v>305</v>
      </c>
      <c r="P540" s="29">
        <v>3</v>
      </c>
      <c r="Q540" s="29">
        <v>135</v>
      </c>
      <c r="R540" s="29">
        <v>10</v>
      </c>
      <c r="S540" s="29">
        <f>SUM(Table6[[#This Row],[AmInd]:[HawPI]],Table6[[#This Row],[Multiple]])</f>
        <v>384</v>
      </c>
      <c r="T540" s="29">
        <v>318</v>
      </c>
      <c r="U540" s="31">
        <v>0.61271676300578004</v>
      </c>
      <c r="V540" s="29">
        <v>201</v>
      </c>
      <c r="W540" s="31">
        <v>0.38728323699422001</v>
      </c>
      <c r="X540" s="29">
        <v>0</v>
      </c>
      <c r="Y540" s="29">
        <v>3</v>
      </c>
      <c r="Z540" s="29" t="s">
        <v>1869</v>
      </c>
      <c r="AA540" s="29">
        <v>78</v>
      </c>
      <c r="AB540" s="29">
        <v>91</v>
      </c>
      <c r="AC540" s="29">
        <v>84</v>
      </c>
      <c r="AD540" s="28">
        <v>78</v>
      </c>
      <c r="AE540" s="29">
        <v>100</v>
      </c>
      <c r="AF540" s="29">
        <v>85</v>
      </c>
      <c r="AG540" s="29">
        <v>0</v>
      </c>
      <c r="AH540" s="29">
        <v>0</v>
      </c>
      <c r="AI540" s="29">
        <v>0</v>
      </c>
      <c r="AJ540" s="29">
        <v>0</v>
      </c>
      <c r="AK540" s="29">
        <v>0</v>
      </c>
      <c r="AL540" s="29">
        <v>0</v>
      </c>
      <c r="AM540" s="29">
        <v>0</v>
      </c>
      <c r="AN540" s="29">
        <v>0</v>
      </c>
      <c r="AO540" s="29">
        <v>451</v>
      </c>
      <c r="AP540" s="72">
        <f>Table6[[#This Row],[FRL]]/Table6[[#This Row],[Total Students]]</f>
        <v>0.86897880539499039</v>
      </c>
      <c r="AQ540" s="29">
        <v>451</v>
      </c>
      <c r="AR540" s="57">
        <f>Table6[[#This Row],[At Risk]]/Table6[[#This Row],[Total Students]]</f>
        <v>0.86897880539499039</v>
      </c>
      <c r="AS540" s="29" t="s">
        <v>1767</v>
      </c>
      <c r="AT540" s="29" t="s">
        <v>2170</v>
      </c>
      <c r="AU540" s="70" t="s">
        <v>3246</v>
      </c>
    </row>
    <row r="541" spans="2:47" x14ac:dyDescent="0.25">
      <c r="B541" s="28" t="s">
        <v>1808</v>
      </c>
      <c r="C541" s="28" t="s">
        <v>130</v>
      </c>
      <c r="D541" s="28" t="s">
        <v>131</v>
      </c>
      <c r="E541" s="28" t="s">
        <v>2217</v>
      </c>
      <c r="F541" s="28" t="s">
        <v>934</v>
      </c>
      <c r="G541" s="29">
        <v>532</v>
      </c>
      <c r="H541" s="29">
        <v>251</v>
      </c>
      <c r="I541" s="31">
        <v>0.471804511278196</v>
      </c>
      <c r="J541" s="29">
        <v>281</v>
      </c>
      <c r="K541" s="31">
        <v>0.528195488721805</v>
      </c>
      <c r="L541" s="29">
        <v>0</v>
      </c>
      <c r="M541" s="29">
        <v>4</v>
      </c>
      <c r="N541" s="29">
        <v>226</v>
      </c>
      <c r="O541" s="29">
        <v>241</v>
      </c>
      <c r="P541" s="29">
        <v>0</v>
      </c>
      <c r="Q541" s="29">
        <v>54</v>
      </c>
      <c r="R541" s="29">
        <v>7</v>
      </c>
      <c r="S541" s="29">
        <f>SUM(Table6[[#This Row],[AmInd]:[HawPI]],Table6[[#This Row],[Multiple]])</f>
        <v>478</v>
      </c>
      <c r="T541" s="29">
        <v>394</v>
      </c>
      <c r="U541" s="31">
        <v>0.74060150375939804</v>
      </c>
      <c r="V541" s="29">
        <v>138</v>
      </c>
      <c r="W541" s="31">
        <v>0.25939849624060202</v>
      </c>
      <c r="X541" s="29">
        <v>0</v>
      </c>
      <c r="Y541" s="29">
        <v>0</v>
      </c>
      <c r="Z541" s="29" t="s">
        <v>1869</v>
      </c>
      <c r="AA541" s="29">
        <v>0</v>
      </c>
      <c r="AB541" s="29">
        <v>0</v>
      </c>
      <c r="AC541" s="29">
        <v>0</v>
      </c>
      <c r="AD541" s="28">
        <v>0</v>
      </c>
      <c r="AE541" s="29">
        <v>0</v>
      </c>
      <c r="AF541" s="29">
        <v>0</v>
      </c>
      <c r="AG541" s="29">
        <v>191</v>
      </c>
      <c r="AH541" s="29">
        <v>146</v>
      </c>
      <c r="AI541" s="29">
        <v>195</v>
      </c>
      <c r="AJ541" s="29">
        <v>0</v>
      </c>
      <c r="AK541" s="29">
        <v>0</v>
      </c>
      <c r="AL541" s="29">
        <v>0</v>
      </c>
      <c r="AM541" s="29">
        <v>0</v>
      </c>
      <c r="AN541" s="29">
        <v>0</v>
      </c>
      <c r="AO541" s="29">
        <v>436</v>
      </c>
      <c r="AP541" s="72">
        <f>Table6[[#This Row],[FRL]]/Table6[[#This Row],[Total Students]]</f>
        <v>0.81954887218045114</v>
      </c>
      <c r="AQ541" s="29">
        <v>467</v>
      </c>
      <c r="AR541" s="57">
        <f>Table6[[#This Row],[At Risk]]/Table6[[#This Row],[Total Students]]</f>
        <v>0.8778195488721805</v>
      </c>
      <c r="AS541" s="29" t="s">
        <v>1767</v>
      </c>
      <c r="AT541" s="29" t="s">
        <v>2170</v>
      </c>
      <c r="AU541" s="70" t="s">
        <v>3247</v>
      </c>
    </row>
    <row r="542" spans="2:47" ht="30" x14ac:dyDescent="0.25">
      <c r="B542" s="28" t="s">
        <v>1808</v>
      </c>
      <c r="C542" s="28" t="s">
        <v>130</v>
      </c>
      <c r="D542" s="28" t="s">
        <v>131</v>
      </c>
      <c r="E542" s="28" t="s">
        <v>2218</v>
      </c>
      <c r="F542" s="28" t="s">
        <v>935</v>
      </c>
      <c r="G542" s="29">
        <v>413</v>
      </c>
      <c r="H542" s="29">
        <v>202</v>
      </c>
      <c r="I542" s="31">
        <v>0.48910411622276001</v>
      </c>
      <c r="J542" s="29">
        <v>211</v>
      </c>
      <c r="K542" s="31">
        <v>0.51089588377724005</v>
      </c>
      <c r="L542" s="29">
        <v>1</v>
      </c>
      <c r="M542" s="29">
        <v>37</v>
      </c>
      <c r="N542" s="29">
        <v>93</v>
      </c>
      <c r="O542" s="29">
        <v>145</v>
      </c>
      <c r="P542" s="29">
        <v>2</v>
      </c>
      <c r="Q542" s="29">
        <v>125</v>
      </c>
      <c r="R542" s="29">
        <v>10</v>
      </c>
      <c r="S542" s="29">
        <f>SUM(Table6[[#This Row],[AmInd]:[HawPI]],Table6[[#This Row],[Multiple]])</f>
        <v>288</v>
      </c>
      <c r="T542" s="29">
        <v>332</v>
      </c>
      <c r="U542" s="31">
        <v>0.80387409200968496</v>
      </c>
      <c r="V542" s="29">
        <v>81</v>
      </c>
      <c r="W542" s="31">
        <v>0.19612590799031501</v>
      </c>
      <c r="X542" s="29">
        <v>0</v>
      </c>
      <c r="Y542" s="29">
        <v>14</v>
      </c>
      <c r="Z542" s="29" t="s">
        <v>1869</v>
      </c>
      <c r="AA542" s="29">
        <v>80</v>
      </c>
      <c r="AB542" s="29">
        <v>74</v>
      </c>
      <c r="AC542" s="29">
        <v>70</v>
      </c>
      <c r="AD542" s="28">
        <v>53</v>
      </c>
      <c r="AE542" s="29">
        <v>64</v>
      </c>
      <c r="AF542" s="29">
        <v>58</v>
      </c>
      <c r="AG542" s="29">
        <v>0</v>
      </c>
      <c r="AH542" s="29">
        <v>0</v>
      </c>
      <c r="AI542" s="29">
        <v>0</v>
      </c>
      <c r="AJ542" s="29">
        <v>0</v>
      </c>
      <c r="AK542" s="29">
        <v>0</v>
      </c>
      <c r="AL542" s="29">
        <v>0</v>
      </c>
      <c r="AM542" s="29">
        <v>0</v>
      </c>
      <c r="AN542" s="29">
        <v>0</v>
      </c>
      <c r="AO542" s="29">
        <v>317</v>
      </c>
      <c r="AP542" s="72">
        <f>Table6[[#This Row],[FRL]]/Table6[[#This Row],[Total Students]]</f>
        <v>0.76755447941888622</v>
      </c>
      <c r="AQ542" s="29">
        <v>317</v>
      </c>
      <c r="AR542" s="57">
        <f>Table6[[#This Row],[At Risk]]/Table6[[#This Row],[Total Students]]</f>
        <v>0.76755447941888622</v>
      </c>
      <c r="AS542" s="29" t="s">
        <v>1767</v>
      </c>
      <c r="AT542" s="29" t="s">
        <v>2170</v>
      </c>
      <c r="AU542" s="70" t="s">
        <v>3246</v>
      </c>
    </row>
    <row r="543" spans="2:47" ht="30" x14ac:dyDescent="0.25">
      <c r="B543" s="28" t="s">
        <v>1808</v>
      </c>
      <c r="C543" s="28" t="s">
        <v>130</v>
      </c>
      <c r="D543" s="28" t="s">
        <v>131</v>
      </c>
      <c r="E543" s="28" t="s">
        <v>2219</v>
      </c>
      <c r="F543" s="28" t="s">
        <v>936</v>
      </c>
      <c r="G543" s="29">
        <v>318</v>
      </c>
      <c r="H543" s="29">
        <v>148</v>
      </c>
      <c r="I543" s="31">
        <v>0.46540880503144699</v>
      </c>
      <c r="J543" s="29">
        <v>170</v>
      </c>
      <c r="K543" s="31">
        <v>0.53459119496855301</v>
      </c>
      <c r="L543" s="29">
        <v>1</v>
      </c>
      <c r="M543" s="29">
        <v>29</v>
      </c>
      <c r="N543" s="29">
        <v>165</v>
      </c>
      <c r="O543" s="29">
        <v>45</v>
      </c>
      <c r="P543" s="29">
        <v>0</v>
      </c>
      <c r="Q543" s="29">
        <v>62</v>
      </c>
      <c r="R543" s="29">
        <v>16</v>
      </c>
      <c r="S543" s="29">
        <f>SUM(Table6[[#This Row],[AmInd]:[HawPI]],Table6[[#This Row],[Multiple]])</f>
        <v>256</v>
      </c>
      <c r="T543" s="29">
        <v>290</v>
      </c>
      <c r="U543" s="31">
        <v>0.91194968553459099</v>
      </c>
      <c r="V543" s="29">
        <v>28</v>
      </c>
      <c r="W543" s="31">
        <v>8.8050314465408799E-2</v>
      </c>
      <c r="X543" s="29">
        <v>0</v>
      </c>
      <c r="Y543" s="29">
        <v>9</v>
      </c>
      <c r="Z543" s="29" t="s">
        <v>1869</v>
      </c>
      <c r="AA543" s="29">
        <v>51</v>
      </c>
      <c r="AB543" s="29">
        <v>49</v>
      </c>
      <c r="AC543" s="29">
        <v>50</v>
      </c>
      <c r="AD543" s="28">
        <v>54</v>
      </c>
      <c r="AE543" s="29">
        <v>53</v>
      </c>
      <c r="AF543" s="29">
        <v>52</v>
      </c>
      <c r="AG543" s="29">
        <v>0</v>
      </c>
      <c r="AH543" s="29">
        <v>0</v>
      </c>
      <c r="AI543" s="29">
        <v>0</v>
      </c>
      <c r="AJ543" s="29">
        <v>0</v>
      </c>
      <c r="AK543" s="29">
        <v>0</v>
      </c>
      <c r="AL543" s="29">
        <v>0</v>
      </c>
      <c r="AM543" s="29">
        <v>0</v>
      </c>
      <c r="AN543" s="29">
        <v>0</v>
      </c>
      <c r="AO543" s="29">
        <v>296</v>
      </c>
      <c r="AP543" s="72">
        <f>Table6[[#This Row],[FRL]]/Table6[[#This Row],[Total Students]]</f>
        <v>0.9308176100628931</v>
      </c>
      <c r="AQ543" s="29">
        <v>296</v>
      </c>
      <c r="AR543" s="57">
        <f>Table6[[#This Row],[At Risk]]/Table6[[#This Row],[Total Students]]</f>
        <v>0.9308176100628931</v>
      </c>
      <c r="AS543" s="29" t="s">
        <v>1767</v>
      </c>
      <c r="AT543" s="29" t="s">
        <v>2170</v>
      </c>
      <c r="AU543" s="70" t="s">
        <v>3246</v>
      </c>
    </row>
    <row r="544" spans="2:47" x14ac:dyDescent="0.25">
      <c r="B544" s="28" t="s">
        <v>1808</v>
      </c>
      <c r="C544" s="28" t="s">
        <v>130</v>
      </c>
      <c r="D544" s="28" t="s">
        <v>131</v>
      </c>
      <c r="E544" s="28" t="s">
        <v>2220</v>
      </c>
      <c r="F544" s="28" t="s">
        <v>937</v>
      </c>
      <c r="G544" s="29">
        <v>544</v>
      </c>
      <c r="H544" s="29">
        <v>242</v>
      </c>
      <c r="I544" s="31">
        <v>0.44485294117647101</v>
      </c>
      <c r="J544" s="29">
        <v>302</v>
      </c>
      <c r="K544" s="31">
        <v>0.55514705882352899</v>
      </c>
      <c r="L544" s="29">
        <v>2</v>
      </c>
      <c r="M544" s="29">
        <v>6</v>
      </c>
      <c r="N544" s="29">
        <v>176</v>
      </c>
      <c r="O544" s="29">
        <v>292</v>
      </c>
      <c r="P544" s="29">
        <v>0</v>
      </c>
      <c r="Q544" s="29">
        <v>66</v>
      </c>
      <c r="R544" s="29">
        <v>2</v>
      </c>
      <c r="S544" s="29">
        <f>SUM(Table6[[#This Row],[AmInd]:[HawPI]],Table6[[#This Row],[Multiple]])</f>
        <v>478</v>
      </c>
      <c r="T544" s="29">
        <v>306</v>
      </c>
      <c r="U544" s="31">
        <v>0.5625</v>
      </c>
      <c r="V544" s="29">
        <v>238</v>
      </c>
      <c r="W544" s="31">
        <v>0.4375</v>
      </c>
      <c r="X544" s="29">
        <v>0</v>
      </c>
      <c r="Y544" s="29">
        <v>7</v>
      </c>
      <c r="Z544" s="29" t="s">
        <v>1869</v>
      </c>
      <c r="AA544" s="29">
        <v>74</v>
      </c>
      <c r="AB544" s="29">
        <v>99</v>
      </c>
      <c r="AC544" s="29">
        <v>90</v>
      </c>
      <c r="AD544" s="28">
        <v>89</v>
      </c>
      <c r="AE544" s="29">
        <v>100</v>
      </c>
      <c r="AF544" s="29">
        <v>85</v>
      </c>
      <c r="AG544" s="29">
        <v>0</v>
      </c>
      <c r="AH544" s="29">
        <v>0</v>
      </c>
      <c r="AI544" s="29">
        <v>0</v>
      </c>
      <c r="AJ544" s="29">
        <v>0</v>
      </c>
      <c r="AK544" s="29">
        <v>0</v>
      </c>
      <c r="AL544" s="29">
        <v>0</v>
      </c>
      <c r="AM544" s="29">
        <v>0</v>
      </c>
      <c r="AN544" s="29">
        <v>0</v>
      </c>
      <c r="AO544" s="29">
        <v>529</v>
      </c>
      <c r="AP544" s="72">
        <f>Table6[[#This Row],[FRL]]/Table6[[#This Row],[Total Students]]</f>
        <v>0.97242647058823528</v>
      </c>
      <c r="AQ544" s="29">
        <v>529</v>
      </c>
      <c r="AR544" s="57">
        <f>Table6[[#This Row],[At Risk]]/Table6[[#This Row],[Total Students]]</f>
        <v>0.97242647058823528</v>
      </c>
      <c r="AS544" s="29" t="s">
        <v>1767</v>
      </c>
      <c r="AT544" s="29" t="s">
        <v>2170</v>
      </c>
      <c r="AU544" s="70" t="s">
        <v>3246</v>
      </c>
    </row>
    <row r="545" spans="2:47" x14ac:dyDescent="0.25">
      <c r="B545" s="28" t="s">
        <v>1808</v>
      </c>
      <c r="C545" s="28" t="s">
        <v>130</v>
      </c>
      <c r="D545" s="28" t="s">
        <v>131</v>
      </c>
      <c r="E545" s="28" t="s">
        <v>2221</v>
      </c>
      <c r="F545" s="28" t="s">
        <v>938</v>
      </c>
      <c r="G545" s="29">
        <v>284</v>
      </c>
      <c r="H545" s="29">
        <v>149</v>
      </c>
      <c r="I545" s="31">
        <v>0.52464788732394396</v>
      </c>
      <c r="J545" s="29">
        <v>135</v>
      </c>
      <c r="K545" s="31">
        <v>0.47535211267605598</v>
      </c>
      <c r="L545" s="29">
        <v>1</v>
      </c>
      <c r="M545" s="29">
        <v>10</v>
      </c>
      <c r="N545" s="29">
        <v>187</v>
      </c>
      <c r="O545" s="29">
        <v>44</v>
      </c>
      <c r="P545" s="29">
        <v>3</v>
      </c>
      <c r="Q545" s="29">
        <v>30</v>
      </c>
      <c r="R545" s="29">
        <v>9</v>
      </c>
      <c r="S545" s="29">
        <f>SUM(Table6[[#This Row],[AmInd]:[HawPI]],Table6[[#This Row],[Multiple]])</f>
        <v>254</v>
      </c>
      <c r="T545" s="29">
        <v>249</v>
      </c>
      <c r="U545" s="31">
        <v>0.87676056338028197</v>
      </c>
      <c r="V545" s="29">
        <v>35</v>
      </c>
      <c r="W545" s="31">
        <v>0.12323943661971801</v>
      </c>
      <c r="X545" s="29">
        <v>0</v>
      </c>
      <c r="Y545" s="29">
        <v>2</v>
      </c>
      <c r="Z545" s="29" t="s">
        <v>1869</v>
      </c>
      <c r="AA545" s="29">
        <v>54</v>
      </c>
      <c r="AB545" s="29">
        <v>37</v>
      </c>
      <c r="AC545" s="29">
        <v>48</v>
      </c>
      <c r="AD545" s="28">
        <v>48</v>
      </c>
      <c r="AE545" s="29">
        <v>55</v>
      </c>
      <c r="AF545" s="29">
        <v>40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276</v>
      </c>
      <c r="AP545" s="72">
        <f>Table6[[#This Row],[FRL]]/Table6[[#This Row],[Total Students]]</f>
        <v>0.971830985915493</v>
      </c>
      <c r="AQ545" s="29">
        <v>276</v>
      </c>
      <c r="AR545" s="57">
        <f>Table6[[#This Row],[At Risk]]/Table6[[#This Row],[Total Students]]</f>
        <v>0.971830985915493</v>
      </c>
      <c r="AS545" s="29" t="s">
        <v>1767</v>
      </c>
      <c r="AT545" s="29" t="s">
        <v>2170</v>
      </c>
      <c r="AU545" s="70" t="s">
        <v>3246</v>
      </c>
    </row>
    <row r="546" spans="2:47" x14ac:dyDescent="0.25">
      <c r="B546" s="28" t="s">
        <v>1808</v>
      </c>
      <c r="C546" s="28" t="s">
        <v>130</v>
      </c>
      <c r="D546" s="28" t="s">
        <v>131</v>
      </c>
      <c r="E546" s="28" t="s">
        <v>2222</v>
      </c>
      <c r="F546" s="28" t="s">
        <v>939</v>
      </c>
      <c r="G546" s="29">
        <v>1355</v>
      </c>
      <c r="H546" s="29">
        <v>642</v>
      </c>
      <c r="I546" s="31">
        <v>0.47341211225996999</v>
      </c>
      <c r="J546" s="29">
        <v>713</v>
      </c>
      <c r="K546" s="31">
        <v>0.52658788774002996</v>
      </c>
      <c r="L546" s="29">
        <v>2</v>
      </c>
      <c r="M546" s="29">
        <v>38</v>
      </c>
      <c r="N546" s="29">
        <v>697</v>
      </c>
      <c r="O546" s="29">
        <v>445</v>
      </c>
      <c r="P546" s="29">
        <v>3</v>
      </c>
      <c r="Q546" s="29">
        <v>154</v>
      </c>
      <c r="R546" s="29">
        <v>16</v>
      </c>
      <c r="S546" s="29">
        <f>SUM(Table6[[#This Row],[AmInd]:[HawPI]],Table6[[#This Row],[Multiple]])</f>
        <v>1201</v>
      </c>
      <c r="T546" s="29">
        <v>1029</v>
      </c>
      <c r="U546" s="31">
        <v>0.75923190546528796</v>
      </c>
      <c r="V546" s="29">
        <v>326</v>
      </c>
      <c r="W546" s="31">
        <v>0.24076809453471201</v>
      </c>
      <c r="X546" s="29">
        <v>0</v>
      </c>
      <c r="Y546" s="29">
        <v>0</v>
      </c>
      <c r="Z546" s="29" t="s">
        <v>1869</v>
      </c>
      <c r="AA546" s="29">
        <v>0</v>
      </c>
      <c r="AB546" s="29">
        <v>0</v>
      </c>
      <c r="AC546" s="29">
        <v>0</v>
      </c>
      <c r="AD546" s="28">
        <v>0</v>
      </c>
      <c r="AE546" s="29">
        <v>0</v>
      </c>
      <c r="AF546" s="29">
        <v>0</v>
      </c>
      <c r="AG546" s="29">
        <v>0</v>
      </c>
      <c r="AH546" s="29">
        <v>0</v>
      </c>
      <c r="AI546" s="29">
        <v>0</v>
      </c>
      <c r="AJ546" s="29">
        <v>417</v>
      </c>
      <c r="AK546" s="29">
        <v>17</v>
      </c>
      <c r="AL546" s="29">
        <v>355</v>
      </c>
      <c r="AM546" s="29">
        <v>314</v>
      </c>
      <c r="AN546" s="29">
        <v>252</v>
      </c>
      <c r="AO546" s="29">
        <v>1021</v>
      </c>
      <c r="AP546" s="72">
        <f>Table6[[#This Row],[FRL]]/Table6[[#This Row],[Total Students]]</f>
        <v>0.75350553505535056</v>
      </c>
      <c r="AQ546" s="29">
        <v>1144</v>
      </c>
      <c r="AR546" s="57">
        <f>Table6[[#This Row],[At Risk]]/Table6[[#This Row],[Total Students]]</f>
        <v>0.84428044280442804</v>
      </c>
      <c r="AS546" s="29" t="s">
        <v>1767</v>
      </c>
      <c r="AT546" s="29" t="s">
        <v>2170</v>
      </c>
      <c r="AU546" s="70" t="s">
        <v>3247</v>
      </c>
    </row>
    <row r="547" spans="2:47" ht="30" x14ac:dyDescent="0.25">
      <c r="B547" s="28" t="s">
        <v>1808</v>
      </c>
      <c r="C547" s="28" t="s">
        <v>130</v>
      </c>
      <c r="D547" s="28" t="s">
        <v>131</v>
      </c>
      <c r="E547" s="28" t="s">
        <v>2223</v>
      </c>
      <c r="F547" s="28" t="s">
        <v>940</v>
      </c>
      <c r="G547" s="29">
        <v>281</v>
      </c>
      <c r="H547" s="29">
        <v>138</v>
      </c>
      <c r="I547" s="31">
        <v>0.49110320284697501</v>
      </c>
      <c r="J547" s="29">
        <v>143</v>
      </c>
      <c r="K547" s="31">
        <v>0.50889679715302505</v>
      </c>
      <c r="L547" s="29">
        <v>1</v>
      </c>
      <c r="M547" s="29">
        <v>0</v>
      </c>
      <c r="N547" s="29">
        <v>151</v>
      </c>
      <c r="O547" s="29">
        <v>17</v>
      </c>
      <c r="P547" s="29">
        <v>0</v>
      </c>
      <c r="Q547" s="29">
        <v>100</v>
      </c>
      <c r="R547" s="29">
        <v>12</v>
      </c>
      <c r="S547" s="29">
        <f>SUM(Table6[[#This Row],[AmInd]:[HawPI]],Table6[[#This Row],[Multiple]])</f>
        <v>181</v>
      </c>
      <c r="T547" s="29">
        <v>279</v>
      </c>
      <c r="U547" s="31">
        <v>0.99288256227757998</v>
      </c>
      <c r="V547" s="29">
        <v>2</v>
      </c>
      <c r="W547" s="31">
        <v>7.1174377224199302E-3</v>
      </c>
      <c r="X547" s="29">
        <v>0</v>
      </c>
      <c r="Y547" s="29">
        <v>1</v>
      </c>
      <c r="Z547" s="29" t="s">
        <v>1869</v>
      </c>
      <c r="AA547" s="29">
        <v>47</v>
      </c>
      <c r="AB547" s="29">
        <v>48</v>
      </c>
      <c r="AC547" s="29">
        <v>48</v>
      </c>
      <c r="AD547" s="28">
        <v>37</v>
      </c>
      <c r="AE547" s="29">
        <v>44</v>
      </c>
      <c r="AF547" s="29">
        <v>56</v>
      </c>
      <c r="AG547" s="29">
        <v>0</v>
      </c>
      <c r="AH547" s="29">
        <v>0</v>
      </c>
      <c r="AI547" s="29">
        <v>0</v>
      </c>
      <c r="AJ547" s="29">
        <v>0</v>
      </c>
      <c r="AK547" s="29">
        <v>0</v>
      </c>
      <c r="AL547" s="29">
        <v>0</v>
      </c>
      <c r="AM547" s="29">
        <v>0</v>
      </c>
      <c r="AN547" s="29">
        <v>0</v>
      </c>
      <c r="AO547" s="29">
        <v>270</v>
      </c>
      <c r="AP547" s="72">
        <f>Table6[[#This Row],[FRL]]/Table6[[#This Row],[Total Students]]</f>
        <v>0.96085409252669041</v>
      </c>
      <c r="AQ547" s="29">
        <v>270</v>
      </c>
      <c r="AR547" s="57">
        <f>Table6[[#This Row],[At Risk]]/Table6[[#This Row],[Total Students]]</f>
        <v>0.96085409252669041</v>
      </c>
      <c r="AS547" s="29" t="s">
        <v>1767</v>
      </c>
      <c r="AT547" s="29" t="s">
        <v>2170</v>
      </c>
      <c r="AU547" s="70" t="s">
        <v>3246</v>
      </c>
    </row>
    <row r="548" spans="2:47" x14ac:dyDescent="0.25">
      <c r="B548" s="28" t="s">
        <v>1808</v>
      </c>
      <c r="C548" s="28" t="s">
        <v>130</v>
      </c>
      <c r="D548" s="28" t="s">
        <v>131</v>
      </c>
      <c r="E548" s="28" t="s">
        <v>2224</v>
      </c>
      <c r="F548" s="28" t="s">
        <v>941</v>
      </c>
      <c r="G548" s="29">
        <v>691</v>
      </c>
      <c r="H548" s="29">
        <v>346</v>
      </c>
      <c r="I548" s="31">
        <v>0.50072358900144698</v>
      </c>
      <c r="J548" s="29">
        <v>345</v>
      </c>
      <c r="K548" s="31">
        <v>0.49927641099855302</v>
      </c>
      <c r="L548" s="29">
        <v>0</v>
      </c>
      <c r="M548" s="29">
        <v>53</v>
      </c>
      <c r="N548" s="29">
        <v>419</v>
      </c>
      <c r="O548" s="29">
        <v>84</v>
      </c>
      <c r="P548" s="29">
        <v>1</v>
      </c>
      <c r="Q548" s="29">
        <v>121</v>
      </c>
      <c r="R548" s="29">
        <v>13</v>
      </c>
      <c r="S548" s="29">
        <f>SUM(Table6[[#This Row],[AmInd]:[HawPI]],Table6[[#This Row],[Multiple]])</f>
        <v>570</v>
      </c>
      <c r="T548" s="29">
        <v>601</v>
      </c>
      <c r="U548" s="31">
        <v>0.86975397973950797</v>
      </c>
      <c r="V548" s="29">
        <v>90</v>
      </c>
      <c r="W548" s="31">
        <v>0.13024602026049201</v>
      </c>
      <c r="X548" s="29">
        <v>0</v>
      </c>
      <c r="Y548" s="29">
        <v>12</v>
      </c>
      <c r="Z548" s="29" t="s">
        <v>1869</v>
      </c>
      <c r="AA548" s="29">
        <v>98</v>
      </c>
      <c r="AB548" s="29">
        <v>113</v>
      </c>
      <c r="AC548" s="29">
        <v>85</v>
      </c>
      <c r="AD548" s="28">
        <v>143</v>
      </c>
      <c r="AE548" s="29">
        <v>126</v>
      </c>
      <c r="AF548" s="29">
        <v>114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638</v>
      </c>
      <c r="AP548" s="72">
        <f>Table6[[#This Row],[FRL]]/Table6[[#This Row],[Total Students]]</f>
        <v>0.92329956584659911</v>
      </c>
      <c r="AQ548" s="29">
        <v>638</v>
      </c>
      <c r="AR548" s="57">
        <f>Table6[[#This Row],[At Risk]]/Table6[[#This Row],[Total Students]]</f>
        <v>0.92329956584659911</v>
      </c>
      <c r="AS548" s="29" t="s">
        <v>1767</v>
      </c>
      <c r="AT548" s="29" t="s">
        <v>2170</v>
      </c>
      <c r="AU548" s="70" t="s">
        <v>3246</v>
      </c>
    </row>
    <row r="549" spans="2:47" x14ac:dyDescent="0.25">
      <c r="B549" s="28" t="s">
        <v>1808</v>
      </c>
      <c r="C549" s="28" t="s">
        <v>130</v>
      </c>
      <c r="D549" s="28" t="s">
        <v>131</v>
      </c>
      <c r="E549" s="28" t="s">
        <v>2225</v>
      </c>
      <c r="F549" s="28" t="s">
        <v>942</v>
      </c>
      <c r="G549" s="29">
        <v>258</v>
      </c>
      <c r="H549" s="29">
        <v>137</v>
      </c>
      <c r="I549" s="31">
        <v>0.531007751937985</v>
      </c>
      <c r="J549" s="29">
        <v>121</v>
      </c>
      <c r="K549" s="31">
        <v>0.468992248062016</v>
      </c>
      <c r="L549" s="29">
        <v>0</v>
      </c>
      <c r="M549" s="29">
        <v>0</v>
      </c>
      <c r="N549" s="29">
        <v>186</v>
      </c>
      <c r="O549" s="29">
        <v>56</v>
      </c>
      <c r="P549" s="29">
        <v>0</v>
      </c>
      <c r="Q549" s="29">
        <v>9</v>
      </c>
      <c r="R549" s="29">
        <v>7</v>
      </c>
      <c r="S549" s="29">
        <f>SUM(Table6[[#This Row],[AmInd]:[HawPI]],Table6[[#This Row],[Multiple]])</f>
        <v>249</v>
      </c>
      <c r="T549" s="29">
        <v>217</v>
      </c>
      <c r="U549" s="31">
        <v>0.84108527131782995</v>
      </c>
      <c r="V549" s="29">
        <v>41</v>
      </c>
      <c r="W549" s="31">
        <v>0.15891472868217099</v>
      </c>
      <c r="X549" s="29">
        <v>0</v>
      </c>
      <c r="Y549" s="29">
        <v>0</v>
      </c>
      <c r="Z549" s="29" t="s">
        <v>1869</v>
      </c>
      <c r="AA549" s="29">
        <v>36</v>
      </c>
      <c r="AB549" s="29">
        <v>46</v>
      </c>
      <c r="AC549" s="29">
        <v>44</v>
      </c>
      <c r="AD549" s="28">
        <v>56</v>
      </c>
      <c r="AE549" s="29">
        <v>43</v>
      </c>
      <c r="AF549" s="29">
        <v>33</v>
      </c>
      <c r="AG549" s="29">
        <v>0</v>
      </c>
      <c r="AH549" s="29">
        <v>0</v>
      </c>
      <c r="AI549" s="29">
        <v>0</v>
      </c>
      <c r="AJ549" s="29">
        <v>0</v>
      </c>
      <c r="AK549" s="29">
        <v>0</v>
      </c>
      <c r="AL549" s="29">
        <v>0</v>
      </c>
      <c r="AM549" s="29">
        <v>0</v>
      </c>
      <c r="AN549" s="29">
        <v>0</v>
      </c>
      <c r="AO549" s="29">
        <v>254</v>
      </c>
      <c r="AP549" s="72">
        <f>Table6[[#This Row],[FRL]]/Table6[[#This Row],[Total Students]]</f>
        <v>0.98449612403100772</v>
      </c>
      <c r="AQ549" s="29">
        <v>254</v>
      </c>
      <c r="AR549" s="57">
        <f>Table6[[#This Row],[At Risk]]/Table6[[#This Row],[Total Students]]</f>
        <v>0.98449612403100772</v>
      </c>
      <c r="AS549" s="29" t="s">
        <v>1767</v>
      </c>
      <c r="AT549" s="29" t="s">
        <v>2170</v>
      </c>
      <c r="AU549" s="70" t="s">
        <v>3246</v>
      </c>
    </row>
    <row r="550" spans="2:47" x14ac:dyDescent="0.25">
      <c r="B550" s="28" t="s">
        <v>1808</v>
      </c>
      <c r="C550" s="28" t="s">
        <v>130</v>
      </c>
      <c r="D550" s="28" t="s">
        <v>131</v>
      </c>
      <c r="E550" s="28" t="s">
        <v>2226</v>
      </c>
      <c r="F550" s="28" t="s">
        <v>943</v>
      </c>
      <c r="G550" s="29">
        <v>614</v>
      </c>
      <c r="H550" s="29">
        <v>261</v>
      </c>
      <c r="I550" s="31">
        <v>0.425081433224756</v>
      </c>
      <c r="J550" s="29">
        <v>353</v>
      </c>
      <c r="K550" s="31">
        <v>0.574918566775244</v>
      </c>
      <c r="L550" s="29">
        <v>0</v>
      </c>
      <c r="M550" s="29">
        <v>12</v>
      </c>
      <c r="N550" s="29">
        <v>455</v>
      </c>
      <c r="O550" s="29">
        <v>23</v>
      </c>
      <c r="P550" s="29">
        <v>3</v>
      </c>
      <c r="Q550" s="29">
        <v>107</v>
      </c>
      <c r="R550" s="29">
        <v>14</v>
      </c>
      <c r="S550" s="29">
        <f>SUM(Table6[[#This Row],[AmInd]:[HawPI]],Table6[[#This Row],[Multiple]])</f>
        <v>507</v>
      </c>
      <c r="T550" s="29">
        <v>609</v>
      </c>
      <c r="U550" s="31">
        <v>0.99185667752442996</v>
      </c>
      <c r="V550" s="29">
        <v>5</v>
      </c>
      <c r="W550" s="31">
        <v>8.1433224755700293E-3</v>
      </c>
      <c r="X550" s="29">
        <v>0</v>
      </c>
      <c r="Y550" s="29">
        <v>0</v>
      </c>
      <c r="Z550" s="29" t="s">
        <v>1869</v>
      </c>
      <c r="AA550" s="29">
        <v>0</v>
      </c>
      <c r="AB550" s="29">
        <v>0</v>
      </c>
      <c r="AC550" s="29">
        <v>0</v>
      </c>
      <c r="AD550" s="28">
        <v>0</v>
      </c>
      <c r="AE550" s="29">
        <v>0</v>
      </c>
      <c r="AF550" s="29">
        <v>0</v>
      </c>
      <c r="AG550" s="29">
        <v>213</v>
      </c>
      <c r="AH550" s="29">
        <v>192</v>
      </c>
      <c r="AI550" s="29">
        <v>209</v>
      </c>
      <c r="AJ550" s="29">
        <v>0</v>
      </c>
      <c r="AK550" s="29">
        <v>0</v>
      </c>
      <c r="AL550" s="29">
        <v>0</v>
      </c>
      <c r="AM550" s="29">
        <v>0</v>
      </c>
      <c r="AN550" s="29">
        <v>0</v>
      </c>
      <c r="AO550" s="29">
        <v>563</v>
      </c>
      <c r="AP550" s="72">
        <f>Table6[[#This Row],[FRL]]/Table6[[#This Row],[Total Students]]</f>
        <v>0.91693811074918563</v>
      </c>
      <c r="AQ550" s="29">
        <v>565</v>
      </c>
      <c r="AR550" s="57">
        <f>Table6[[#This Row],[At Risk]]/Table6[[#This Row],[Total Students]]</f>
        <v>0.92019543973941365</v>
      </c>
      <c r="AS550" s="29" t="s">
        <v>1767</v>
      </c>
      <c r="AT550" s="29" t="s">
        <v>2170</v>
      </c>
      <c r="AU550" s="70" t="s">
        <v>3247</v>
      </c>
    </row>
    <row r="551" spans="2:47" x14ac:dyDescent="0.25">
      <c r="B551" s="28" t="s">
        <v>1808</v>
      </c>
      <c r="C551" s="28" t="s">
        <v>130</v>
      </c>
      <c r="D551" s="28" t="s">
        <v>131</v>
      </c>
      <c r="E551" s="28" t="s">
        <v>2227</v>
      </c>
      <c r="F551" s="28" t="s">
        <v>944</v>
      </c>
      <c r="G551" s="29">
        <v>720</v>
      </c>
      <c r="H551" s="29">
        <v>350</v>
      </c>
      <c r="I551" s="31">
        <v>0.48611111111111099</v>
      </c>
      <c r="J551" s="29">
        <v>370</v>
      </c>
      <c r="K551" s="31">
        <v>0.51388888888888895</v>
      </c>
      <c r="L551" s="29">
        <v>2</v>
      </c>
      <c r="M551" s="29">
        <v>36</v>
      </c>
      <c r="N551" s="29">
        <v>336</v>
      </c>
      <c r="O551" s="29">
        <v>94</v>
      </c>
      <c r="P551" s="29">
        <v>4</v>
      </c>
      <c r="Q551" s="29">
        <v>240</v>
      </c>
      <c r="R551" s="29">
        <v>8</v>
      </c>
      <c r="S551" s="29">
        <f>SUM(Table6[[#This Row],[AmInd]:[HawPI]],Table6[[#This Row],[Multiple]])</f>
        <v>480</v>
      </c>
      <c r="T551" s="29">
        <v>556</v>
      </c>
      <c r="U551" s="31">
        <v>0.77222222222222203</v>
      </c>
      <c r="V551" s="29">
        <v>164</v>
      </c>
      <c r="W551" s="31">
        <v>0.227777777777778</v>
      </c>
      <c r="X551" s="29">
        <v>0</v>
      </c>
      <c r="Y551" s="29">
        <v>0</v>
      </c>
      <c r="Z551" s="29" t="s">
        <v>1869</v>
      </c>
      <c r="AA551" s="29">
        <v>105</v>
      </c>
      <c r="AB551" s="29">
        <v>116</v>
      </c>
      <c r="AC551" s="29">
        <v>133</v>
      </c>
      <c r="AD551" s="28">
        <v>133</v>
      </c>
      <c r="AE551" s="29">
        <v>121</v>
      </c>
      <c r="AF551" s="29">
        <v>112</v>
      </c>
      <c r="AG551" s="29">
        <v>0</v>
      </c>
      <c r="AH551" s="29">
        <v>0</v>
      </c>
      <c r="AI551" s="29">
        <v>0</v>
      </c>
      <c r="AJ551" s="29">
        <v>0</v>
      </c>
      <c r="AK551" s="29">
        <v>0</v>
      </c>
      <c r="AL551" s="29">
        <v>0</v>
      </c>
      <c r="AM551" s="29">
        <v>0</v>
      </c>
      <c r="AN551" s="29">
        <v>0</v>
      </c>
      <c r="AO551" s="29">
        <v>642</v>
      </c>
      <c r="AP551" s="72">
        <f>Table6[[#This Row],[FRL]]/Table6[[#This Row],[Total Students]]</f>
        <v>0.89166666666666672</v>
      </c>
      <c r="AQ551" s="29">
        <v>642</v>
      </c>
      <c r="AR551" s="57">
        <f>Table6[[#This Row],[At Risk]]/Table6[[#This Row],[Total Students]]</f>
        <v>0.89166666666666672</v>
      </c>
      <c r="AS551" s="29" t="s">
        <v>1767</v>
      </c>
      <c r="AT551" s="29" t="s">
        <v>2170</v>
      </c>
      <c r="AU551" s="70" t="s">
        <v>3246</v>
      </c>
    </row>
    <row r="552" spans="2:47" x14ac:dyDescent="0.25">
      <c r="B552" s="28" t="s">
        <v>1808</v>
      </c>
      <c r="C552" s="28" t="s">
        <v>130</v>
      </c>
      <c r="D552" s="28" t="s">
        <v>131</v>
      </c>
      <c r="E552" s="28" t="s">
        <v>2228</v>
      </c>
      <c r="F552" s="28" t="s">
        <v>945</v>
      </c>
      <c r="G552" s="29">
        <v>361</v>
      </c>
      <c r="H552" s="29">
        <v>186</v>
      </c>
      <c r="I552" s="31">
        <v>0.51523545706371199</v>
      </c>
      <c r="J552" s="29">
        <v>175</v>
      </c>
      <c r="K552" s="31">
        <v>0.48476454293628801</v>
      </c>
      <c r="L552" s="29">
        <v>0</v>
      </c>
      <c r="M552" s="29">
        <v>2</v>
      </c>
      <c r="N552" s="29">
        <v>327</v>
      </c>
      <c r="O552" s="29">
        <v>10</v>
      </c>
      <c r="P552" s="29">
        <v>3</v>
      </c>
      <c r="Q552" s="29">
        <v>13</v>
      </c>
      <c r="R552" s="29">
        <v>6</v>
      </c>
      <c r="S552" s="29">
        <f>SUM(Table6[[#This Row],[AmInd]:[HawPI]],Table6[[#This Row],[Multiple]])</f>
        <v>348</v>
      </c>
      <c r="T552" s="29">
        <v>355</v>
      </c>
      <c r="U552" s="31">
        <v>0.98337950138504204</v>
      </c>
      <c r="V552" s="29">
        <v>6</v>
      </c>
      <c r="W552" s="31">
        <v>1.6620498614958502E-2</v>
      </c>
      <c r="X552" s="29">
        <v>0</v>
      </c>
      <c r="Y552" s="29">
        <v>0</v>
      </c>
      <c r="Z552" s="29" t="s">
        <v>1869</v>
      </c>
      <c r="AA552" s="29">
        <v>34</v>
      </c>
      <c r="AB552" s="29">
        <v>44</v>
      </c>
      <c r="AC552" s="29">
        <v>51</v>
      </c>
      <c r="AD552" s="28">
        <v>51</v>
      </c>
      <c r="AE552" s="29">
        <v>51</v>
      </c>
      <c r="AF552" s="29">
        <v>51</v>
      </c>
      <c r="AG552" s="29">
        <v>41</v>
      </c>
      <c r="AH552" s="29">
        <v>38</v>
      </c>
      <c r="AI552" s="29">
        <v>0</v>
      </c>
      <c r="AJ552" s="29">
        <v>0</v>
      </c>
      <c r="AK552" s="29">
        <v>0</v>
      </c>
      <c r="AL552" s="29">
        <v>0</v>
      </c>
      <c r="AM552" s="29">
        <v>0</v>
      </c>
      <c r="AN552" s="29">
        <v>0</v>
      </c>
      <c r="AO552" s="29">
        <v>355</v>
      </c>
      <c r="AP552" s="72">
        <f>Table6[[#This Row],[FRL]]/Table6[[#This Row],[Total Students]]</f>
        <v>0.9833795013850416</v>
      </c>
      <c r="AQ552" s="29">
        <v>355</v>
      </c>
      <c r="AR552" s="57">
        <f>Table6[[#This Row],[At Risk]]/Table6[[#This Row],[Total Students]]</f>
        <v>0.9833795013850416</v>
      </c>
      <c r="AS552" s="29" t="s">
        <v>1767</v>
      </c>
      <c r="AT552" s="29" t="s">
        <v>2170</v>
      </c>
      <c r="AU552" s="70" t="s">
        <v>3246</v>
      </c>
    </row>
    <row r="553" spans="2:47" x14ac:dyDescent="0.25">
      <c r="B553" s="28" t="s">
        <v>1808</v>
      </c>
      <c r="C553" s="28" t="s">
        <v>130</v>
      </c>
      <c r="D553" s="28" t="s">
        <v>131</v>
      </c>
      <c r="E553" s="28" t="s">
        <v>2229</v>
      </c>
      <c r="F553" s="28" t="s">
        <v>946</v>
      </c>
      <c r="G553" s="29">
        <v>654</v>
      </c>
      <c r="H553" s="29">
        <v>320</v>
      </c>
      <c r="I553" s="31">
        <v>0.48929663608562701</v>
      </c>
      <c r="J553" s="29">
        <v>334</v>
      </c>
      <c r="K553" s="31">
        <v>0.51070336391437299</v>
      </c>
      <c r="L553" s="29">
        <v>0</v>
      </c>
      <c r="M553" s="29">
        <v>53</v>
      </c>
      <c r="N553" s="29">
        <v>152</v>
      </c>
      <c r="O553" s="29">
        <v>287</v>
      </c>
      <c r="P553" s="29">
        <v>1</v>
      </c>
      <c r="Q553" s="29">
        <v>145</v>
      </c>
      <c r="R553" s="29">
        <v>16</v>
      </c>
      <c r="S553" s="29">
        <f>SUM(Table6[[#This Row],[AmInd]:[HawPI]],Table6[[#This Row],[Multiple]])</f>
        <v>509</v>
      </c>
      <c r="T553" s="29">
        <v>510</v>
      </c>
      <c r="U553" s="31">
        <v>0.77981651376146799</v>
      </c>
      <c r="V553" s="29">
        <v>144</v>
      </c>
      <c r="W553" s="31">
        <v>0.22018348623853201</v>
      </c>
      <c r="X553" s="29">
        <v>0</v>
      </c>
      <c r="Y553" s="29">
        <v>0</v>
      </c>
      <c r="Z553" s="29" t="s">
        <v>1869</v>
      </c>
      <c r="AA553" s="29">
        <v>82</v>
      </c>
      <c r="AB553" s="29">
        <v>77</v>
      </c>
      <c r="AC553" s="29">
        <v>89</v>
      </c>
      <c r="AD553" s="28">
        <v>78</v>
      </c>
      <c r="AE553" s="29">
        <v>97</v>
      </c>
      <c r="AF553" s="29">
        <v>97</v>
      </c>
      <c r="AG553" s="29">
        <v>55</v>
      </c>
      <c r="AH553" s="29">
        <v>44</v>
      </c>
      <c r="AI553" s="29">
        <v>35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562</v>
      </c>
      <c r="AP553" s="72">
        <f>Table6[[#This Row],[FRL]]/Table6[[#This Row],[Total Students]]</f>
        <v>0.85932721712538229</v>
      </c>
      <c r="AQ553" s="29">
        <v>562</v>
      </c>
      <c r="AR553" s="57">
        <f>Table6[[#This Row],[At Risk]]/Table6[[#This Row],[Total Students]]</f>
        <v>0.85932721712538229</v>
      </c>
      <c r="AS553" s="29" t="s">
        <v>1767</v>
      </c>
      <c r="AT553" s="29" t="s">
        <v>2170</v>
      </c>
      <c r="AU553" s="70" t="s">
        <v>3246</v>
      </c>
    </row>
    <row r="554" spans="2:47" ht="30" x14ac:dyDescent="0.25">
      <c r="B554" s="28" t="s">
        <v>1808</v>
      </c>
      <c r="C554" s="28" t="s">
        <v>130</v>
      </c>
      <c r="D554" s="28" t="s">
        <v>131</v>
      </c>
      <c r="E554" s="28" t="s">
        <v>2230</v>
      </c>
      <c r="F554" s="28" t="s">
        <v>947</v>
      </c>
      <c r="G554" s="29">
        <v>296</v>
      </c>
      <c r="H554" s="29">
        <v>164</v>
      </c>
      <c r="I554" s="31">
        <v>0.55405405405405395</v>
      </c>
      <c r="J554" s="29">
        <v>132</v>
      </c>
      <c r="K554" s="31">
        <v>0.445945945945946</v>
      </c>
      <c r="L554" s="29">
        <v>0</v>
      </c>
      <c r="M554" s="29">
        <v>1</v>
      </c>
      <c r="N554" s="29">
        <v>211</v>
      </c>
      <c r="O554" s="29">
        <v>21</v>
      </c>
      <c r="P554" s="29">
        <v>4</v>
      </c>
      <c r="Q554" s="29">
        <v>51</v>
      </c>
      <c r="R554" s="29">
        <v>8</v>
      </c>
      <c r="S554" s="29">
        <f>SUM(Table6[[#This Row],[AmInd]:[HawPI]],Table6[[#This Row],[Multiple]])</f>
        <v>245</v>
      </c>
      <c r="T554" s="29">
        <v>284</v>
      </c>
      <c r="U554" s="31">
        <v>0.95945945945945899</v>
      </c>
      <c r="V554" s="29">
        <v>12</v>
      </c>
      <c r="W554" s="31">
        <v>4.0540540540540501E-2</v>
      </c>
      <c r="X554" s="29">
        <v>0</v>
      </c>
      <c r="Y554" s="29">
        <v>1</v>
      </c>
      <c r="Z554" s="29" t="s">
        <v>1869</v>
      </c>
      <c r="AA554" s="29">
        <v>33</v>
      </c>
      <c r="AB554" s="29">
        <v>49</v>
      </c>
      <c r="AC554" s="29">
        <v>49</v>
      </c>
      <c r="AD554" s="28">
        <v>57</v>
      </c>
      <c r="AE554" s="29">
        <v>56</v>
      </c>
      <c r="AF554" s="29">
        <v>51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290</v>
      </c>
      <c r="AP554" s="72">
        <f>Table6[[#This Row],[FRL]]/Table6[[#This Row],[Total Students]]</f>
        <v>0.97972972972972971</v>
      </c>
      <c r="AQ554" s="29">
        <v>290</v>
      </c>
      <c r="AR554" s="57">
        <f>Table6[[#This Row],[At Risk]]/Table6[[#This Row],[Total Students]]</f>
        <v>0.97972972972972971</v>
      </c>
      <c r="AS554" s="29" t="s">
        <v>1767</v>
      </c>
      <c r="AT554" s="29" t="s">
        <v>2170</v>
      </c>
      <c r="AU554" s="70" t="s">
        <v>3246</v>
      </c>
    </row>
    <row r="555" spans="2:47" x14ac:dyDescent="0.25">
      <c r="B555" s="28" t="s">
        <v>1808</v>
      </c>
      <c r="C555" s="28" t="s">
        <v>130</v>
      </c>
      <c r="D555" s="28" t="s">
        <v>131</v>
      </c>
      <c r="E555" s="28" t="s">
        <v>2231</v>
      </c>
      <c r="F555" s="28" t="s">
        <v>948</v>
      </c>
      <c r="G555" s="29">
        <v>452</v>
      </c>
      <c r="H555" s="29">
        <v>208</v>
      </c>
      <c r="I555" s="31">
        <v>0.46017699115044203</v>
      </c>
      <c r="J555" s="29">
        <v>244</v>
      </c>
      <c r="K555" s="31">
        <v>0.53982300884955703</v>
      </c>
      <c r="L555" s="29">
        <v>2</v>
      </c>
      <c r="M555" s="29">
        <v>21</v>
      </c>
      <c r="N555" s="29">
        <v>252</v>
      </c>
      <c r="O555" s="29">
        <v>39</v>
      </c>
      <c r="P555" s="29">
        <v>2</v>
      </c>
      <c r="Q555" s="29">
        <v>117</v>
      </c>
      <c r="R555" s="29">
        <v>19</v>
      </c>
      <c r="S555" s="29">
        <f>SUM(Table6[[#This Row],[AmInd]:[HawPI]],Table6[[#This Row],[Multiple]])</f>
        <v>335</v>
      </c>
      <c r="T555" s="29">
        <v>414</v>
      </c>
      <c r="U555" s="31">
        <v>0.91592920353982299</v>
      </c>
      <c r="V555" s="29">
        <v>38</v>
      </c>
      <c r="W555" s="31">
        <v>8.4070796460176997E-2</v>
      </c>
      <c r="X555" s="29">
        <v>0</v>
      </c>
      <c r="Y555" s="29">
        <v>0</v>
      </c>
      <c r="Z555" s="29" t="s">
        <v>1869</v>
      </c>
      <c r="AA555" s="29">
        <v>85</v>
      </c>
      <c r="AB555" s="29">
        <v>68</v>
      </c>
      <c r="AC555" s="29">
        <v>85</v>
      </c>
      <c r="AD555" s="28">
        <v>79</v>
      </c>
      <c r="AE555" s="29">
        <v>61</v>
      </c>
      <c r="AF555" s="29">
        <v>74</v>
      </c>
      <c r="AG555" s="29">
        <v>0</v>
      </c>
      <c r="AH555" s="29">
        <v>0</v>
      </c>
      <c r="AI555" s="29">
        <v>0</v>
      </c>
      <c r="AJ555" s="29">
        <v>0</v>
      </c>
      <c r="AK555" s="29">
        <v>0</v>
      </c>
      <c r="AL555" s="29">
        <v>0</v>
      </c>
      <c r="AM555" s="29">
        <v>0</v>
      </c>
      <c r="AN555" s="29">
        <v>0</v>
      </c>
      <c r="AO555" s="29">
        <v>422</v>
      </c>
      <c r="AP555" s="72">
        <f>Table6[[#This Row],[FRL]]/Table6[[#This Row],[Total Students]]</f>
        <v>0.9336283185840708</v>
      </c>
      <c r="AQ555" s="29">
        <v>422</v>
      </c>
      <c r="AR555" s="57">
        <f>Table6[[#This Row],[At Risk]]/Table6[[#This Row],[Total Students]]</f>
        <v>0.9336283185840708</v>
      </c>
      <c r="AS555" s="29" t="s">
        <v>1767</v>
      </c>
      <c r="AT555" s="29" t="s">
        <v>2170</v>
      </c>
      <c r="AU555" s="70" t="s">
        <v>3246</v>
      </c>
    </row>
    <row r="556" spans="2:47" ht="30" x14ac:dyDescent="0.25">
      <c r="B556" s="28" t="s">
        <v>1808</v>
      </c>
      <c r="C556" s="28" t="s">
        <v>130</v>
      </c>
      <c r="D556" s="28" t="s">
        <v>131</v>
      </c>
      <c r="E556" s="28" t="s">
        <v>2232</v>
      </c>
      <c r="F556" s="28" t="s">
        <v>949</v>
      </c>
      <c r="G556" s="29">
        <v>564</v>
      </c>
      <c r="H556" s="29">
        <v>267</v>
      </c>
      <c r="I556" s="31">
        <v>0.47340425531914898</v>
      </c>
      <c r="J556" s="29">
        <v>297</v>
      </c>
      <c r="K556" s="31">
        <v>0.52659574468085102</v>
      </c>
      <c r="L556" s="29">
        <v>0</v>
      </c>
      <c r="M556" s="29">
        <v>17</v>
      </c>
      <c r="N556" s="29">
        <v>294</v>
      </c>
      <c r="O556" s="29">
        <v>193</v>
      </c>
      <c r="P556" s="29">
        <v>1</v>
      </c>
      <c r="Q556" s="29">
        <v>44</v>
      </c>
      <c r="R556" s="29">
        <v>15</v>
      </c>
      <c r="S556" s="29">
        <f>SUM(Table6[[#This Row],[AmInd]:[HawPI]],Table6[[#This Row],[Multiple]])</f>
        <v>520</v>
      </c>
      <c r="T556" s="29">
        <v>421</v>
      </c>
      <c r="U556" s="31">
        <v>0.74645390070922002</v>
      </c>
      <c r="V556" s="29">
        <v>143</v>
      </c>
      <c r="W556" s="31">
        <v>0.25354609929077998</v>
      </c>
      <c r="X556" s="29">
        <v>0</v>
      </c>
      <c r="Y556" s="29">
        <v>3</v>
      </c>
      <c r="Z556" s="29" t="s">
        <v>1869</v>
      </c>
      <c r="AA556" s="29">
        <v>99</v>
      </c>
      <c r="AB556" s="29">
        <v>92</v>
      </c>
      <c r="AC556" s="29">
        <v>90</v>
      </c>
      <c r="AD556" s="28">
        <v>103</v>
      </c>
      <c r="AE556" s="29">
        <v>85</v>
      </c>
      <c r="AF556" s="29">
        <v>92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522</v>
      </c>
      <c r="AP556" s="72">
        <f>Table6[[#This Row],[FRL]]/Table6[[#This Row],[Total Students]]</f>
        <v>0.92553191489361697</v>
      </c>
      <c r="AQ556" s="29">
        <v>522</v>
      </c>
      <c r="AR556" s="57">
        <f>Table6[[#This Row],[At Risk]]/Table6[[#This Row],[Total Students]]</f>
        <v>0.92553191489361697</v>
      </c>
      <c r="AS556" s="29" t="s">
        <v>1767</v>
      </c>
      <c r="AT556" s="29" t="s">
        <v>2170</v>
      </c>
      <c r="AU556" s="70" t="s">
        <v>3246</v>
      </c>
    </row>
    <row r="557" spans="2:47" x14ac:dyDescent="0.25">
      <c r="B557" s="28" t="s">
        <v>1808</v>
      </c>
      <c r="C557" s="28" t="s">
        <v>130</v>
      </c>
      <c r="D557" s="28" t="s">
        <v>131</v>
      </c>
      <c r="E557" s="28" t="s">
        <v>2233</v>
      </c>
      <c r="F557" s="28" t="s">
        <v>950</v>
      </c>
      <c r="G557" s="29">
        <v>447</v>
      </c>
      <c r="H557" s="29">
        <v>219</v>
      </c>
      <c r="I557" s="31">
        <v>0.48993288590604001</v>
      </c>
      <c r="J557" s="29">
        <v>228</v>
      </c>
      <c r="K557" s="31">
        <v>0.51006711409395999</v>
      </c>
      <c r="L557" s="29">
        <v>5</v>
      </c>
      <c r="M557" s="29">
        <v>3</v>
      </c>
      <c r="N557" s="29">
        <v>4</v>
      </c>
      <c r="O557" s="29">
        <v>61</v>
      </c>
      <c r="P557" s="29">
        <v>1</v>
      </c>
      <c r="Q557" s="29">
        <v>342</v>
      </c>
      <c r="R557" s="29">
        <v>31</v>
      </c>
      <c r="S557" s="29">
        <f>SUM(Table6[[#This Row],[AmInd]:[HawPI]],Table6[[#This Row],[Multiple]])</f>
        <v>105</v>
      </c>
      <c r="T557" s="29">
        <v>417</v>
      </c>
      <c r="U557" s="31">
        <v>0.932885906040268</v>
      </c>
      <c r="V557" s="29">
        <v>30</v>
      </c>
      <c r="W557" s="31">
        <v>6.7114093959731502E-2</v>
      </c>
      <c r="X557" s="29">
        <v>0</v>
      </c>
      <c r="Y557" s="29">
        <v>4</v>
      </c>
      <c r="Z557" s="29" t="s">
        <v>1869</v>
      </c>
      <c r="AA557" s="29">
        <v>77</v>
      </c>
      <c r="AB557" s="29">
        <v>62</v>
      </c>
      <c r="AC557" s="29">
        <v>80</v>
      </c>
      <c r="AD557" s="28">
        <v>74</v>
      </c>
      <c r="AE557" s="29">
        <v>77</v>
      </c>
      <c r="AF557" s="29">
        <v>73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0</v>
      </c>
      <c r="AM557" s="29">
        <v>0</v>
      </c>
      <c r="AN557" s="29">
        <v>0</v>
      </c>
      <c r="AO557" s="29">
        <v>274</v>
      </c>
      <c r="AP557" s="72">
        <f>Table6[[#This Row],[FRL]]/Table6[[#This Row],[Total Students]]</f>
        <v>0.61297539149888147</v>
      </c>
      <c r="AQ557" s="29">
        <v>274</v>
      </c>
      <c r="AR557" s="57">
        <f>Table6[[#This Row],[At Risk]]/Table6[[#This Row],[Total Students]]</f>
        <v>0.61297539149888147</v>
      </c>
      <c r="AS557" s="29" t="s">
        <v>1767</v>
      </c>
      <c r="AT557" s="29" t="s">
        <v>2170</v>
      </c>
      <c r="AU557" s="70" t="s">
        <v>3246</v>
      </c>
    </row>
    <row r="558" spans="2:47" ht="30" x14ac:dyDescent="0.25">
      <c r="B558" s="28" t="s">
        <v>1808</v>
      </c>
      <c r="C558" s="28" t="s">
        <v>130</v>
      </c>
      <c r="D558" s="28" t="s">
        <v>131</v>
      </c>
      <c r="E558" s="28" t="s">
        <v>2234</v>
      </c>
      <c r="F558" s="28" t="s">
        <v>951</v>
      </c>
      <c r="G558" s="29">
        <v>622</v>
      </c>
      <c r="H558" s="29">
        <v>328</v>
      </c>
      <c r="I558" s="31">
        <v>0.52733118971061099</v>
      </c>
      <c r="J558" s="29">
        <v>294</v>
      </c>
      <c r="K558" s="31">
        <v>0.47266881028938901</v>
      </c>
      <c r="L558" s="29">
        <v>6</v>
      </c>
      <c r="M558" s="29">
        <v>47</v>
      </c>
      <c r="N558" s="29">
        <v>256</v>
      </c>
      <c r="O558" s="29">
        <v>63</v>
      </c>
      <c r="P558" s="29">
        <v>0</v>
      </c>
      <c r="Q558" s="29">
        <v>229</v>
      </c>
      <c r="R558" s="29">
        <v>21</v>
      </c>
      <c r="S558" s="29">
        <f>SUM(Table6[[#This Row],[AmInd]:[HawPI]],Table6[[#This Row],[Multiple]])</f>
        <v>393</v>
      </c>
      <c r="T558" s="29">
        <v>586</v>
      </c>
      <c r="U558" s="31">
        <v>0.94212218649517698</v>
      </c>
      <c r="V558" s="29">
        <v>36</v>
      </c>
      <c r="W558" s="31">
        <v>5.78778135048231E-2</v>
      </c>
      <c r="X558" s="29">
        <v>0</v>
      </c>
      <c r="Y558" s="29">
        <v>0</v>
      </c>
      <c r="Z558" s="29" t="s">
        <v>1869</v>
      </c>
      <c r="AA558" s="29">
        <v>78</v>
      </c>
      <c r="AB558" s="29">
        <v>105</v>
      </c>
      <c r="AC558" s="29">
        <v>92</v>
      </c>
      <c r="AD558" s="28">
        <v>119</v>
      </c>
      <c r="AE558" s="29">
        <v>118</v>
      </c>
      <c r="AF558" s="29">
        <v>110</v>
      </c>
      <c r="AG558" s="29">
        <v>0</v>
      </c>
      <c r="AH558" s="29">
        <v>0</v>
      </c>
      <c r="AI558" s="29">
        <v>0</v>
      </c>
      <c r="AJ558" s="29">
        <v>0</v>
      </c>
      <c r="AK558" s="29">
        <v>0</v>
      </c>
      <c r="AL558" s="29">
        <v>0</v>
      </c>
      <c r="AM558" s="29">
        <v>0</v>
      </c>
      <c r="AN558" s="29">
        <v>0</v>
      </c>
      <c r="AO558" s="29">
        <v>491</v>
      </c>
      <c r="AP558" s="72">
        <f>Table6[[#This Row],[FRL]]/Table6[[#This Row],[Total Students]]</f>
        <v>0.78938906752411575</v>
      </c>
      <c r="AQ558" s="29">
        <v>491</v>
      </c>
      <c r="AR558" s="57">
        <f>Table6[[#This Row],[At Risk]]/Table6[[#This Row],[Total Students]]</f>
        <v>0.78938906752411575</v>
      </c>
      <c r="AS558" s="29" t="s">
        <v>1767</v>
      </c>
      <c r="AT558" s="29" t="s">
        <v>2170</v>
      </c>
      <c r="AU558" s="70" t="s">
        <v>3246</v>
      </c>
    </row>
    <row r="559" spans="2:47" x14ac:dyDescent="0.25">
      <c r="B559" s="28" t="s">
        <v>1808</v>
      </c>
      <c r="C559" s="28" t="s">
        <v>130</v>
      </c>
      <c r="D559" s="28" t="s">
        <v>131</v>
      </c>
      <c r="E559" s="28" t="s">
        <v>2235</v>
      </c>
      <c r="F559" s="28" t="s">
        <v>952</v>
      </c>
      <c r="G559" s="29">
        <v>561</v>
      </c>
      <c r="H559" s="29">
        <v>269</v>
      </c>
      <c r="I559" s="31">
        <v>0.47950089126559697</v>
      </c>
      <c r="J559" s="29">
        <v>292</v>
      </c>
      <c r="K559" s="31">
        <v>0.52049910873440297</v>
      </c>
      <c r="L559" s="29">
        <v>4</v>
      </c>
      <c r="M559" s="29">
        <v>27</v>
      </c>
      <c r="N559" s="29">
        <v>348</v>
      </c>
      <c r="O559" s="29">
        <v>65</v>
      </c>
      <c r="P559" s="29">
        <v>3</v>
      </c>
      <c r="Q559" s="29">
        <v>91</v>
      </c>
      <c r="R559" s="29">
        <v>23</v>
      </c>
      <c r="S559" s="29">
        <f>SUM(Table6[[#This Row],[AmInd]:[HawPI]],Table6[[#This Row],[Multiple]])</f>
        <v>470</v>
      </c>
      <c r="T559" s="29">
        <v>531</v>
      </c>
      <c r="U559" s="31">
        <v>0.946524064171123</v>
      </c>
      <c r="V559" s="29">
        <v>30</v>
      </c>
      <c r="W559" s="31">
        <v>5.3475935828876997E-2</v>
      </c>
      <c r="X559" s="29">
        <v>0</v>
      </c>
      <c r="Y559" s="29">
        <v>0</v>
      </c>
      <c r="Z559" s="29" t="s">
        <v>1869</v>
      </c>
      <c r="AA559" s="29">
        <v>0</v>
      </c>
      <c r="AB559" s="29">
        <v>0</v>
      </c>
      <c r="AC559" s="29">
        <v>0</v>
      </c>
      <c r="AD559" s="28">
        <v>0</v>
      </c>
      <c r="AE559" s="29">
        <v>0</v>
      </c>
      <c r="AF559" s="29">
        <v>0</v>
      </c>
      <c r="AG559" s="29">
        <v>148</v>
      </c>
      <c r="AH559" s="29">
        <v>178</v>
      </c>
      <c r="AI559" s="29">
        <v>235</v>
      </c>
      <c r="AJ559" s="29">
        <v>0</v>
      </c>
      <c r="AK559" s="29">
        <v>0</v>
      </c>
      <c r="AL559" s="29">
        <v>0</v>
      </c>
      <c r="AM559" s="29">
        <v>0</v>
      </c>
      <c r="AN559" s="29">
        <v>0</v>
      </c>
      <c r="AO559" s="29">
        <v>476</v>
      </c>
      <c r="AP559" s="72">
        <f>Table6[[#This Row],[FRL]]/Table6[[#This Row],[Total Students]]</f>
        <v>0.84848484848484851</v>
      </c>
      <c r="AQ559" s="29">
        <v>482</v>
      </c>
      <c r="AR559" s="57">
        <f>Table6[[#This Row],[At Risk]]/Table6[[#This Row],[Total Students]]</f>
        <v>0.85918003565062384</v>
      </c>
      <c r="AS559" s="29" t="s">
        <v>1767</v>
      </c>
      <c r="AT559" s="29" t="s">
        <v>2170</v>
      </c>
      <c r="AU559" s="70" t="s">
        <v>3247</v>
      </c>
    </row>
    <row r="560" spans="2:47" x14ac:dyDescent="0.25">
      <c r="B560" s="28" t="s">
        <v>1808</v>
      </c>
      <c r="C560" s="28" t="s">
        <v>130</v>
      </c>
      <c r="D560" s="28" t="s">
        <v>131</v>
      </c>
      <c r="E560" s="28" t="s">
        <v>2236</v>
      </c>
      <c r="F560" s="28" t="s">
        <v>953</v>
      </c>
      <c r="G560" s="29">
        <v>799</v>
      </c>
      <c r="H560" s="29">
        <v>422</v>
      </c>
      <c r="I560" s="31">
        <v>0.52816020025031296</v>
      </c>
      <c r="J560" s="29">
        <v>377</v>
      </c>
      <c r="K560" s="31">
        <v>0.47183979974968698</v>
      </c>
      <c r="L560" s="29">
        <v>4</v>
      </c>
      <c r="M560" s="29">
        <v>21</v>
      </c>
      <c r="N560" s="29">
        <v>275</v>
      </c>
      <c r="O560" s="29">
        <v>176</v>
      </c>
      <c r="P560" s="29">
        <v>5</v>
      </c>
      <c r="Q560" s="29">
        <v>301</v>
      </c>
      <c r="R560" s="29">
        <v>17</v>
      </c>
      <c r="S560" s="29">
        <f>SUM(Table6[[#This Row],[AmInd]:[HawPI]],Table6[[#This Row],[Multiple]])</f>
        <v>498</v>
      </c>
      <c r="T560" s="29">
        <v>749</v>
      </c>
      <c r="U560" s="31">
        <v>0.93742177722152698</v>
      </c>
      <c r="V560" s="29">
        <v>50</v>
      </c>
      <c r="W560" s="31">
        <v>6.2578222778473094E-2</v>
      </c>
      <c r="X560" s="29">
        <v>0</v>
      </c>
      <c r="Y560" s="29">
        <v>0</v>
      </c>
      <c r="Z560" s="29" t="s">
        <v>1869</v>
      </c>
      <c r="AA560" s="29">
        <v>0</v>
      </c>
      <c r="AB560" s="29">
        <v>0</v>
      </c>
      <c r="AC560" s="29">
        <v>0</v>
      </c>
      <c r="AD560" s="28">
        <v>0</v>
      </c>
      <c r="AE560" s="29">
        <v>0</v>
      </c>
      <c r="AF560" s="29">
        <v>0</v>
      </c>
      <c r="AG560" s="29">
        <v>251</v>
      </c>
      <c r="AH560" s="29">
        <v>262</v>
      </c>
      <c r="AI560" s="29">
        <v>286</v>
      </c>
      <c r="AJ560" s="29">
        <v>0</v>
      </c>
      <c r="AK560" s="29">
        <v>0</v>
      </c>
      <c r="AL560" s="29">
        <v>0</v>
      </c>
      <c r="AM560" s="29">
        <v>0</v>
      </c>
      <c r="AN560" s="29">
        <v>0</v>
      </c>
      <c r="AO560" s="29">
        <v>539</v>
      </c>
      <c r="AP560" s="72">
        <f>Table6[[#This Row],[FRL]]/Table6[[#This Row],[Total Students]]</f>
        <v>0.67459324155193989</v>
      </c>
      <c r="AQ560" s="29">
        <v>556</v>
      </c>
      <c r="AR560" s="57">
        <f>Table6[[#This Row],[At Risk]]/Table6[[#This Row],[Total Students]]</f>
        <v>0.69586983729662077</v>
      </c>
      <c r="AS560" s="29" t="s">
        <v>1767</v>
      </c>
      <c r="AT560" s="29" t="s">
        <v>2170</v>
      </c>
      <c r="AU560" s="70" t="s">
        <v>3247</v>
      </c>
    </row>
    <row r="561" spans="2:47" x14ac:dyDescent="0.25">
      <c r="B561" s="28" t="s">
        <v>1808</v>
      </c>
      <c r="C561" s="28" t="s">
        <v>130</v>
      </c>
      <c r="D561" s="28" t="s">
        <v>131</v>
      </c>
      <c r="E561" s="28" t="s">
        <v>2237</v>
      </c>
      <c r="F561" s="28" t="s">
        <v>954</v>
      </c>
      <c r="G561" s="29">
        <v>67</v>
      </c>
      <c r="H561" s="29">
        <v>16</v>
      </c>
      <c r="I561" s="31">
        <v>0.238805970149254</v>
      </c>
      <c r="J561" s="29">
        <v>51</v>
      </c>
      <c r="K561" s="31">
        <v>0.76119402985074602</v>
      </c>
      <c r="L561" s="29">
        <v>0</v>
      </c>
      <c r="M561" s="29">
        <v>0</v>
      </c>
      <c r="N561" s="29">
        <v>49</v>
      </c>
      <c r="O561" s="29">
        <v>5</v>
      </c>
      <c r="P561" s="29">
        <v>0</v>
      </c>
      <c r="Q561" s="29">
        <v>9</v>
      </c>
      <c r="R561" s="29">
        <v>4</v>
      </c>
      <c r="S561" s="29">
        <f>SUM(Table6[[#This Row],[AmInd]:[HawPI]],Table6[[#This Row],[Multiple]])</f>
        <v>58</v>
      </c>
      <c r="T561" s="29">
        <v>64</v>
      </c>
      <c r="U561" s="31">
        <v>0.95522388059701502</v>
      </c>
      <c r="V561" s="29">
        <v>3</v>
      </c>
      <c r="W561" s="31">
        <v>4.47761194029851E-2</v>
      </c>
      <c r="X561" s="29">
        <v>0</v>
      </c>
      <c r="Y561" s="29">
        <v>0</v>
      </c>
      <c r="Z561" s="29" t="s">
        <v>1869</v>
      </c>
      <c r="AA561" s="29">
        <v>2</v>
      </c>
      <c r="AB561" s="29">
        <v>2</v>
      </c>
      <c r="AC561" s="29">
        <v>5</v>
      </c>
      <c r="AD561" s="28">
        <v>6</v>
      </c>
      <c r="AE561" s="29">
        <v>7</v>
      </c>
      <c r="AF561" s="29">
        <v>7</v>
      </c>
      <c r="AG561" s="29">
        <v>7</v>
      </c>
      <c r="AH561" s="29">
        <v>9</v>
      </c>
      <c r="AI561" s="29">
        <v>22</v>
      </c>
      <c r="AJ561" s="29">
        <v>0</v>
      </c>
      <c r="AK561" s="29">
        <v>0</v>
      </c>
      <c r="AL561" s="29">
        <v>0</v>
      </c>
      <c r="AM561" s="29">
        <v>0</v>
      </c>
      <c r="AN561" s="29">
        <v>0</v>
      </c>
      <c r="AO561" s="29">
        <v>65</v>
      </c>
      <c r="AP561" s="72">
        <f>Table6[[#This Row],[FRL]]/Table6[[#This Row],[Total Students]]</f>
        <v>0.97014925373134331</v>
      </c>
      <c r="AQ561" s="29">
        <v>65</v>
      </c>
      <c r="AR561" s="57">
        <f>Table6[[#This Row],[At Risk]]/Table6[[#This Row],[Total Students]]</f>
        <v>0.97014925373134331</v>
      </c>
      <c r="AS561" s="29" t="s">
        <v>1767</v>
      </c>
      <c r="AT561" s="29" t="s">
        <v>2170</v>
      </c>
      <c r="AU561" s="70" t="s">
        <v>3246</v>
      </c>
    </row>
    <row r="562" spans="2:47" ht="30" x14ac:dyDescent="0.25">
      <c r="B562" s="28" t="s">
        <v>1808</v>
      </c>
      <c r="C562" s="28" t="s">
        <v>130</v>
      </c>
      <c r="D562" s="28" t="s">
        <v>131</v>
      </c>
      <c r="E562" s="28" t="s">
        <v>2238</v>
      </c>
      <c r="F562" s="28" t="s">
        <v>955</v>
      </c>
      <c r="G562" s="29">
        <v>589</v>
      </c>
      <c r="H562" s="29">
        <v>274</v>
      </c>
      <c r="I562" s="31">
        <v>0.46519524617996599</v>
      </c>
      <c r="J562" s="29">
        <v>315</v>
      </c>
      <c r="K562" s="31">
        <v>0.53480475382003401</v>
      </c>
      <c r="L562" s="29">
        <v>1</v>
      </c>
      <c r="M562" s="29">
        <v>77</v>
      </c>
      <c r="N562" s="29">
        <v>112</v>
      </c>
      <c r="O562" s="29">
        <v>81</v>
      </c>
      <c r="P562" s="29">
        <v>0</v>
      </c>
      <c r="Q562" s="29">
        <v>304</v>
      </c>
      <c r="R562" s="29">
        <v>14</v>
      </c>
      <c r="S562" s="29">
        <f>SUM(Table6[[#This Row],[AmInd]:[HawPI]],Table6[[#This Row],[Multiple]])</f>
        <v>285</v>
      </c>
      <c r="T562" s="29">
        <v>589</v>
      </c>
      <c r="U562" s="31">
        <v>1</v>
      </c>
      <c r="V562" s="29">
        <v>0</v>
      </c>
      <c r="W562" s="31">
        <v>0</v>
      </c>
      <c r="X562" s="29">
        <v>0</v>
      </c>
      <c r="Y562" s="29">
        <v>0</v>
      </c>
      <c r="Z562" s="29" t="s">
        <v>1869</v>
      </c>
      <c r="AA562" s="29">
        <v>0</v>
      </c>
      <c r="AB562" s="29">
        <v>0</v>
      </c>
      <c r="AC562" s="29">
        <v>0</v>
      </c>
      <c r="AD562" s="28">
        <v>0</v>
      </c>
      <c r="AE562" s="29">
        <v>0</v>
      </c>
      <c r="AF562" s="29">
        <v>0</v>
      </c>
      <c r="AG562" s="29">
        <v>90</v>
      </c>
      <c r="AH562" s="29">
        <v>125</v>
      </c>
      <c r="AI562" s="29">
        <v>103</v>
      </c>
      <c r="AJ562" s="29">
        <v>92</v>
      </c>
      <c r="AK562" s="29">
        <v>0</v>
      </c>
      <c r="AL562" s="29">
        <v>85</v>
      </c>
      <c r="AM562" s="29">
        <v>63</v>
      </c>
      <c r="AN562" s="29">
        <v>31</v>
      </c>
      <c r="AO562" s="29">
        <v>198</v>
      </c>
      <c r="AP562" s="72">
        <f>Table6[[#This Row],[FRL]]/Table6[[#This Row],[Total Students]]</f>
        <v>0.33616298811544992</v>
      </c>
      <c r="AQ562" s="29">
        <v>198</v>
      </c>
      <c r="AR562" s="57">
        <f>Table6[[#This Row],[At Risk]]/Table6[[#This Row],[Total Students]]</f>
        <v>0.33616298811544992</v>
      </c>
      <c r="AS562" s="29" t="s">
        <v>1767</v>
      </c>
      <c r="AT562" s="29" t="s">
        <v>2170</v>
      </c>
      <c r="AU562" s="70" t="s">
        <v>3247</v>
      </c>
    </row>
    <row r="563" spans="2:47" ht="30" x14ac:dyDescent="0.25">
      <c r="B563" s="28" t="s">
        <v>1808</v>
      </c>
      <c r="C563" s="28" t="s">
        <v>130</v>
      </c>
      <c r="D563" s="28" t="s">
        <v>131</v>
      </c>
      <c r="E563" s="28" t="s">
        <v>2239</v>
      </c>
      <c r="F563" s="28" t="s">
        <v>956</v>
      </c>
      <c r="G563" s="29">
        <v>401</v>
      </c>
      <c r="H563" s="29">
        <v>201</v>
      </c>
      <c r="I563" s="31">
        <v>0.50124688279301699</v>
      </c>
      <c r="J563" s="29">
        <v>200</v>
      </c>
      <c r="K563" s="31">
        <v>0.49875311720698301</v>
      </c>
      <c r="L563" s="29">
        <v>4</v>
      </c>
      <c r="M563" s="29">
        <v>69</v>
      </c>
      <c r="N563" s="29">
        <v>122</v>
      </c>
      <c r="O563" s="29">
        <v>39</v>
      </c>
      <c r="P563" s="29">
        <v>2</v>
      </c>
      <c r="Q563" s="29">
        <v>149</v>
      </c>
      <c r="R563" s="29">
        <v>16</v>
      </c>
      <c r="S563" s="29">
        <f>SUM(Table6[[#This Row],[AmInd]:[HawPI]],Table6[[#This Row],[Multiple]])</f>
        <v>252</v>
      </c>
      <c r="T563" s="29">
        <v>400</v>
      </c>
      <c r="U563" s="31">
        <v>0.99750623441396502</v>
      </c>
      <c r="V563" s="29">
        <v>1</v>
      </c>
      <c r="W563" s="31">
        <v>2.4937655860349101E-3</v>
      </c>
      <c r="X563" s="29">
        <v>0</v>
      </c>
      <c r="Y563" s="29">
        <v>0</v>
      </c>
      <c r="Z563" s="29" t="s">
        <v>1869</v>
      </c>
      <c r="AA563" s="29">
        <v>0</v>
      </c>
      <c r="AB563" s="29">
        <v>0</v>
      </c>
      <c r="AC563" s="29">
        <v>0</v>
      </c>
      <c r="AD563" s="28">
        <v>0</v>
      </c>
      <c r="AE563" s="29">
        <v>0</v>
      </c>
      <c r="AF563" s="29">
        <v>0</v>
      </c>
      <c r="AG563" s="29">
        <v>0</v>
      </c>
      <c r="AH563" s="29">
        <v>0</v>
      </c>
      <c r="AI563" s="29">
        <v>0</v>
      </c>
      <c r="AJ563" s="29">
        <v>116</v>
      </c>
      <c r="AK563" s="29">
        <v>0</v>
      </c>
      <c r="AL563" s="29">
        <v>101</v>
      </c>
      <c r="AM563" s="29">
        <v>88</v>
      </c>
      <c r="AN563" s="29">
        <v>96</v>
      </c>
      <c r="AO563" s="29">
        <v>188</v>
      </c>
      <c r="AP563" s="72">
        <f>Table6[[#This Row],[FRL]]/Table6[[#This Row],[Total Students]]</f>
        <v>0.46882793017456359</v>
      </c>
      <c r="AQ563" s="29">
        <v>188</v>
      </c>
      <c r="AR563" s="57">
        <f>Table6[[#This Row],[At Risk]]/Table6[[#This Row],[Total Students]]</f>
        <v>0.46882793017456359</v>
      </c>
      <c r="AS563" s="29" t="s">
        <v>1767</v>
      </c>
      <c r="AT563" s="29" t="s">
        <v>2170</v>
      </c>
      <c r="AU563" s="70" t="s">
        <v>3247</v>
      </c>
    </row>
    <row r="564" spans="2:47" ht="30" x14ac:dyDescent="0.25">
      <c r="B564" s="28" t="s">
        <v>1808</v>
      </c>
      <c r="C564" s="28" t="s">
        <v>130</v>
      </c>
      <c r="D564" s="28" t="s">
        <v>131</v>
      </c>
      <c r="E564" s="28" t="s">
        <v>2240</v>
      </c>
      <c r="F564" s="28" t="s">
        <v>957</v>
      </c>
      <c r="G564" s="29">
        <v>322</v>
      </c>
      <c r="H564" s="29">
        <v>174</v>
      </c>
      <c r="I564" s="31">
        <v>0.54037267080745299</v>
      </c>
      <c r="J564" s="29">
        <v>148</v>
      </c>
      <c r="K564" s="31">
        <v>0.45962732919254701</v>
      </c>
      <c r="L564" s="29">
        <v>2</v>
      </c>
      <c r="M564" s="29">
        <v>54</v>
      </c>
      <c r="N564" s="29">
        <v>106</v>
      </c>
      <c r="O564" s="29">
        <v>18</v>
      </c>
      <c r="P564" s="29">
        <v>0</v>
      </c>
      <c r="Q564" s="29">
        <v>131</v>
      </c>
      <c r="R564" s="29">
        <v>11</v>
      </c>
      <c r="S564" s="29">
        <f>SUM(Table6[[#This Row],[AmInd]:[HawPI]],Table6[[#This Row],[Multiple]])</f>
        <v>191</v>
      </c>
      <c r="T564" s="29">
        <v>319</v>
      </c>
      <c r="U564" s="31">
        <v>0.99068322981366497</v>
      </c>
      <c r="V564" s="29">
        <v>3</v>
      </c>
      <c r="W564" s="31">
        <v>9.3167701863354005E-3</v>
      </c>
      <c r="X564" s="29">
        <v>0</v>
      </c>
      <c r="Y564" s="29">
        <v>0</v>
      </c>
      <c r="Z564" s="29" t="s">
        <v>1869</v>
      </c>
      <c r="AA564" s="29">
        <v>52</v>
      </c>
      <c r="AB564" s="29">
        <v>52</v>
      </c>
      <c r="AC564" s="29">
        <v>52</v>
      </c>
      <c r="AD564" s="28">
        <v>52</v>
      </c>
      <c r="AE564" s="29">
        <v>58</v>
      </c>
      <c r="AF564" s="29">
        <v>56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143</v>
      </c>
      <c r="AP564" s="72">
        <f>Table6[[#This Row],[FRL]]/Table6[[#This Row],[Total Students]]</f>
        <v>0.44409937888198758</v>
      </c>
      <c r="AQ564" s="29">
        <v>143</v>
      </c>
      <c r="AR564" s="57">
        <f>Table6[[#This Row],[At Risk]]/Table6[[#This Row],[Total Students]]</f>
        <v>0.44409937888198758</v>
      </c>
      <c r="AS564" s="29" t="s">
        <v>1767</v>
      </c>
      <c r="AT564" s="29" t="s">
        <v>2170</v>
      </c>
      <c r="AU564" s="70" t="s">
        <v>3246</v>
      </c>
    </row>
    <row r="565" spans="2:47" ht="30" x14ac:dyDescent="0.25">
      <c r="B565" s="28" t="s">
        <v>1808</v>
      </c>
      <c r="C565" s="28" t="s">
        <v>130</v>
      </c>
      <c r="D565" s="28" t="s">
        <v>131</v>
      </c>
      <c r="E565" s="28" t="s">
        <v>2241</v>
      </c>
      <c r="F565" s="28" t="s">
        <v>958</v>
      </c>
      <c r="G565" s="29">
        <v>246</v>
      </c>
      <c r="H565" s="29">
        <v>126</v>
      </c>
      <c r="I565" s="31">
        <v>0.51219512195121997</v>
      </c>
      <c r="J565" s="29">
        <v>120</v>
      </c>
      <c r="K565" s="31">
        <v>0.48780487804877998</v>
      </c>
      <c r="L565" s="29">
        <v>0</v>
      </c>
      <c r="M565" s="29">
        <v>42</v>
      </c>
      <c r="N565" s="29">
        <v>69</v>
      </c>
      <c r="O565" s="29">
        <v>24</v>
      </c>
      <c r="P565" s="29">
        <v>0</v>
      </c>
      <c r="Q565" s="29">
        <v>108</v>
      </c>
      <c r="R565" s="29">
        <v>3</v>
      </c>
      <c r="S565" s="29">
        <f>SUM(Table6[[#This Row],[AmInd]:[HawPI]],Table6[[#This Row],[Multiple]])</f>
        <v>138</v>
      </c>
      <c r="T565" s="29">
        <v>246</v>
      </c>
      <c r="U565" s="31">
        <v>1</v>
      </c>
      <c r="V565" s="29">
        <v>0</v>
      </c>
      <c r="W565" s="31">
        <v>0</v>
      </c>
      <c r="X565" s="29">
        <v>0</v>
      </c>
      <c r="Y565" s="29">
        <v>0</v>
      </c>
      <c r="Z565" s="29" t="s">
        <v>1869</v>
      </c>
      <c r="AA565" s="29">
        <v>0</v>
      </c>
      <c r="AB565" s="29">
        <v>0</v>
      </c>
      <c r="AC565" s="29">
        <v>0</v>
      </c>
      <c r="AD565" s="28">
        <v>0</v>
      </c>
      <c r="AE565" s="29">
        <v>0</v>
      </c>
      <c r="AF565" s="29">
        <v>0</v>
      </c>
      <c r="AG565" s="29">
        <v>74</v>
      </c>
      <c r="AH565" s="29">
        <v>80</v>
      </c>
      <c r="AI565" s="29">
        <v>92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128</v>
      </c>
      <c r="AP565" s="72">
        <f>Table6[[#This Row],[FRL]]/Table6[[#This Row],[Total Students]]</f>
        <v>0.52032520325203258</v>
      </c>
      <c r="AQ565" s="29">
        <v>128</v>
      </c>
      <c r="AR565" s="57">
        <f>Table6[[#This Row],[At Risk]]/Table6[[#This Row],[Total Students]]</f>
        <v>0.52032520325203258</v>
      </c>
      <c r="AS565" s="29" t="s">
        <v>1767</v>
      </c>
      <c r="AT565" s="29" t="s">
        <v>2170</v>
      </c>
      <c r="AU565" s="70" t="s">
        <v>3247</v>
      </c>
    </row>
    <row r="566" spans="2:47" x14ac:dyDescent="0.25">
      <c r="B566" s="28" t="s">
        <v>1808</v>
      </c>
      <c r="C566" s="28" t="s">
        <v>130</v>
      </c>
      <c r="D566" s="28" t="s">
        <v>131</v>
      </c>
      <c r="E566" s="28" t="s">
        <v>2242</v>
      </c>
      <c r="F566" s="28" t="s">
        <v>959</v>
      </c>
      <c r="G566" s="29">
        <v>88</v>
      </c>
      <c r="H566" s="29">
        <v>28</v>
      </c>
      <c r="I566" s="31">
        <v>0.31818181818181801</v>
      </c>
      <c r="J566" s="29">
        <v>60</v>
      </c>
      <c r="K566" s="31">
        <v>0.68181818181818199</v>
      </c>
      <c r="L566" s="29">
        <v>0</v>
      </c>
      <c r="M566" s="29">
        <v>1</v>
      </c>
      <c r="N566" s="29">
        <v>68</v>
      </c>
      <c r="O566" s="29">
        <v>14</v>
      </c>
      <c r="P566" s="29">
        <v>0</v>
      </c>
      <c r="Q566" s="29">
        <v>5</v>
      </c>
      <c r="R566" s="29">
        <v>0</v>
      </c>
      <c r="S566" s="29">
        <f>SUM(Table6[[#This Row],[AmInd]:[HawPI]],Table6[[#This Row],[Multiple]])</f>
        <v>83</v>
      </c>
      <c r="T566" s="29">
        <v>80</v>
      </c>
      <c r="U566" s="31">
        <v>0.90909090909090895</v>
      </c>
      <c r="V566" s="29">
        <v>8</v>
      </c>
      <c r="W566" s="31">
        <v>9.0909090909090898E-2</v>
      </c>
      <c r="X566" s="29">
        <v>0</v>
      </c>
      <c r="Y566" s="29">
        <v>0</v>
      </c>
      <c r="Z566" s="29" t="s">
        <v>1869</v>
      </c>
      <c r="AA566" s="29">
        <v>2</v>
      </c>
      <c r="AB566" s="29">
        <v>2</v>
      </c>
      <c r="AC566" s="29">
        <v>0</v>
      </c>
      <c r="AD566" s="28">
        <v>2</v>
      </c>
      <c r="AE566" s="29">
        <v>4</v>
      </c>
      <c r="AF566" s="29">
        <v>5</v>
      </c>
      <c r="AG566" s="29">
        <v>5</v>
      </c>
      <c r="AH566" s="29">
        <v>7</v>
      </c>
      <c r="AI566" s="29">
        <v>8</v>
      </c>
      <c r="AJ566" s="29">
        <v>35</v>
      </c>
      <c r="AK566" s="29">
        <v>0</v>
      </c>
      <c r="AL566" s="29">
        <v>7</v>
      </c>
      <c r="AM566" s="29">
        <v>7</v>
      </c>
      <c r="AN566" s="29">
        <v>4</v>
      </c>
      <c r="AO566" s="29">
        <v>79</v>
      </c>
      <c r="AP566" s="72">
        <f>Table6[[#This Row],[FRL]]/Table6[[#This Row],[Total Students]]</f>
        <v>0.89772727272727271</v>
      </c>
      <c r="AQ566" s="29">
        <v>79</v>
      </c>
      <c r="AR566" s="57">
        <f>Table6[[#This Row],[At Risk]]/Table6[[#This Row],[Total Students]]</f>
        <v>0.89772727272727271</v>
      </c>
      <c r="AS566" s="29" t="s">
        <v>1767</v>
      </c>
      <c r="AT566" s="29" t="s">
        <v>2170</v>
      </c>
      <c r="AU566" s="70" t="s">
        <v>3246</v>
      </c>
    </row>
    <row r="567" spans="2:47" ht="30" x14ac:dyDescent="0.25">
      <c r="B567" s="28" t="s">
        <v>1808</v>
      </c>
      <c r="C567" s="28" t="s">
        <v>130</v>
      </c>
      <c r="D567" s="28" t="s">
        <v>131</v>
      </c>
      <c r="E567" s="28" t="s">
        <v>2243</v>
      </c>
      <c r="F567" s="28" t="s">
        <v>960</v>
      </c>
      <c r="G567" s="29">
        <v>363</v>
      </c>
      <c r="H567" s="29">
        <v>161</v>
      </c>
      <c r="I567" s="31">
        <v>0.443526170798898</v>
      </c>
      <c r="J567" s="29">
        <v>202</v>
      </c>
      <c r="K567" s="31">
        <v>0.556473829201102</v>
      </c>
      <c r="L567" s="29">
        <v>3</v>
      </c>
      <c r="M567" s="29">
        <v>8</v>
      </c>
      <c r="N567" s="29">
        <v>257</v>
      </c>
      <c r="O567" s="29">
        <v>29</v>
      </c>
      <c r="P567" s="29">
        <v>0</v>
      </c>
      <c r="Q567" s="29">
        <v>54</v>
      </c>
      <c r="R567" s="29">
        <v>12</v>
      </c>
      <c r="S567" s="29">
        <f>SUM(Table6[[#This Row],[AmInd]:[HawPI]],Table6[[#This Row],[Multiple]])</f>
        <v>309</v>
      </c>
      <c r="T567" s="29">
        <v>353</v>
      </c>
      <c r="U567" s="31">
        <v>0.97245179063360898</v>
      </c>
      <c r="V567" s="29">
        <v>10</v>
      </c>
      <c r="W567" s="31">
        <v>2.7548209366391199E-2</v>
      </c>
      <c r="X567" s="29">
        <v>0</v>
      </c>
      <c r="Y567" s="29">
        <v>1</v>
      </c>
      <c r="Z567" s="29" t="s">
        <v>1869</v>
      </c>
      <c r="AA567" s="29">
        <v>60</v>
      </c>
      <c r="AB567" s="29">
        <v>72</v>
      </c>
      <c r="AC567" s="29">
        <v>48</v>
      </c>
      <c r="AD567" s="28">
        <v>59</v>
      </c>
      <c r="AE567" s="29">
        <v>66</v>
      </c>
      <c r="AF567" s="29">
        <v>57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350</v>
      </c>
      <c r="AP567" s="72">
        <f>Table6[[#This Row],[FRL]]/Table6[[#This Row],[Total Students]]</f>
        <v>0.96418732782369143</v>
      </c>
      <c r="AQ567" s="29">
        <v>350</v>
      </c>
      <c r="AR567" s="57">
        <f>Table6[[#This Row],[At Risk]]/Table6[[#This Row],[Total Students]]</f>
        <v>0.96418732782369143</v>
      </c>
      <c r="AS567" s="29" t="s">
        <v>1767</v>
      </c>
      <c r="AT567" s="29" t="s">
        <v>2170</v>
      </c>
      <c r="AU567" s="70" t="s">
        <v>3246</v>
      </c>
    </row>
    <row r="568" spans="2:47" x14ac:dyDescent="0.25">
      <c r="B568" s="28" t="s">
        <v>1808</v>
      </c>
      <c r="C568" s="28" t="s">
        <v>130</v>
      </c>
      <c r="D568" s="28" t="s">
        <v>131</v>
      </c>
      <c r="E568" s="28" t="s">
        <v>2244</v>
      </c>
      <c r="F568" s="28" t="s">
        <v>961</v>
      </c>
      <c r="G568" s="29">
        <v>235</v>
      </c>
      <c r="H568" s="29">
        <v>125</v>
      </c>
      <c r="I568" s="31">
        <v>0.53191489361702105</v>
      </c>
      <c r="J568" s="29">
        <v>110</v>
      </c>
      <c r="K568" s="31">
        <v>0.46808510638297901</v>
      </c>
      <c r="L568" s="29">
        <v>1</v>
      </c>
      <c r="M568" s="29">
        <v>2</v>
      </c>
      <c r="N568" s="29">
        <v>161</v>
      </c>
      <c r="O568" s="29">
        <v>46</v>
      </c>
      <c r="P568" s="29">
        <v>0</v>
      </c>
      <c r="Q568" s="29">
        <v>21</v>
      </c>
      <c r="R568" s="29">
        <v>4</v>
      </c>
      <c r="S568" s="29">
        <f>SUM(Table6[[#This Row],[AmInd]:[HawPI]],Table6[[#This Row],[Multiple]])</f>
        <v>214</v>
      </c>
      <c r="T568" s="29">
        <v>202</v>
      </c>
      <c r="U568" s="31">
        <v>0.85957446808510596</v>
      </c>
      <c r="V568" s="29">
        <v>33</v>
      </c>
      <c r="W568" s="31">
        <v>0.14042553191489399</v>
      </c>
      <c r="X568" s="29">
        <v>0</v>
      </c>
      <c r="Y568" s="29">
        <v>0</v>
      </c>
      <c r="Z568" s="29" t="s">
        <v>1869</v>
      </c>
      <c r="AA568" s="29">
        <v>43</v>
      </c>
      <c r="AB568" s="29">
        <v>40</v>
      </c>
      <c r="AC568" s="29">
        <v>41</v>
      </c>
      <c r="AD568" s="28">
        <v>45</v>
      </c>
      <c r="AE568" s="29">
        <v>38</v>
      </c>
      <c r="AF568" s="29">
        <v>28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231</v>
      </c>
      <c r="AP568" s="72">
        <f>Table6[[#This Row],[FRL]]/Table6[[#This Row],[Total Students]]</f>
        <v>0.98297872340425529</v>
      </c>
      <c r="AQ568" s="29">
        <v>231</v>
      </c>
      <c r="AR568" s="57">
        <f>Table6[[#This Row],[At Risk]]/Table6[[#This Row],[Total Students]]</f>
        <v>0.98297872340425529</v>
      </c>
      <c r="AS568" s="29" t="s">
        <v>1767</v>
      </c>
      <c r="AT568" s="29" t="s">
        <v>2170</v>
      </c>
      <c r="AU568" s="70" t="s">
        <v>3246</v>
      </c>
    </row>
    <row r="569" spans="2:47" ht="30" x14ac:dyDescent="0.25">
      <c r="B569" s="28" t="s">
        <v>1808</v>
      </c>
      <c r="C569" s="28" t="s">
        <v>130</v>
      </c>
      <c r="D569" s="28" t="s">
        <v>131</v>
      </c>
      <c r="E569" s="28" t="s">
        <v>2245</v>
      </c>
      <c r="F569" s="28" t="s">
        <v>962</v>
      </c>
      <c r="G569" s="29">
        <v>543</v>
      </c>
      <c r="H569" s="29">
        <v>289</v>
      </c>
      <c r="I569" s="31">
        <v>0.53222836095764303</v>
      </c>
      <c r="J569" s="29">
        <v>254</v>
      </c>
      <c r="K569" s="31">
        <v>0.46777163904235702</v>
      </c>
      <c r="L569" s="29">
        <v>4</v>
      </c>
      <c r="M569" s="29">
        <v>0</v>
      </c>
      <c r="N569" s="29">
        <v>482</v>
      </c>
      <c r="O569" s="29">
        <v>20</v>
      </c>
      <c r="P569" s="29">
        <v>1</v>
      </c>
      <c r="Q569" s="29">
        <v>29</v>
      </c>
      <c r="R569" s="29">
        <v>7</v>
      </c>
      <c r="S569" s="29">
        <f>SUM(Table6[[#This Row],[AmInd]:[HawPI]],Table6[[#This Row],[Multiple]])</f>
        <v>514</v>
      </c>
      <c r="T569" s="29">
        <v>537</v>
      </c>
      <c r="U569" s="31">
        <v>0.98895027624309395</v>
      </c>
      <c r="V569" s="29">
        <v>6</v>
      </c>
      <c r="W569" s="31">
        <v>1.1049723756906099E-2</v>
      </c>
      <c r="X569" s="29">
        <v>0</v>
      </c>
      <c r="Y569" s="29">
        <v>4</v>
      </c>
      <c r="Z569" s="29" t="s">
        <v>1869</v>
      </c>
      <c r="AA569" s="29">
        <v>55</v>
      </c>
      <c r="AB569" s="29">
        <v>63</v>
      </c>
      <c r="AC569" s="29">
        <v>60</v>
      </c>
      <c r="AD569" s="28">
        <v>55</v>
      </c>
      <c r="AE569" s="29">
        <v>87</v>
      </c>
      <c r="AF569" s="29">
        <v>69</v>
      </c>
      <c r="AG569" s="29">
        <v>44</v>
      </c>
      <c r="AH569" s="29">
        <v>47</v>
      </c>
      <c r="AI569" s="29">
        <v>59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509</v>
      </c>
      <c r="AP569" s="72">
        <f>Table6[[#This Row],[FRL]]/Table6[[#This Row],[Total Students]]</f>
        <v>0.93738489871086561</v>
      </c>
      <c r="AQ569" s="29">
        <v>509</v>
      </c>
      <c r="AR569" s="57">
        <f>Table6[[#This Row],[At Risk]]/Table6[[#This Row],[Total Students]]</f>
        <v>0.93738489871086561</v>
      </c>
      <c r="AS569" s="29" t="s">
        <v>1767</v>
      </c>
      <c r="AT569" s="29" t="s">
        <v>2170</v>
      </c>
      <c r="AU569" s="70" t="s">
        <v>3246</v>
      </c>
    </row>
    <row r="570" spans="2:47" ht="30" x14ac:dyDescent="0.25">
      <c r="B570" s="28" t="s">
        <v>1808</v>
      </c>
      <c r="C570" s="28" t="s">
        <v>130</v>
      </c>
      <c r="D570" s="28" t="s">
        <v>131</v>
      </c>
      <c r="E570" s="28" t="s">
        <v>2246</v>
      </c>
      <c r="F570" s="28" t="s">
        <v>963</v>
      </c>
      <c r="G570" s="29">
        <v>572</v>
      </c>
      <c r="H570" s="29">
        <v>294</v>
      </c>
      <c r="I570" s="31">
        <v>0.51398601398601396</v>
      </c>
      <c r="J570" s="29">
        <v>278</v>
      </c>
      <c r="K570" s="31">
        <v>0.48601398601398599</v>
      </c>
      <c r="L570" s="29">
        <v>1</v>
      </c>
      <c r="M570" s="29">
        <v>7</v>
      </c>
      <c r="N570" s="29">
        <v>228</v>
      </c>
      <c r="O570" s="29">
        <v>286</v>
      </c>
      <c r="P570" s="29">
        <v>0</v>
      </c>
      <c r="Q570" s="29">
        <v>47</v>
      </c>
      <c r="R570" s="29">
        <v>3</v>
      </c>
      <c r="S570" s="29">
        <f>SUM(Table6[[#This Row],[AmInd]:[HawPI]],Table6[[#This Row],[Multiple]])</f>
        <v>525</v>
      </c>
      <c r="T570" s="29">
        <v>363</v>
      </c>
      <c r="U570" s="31">
        <v>0.63461538461538503</v>
      </c>
      <c r="V570" s="29">
        <v>209</v>
      </c>
      <c r="W570" s="31">
        <v>0.36538461538461497</v>
      </c>
      <c r="X570" s="29">
        <v>0</v>
      </c>
      <c r="Y570" s="29">
        <v>0</v>
      </c>
      <c r="Z570" s="29" t="s">
        <v>1869</v>
      </c>
      <c r="AA570" s="29">
        <v>79</v>
      </c>
      <c r="AB570" s="29">
        <v>92</v>
      </c>
      <c r="AC570" s="29">
        <v>110</v>
      </c>
      <c r="AD570" s="28">
        <v>103</v>
      </c>
      <c r="AE570" s="29">
        <v>95</v>
      </c>
      <c r="AF570" s="29">
        <v>93</v>
      </c>
      <c r="AG570" s="29">
        <v>0</v>
      </c>
      <c r="AH570" s="29">
        <v>0</v>
      </c>
      <c r="AI570" s="29">
        <v>0</v>
      </c>
      <c r="AJ570" s="29">
        <v>0</v>
      </c>
      <c r="AK570" s="29">
        <v>0</v>
      </c>
      <c r="AL570" s="29">
        <v>0</v>
      </c>
      <c r="AM570" s="29">
        <v>0</v>
      </c>
      <c r="AN570" s="29">
        <v>0</v>
      </c>
      <c r="AO570" s="29">
        <v>546</v>
      </c>
      <c r="AP570" s="72">
        <f>Table6[[#This Row],[FRL]]/Table6[[#This Row],[Total Students]]</f>
        <v>0.95454545454545459</v>
      </c>
      <c r="AQ570" s="29">
        <v>546</v>
      </c>
      <c r="AR570" s="57">
        <f>Table6[[#This Row],[At Risk]]/Table6[[#This Row],[Total Students]]</f>
        <v>0.95454545454545459</v>
      </c>
      <c r="AS570" s="29" t="s">
        <v>1767</v>
      </c>
      <c r="AT570" s="29" t="s">
        <v>2170</v>
      </c>
      <c r="AU570" s="70" t="s">
        <v>3246</v>
      </c>
    </row>
    <row r="571" spans="2:47" ht="30" x14ac:dyDescent="0.25">
      <c r="B571" s="28" t="s">
        <v>1808</v>
      </c>
      <c r="C571" s="28" t="s">
        <v>130</v>
      </c>
      <c r="D571" s="28" t="s">
        <v>131</v>
      </c>
      <c r="E571" s="28" t="s">
        <v>2247</v>
      </c>
      <c r="F571" s="28" t="s">
        <v>964</v>
      </c>
      <c r="G571" s="29">
        <v>314</v>
      </c>
      <c r="H571" s="29">
        <v>183</v>
      </c>
      <c r="I571" s="31">
        <v>0.58280254777070095</v>
      </c>
      <c r="J571" s="29">
        <v>131</v>
      </c>
      <c r="K571" s="31">
        <v>0.41719745222929899</v>
      </c>
      <c r="L571" s="29">
        <v>4</v>
      </c>
      <c r="M571" s="29">
        <v>34</v>
      </c>
      <c r="N571" s="29">
        <v>122</v>
      </c>
      <c r="O571" s="29">
        <v>29</v>
      </c>
      <c r="P571" s="29">
        <v>0</v>
      </c>
      <c r="Q571" s="29">
        <v>114</v>
      </c>
      <c r="R571" s="29">
        <v>11</v>
      </c>
      <c r="S571" s="29">
        <f>SUM(Table6[[#This Row],[AmInd]:[HawPI]],Table6[[#This Row],[Multiple]])</f>
        <v>200</v>
      </c>
      <c r="T571" s="29">
        <v>311</v>
      </c>
      <c r="U571" s="31">
        <v>0.99044585987261102</v>
      </c>
      <c r="V571" s="29">
        <v>3</v>
      </c>
      <c r="W571" s="31">
        <v>9.5541401273885294E-3</v>
      </c>
      <c r="X571" s="29">
        <v>0</v>
      </c>
      <c r="Y571" s="29">
        <v>0</v>
      </c>
      <c r="Z571" s="29" t="s">
        <v>1869</v>
      </c>
      <c r="AA571" s="29">
        <v>52</v>
      </c>
      <c r="AB571" s="29">
        <v>52</v>
      </c>
      <c r="AC571" s="29">
        <v>52</v>
      </c>
      <c r="AD571" s="28">
        <v>47</v>
      </c>
      <c r="AE571" s="29">
        <v>54</v>
      </c>
      <c r="AF571" s="29">
        <v>57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160</v>
      </c>
      <c r="AP571" s="72">
        <f>Table6[[#This Row],[FRL]]/Table6[[#This Row],[Total Students]]</f>
        <v>0.50955414012738853</v>
      </c>
      <c r="AQ571" s="29">
        <v>160</v>
      </c>
      <c r="AR571" s="57">
        <f>Table6[[#This Row],[At Risk]]/Table6[[#This Row],[Total Students]]</f>
        <v>0.50955414012738853</v>
      </c>
      <c r="AS571" s="29" t="s">
        <v>1767</v>
      </c>
      <c r="AT571" s="29" t="s">
        <v>2170</v>
      </c>
      <c r="AU571" s="70" t="s">
        <v>3246</v>
      </c>
    </row>
    <row r="572" spans="2:47" ht="30" x14ac:dyDescent="0.25">
      <c r="B572" s="28" t="s">
        <v>1808</v>
      </c>
      <c r="C572" s="28" t="s">
        <v>130</v>
      </c>
      <c r="D572" s="28" t="s">
        <v>131</v>
      </c>
      <c r="E572" s="28" t="s">
        <v>2248</v>
      </c>
      <c r="F572" s="28" t="s">
        <v>965</v>
      </c>
      <c r="G572" s="29">
        <v>339</v>
      </c>
      <c r="H572" s="29">
        <v>183</v>
      </c>
      <c r="I572" s="31">
        <v>0.53982300884955703</v>
      </c>
      <c r="J572" s="29">
        <v>156</v>
      </c>
      <c r="K572" s="31">
        <v>0.46017699115044203</v>
      </c>
      <c r="L572" s="29">
        <v>3</v>
      </c>
      <c r="M572" s="29">
        <v>40</v>
      </c>
      <c r="N572" s="29">
        <v>18</v>
      </c>
      <c r="O572" s="29">
        <v>31</v>
      </c>
      <c r="P572" s="29">
        <v>2</v>
      </c>
      <c r="Q572" s="29">
        <v>230</v>
      </c>
      <c r="R572" s="29">
        <v>15</v>
      </c>
      <c r="S572" s="29">
        <f>SUM(Table6[[#This Row],[AmInd]:[HawPI]],Table6[[#This Row],[Multiple]])</f>
        <v>109</v>
      </c>
      <c r="T572" s="29">
        <v>338</v>
      </c>
      <c r="U572" s="31">
        <v>0.99705014749262499</v>
      </c>
      <c r="V572" s="29">
        <v>1</v>
      </c>
      <c r="W572" s="31">
        <v>2.9498525073746299E-3</v>
      </c>
      <c r="X572" s="29">
        <v>0</v>
      </c>
      <c r="Y572" s="29">
        <v>3</v>
      </c>
      <c r="Z572" s="29" t="s">
        <v>1869</v>
      </c>
      <c r="AA572" s="29">
        <v>52</v>
      </c>
      <c r="AB572" s="29">
        <v>52</v>
      </c>
      <c r="AC572" s="29">
        <v>52</v>
      </c>
      <c r="AD572" s="28">
        <v>52</v>
      </c>
      <c r="AE572" s="29">
        <v>62</v>
      </c>
      <c r="AF572" s="29">
        <v>66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78</v>
      </c>
      <c r="AP572" s="72">
        <f>Table6[[#This Row],[FRL]]/Table6[[#This Row],[Total Students]]</f>
        <v>0.23008849557522124</v>
      </c>
      <c r="AQ572" s="29">
        <v>78</v>
      </c>
      <c r="AR572" s="57">
        <f>Table6[[#This Row],[At Risk]]/Table6[[#This Row],[Total Students]]</f>
        <v>0.23008849557522124</v>
      </c>
      <c r="AS572" s="29" t="s">
        <v>1767</v>
      </c>
      <c r="AT572" s="29" t="s">
        <v>2170</v>
      </c>
      <c r="AU572" s="70" t="s">
        <v>3246</v>
      </c>
    </row>
    <row r="573" spans="2:47" x14ac:dyDescent="0.25">
      <c r="B573" s="28" t="s">
        <v>1808</v>
      </c>
      <c r="C573" s="28" t="s">
        <v>130</v>
      </c>
      <c r="D573" s="28" t="s">
        <v>131</v>
      </c>
      <c r="E573" s="28" t="s">
        <v>2249</v>
      </c>
      <c r="F573" s="28" t="s">
        <v>966</v>
      </c>
      <c r="G573" s="29">
        <v>162</v>
      </c>
      <c r="H573" s="29">
        <v>74</v>
      </c>
      <c r="I573" s="31">
        <v>0.45679012345678999</v>
      </c>
      <c r="J573" s="29">
        <v>88</v>
      </c>
      <c r="K573" s="31">
        <v>0.54320987654320996</v>
      </c>
      <c r="L573" s="29">
        <v>3</v>
      </c>
      <c r="M573" s="29">
        <v>4</v>
      </c>
      <c r="N573" s="29">
        <v>74</v>
      </c>
      <c r="O573" s="29">
        <v>21</v>
      </c>
      <c r="P573" s="29">
        <v>0</v>
      </c>
      <c r="Q573" s="29">
        <v>55</v>
      </c>
      <c r="R573" s="29">
        <v>5</v>
      </c>
      <c r="S573" s="29">
        <f>SUM(Table6[[#This Row],[AmInd]:[HawPI]],Table6[[#This Row],[Multiple]])</f>
        <v>107</v>
      </c>
      <c r="T573" s="29">
        <v>153</v>
      </c>
      <c r="U573" s="31">
        <v>0.94444444444444398</v>
      </c>
      <c r="V573" s="29">
        <v>9</v>
      </c>
      <c r="W573" s="31">
        <v>5.5555555555555601E-2</v>
      </c>
      <c r="X573" s="29">
        <v>0</v>
      </c>
      <c r="Y573" s="29">
        <v>0</v>
      </c>
      <c r="Z573" s="29" t="s">
        <v>1869</v>
      </c>
      <c r="AA573" s="29">
        <v>0</v>
      </c>
      <c r="AB573" s="29">
        <v>0</v>
      </c>
      <c r="AC573" s="29">
        <v>0</v>
      </c>
      <c r="AD573" s="28">
        <v>0</v>
      </c>
      <c r="AE573" s="29">
        <v>0</v>
      </c>
      <c r="AF573" s="29">
        <v>0</v>
      </c>
      <c r="AG573" s="29">
        <v>0</v>
      </c>
      <c r="AH573" s="29">
        <v>0</v>
      </c>
      <c r="AI573" s="29">
        <v>0</v>
      </c>
      <c r="AJ573" s="29">
        <v>51</v>
      </c>
      <c r="AK573" s="29">
        <v>9</v>
      </c>
      <c r="AL573" s="29">
        <v>30</v>
      </c>
      <c r="AM573" s="29">
        <v>44</v>
      </c>
      <c r="AN573" s="29">
        <v>28</v>
      </c>
      <c r="AO573" s="29">
        <v>107</v>
      </c>
      <c r="AP573" s="72">
        <f>Table6[[#This Row],[FRL]]/Table6[[#This Row],[Total Students]]</f>
        <v>0.66049382716049387</v>
      </c>
      <c r="AQ573" s="29">
        <v>110</v>
      </c>
      <c r="AR573" s="57">
        <f>Table6[[#This Row],[At Risk]]/Table6[[#This Row],[Total Students]]</f>
        <v>0.67901234567901236</v>
      </c>
      <c r="AS573" s="29" t="s">
        <v>1767</v>
      </c>
      <c r="AT573" s="29" t="s">
        <v>2170</v>
      </c>
      <c r="AU573" s="70" t="s">
        <v>3247</v>
      </c>
    </row>
    <row r="574" spans="2:47" ht="30" x14ac:dyDescent="0.25">
      <c r="B574" s="28" t="s">
        <v>1808</v>
      </c>
      <c r="C574" s="28" t="s">
        <v>130</v>
      </c>
      <c r="D574" s="28" t="s">
        <v>131</v>
      </c>
      <c r="E574" s="28" t="s">
        <v>2250</v>
      </c>
      <c r="F574" s="28" t="s">
        <v>967</v>
      </c>
      <c r="G574" s="29">
        <v>378</v>
      </c>
      <c r="H574" s="29">
        <v>200</v>
      </c>
      <c r="I574" s="31">
        <v>0.52910052910052896</v>
      </c>
      <c r="J574" s="29">
        <v>178</v>
      </c>
      <c r="K574" s="31">
        <v>0.47089947089947098</v>
      </c>
      <c r="L574" s="29">
        <v>4</v>
      </c>
      <c r="M574" s="29">
        <v>8</v>
      </c>
      <c r="N574" s="29">
        <v>135</v>
      </c>
      <c r="O574" s="29">
        <v>129</v>
      </c>
      <c r="P574" s="29">
        <v>0</v>
      </c>
      <c r="Q574" s="29">
        <v>93</v>
      </c>
      <c r="R574" s="29">
        <v>9</v>
      </c>
      <c r="S574" s="29">
        <f>SUM(Table6[[#This Row],[AmInd]:[HawPI]],Table6[[#This Row],[Multiple]])</f>
        <v>285</v>
      </c>
      <c r="T574" s="29">
        <v>369</v>
      </c>
      <c r="U574" s="31">
        <v>0.97619047619047605</v>
      </c>
      <c r="V574" s="29">
        <v>9</v>
      </c>
      <c r="W574" s="31">
        <v>2.3809523809523801E-2</v>
      </c>
      <c r="X574" s="29">
        <v>0</v>
      </c>
      <c r="Y574" s="29">
        <v>0</v>
      </c>
      <c r="Z574" s="29" t="s">
        <v>1869</v>
      </c>
      <c r="AA574" s="29">
        <v>73</v>
      </c>
      <c r="AB574" s="29">
        <v>84</v>
      </c>
      <c r="AC574" s="29">
        <v>78</v>
      </c>
      <c r="AD574" s="28">
        <v>48</v>
      </c>
      <c r="AE574" s="29">
        <v>56</v>
      </c>
      <c r="AF574" s="29">
        <v>39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238</v>
      </c>
      <c r="AP574" s="72">
        <f>Table6[[#This Row],[FRL]]/Table6[[#This Row],[Total Students]]</f>
        <v>0.62962962962962965</v>
      </c>
      <c r="AQ574" s="29">
        <v>239</v>
      </c>
      <c r="AR574" s="57">
        <f>Table6[[#This Row],[At Risk]]/Table6[[#This Row],[Total Students]]</f>
        <v>0.63227513227513232</v>
      </c>
      <c r="AS574" s="29" t="s">
        <v>1767</v>
      </c>
      <c r="AT574" s="29" t="s">
        <v>2170</v>
      </c>
      <c r="AU574" s="70" t="s">
        <v>3247</v>
      </c>
    </row>
    <row r="575" spans="2:47" ht="30" x14ac:dyDescent="0.25">
      <c r="B575" s="28" t="s">
        <v>1808</v>
      </c>
      <c r="C575" s="28" t="s">
        <v>130</v>
      </c>
      <c r="D575" s="28" t="s">
        <v>131</v>
      </c>
      <c r="E575" s="28" t="s">
        <v>2251</v>
      </c>
      <c r="F575" s="28" t="s">
        <v>968</v>
      </c>
      <c r="G575" s="29">
        <v>990</v>
      </c>
      <c r="H575" s="29">
        <v>478</v>
      </c>
      <c r="I575" s="31">
        <v>0.482828282828283</v>
      </c>
      <c r="J575" s="29">
        <v>512</v>
      </c>
      <c r="K575" s="31">
        <v>0.51717171717171695</v>
      </c>
      <c r="L575" s="29">
        <v>3</v>
      </c>
      <c r="M575" s="29">
        <v>42</v>
      </c>
      <c r="N575" s="29">
        <v>192</v>
      </c>
      <c r="O575" s="29">
        <v>182</v>
      </c>
      <c r="P575" s="29">
        <v>0</v>
      </c>
      <c r="Q575" s="29">
        <v>542</v>
      </c>
      <c r="R575" s="29">
        <v>29</v>
      </c>
      <c r="S575" s="29">
        <f>SUM(Table6[[#This Row],[AmInd]:[HawPI]],Table6[[#This Row],[Multiple]])</f>
        <v>448</v>
      </c>
      <c r="T575" s="29">
        <v>963</v>
      </c>
      <c r="U575" s="31">
        <v>0.972727272727273</v>
      </c>
      <c r="V575" s="29">
        <v>27</v>
      </c>
      <c r="W575" s="31">
        <v>2.7272727272727299E-2</v>
      </c>
      <c r="X575" s="29">
        <v>0</v>
      </c>
      <c r="Y575" s="29">
        <v>4</v>
      </c>
      <c r="Z575" s="29" t="s">
        <v>1869</v>
      </c>
      <c r="AA575" s="29">
        <v>90</v>
      </c>
      <c r="AB575" s="29">
        <v>100</v>
      </c>
      <c r="AC575" s="29">
        <v>100</v>
      </c>
      <c r="AD575" s="28">
        <v>100</v>
      </c>
      <c r="AE575" s="29">
        <v>103</v>
      </c>
      <c r="AF575" s="29">
        <v>104</v>
      </c>
      <c r="AG575" s="29">
        <v>104</v>
      </c>
      <c r="AH575" s="29">
        <v>103</v>
      </c>
      <c r="AI575" s="29">
        <v>78</v>
      </c>
      <c r="AJ575" s="29">
        <v>104</v>
      </c>
      <c r="AK575" s="29">
        <v>0</v>
      </c>
      <c r="AL575" s="29">
        <v>0</v>
      </c>
      <c r="AM575" s="29">
        <v>0</v>
      </c>
      <c r="AN575" s="29">
        <v>0</v>
      </c>
      <c r="AO575" s="29">
        <v>617</v>
      </c>
      <c r="AP575" s="72">
        <f>Table6[[#This Row],[FRL]]/Table6[[#This Row],[Total Students]]</f>
        <v>0.62323232323232325</v>
      </c>
      <c r="AQ575" s="29">
        <v>623</v>
      </c>
      <c r="AR575" s="57">
        <f>Table6[[#This Row],[At Risk]]/Table6[[#This Row],[Total Students]]</f>
        <v>0.62929292929292935</v>
      </c>
      <c r="AS575" s="29" t="s">
        <v>1767</v>
      </c>
      <c r="AT575" s="29" t="s">
        <v>2170</v>
      </c>
      <c r="AU575" s="70" t="s">
        <v>3247</v>
      </c>
    </row>
    <row r="576" spans="2:47" x14ac:dyDescent="0.25">
      <c r="B576" s="28" t="s">
        <v>1808</v>
      </c>
      <c r="C576" s="28" t="s">
        <v>130</v>
      </c>
      <c r="D576" s="28" t="s">
        <v>131</v>
      </c>
      <c r="E576" s="28" t="s">
        <v>2252</v>
      </c>
      <c r="F576" s="28" t="s">
        <v>969</v>
      </c>
      <c r="G576" s="29">
        <v>691</v>
      </c>
      <c r="H576" s="29">
        <v>381</v>
      </c>
      <c r="I576" s="31">
        <v>0.55137481910274999</v>
      </c>
      <c r="J576" s="29">
        <v>310</v>
      </c>
      <c r="K576" s="31">
        <v>0.44862518089725001</v>
      </c>
      <c r="L576" s="29">
        <v>3</v>
      </c>
      <c r="M576" s="29">
        <v>8</v>
      </c>
      <c r="N576" s="29">
        <v>376</v>
      </c>
      <c r="O576" s="29">
        <v>74</v>
      </c>
      <c r="P576" s="29">
        <v>0</v>
      </c>
      <c r="Q576" s="29">
        <v>207</v>
      </c>
      <c r="R576" s="29">
        <v>23</v>
      </c>
      <c r="S576" s="29">
        <f>SUM(Table6[[#This Row],[AmInd]:[HawPI]],Table6[[#This Row],[Multiple]])</f>
        <v>484</v>
      </c>
      <c r="T576" s="29">
        <v>674</v>
      </c>
      <c r="U576" s="31">
        <v>0.97539797395079597</v>
      </c>
      <c r="V576" s="29">
        <v>17</v>
      </c>
      <c r="W576" s="31">
        <v>2.4602026049204102E-2</v>
      </c>
      <c r="X576" s="29">
        <v>0</v>
      </c>
      <c r="Y576" s="29">
        <v>0</v>
      </c>
      <c r="Z576" s="29" t="s">
        <v>1869</v>
      </c>
      <c r="AA576" s="29">
        <v>94</v>
      </c>
      <c r="AB576" s="29">
        <v>90</v>
      </c>
      <c r="AC576" s="29">
        <v>94</v>
      </c>
      <c r="AD576" s="28">
        <v>121</v>
      </c>
      <c r="AE576" s="29">
        <v>107</v>
      </c>
      <c r="AF576" s="29">
        <v>102</v>
      </c>
      <c r="AG576" s="29">
        <v>83</v>
      </c>
      <c r="AH576" s="29">
        <v>0</v>
      </c>
      <c r="AI576" s="29">
        <v>0</v>
      </c>
      <c r="AJ576" s="29">
        <v>0</v>
      </c>
      <c r="AK576" s="29">
        <v>0</v>
      </c>
      <c r="AL576" s="29">
        <v>0</v>
      </c>
      <c r="AM576" s="29">
        <v>0</v>
      </c>
      <c r="AN576" s="29">
        <v>0</v>
      </c>
      <c r="AO576" s="29">
        <v>572</v>
      </c>
      <c r="AP576" s="72">
        <f>Table6[[#This Row],[FRL]]/Table6[[#This Row],[Total Students]]</f>
        <v>0.82778581765557169</v>
      </c>
      <c r="AQ576" s="29">
        <v>573</v>
      </c>
      <c r="AR576" s="57">
        <f>Table6[[#This Row],[At Risk]]/Table6[[#This Row],[Total Students]]</f>
        <v>0.82923299565846598</v>
      </c>
      <c r="AS576" s="29" t="s">
        <v>1767</v>
      </c>
      <c r="AT576" s="29" t="s">
        <v>2170</v>
      </c>
      <c r="AU576" s="70" t="s">
        <v>3247</v>
      </c>
    </row>
    <row r="577" spans="2:47" x14ac:dyDescent="0.25">
      <c r="B577" s="28" t="s">
        <v>1808</v>
      </c>
      <c r="C577" s="28" t="s">
        <v>130</v>
      </c>
      <c r="D577" s="28" t="s">
        <v>131</v>
      </c>
      <c r="E577" s="28" t="s">
        <v>2253</v>
      </c>
      <c r="F577" s="28" t="s">
        <v>970</v>
      </c>
      <c r="G577" s="29">
        <v>183</v>
      </c>
      <c r="H577" s="29">
        <v>104</v>
      </c>
      <c r="I577" s="31">
        <v>0.56830601092896205</v>
      </c>
      <c r="J577" s="29">
        <v>79</v>
      </c>
      <c r="K577" s="31">
        <v>0.43169398907103801</v>
      </c>
      <c r="L577" s="29">
        <v>1</v>
      </c>
      <c r="M577" s="29">
        <v>5</v>
      </c>
      <c r="N577" s="29">
        <v>108</v>
      </c>
      <c r="O577" s="29">
        <v>11</v>
      </c>
      <c r="P577" s="29">
        <v>0</v>
      </c>
      <c r="Q577" s="29">
        <v>54</v>
      </c>
      <c r="R577" s="29">
        <v>4</v>
      </c>
      <c r="S577" s="29">
        <f>SUM(Table6[[#This Row],[AmInd]:[HawPI]],Table6[[#This Row],[Multiple]])</f>
        <v>129</v>
      </c>
      <c r="T577" s="29">
        <v>182</v>
      </c>
      <c r="U577" s="31">
        <v>0.99453551912568305</v>
      </c>
      <c r="V577" s="29">
        <v>1</v>
      </c>
      <c r="W577" s="31">
        <v>5.4644808743169399E-3</v>
      </c>
      <c r="X577" s="29">
        <v>0</v>
      </c>
      <c r="Y577" s="29">
        <v>0</v>
      </c>
      <c r="Z577" s="29" t="s">
        <v>1869</v>
      </c>
      <c r="AA577" s="29">
        <v>64</v>
      </c>
      <c r="AB577" s="29">
        <v>66</v>
      </c>
      <c r="AC577" s="29">
        <v>53</v>
      </c>
      <c r="AD577" s="28">
        <v>0</v>
      </c>
      <c r="AE577" s="29">
        <v>0</v>
      </c>
      <c r="AF577" s="29">
        <v>0</v>
      </c>
      <c r="AG577" s="29">
        <v>0</v>
      </c>
      <c r="AH577" s="29">
        <v>0</v>
      </c>
      <c r="AI577" s="29">
        <v>0</v>
      </c>
      <c r="AJ577" s="29">
        <v>0</v>
      </c>
      <c r="AK577" s="29">
        <v>0</v>
      </c>
      <c r="AL577" s="29">
        <v>0</v>
      </c>
      <c r="AM577" s="29">
        <v>0</v>
      </c>
      <c r="AN577" s="29">
        <v>0</v>
      </c>
      <c r="AO577" s="29">
        <v>166</v>
      </c>
      <c r="AP577" s="72">
        <f>Table6[[#This Row],[FRL]]/Table6[[#This Row],[Total Students]]</f>
        <v>0.90710382513661203</v>
      </c>
      <c r="AQ577" s="29">
        <v>166</v>
      </c>
      <c r="AR577" s="57">
        <f>Table6[[#This Row],[At Risk]]/Table6[[#This Row],[Total Students]]</f>
        <v>0.90710382513661203</v>
      </c>
      <c r="AS577" s="29" t="s">
        <v>1767</v>
      </c>
      <c r="AT577" s="29" t="s">
        <v>2170</v>
      </c>
      <c r="AU577" s="70" t="s">
        <v>3246</v>
      </c>
    </row>
    <row r="578" spans="2:47" x14ac:dyDescent="0.25">
      <c r="B578" s="28" t="s">
        <v>1808</v>
      </c>
      <c r="C578" s="28" t="s">
        <v>130</v>
      </c>
      <c r="D578" s="28" t="s">
        <v>131</v>
      </c>
      <c r="E578" s="28" t="s">
        <v>2254</v>
      </c>
      <c r="F578" s="28" t="s">
        <v>971</v>
      </c>
      <c r="G578" s="29">
        <v>240</v>
      </c>
      <c r="H578" s="29">
        <v>133</v>
      </c>
      <c r="I578" s="31">
        <v>0.55416666666666703</v>
      </c>
      <c r="J578" s="29">
        <v>107</v>
      </c>
      <c r="K578" s="31">
        <v>0.44583333333333303</v>
      </c>
      <c r="L578" s="29">
        <v>1</v>
      </c>
      <c r="M578" s="29">
        <v>5</v>
      </c>
      <c r="N578" s="29">
        <v>143</v>
      </c>
      <c r="O578" s="29">
        <v>23</v>
      </c>
      <c r="P578" s="29">
        <v>0</v>
      </c>
      <c r="Q578" s="29">
        <v>65</v>
      </c>
      <c r="R578" s="29">
        <v>3</v>
      </c>
      <c r="S578" s="29">
        <f>SUM(Table6[[#This Row],[AmInd]:[HawPI]],Table6[[#This Row],[Multiple]])</f>
        <v>175</v>
      </c>
      <c r="T578" s="29">
        <v>225</v>
      </c>
      <c r="U578" s="31">
        <v>0.9375</v>
      </c>
      <c r="V578" s="29">
        <v>15</v>
      </c>
      <c r="W578" s="31">
        <v>6.25E-2</v>
      </c>
      <c r="X578" s="29">
        <v>0</v>
      </c>
      <c r="Y578" s="29">
        <v>0</v>
      </c>
      <c r="Z578" s="29" t="s">
        <v>1869</v>
      </c>
      <c r="AA578" s="29">
        <v>0</v>
      </c>
      <c r="AB578" s="29">
        <v>0</v>
      </c>
      <c r="AC578" s="29">
        <v>0</v>
      </c>
      <c r="AD578" s="28">
        <v>0</v>
      </c>
      <c r="AE578" s="29">
        <v>0</v>
      </c>
      <c r="AF578" s="29">
        <v>0</v>
      </c>
      <c r="AG578" s="29">
        <v>123</v>
      </c>
      <c r="AH578" s="29">
        <v>117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181</v>
      </c>
      <c r="AP578" s="72">
        <f>Table6[[#This Row],[FRL]]/Table6[[#This Row],[Total Students]]</f>
        <v>0.75416666666666665</v>
      </c>
      <c r="AQ578" s="29">
        <v>183</v>
      </c>
      <c r="AR578" s="57">
        <f>Table6[[#This Row],[At Risk]]/Table6[[#This Row],[Total Students]]</f>
        <v>0.76249999999999996</v>
      </c>
      <c r="AS578" s="29" t="s">
        <v>1767</v>
      </c>
      <c r="AT578" s="29" t="s">
        <v>2170</v>
      </c>
      <c r="AU578" s="70" t="s">
        <v>3247</v>
      </c>
    </row>
    <row r="579" spans="2:47" ht="30" x14ac:dyDescent="0.25">
      <c r="B579" s="28" t="s">
        <v>1808</v>
      </c>
      <c r="C579" s="28" t="s">
        <v>132</v>
      </c>
      <c r="D579" s="28" t="s">
        <v>133</v>
      </c>
      <c r="E579" s="28" t="s">
        <v>2255</v>
      </c>
      <c r="F579" s="28" t="s">
        <v>887</v>
      </c>
      <c r="G579" s="29">
        <v>25</v>
      </c>
      <c r="H579" s="29">
        <v>7</v>
      </c>
      <c r="I579" s="31">
        <v>0.28000000000000003</v>
      </c>
      <c r="J579" s="29">
        <v>18</v>
      </c>
      <c r="K579" s="31">
        <v>0.72</v>
      </c>
      <c r="L579" s="29">
        <v>0</v>
      </c>
      <c r="M579" s="29">
        <v>0</v>
      </c>
      <c r="N579" s="29">
        <v>7</v>
      </c>
      <c r="O579" s="29">
        <v>0</v>
      </c>
      <c r="P579" s="29">
        <v>0</v>
      </c>
      <c r="Q579" s="29">
        <v>18</v>
      </c>
      <c r="R579" s="29">
        <v>0</v>
      </c>
      <c r="S579" s="29">
        <f>SUM(Table6[[#This Row],[AmInd]:[HawPI]],Table6[[#This Row],[Multiple]])</f>
        <v>7</v>
      </c>
      <c r="T579" s="29">
        <v>25</v>
      </c>
      <c r="U579" s="31">
        <v>1</v>
      </c>
      <c r="V579" s="29">
        <v>0</v>
      </c>
      <c r="W579" s="31">
        <v>0</v>
      </c>
      <c r="X579" s="29">
        <v>0</v>
      </c>
      <c r="Y579" s="29">
        <v>25</v>
      </c>
      <c r="Z579" s="29" t="s">
        <v>1869</v>
      </c>
      <c r="AA579" s="29">
        <v>0</v>
      </c>
      <c r="AB579" s="29">
        <v>0</v>
      </c>
      <c r="AC579" s="29">
        <v>0</v>
      </c>
      <c r="AD579" s="28">
        <v>0</v>
      </c>
      <c r="AE579" s="29">
        <v>0</v>
      </c>
      <c r="AF579" s="29">
        <v>0</v>
      </c>
      <c r="AG579" s="29">
        <v>0</v>
      </c>
      <c r="AH579" s="29">
        <v>0</v>
      </c>
      <c r="AI579" s="29">
        <v>0</v>
      </c>
      <c r="AJ579" s="29">
        <v>0</v>
      </c>
      <c r="AK579" s="29">
        <v>0</v>
      </c>
      <c r="AL579" s="29">
        <v>0</v>
      </c>
      <c r="AM579" s="29">
        <v>0</v>
      </c>
      <c r="AN579" s="29">
        <v>0</v>
      </c>
      <c r="AO579" s="29">
        <v>10</v>
      </c>
      <c r="AP579" s="72">
        <f>Table6[[#This Row],[FRL]]/Table6[[#This Row],[Total Students]]</f>
        <v>0.4</v>
      </c>
      <c r="AQ579" s="29">
        <v>10</v>
      </c>
      <c r="AR579" s="57">
        <f>Table6[[#This Row],[At Risk]]/Table6[[#This Row],[Total Students]]</f>
        <v>0.4</v>
      </c>
      <c r="AS579" s="29" t="s">
        <v>1767</v>
      </c>
      <c r="AT579" s="29" t="s">
        <v>2256</v>
      </c>
      <c r="AU579" s="70" t="s">
        <v>3247</v>
      </c>
    </row>
    <row r="580" spans="2:47" x14ac:dyDescent="0.25">
      <c r="B580" s="28" t="s">
        <v>1808</v>
      </c>
      <c r="C580" s="28" t="s">
        <v>132</v>
      </c>
      <c r="D580" s="28" t="s">
        <v>133</v>
      </c>
      <c r="E580" s="28" t="s">
        <v>2257</v>
      </c>
      <c r="F580" s="28" t="s">
        <v>972</v>
      </c>
      <c r="G580" s="29">
        <v>252</v>
      </c>
      <c r="H580" s="29">
        <v>123</v>
      </c>
      <c r="I580" s="31">
        <v>0.48809523809523803</v>
      </c>
      <c r="J580" s="29">
        <v>129</v>
      </c>
      <c r="K580" s="31">
        <v>0.51190476190476197</v>
      </c>
      <c r="L580" s="29">
        <v>39</v>
      </c>
      <c r="M580" s="29">
        <v>3</v>
      </c>
      <c r="N580" s="29">
        <v>71</v>
      </c>
      <c r="O580" s="29">
        <v>10</v>
      </c>
      <c r="P580" s="29">
        <v>0</v>
      </c>
      <c r="Q580" s="29">
        <v>116</v>
      </c>
      <c r="R580" s="29">
        <v>13</v>
      </c>
      <c r="S580" s="29">
        <f>SUM(Table6[[#This Row],[AmInd]:[HawPI]],Table6[[#This Row],[Multiple]])</f>
        <v>136</v>
      </c>
      <c r="T580" s="29">
        <v>251</v>
      </c>
      <c r="U580" s="31">
        <v>0.99603174603174605</v>
      </c>
      <c r="V580" s="29">
        <v>1</v>
      </c>
      <c r="W580" s="31">
        <v>3.9682539682539698E-3</v>
      </c>
      <c r="X580" s="29">
        <v>0</v>
      </c>
      <c r="Y580" s="29">
        <v>0</v>
      </c>
      <c r="Z580" s="29" t="s">
        <v>1869</v>
      </c>
      <c r="AA580" s="29">
        <v>0</v>
      </c>
      <c r="AB580" s="29">
        <v>0</v>
      </c>
      <c r="AC580" s="29">
        <v>0</v>
      </c>
      <c r="AD580" s="28">
        <v>0</v>
      </c>
      <c r="AE580" s="29">
        <v>0</v>
      </c>
      <c r="AF580" s="29">
        <v>0</v>
      </c>
      <c r="AG580" s="29">
        <v>48</v>
      </c>
      <c r="AH580" s="29">
        <v>31</v>
      </c>
      <c r="AI580" s="29">
        <v>32</v>
      </c>
      <c r="AJ580" s="29">
        <v>40</v>
      </c>
      <c r="AK580" s="29">
        <v>0</v>
      </c>
      <c r="AL580" s="29">
        <v>33</v>
      </c>
      <c r="AM580" s="29">
        <v>41</v>
      </c>
      <c r="AN580" s="29">
        <v>27</v>
      </c>
      <c r="AO580" s="29">
        <v>149</v>
      </c>
      <c r="AP580" s="72">
        <f>Table6[[#This Row],[FRL]]/Table6[[#This Row],[Total Students]]</f>
        <v>0.59126984126984128</v>
      </c>
      <c r="AQ580" s="29">
        <v>150</v>
      </c>
      <c r="AR580" s="57">
        <f>Table6[[#This Row],[At Risk]]/Table6[[#This Row],[Total Students]]</f>
        <v>0.59523809523809523</v>
      </c>
      <c r="AS580" s="29" t="s">
        <v>1767</v>
      </c>
      <c r="AT580" s="29" t="s">
        <v>2256</v>
      </c>
      <c r="AU580" s="70" t="s">
        <v>3247</v>
      </c>
    </row>
    <row r="581" spans="2:47" x14ac:dyDescent="0.25">
      <c r="B581" s="28" t="s">
        <v>1808</v>
      </c>
      <c r="C581" s="28" t="s">
        <v>132</v>
      </c>
      <c r="D581" s="28" t="s">
        <v>133</v>
      </c>
      <c r="E581" s="28" t="s">
        <v>2258</v>
      </c>
      <c r="F581" s="28" t="s">
        <v>973</v>
      </c>
      <c r="G581" s="29">
        <v>241</v>
      </c>
      <c r="H581" s="29">
        <v>126</v>
      </c>
      <c r="I581" s="31">
        <v>0.52282157676348595</v>
      </c>
      <c r="J581" s="29">
        <v>115</v>
      </c>
      <c r="K581" s="31">
        <v>0.47717842323651499</v>
      </c>
      <c r="L581" s="29">
        <v>22</v>
      </c>
      <c r="M581" s="29">
        <v>1</v>
      </c>
      <c r="N581" s="29">
        <v>63</v>
      </c>
      <c r="O581" s="29">
        <v>14</v>
      </c>
      <c r="P581" s="29">
        <v>0</v>
      </c>
      <c r="Q581" s="29">
        <v>100</v>
      </c>
      <c r="R581" s="29">
        <v>41</v>
      </c>
      <c r="S581" s="29">
        <f>SUM(Table6[[#This Row],[AmInd]:[HawPI]],Table6[[#This Row],[Multiple]])</f>
        <v>141</v>
      </c>
      <c r="T581" s="29">
        <v>239</v>
      </c>
      <c r="U581" s="31">
        <v>0.99170124481327804</v>
      </c>
      <c r="V581" s="29">
        <v>2</v>
      </c>
      <c r="W581" s="31">
        <v>8.29875518672199E-3</v>
      </c>
      <c r="X581" s="29">
        <v>0</v>
      </c>
      <c r="Y581" s="29">
        <v>1</v>
      </c>
      <c r="Z581" s="29" t="s">
        <v>1869</v>
      </c>
      <c r="AA581" s="29">
        <v>38</v>
      </c>
      <c r="AB581" s="29">
        <v>39</v>
      </c>
      <c r="AC581" s="29">
        <v>47</v>
      </c>
      <c r="AD581" s="28">
        <v>33</v>
      </c>
      <c r="AE581" s="29">
        <v>41</v>
      </c>
      <c r="AF581" s="29">
        <v>42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167</v>
      </c>
      <c r="AP581" s="72">
        <f>Table6[[#This Row],[FRL]]/Table6[[#This Row],[Total Students]]</f>
        <v>0.69294605809128629</v>
      </c>
      <c r="AQ581" s="29">
        <v>167</v>
      </c>
      <c r="AR581" s="57">
        <f>Table6[[#This Row],[At Risk]]/Table6[[#This Row],[Total Students]]</f>
        <v>0.69294605809128629</v>
      </c>
      <c r="AS581" s="29" t="s">
        <v>1767</v>
      </c>
      <c r="AT581" s="29" t="s">
        <v>2256</v>
      </c>
      <c r="AU581" s="70" t="s">
        <v>3246</v>
      </c>
    </row>
    <row r="582" spans="2:47" x14ac:dyDescent="0.25">
      <c r="B582" s="28" t="s">
        <v>1808</v>
      </c>
      <c r="C582" s="28" t="s">
        <v>132</v>
      </c>
      <c r="D582" s="28" t="s">
        <v>133</v>
      </c>
      <c r="E582" s="28" t="s">
        <v>2259</v>
      </c>
      <c r="F582" s="28" t="s">
        <v>974</v>
      </c>
      <c r="G582" s="29">
        <v>119</v>
      </c>
      <c r="H582" s="29">
        <v>60</v>
      </c>
      <c r="I582" s="31">
        <v>0.504201680672269</v>
      </c>
      <c r="J582" s="29">
        <v>59</v>
      </c>
      <c r="K582" s="31">
        <v>0.495798319327731</v>
      </c>
      <c r="L582" s="29">
        <v>0</v>
      </c>
      <c r="M582" s="29">
        <v>0</v>
      </c>
      <c r="N582" s="29">
        <v>50</v>
      </c>
      <c r="O582" s="29">
        <v>0</v>
      </c>
      <c r="P582" s="29">
        <v>0</v>
      </c>
      <c r="Q582" s="29">
        <v>57</v>
      </c>
      <c r="R582" s="29">
        <v>12</v>
      </c>
      <c r="S582" s="29">
        <f>SUM(Table6[[#This Row],[AmInd]:[HawPI]],Table6[[#This Row],[Multiple]])</f>
        <v>62</v>
      </c>
      <c r="T582" s="29">
        <v>119</v>
      </c>
      <c r="U582" s="31">
        <v>1</v>
      </c>
      <c r="V582" s="29">
        <v>0</v>
      </c>
      <c r="W582" s="31">
        <v>0</v>
      </c>
      <c r="X582" s="29">
        <v>0</v>
      </c>
      <c r="Y582" s="29">
        <v>1</v>
      </c>
      <c r="Z582" s="29" t="s">
        <v>1869</v>
      </c>
      <c r="AA582" s="29">
        <v>12</v>
      </c>
      <c r="AB582" s="29">
        <v>14</v>
      </c>
      <c r="AC582" s="29">
        <v>15</v>
      </c>
      <c r="AD582" s="28">
        <v>17</v>
      </c>
      <c r="AE582" s="29">
        <v>10</v>
      </c>
      <c r="AF582" s="29">
        <v>14</v>
      </c>
      <c r="AG582" s="29">
        <v>12</v>
      </c>
      <c r="AH582" s="29">
        <v>11</v>
      </c>
      <c r="AI582" s="29">
        <v>13</v>
      </c>
      <c r="AJ582" s="29">
        <v>0</v>
      </c>
      <c r="AK582" s="29">
        <v>0</v>
      </c>
      <c r="AL582" s="29">
        <v>0</v>
      </c>
      <c r="AM582" s="29">
        <v>0</v>
      </c>
      <c r="AN582" s="29">
        <v>0</v>
      </c>
      <c r="AO582" s="29">
        <v>93</v>
      </c>
      <c r="AP582" s="72">
        <f>Table6[[#This Row],[FRL]]/Table6[[#This Row],[Total Students]]</f>
        <v>0.78151260504201681</v>
      </c>
      <c r="AQ582" s="29">
        <v>93</v>
      </c>
      <c r="AR582" s="57">
        <f>Table6[[#This Row],[At Risk]]/Table6[[#This Row],[Total Students]]</f>
        <v>0.78151260504201681</v>
      </c>
      <c r="AS582" s="29" t="s">
        <v>1767</v>
      </c>
      <c r="AT582" s="29" t="s">
        <v>2256</v>
      </c>
      <c r="AU582" s="70" t="s">
        <v>3246</v>
      </c>
    </row>
    <row r="583" spans="2:47" x14ac:dyDescent="0.25">
      <c r="B583" s="28" t="s">
        <v>1808</v>
      </c>
      <c r="C583" s="28" t="s">
        <v>132</v>
      </c>
      <c r="D583" s="28" t="s">
        <v>133</v>
      </c>
      <c r="E583" s="28" t="s">
        <v>2260</v>
      </c>
      <c r="F583" s="28" t="s">
        <v>975</v>
      </c>
      <c r="G583" s="29">
        <v>527</v>
      </c>
      <c r="H583" s="29">
        <v>247</v>
      </c>
      <c r="I583" s="31">
        <v>0.46869070208728703</v>
      </c>
      <c r="J583" s="29">
        <v>280</v>
      </c>
      <c r="K583" s="31">
        <v>0.53130929791271297</v>
      </c>
      <c r="L583" s="29">
        <v>4</v>
      </c>
      <c r="M583" s="29">
        <v>0</v>
      </c>
      <c r="N583" s="29">
        <v>4</v>
      </c>
      <c r="O583" s="29">
        <v>19</v>
      </c>
      <c r="P583" s="29">
        <v>0</v>
      </c>
      <c r="Q583" s="29">
        <v>484</v>
      </c>
      <c r="R583" s="29">
        <v>16</v>
      </c>
      <c r="S583" s="29">
        <f>SUM(Table6[[#This Row],[AmInd]:[HawPI]],Table6[[#This Row],[Multiple]])</f>
        <v>43</v>
      </c>
      <c r="T583" s="29">
        <v>525</v>
      </c>
      <c r="U583" s="31">
        <v>0.99620493358633799</v>
      </c>
      <c r="V583" s="29">
        <v>2</v>
      </c>
      <c r="W583" s="31">
        <v>3.79506641366224E-3</v>
      </c>
      <c r="X583" s="29">
        <v>0</v>
      </c>
      <c r="Y583" s="29">
        <v>6</v>
      </c>
      <c r="Z583" s="29" t="s">
        <v>1869</v>
      </c>
      <c r="AA583" s="29">
        <v>37</v>
      </c>
      <c r="AB583" s="29">
        <v>42</v>
      </c>
      <c r="AC583" s="29">
        <v>37</v>
      </c>
      <c r="AD583" s="28">
        <v>49</v>
      </c>
      <c r="AE583" s="29">
        <v>41</v>
      </c>
      <c r="AF583" s="29">
        <v>51</v>
      </c>
      <c r="AG583" s="29">
        <v>40</v>
      </c>
      <c r="AH583" s="29">
        <v>43</v>
      </c>
      <c r="AI583" s="29">
        <v>44</v>
      </c>
      <c r="AJ583" s="29">
        <v>35</v>
      </c>
      <c r="AK583" s="29">
        <v>0</v>
      </c>
      <c r="AL583" s="29">
        <v>35</v>
      </c>
      <c r="AM583" s="29">
        <v>27</v>
      </c>
      <c r="AN583" s="29">
        <v>40</v>
      </c>
      <c r="AO583" s="29">
        <v>257</v>
      </c>
      <c r="AP583" s="72">
        <f>Table6[[#This Row],[FRL]]/Table6[[#This Row],[Total Students]]</f>
        <v>0.48766603415559773</v>
      </c>
      <c r="AQ583" s="29">
        <v>257</v>
      </c>
      <c r="AR583" s="57">
        <f>Table6[[#This Row],[At Risk]]/Table6[[#This Row],[Total Students]]</f>
        <v>0.48766603415559773</v>
      </c>
      <c r="AS583" s="29" t="s">
        <v>1767</v>
      </c>
      <c r="AT583" s="29" t="s">
        <v>2256</v>
      </c>
      <c r="AU583" s="70" t="s">
        <v>3247</v>
      </c>
    </row>
    <row r="584" spans="2:47" x14ac:dyDescent="0.25">
      <c r="B584" s="28" t="s">
        <v>1808</v>
      </c>
      <c r="C584" s="28" t="s">
        <v>132</v>
      </c>
      <c r="D584" s="28" t="s">
        <v>133</v>
      </c>
      <c r="E584" s="28" t="s">
        <v>2261</v>
      </c>
      <c r="F584" s="28" t="s">
        <v>976</v>
      </c>
      <c r="G584" s="29">
        <v>875</v>
      </c>
      <c r="H584" s="29">
        <v>410</v>
      </c>
      <c r="I584" s="31">
        <v>0.46857142857142903</v>
      </c>
      <c r="J584" s="29">
        <v>465</v>
      </c>
      <c r="K584" s="31">
        <v>0.53142857142857103</v>
      </c>
      <c r="L584" s="29">
        <v>0</v>
      </c>
      <c r="M584" s="29">
        <v>5</v>
      </c>
      <c r="N584" s="29">
        <v>270</v>
      </c>
      <c r="O584" s="29">
        <v>16</v>
      </c>
      <c r="P584" s="29">
        <v>1</v>
      </c>
      <c r="Q584" s="29">
        <v>548</v>
      </c>
      <c r="R584" s="29">
        <v>35</v>
      </c>
      <c r="S584" s="29">
        <f>SUM(Table6[[#This Row],[AmInd]:[HawPI]],Table6[[#This Row],[Multiple]])</f>
        <v>327</v>
      </c>
      <c r="T584" s="29">
        <v>871</v>
      </c>
      <c r="U584" s="31">
        <v>0.995428571428571</v>
      </c>
      <c r="V584" s="29">
        <v>4</v>
      </c>
      <c r="W584" s="31">
        <v>4.57142857142857E-3</v>
      </c>
      <c r="X584" s="29">
        <v>0</v>
      </c>
      <c r="Y584" s="29">
        <v>0</v>
      </c>
      <c r="Z584" s="29" t="s">
        <v>1869</v>
      </c>
      <c r="AA584" s="29">
        <v>0</v>
      </c>
      <c r="AB584" s="29">
        <v>0</v>
      </c>
      <c r="AC584" s="29">
        <v>0</v>
      </c>
      <c r="AD584" s="28">
        <v>0</v>
      </c>
      <c r="AE584" s="29">
        <v>0</v>
      </c>
      <c r="AF584" s="29">
        <v>0</v>
      </c>
      <c r="AG584" s="29">
        <v>0</v>
      </c>
      <c r="AH584" s="29">
        <v>153</v>
      </c>
      <c r="AI584" s="29">
        <v>146</v>
      </c>
      <c r="AJ584" s="29">
        <v>155</v>
      </c>
      <c r="AK584" s="29">
        <v>0</v>
      </c>
      <c r="AL584" s="29">
        <v>164</v>
      </c>
      <c r="AM584" s="29">
        <v>139</v>
      </c>
      <c r="AN584" s="29">
        <v>118</v>
      </c>
      <c r="AO584" s="29">
        <v>565</v>
      </c>
      <c r="AP584" s="72">
        <f>Table6[[#This Row],[FRL]]/Table6[[#This Row],[Total Students]]</f>
        <v>0.64571428571428569</v>
      </c>
      <c r="AQ584" s="29">
        <v>566</v>
      </c>
      <c r="AR584" s="57">
        <f>Table6[[#This Row],[At Risk]]/Table6[[#This Row],[Total Students]]</f>
        <v>0.64685714285714291</v>
      </c>
      <c r="AS584" s="29" t="s">
        <v>1767</v>
      </c>
      <c r="AT584" s="29" t="s">
        <v>2256</v>
      </c>
      <c r="AU584" s="70" t="s">
        <v>3247</v>
      </c>
    </row>
    <row r="585" spans="2:47" x14ac:dyDescent="0.25">
      <c r="B585" s="28" t="s">
        <v>1808</v>
      </c>
      <c r="C585" s="28" t="s">
        <v>132</v>
      </c>
      <c r="D585" s="28" t="s">
        <v>133</v>
      </c>
      <c r="E585" s="28" t="s">
        <v>2262</v>
      </c>
      <c r="F585" s="28" t="s">
        <v>977</v>
      </c>
      <c r="G585" s="29">
        <v>417</v>
      </c>
      <c r="H585" s="29">
        <v>203</v>
      </c>
      <c r="I585" s="31">
        <v>0.48681055155875302</v>
      </c>
      <c r="J585" s="29">
        <v>214</v>
      </c>
      <c r="K585" s="31">
        <v>0.51318944844124703</v>
      </c>
      <c r="L585" s="29">
        <v>2</v>
      </c>
      <c r="M585" s="29">
        <v>1</v>
      </c>
      <c r="N585" s="29">
        <v>142</v>
      </c>
      <c r="O585" s="29">
        <v>19</v>
      </c>
      <c r="P585" s="29">
        <v>0</v>
      </c>
      <c r="Q585" s="29">
        <v>226</v>
      </c>
      <c r="R585" s="29">
        <v>27</v>
      </c>
      <c r="S585" s="29">
        <f>SUM(Table6[[#This Row],[AmInd]:[HawPI]],Table6[[#This Row],[Multiple]])</f>
        <v>191</v>
      </c>
      <c r="T585" s="29">
        <v>414</v>
      </c>
      <c r="U585" s="31">
        <v>0.99280575539568405</v>
      </c>
      <c r="V585" s="29">
        <v>3</v>
      </c>
      <c r="W585" s="31">
        <v>7.1942446043165497E-3</v>
      </c>
      <c r="X585" s="29">
        <v>0</v>
      </c>
      <c r="Y585" s="29">
        <v>21</v>
      </c>
      <c r="Z585" s="29" t="s">
        <v>1869</v>
      </c>
      <c r="AA585" s="29">
        <v>131</v>
      </c>
      <c r="AB585" s="29">
        <v>146</v>
      </c>
      <c r="AC585" s="29">
        <v>119</v>
      </c>
      <c r="AD585" s="28">
        <v>0</v>
      </c>
      <c r="AE585" s="29">
        <v>0</v>
      </c>
      <c r="AF585" s="29">
        <v>0</v>
      </c>
      <c r="AG585" s="29">
        <v>0</v>
      </c>
      <c r="AH585" s="29">
        <v>0</v>
      </c>
      <c r="AI585" s="29">
        <v>0</v>
      </c>
      <c r="AJ585" s="29">
        <v>0</v>
      </c>
      <c r="AK585" s="29">
        <v>0</v>
      </c>
      <c r="AL585" s="29">
        <v>0</v>
      </c>
      <c r="AM585" s="29">
        <v>0</v>
      </c>
      <c r="AN585" s="29">
        <v>0</v>
      </c>
      <c r="AO585" s="29">
        <v>339</v>
      </c>
      <c r="AP585" s="72">
        <f>Table6[[#This Row],[FRL]]/Table6[[#This Row],[Total Students]]</f>
        <v>0.81294964028776984</v>
      </c>
      <c r="AQ585" s="29">
        <v>339</v>
      </c>
      <c r="AR585" s="57">
        <f>Table6[[#This Row],[At Risk]]/Table6[[#This Row],[Total Students]]</f>
        <v>0.81294964028776984</v>
      </c>
      <c r="AS585" s="29" t="s">
        <v>1767</v>
      </c>
      <c r="AT585" s="29" t="s">
        <v>2256</v>
      </c>
      <c r="AU585" s="70" t="s">
        <v>3246</v>
      </c>
    </row>
    <row r="586" spans="2:47" x14ac:dyDescent="0.25">
      <c r="B586" s="28" t="s">
        <v>1808</v>
      </c>
      <c r="C586" s="28" t="s">
        <v>132</v>
      </c>
      <c r="D586" s="28" t="s">
        <v>133</v>
      </c>
      <c r="E586" s="28" t="s">
        <v>2263</v>
      </c>
      <c r="F586" s="28" t="s">
        <v>978</v>
      </c>
      <c r="G586" s="29">
        <v>570</v>
      </c>
      <c r="H586" s="29">
        <v>275</v>
      </c>
      <c r="I586" s="31">
        <v>0.48245614035087703</v>
      </c>
      <c r="J586" s="29">
        <v>295</v>
      </c>
      <c r="K586" s="31">
        <v>0.51754385964912297</v>
      </c>
      <c r="L586" s="29">
        <v>2</v>
      </c>
      <c r="M586" s="29">
        <v>1</v>
      </c>
      <c r="N586" s="29">
        <v>206</v>
      </c>
      <c r="O586" s="29">
        <v>17</v>
      </c>
      <c r="P586" s="29">
        <v>0</v>
      </c>
      <c r="Q586" s="29">
        <v>312</v>
      </c>
      <c r="R586" s="29">
        <v>32</v>
      </c>
      <c r="S586" s="29">
        <f>SUM(Table6[[#This Row],[AmInd]:[HawPI]],Table6[[#This Row],[Multiple]])</f>
        <v>258</v>
      </c>
      <c r="T586" s="29">
        <v>568</v>
      </c>
      <c r="U586" s="31">
        <v>0.99649122807017498</v>
      </c>
      <c r="V586" s="29">
        <v>2</v>
      </c>
      <c r="W586" s="31">
        <v>3.5087719298245602E-3</v>
      </c>
      <c r="X586" s="29">
        <v>0</v>
      </c>
      <c r="Y586" s="29">
        <v>0</v>
      </c>
      <c r="Z586" s="29" t="s">
        <v>1869</v>
      </c>
      <c r="AA586" s="29">
        <v>0</v>
      </c>
      <c r="AB586" s="29">
        <v>0</v>
      </c>
      <c r="AC586" s="29">
        <v>0</v>
      </c>
      <c r="AD586" s="28">
        <v>156</v>
      </c>
      <c r="AE586" s="29">
        <v>140</v>
      </c>
      <c r="AF586" s="29">
        <v>138</v>
      </c>
      <c r="AG586" s="29">
        <v>136</v>
      </c>
      <c r="AH586" s="29">
        <v>0</v>
      </c>
      <c r="AI586" s="29">
        <v>0</v>
      </c>
      <c r="AJ586" s="29">
        <v>0</v>
      </c>
      <c r="AK586" s="29">
        <v>0</v>
      </c>
      <c r="AL586" s="29">
        <v>0</v>
      </c>
      <c r="AM586" s="29">
        <v>0</v>
      </c>
      <c r="AN586" s="29">
        <v>0</v>
      </c>
      <c r="AO586" s="29">
        <v>425</v>
      </c>
      <c r="AP586" s="72">
        <f>Table6[[#This Row],[FRL]]/Table6[[#This Row],[Total Students]]</f>
        <v>0.74561403508771928</v>
      </c>
      <c r="AQ586" s="29">
        <v>425</v>
      </c>
      <c r="AR586" s="57">
        <f>Table6[[#This Row],[At Risk]]/Table6[[#This Row],[Total Students]]</f>
        <v>0.74561403508771928</v>
      </c>
      <c r="AS586" s="29" t="s">
        <v>1767</v>
      </c>
      <c r="AT586" s="29" t="s">
        <v>2256</v>
      </c>
      <c r="AU586" s="70" t="s">
        <v>3246</v>
      </c>
    </row>
    <row r="587" spans="2:47" x14ac:dyDescent="0.25">
      <c r="B587" s="28" t="s">
        <v>1808</v>
      </c>
      <c r="C587" s="28" t="s">
        <v>132</v>
      </c>
      <c r="D587" s="28" t="s">
        <v>133</v>
      </c>
      <c r="E587" s="28" t="s">
        <v>2264</v>
      </c>
      <c r="F587" s="28" t="s">
        <v>979</v>
      </c>
      <c r="G587" s="29">
        <v>630</v>
      </c>
      <c r="H587" s="29">
        <v>316</v>
      </c>
      <c r="I587" s="31">
        <v>0.50158730158730203</v>
      </c>
      <c r="J587" s="29">
        <v>314</v>
      </c>
      <c r="K587" s="31">
        <v>0.49841269841269797</v>
      </c>
      <c r="L587" s="29">
        <v>0</v>
      </c>
      <c r="M587" s="29">
        <v>1</v>
      </c>
      <c r="N587" s="29">
        <v>39</v>
      </c>
      <c r="O587" s="29">
        <v>15</v>
      </c>
      <c r="P587" s="29">
        <v>0</v>
      </c>
      <c r="Q587" s="29">
        <v>559</v>
      </c>
      <c r="R587" s="29">
        <v>16</v>
      </c>
      <c r="S587" s="29">
        <f>SUM(Table6[[#This Row],[AmInd]:[HawPI]],Table6[[#This Row],[Multiple]])</f>
        <v>71</v>
      </c>
      <c r="T587" s="29">
        <v>627</v>
      </c>
      <c r="U587" s="31">
        <v>0.99523809523809503</v>
      </c>
      <c r="V587" s="29">
        <v>3</v>
      </c>
      <c r="W587" s="31">
        <v>4.7619047619047597E-3</v>
      </c>
      <c r="X587" s="29">
        <v>0</v>
      </c>
      <c r="Y587" s="29">
        <v>3</v>
      </c>
      <c r="Z587" s="29" t="s">
        <v>1869</v>
      </c>
      <c r="AA587" s="29">
        <v>45</v>
      </c>
      <c r="AB587" s="29">
        <v>40</v>
      </c>
      <c r="AC587" s="29">
        <v>50</v>
      </c>
      <c r="AD587" s="28">
        <v>52</v>
      </c>
      <c r="AE587" s="29">
        <v>55</v>
      </c>
      <c r="AF587" s="29">
        <v>52</v>
      </c>
      <c r="AG587" s="29">
        <v>42</v>
      </c>
      <c r="AH587" s="29">
        <v>41</v>
      </c>
      <c r="AI587" s="29">
        <v>55</v>
      </c>
      <c r="AJ587" s="29">
        <v>52</v>
      </c>
      <c r="AK587" s="29">
        <v>1</v>
      </c>
      <c r="AL587" s="29">
        <v>63</v>
      </c>
      <c r="AM587" s="29">
        <v>42</v>
      </c>
      <c r="AN587" s="29">
        <v>37</v>
      </c>
      <c r="AO587" s="29">
        <v>295</v>
      </c>
      <c r="AP587" s="72">
        <f>Table6[[#This Row],[FRL]]/Table6[[#This Row],[Total Students]]</f>
        <v>0.46825396825396826</v>
      </c>
      <c r="AQ587" s="29">
        <v>296</v>
      </c>
      <c r="AR587" s="57">
        <f>Table6[[#This Row],[At Risk]]/Table6[[#This Row],[Total Students]]</f>
        <v>0.46984126984126984</v>
      </c>
      <c r="AS587" s="29" t="s">
        <v>1767</v>
      </c>
      <c r="AT587" s="29" t="s">
        <v>2256</v>
      </c>
      <c r="AU587" s="70" t="s">
        <v>3247</v>
      </c>
    </row>
    <row r="588" spans="2:47" x14ac:dyDescent="0.25">
      <c r="B588" s="28" t="s">
        <v>1808</v>
      </c>
      <c r="C588" s="28" t="s">
        <v>132</v>
      </c>
      <c r="D588" s="28" t="s">
        <v>133</v>
      </c>
      <c r="E588" s="28" t="s">
        <v>2265</v>
      </c>
      <c r="F588" s="28" t="s">
        <v>980</v>
      </c>
      <c r="G588" s="29">
        <v>486</v>
      </c>
      <c r="H588" s="29">
        <v>263</v>
      </c>
      <c r="I588" s="31">
        <v>0.54115226337448596</v>
      </c>
      <c r="J588" s="29">
        <v>223</v>
      </c>
      <c r="K588" s="31">
        <v>0.45884773662551398</v>
      </c>
      <c r="L588" s="29">
        <v>1</v>
      </c>
      <c r="M588" s="29">
        <v>1</v>
      </c>
      <c r="N588" s="29">
        <v>54</v>
      </c>
      <c r="O588" s="29">
        <v>4</v>
      </c>
      <c r="P588" s="29">
        <v>0</v>
      </c>
      <c r="Q588" s="29">
        <v>405</v>
      </c>
      <c r="R588" s="29">
        <v>21</v>
      </c>
      <c r="S588" s="29">
        <f>SUM(Table6[[#This Row],[AmInd]:[HawPI]],Table6[[#This Row],[Multiple]])</f>
        <v>81</v>
      </c>
      <c r="T588" s="29">
        <v>486</v>
      </c>
      <c r="U588" s="31">
        <v>1</v>
      </c>
      <c r="V588" s="29">
        <v>0</v>
      </c>
      <c r="W588" s="31">
        <v>0</v>
      </c>
      <c r="X588" s="29">
        <v>0</v>
      </c>
      <c r="Y588" s="29">
        <v>0</v>
      </c>
      <c r="Z588" s="29" t="s">
        <v>1869</v>
      </c>
      <c r="AA588" s="29">
        <v>69</v>
      </c>
      <c r="AB588" s="29">
        <v>73</v>
      </c>
      <c r="AC588" s="29">
        <v>82</v>
      </c>
      <c r="AD588" s="28">
        <v>67</v>
      </c>
      <c r="AE588" s="29">
        <v>71</v>
      </c>
      <c r="AF588" s="29">
        <v>60</v>
      </c>
      <c r="AG588" s="29">
        <v>64</v>
      </c>
      <c r="AH588" s="29">
        <v>0</v>
      </c>
      <c r="AI588" s="29">
        <v>0</v>
      </c>
      <c r="AJ588" s="29">
        <v>0</v>
      </c>
      <c r="AK588" s="29">
        <v>0</v>
      </c>
      <c r="AL588" s="29">
        <v>0</v>
      </c>
      <c r="AM588" s="29">
        <v>0</v>
      </c>
      <c r="AN588" s="29">
        <v>0</v>
      </c>
      <c r="AO588" s="29">
        <v>314</v>
      </c>
      <c r="AP588" s="72">
        <f>Table6[[#This Row],[FRL]]/Table6[[#This Row],[Total Students]]</f>
        <v>0.64609053497942381</v>
      </c>
      <c r="AQ588" s="29">
        <v>314</v>
      </c>
      <c r="AR588" s="57">
        <f>Table6[[#This Row],[At Risk]]/Table6[[#This Row],[Total Students]]</f>
        <v>0.64609053497942381</v>
      </c>
      <c r="AS588" s="29" t="s">
        <v>1767</v>
      </c>
      <c r="AT588" s="29" t="s">
        <v>2256</v>
      </c>
      <c r="AU588" s="70" t="s">
        <v>3246</v>
      </c>
    </row>
    <row r="589" spans="2:47" x14ac:dyDescent="0.25">
      <c r="B589" s="28" t="s">
        <v>1808</v>
      </c>
      <c r="C589" s="28" t="s">
        <v>132</v>
      </c>
      <c r="D589" s="28" t="s">
        <v>133</v>
      </c>
      <c r="E589" s="28" t="s">
        <v>2266</v>
      </c>
      <c r="F589" s="28" t="s">
        <v>981</v>
      </c>
      <c r="G589" s="29">
        <v>426</v>
      </c>
      <c r="H589" s="29">
        <v>193</v>
      </c>
      <c r="I589" s="31">
        <v>0.45305164319248797</v>
      </c>
      <c r="J589" s="29">
        <v>233</v>
      </c>
      <c r="K589" s="31">
        <v>0.54694835680751197</v>
      </c>
      <c r="L589" s="29">
        <v>2</v>
      </c>
      <c r="M589" s="29">
        <v>1</v>
      </c>
      <c r="N589" s="29">
        <v>44</v>
      </c>
      <c r="O589" s="29">
        <v>1</v>
      </c>
      <c r="P589" s="29">
        <v>0</v>
      </c>
      <c r="Q589" s="29">
        <v>349</v>
      </c>
      <c r="R589" s="29">
        <v>29</v>
      </c>
      <c r="S589" s="29">
        <f>SUM(Table6[[#This Row],[AmInd]:[HawPI]],Table6[[#This Row],[Multiple]])</f>
        <v>77</v>
      </c>
      <c r="T589" s="29">
        <v>426</v>
      </c>
      <c r="U589" s="31">
        <v>1</v>
      </c>
      <c r="V589" s="29">
        <v>0</v>
      </c>
      <c r="W589" s="31">
        <v>0</v>
      </c>
      <c r="X589" s="29">
        <v>0</v>
      </c>
      <c r="Y589" s="29">
        <v>0</v>
      </c>
      <c r="Z589" s="29" t="s">
        <v>1869</v>
      </c>
      <c r="AA589" s="29">
        <v>0</v>
      </c>
      <c r="AB589" s="29">
        <v>0</v>
      </c>
      <c r="AC589" s="29">
        <v>0</v>
      </c>
      <c r="AD589" s="28">
        <v>0</v>
      </c>
      <c r="AE589" s="29">
        <v>0</v>
      </c>
      <c r="AF589" s="29">
        <v>0</v>
      </c>
      <c r="AG589" s="29">
        <v>0</v>
      </c>
      <c r="AH589" s="29">
        <v>77</v>
      </c>
      <c r="AI589" s="29">
        <v>68</v>
      </c>
      <c r="AJ589" s="29">
        <v>71</v>
      </c>
      <c r="AK589" s="29">
        <v>0</v>
      </c>
      <c r="AL589" s="29">
        <v>74</v>
      </c>
      <c r="AM589" s="29">
        <v>75</v>
      </c>
      <c r="AN589" s="29">
        <v>61</v>
      </c>
      <c r="AO589" s="29">
        <v>245</v>
      </c>
      <c r="AP589" s="72">
        <f>Table6[[#This Row],[FRL]]/Table6[[#This Row],[Total Students]]</f>
        <v>0.57511737089201875</v>
      </c>
      <c r="AQ589" s="29">
        <v>245</v>
      </c>
      <c r="AR589" s="57">
        <f>Table6[[#This Row],[At Risk]]/Table6[[#This Row],[Total Students]]</f>
        <v>0.57511737089201875</v>
      </c>
      <c r="AS589" s="29" t="s">
        <v>1767</v>
      </c>
      <c r="AT589" s="29" t="s">
        <v>2256</v>
      </c>
      <c r="AU589" s="70" t="s">
        <v>3247</v>
      </c>
    </row>
    <row r="590" spans="2:47" x14ac:dyDescent="0.25">
      <c r="B590" s="28" t="s">
        <v>1808</v>
      </c>
      <c r="C590" s="28" t="s">
        <v>132</v>
      </c>
      <c r="D590" s="28" t="s">
        <v>133</v>
      </c>
      <c r="E590" s="28" t="s">
        <v>2267</v>
      </c>
      <c r="F590" s="28" t="s">
        <v>982</v>
      </c>
      <c r="G590" s="29">
        <v>456</v>
      </c>
      <c r="H590" s="29">
        <v>202</v>
      </c>
      <c r="I590" s="31">
        <v>0.44298245614035098</v>
      </c>
      <c r="J590" s="29">
        <v>254</v>
      </c>
      <c r="K590" s="31">
        <v>0.55701754385964897</v>
      </c>
      <c r="L590" s="29">
        <v>0</v>
      </c>
      <c r="M590" s="29">
        <v>0</v>
      </c>
      <c r="N590" s="29">
        <v>72</v>
      </c>
      <c r="O590" s="29">
        <v>7</v>
      </c>
      <c r="P590" s="29">
        <v>0</v>
      </c>
      <c r="Q590" s="29">
        <v>329</v>
      </c>
      <c r="R590" s="29">
        <v>48</v>
      </c>
      <c r="S590" s="29">
        <f>SUM(Table6[[#This Row],[AmInd]:[HawPI]],Table6[[#This Row],[Multiple]])</f>
        <v>127</v>
      </c>
      <c r="T590" s="29">
        <v>454</v>
      </c>
      <c r="U590" s="31">
        <v>0.99561403508771895</v>
      </c>
      <c r="V590" s="29">
        <v>2</v>
      </c>
      <c r="W590" s="31">
        <v>4.3859649122806998E-3</v>
      </c>
      <c r="X590" s="29">
        <v>0</v>
      </c>
      <c r="Y590" s="29">
        <v>7</v>
      </c>
      <c r="Z590" s="29" t="s">
        <v>1869</v>
      </c>
      <c r="AA590" s="29">
        <v>73</v>
      </c>
      <c r="AB590" s="29">
        <v>74</v>
      </c>
      <c r="AC590" s="29">
        <v>73</v>
      </c>
      <c r="AD590" s="28">
        <v>72</v>
      </c>
      <c r="AE590" s="29">
        <v>78</v>
      </c>
      <c r="AF590" s="29">
        <v>79</v>
      </c>
      <c r="AG590" s="29">
        <v>0</v>
      </c>
      <c r="AH590" s="29">
        <v>0</v>
      </c>
      <c r="AI590" s="29">
        <v>0</v>
      </c>
      <c r="AJ590" s="29">
        <v>0</v>
      </c>
      <c r="AK590" s="29">
        <v>0</v>
      </c>
      <c r="AL590" s="29">
        <v>0</v>
      </c>
      <c r="AM590" s="29">
        <v>0</v>
      </c>
      <c r="AN590" s="29">
        <v>0</v>
      </c>
      <c r="AO590" s="29">
        <v>307</v>
      </c>
      <c r="AP590" s="72">
        <f>Table6[[#This Row],[FRL]]/Table6[[#This Row],[Total Students]]</f>
        <v>0.67324561403508776</v>
      </c>
      <c r="AQ590" s="29">
        <v>307</v>
      </c>
      <c r="AR590" s="57">
        <f>Table6[[#This Row],[At Risk]]/Table6[[#This Row],[Total Students]]</f>
        <v>0.67324561403508776</v>
      </c>
      <c r="AS590" s="29" t="s">
        <v>1767</v>
      </c>
      <c r="AT590" s="29" t="s">
        <v>2256</v>
      </c>
      <c r="AU590" s="70" t="s">
        <v>3246</v>
      </c>
    </row>
    <row r="591" spans="2:47" x14ac:dyDescent="0.25">
      <c r="B591" s="28" t="s">
        <v>1808</v>
      </c>
      <c r="C591" s="28" t="s">
        <v>132</v>
      </c>
      <c r="D591" s="28" t="s">
        <v>133</v>
      </c>
      <c r="E591" s="28" t="s">
        <v>2268</v>
      </c>
      <c r="F591" s="28" t="s">
        <v>983</v>
      </c>
      <c r="G591" s="29">
        <v>345</v>
      </c>
      <c r="H591" s="29">
        <v>169</v>
      </c>
      <c r="I591" s="31">
        <v>0.48985507246376803</v>
      </c>
      <c r="J591" s="29">
        <v>176</v>
      </c>
      <c r="K591" s="31">
        <v>0.51014492753623197</v>
      </c>
      <c r="L591" s="29">
        <v>0</v>
      </c>
      <c r="M591" s="29">
        <v>0</v>
      </c>
      <c r="N591" s="29">
        <v>70</v>
      </c>
      <c r="O591" s="29">
        <v>4</v>
      </c>
      <c r="P591" s="29">
        <v>0</v>
      </c>
      <c r="Q591" s="29">
        <v>250</v>
      </c>
      <c r="R591" s="29">
        <v>21</v>
      </c>
      <c r="S591" s="29">
        <f>SUM(Table6[[#This Row],[AmInd]:[HawPI]],Table6[[#This Row],[Multiple]])</f>
        <v>95</v>
      </c>
      <c r="T591" s="29">
        <v>345</v>
      </c>
      <c r="U591" s="31">
        <v>1</v>
      </c>
      <c r="V591" s="29">
        <v>0</v>
      </c>
      <c r="W591" s="31">
        <v>0</v>
      </c>
      <c r="X591" s="29">
        <v>0</v>
      </c>
      <c r="Y591" s="29">
        <v>0</v>
      </c>
      <c r="Z591" s="29" t="s">
        <v>1869</v>
      </c>
      <c r="AA591" s="29">
        <v>0</v>
      </c>
      <c r="AB591" s="29">
        <v>0</v>
      </c>
      <c r="AC591" s="29">
        <v>0</v>
      </c>
      <c r="AD591" s="28">
        <v>0</v>
      </c>
      <c r="AE591" s="29">
        <v>0</v>
      </c>
      <c r="AF591" s="29">
        <v>0</v>
      </c>
      <c r="AG591" s="29">
        <v>0</v>
      </c>
      <c r="AH591" s="29">
        <v>0</v>
      </c>
      <c r="AI591" s="29">
        <v>0</v>
      </c>
      <c r="AJ591" s="29">
        <v>88</v>
      </c>
      <c r="AK591" s="29">
        <v>0</v>
      </c>
      <c r="AL591" s="29">
        <v>91</v>
      </c>
      <c r="AM591" s="29">
        <v>90</v>
      </c>
      <c r="AN591" s="29">
        <v>76</v>
      </c>
      <c r="AO591" s="29">
        <v>186</v>
      </c>
      <c r="AP591" s="72">
        <f>Table6[[#This Row],[FRL]]/Table6[[#This Row],[Total Students]]</f>
        <v>0.53913043478260869</v>
      </c>
      <c r="AQ591" s="29">
        <v>186</v>
      </c>
      <c r="AR591" s="57">
        <f>Table6[[#This Row],[At Risk]]/Table6[[#This Row],[Total Students]]</f>
        <v>0.53913043478260869</v>
      </c>
      <c r="AS591" s="29" t="s">
        <v>1767</v>
      </c>
      <c r="AT591" s="29" t="s">
        <v>2256</v>
      </c>
      <c r="AU591" s="70" t="s">
        <v>3247</v>
      </c>
    </row>
    <row r="592" spans="2:47" x14ac:dyDescent="0.25">
      <c r="B592" s="28" t="s">
        <v>1808</v>
      </c>
      <c r="C592" s="28" t="s">
        <v>132</v>
      </c>
      <c r="D592" s="28" t="s">
        <v>133</v>
      </c>
      <c r="E592" s="28" t="s">
        <v>2269</v>
      </c>
      <c r="F592" s="28" t="s">
        <v>984</v>
      </c>
      <c r="G592" s="29">
        <v>224</v>
      </c>
      <c r="H592" s="29">
        <v>117</v>
      </c>
      <c r="I592" s="31">
        <v>0.52232142857142905</v>
      </c>
      <c r="J592" s="29">
        <v>107</v>
      </c>
      <c r="K592" s="31">
        <v>0.47767857142857101</v>
      </c>
      <c r="L592" s="29">
        <v>1</v>
      </c>
      <c r="M592" s="29">
        <v>0</v>
      </c>
      <c r="N592" s="29">
        <v>41</v>
      </c>
      <c r="O592" s="29">
        <v>4</v>
      </c>
      <c r="P592" s="29">
        <v>0</v>
      </c>
      <c r="Q592" s="29">
        <v>160</v>
      </c>
      <c r="R592" s="29">
        <v>18</v>
      </c>
      <c r="S592" s="29">
        <f>SUM(Table6[[#This Row],[AmInd]:[HawPI]],Table6[[#This Row],[Multiple]])</f>
        <v>64</v>
      </c>
      <c r="T592" s="29">
        <v>224</v>
      </c>
      <c r="U592" s="31">
        <v>1</v>
      </c>
      <c r="V592" s="29">
        <v>0</v>
      </c>
      <c r="W592" s="31">
        <v>0</v>
      </c>
      <c r="X592" s="29">
        <v>0</v>
      </c>
      <c r="Y592" s="29">
        <v>0</v>
      </c>
      <c r="Z592" s="29" t="s">
        <v>1869</v>
      </c>
      <c r="AA592" s="29">
        <v>0</v>
      </c>
      <c r="AB592" s="29">
        <v>0</v>
      </c>
      <c r="AC592" s="29">
        <v>0</v>
      </c>
      <c r="AD592" s="28">
        <v>0</v>
      </c>
      <c r="AE592" s="29">
        <v>0</v>
      </c>
      <c r="AF592" s="29">
        <v>0</v>
      </c>
      <c r="AG592" s="29">
        <v>73</v>
      </c>
      <c r="AH592" s="29">
        <v>65</v>
      </c>
      <c r="AI592" s="29">
        <v>86</v>
      </c>
      <c r="AJ592" s="29">
        <v>0</v>
      </c>
      <c r="AK592" s="29">
        <v>0</v>
      </c>
      <c r="AL592" s="29">
        <v>0</v>
      </c>
      <c r="AM592" s="29">
        <v>0</v>
      </c>
      <c r="AN592" s="29">
        <v>0</v>
      </c>
      <c r="AO592" s="29">
        <v>144</v>
      </c>
      <c r="AP592" s="72">
        <f>Table6[[#This Row],[FRL]]/Table6[[#This Row],[Total Students]]</f>
        <v>0.6428571428571429</v>
      </c>
      <c r="AQ592" s="29">
        <v>144</v>
      </c>
      <c r="AR592" s="57">
        <f>Table6[[#This Row],[At Risk]]/Table6[[#This Row],[Total Students]]</f>
        <v>0.6428571428571429</v>
      </c>
      <c r="AS592" s="29" t="s">
        <v>1767</v>
      </c>
      <c r="AT592" s="29" t="s">
        <v>2256</v>
      </c>
      <c r="AU592" s="70" t="s">
        <v>3247</v>
      </c>
    </row>
    <row r="593" spans="2:47" x14ac:dyDescent="0.25">
      <c r="B593" s="28" t="s">
        <v>1808</v>
      </c>
      <c r="C593" s="28" t="s">
        <v>134</v>
      </c>
      <c r="D593" s="28" t="s">
        <v>135</v>
      </c>
      <c r="E593" s="28" t="s">
        <v>2270</v>
      </c>
      <c r="F593" s="28" t="s">
        <v>985</v>
      </c>
      <c r="G593" s="29">
        <v>374</v>
      </c>
      <c r="H593" s="29">
        <v>173</v>
      </c>
      <c r="I593" s="31">
        <v>0.462566844919786</v>
      </c>
      <c r="J593" s="29">
        <v>201</v>
      </c>
      <c r="K593" s="31">
        <v>0.53743315508021405</v>
      </c>
      <c r="L593" s="29">
        <v>0</v>
      </c>
      <c r="M593" s="29">
        <v>0</v>
      </c>
      <c r="N593" s="29">
        <v>317</v>
      </c>
      <c r="O593" s="29">
        <v>15</v>
      </c>
      <c r="P593" s="29">
        <v>0</v>
      </c>
      <c r="Q593" s="29">
        <v>37</v>
      </c>
      <c r="R593" s="29">
        <v>5</v>
      </c>
      <c r="S593" s="29">
        <f>SUM(Table6[[#This Row],[AmInd]:[HawPI]],Table6[[#This Row],[Multiple]])</f>
        <v>337</v>
      </c>
      <c r="T593" s="29">
        <v>369</v>
      </c>
      <c r="U593" s="31">
        <v>0.98663101604278103</v>
      </c>
      <c r="V593" s="29">
        <v>5</v>
      </c>
      <c r="W593" s="31">
        <v>1.33689839572193E-2</v>
      </c>
      <c r="X593" s="29">
        <v>0</v>
      </c>
      <c r="Y593" s="29">
        <v>0</v>
      </c>
      <c r="Z593" s="29" t="s">
        <v>1869</v>
      </c>
      <c r="AA593" s="29">
        <v>0</v>
      </c>
      <c r="AB593" s="29">
        <v>0</v>
      </c>
      <c r="AC593" s="29">
        <v>0</v>
      </c>
      <c r="AD593" s="28">
        <v>0</v>
      </c>
      <c r="AE593" s="29">
        <v>0</v>
      </c>
      <c r="AF593" s="29">
        <v>0</v>
      </c>
      <c r="AG593" s="29">
        <v>108</v>
      </c>
      <c r="AH593" s="29">
        <v>147</v>
      </c>
      <c r="AI593" s="29">
        <v>119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341</v>
      </c>
      <c r="AP593" s="72">
        <f>Table6[[#This Row],[FRL]]/Table6[[#This Row],[Total Students]]</f>
        <v>0.91176470588235292</v>
      </c>
      <c r="AQ593" s="29">
        <v>341</v>
      </c>
      <c r="AR593" s="57">
        <f>Table6[[#This Row],[At Risk]]/Table6[[#This Row],[Total Students]]</f>
        <v>0.91176470588235292</v>
      </c>
      <c r="AS593" s="29" t="s">
        <v>1767</v>
      </c>
      <c r="AT593" s="29" t="s">
        <v>2076</v>
      </c>
      <c r="AU593" s="70" t="s">
        <v>3246</v>
      </c>
    </row>
    <row r="594" spans="2:47" x14ac:dyDescent="0.25">
      <c r="B594" s="28" t="s">
        <v>1808</v>
      </c>
      <c r="C594" s="28" t="s">
        <v>134</v>
      </c>
      <c r="D594" s="28" t="s">
        <v>135</v>
      </c>
      <c r="E594" s="28" t="s">
        <v>2271</v>
      </c>
      <c r="F594" s="28" t="s">
        <v>986</v>
      </c>
      <c r="G594" s="29">
        <v>1839</v>
      </c>
      <c r="H594" s="29">
        <v>900</v>
      </c>
      <c r="I594" s="31">
        <v>0.48939641109298498</v>
      </c>
      <c r="J594" s="29">
        <v>939</v>
      </c>
      <c r="K594" s="31">
        <v>0.51060358890701496</v>
      </c>
      <c r="L594" s="29">
        <v>6</v>
      </c>
      <c r="M594" s="29">
        <v>25</v>
      </c>
      <c r="N594" s="29">
        <v>770</v>
      </c>
      <c r="O594" s="29">
        <v>167</v>
      </c>
      <c r="P594" s="29">
        <v>1</v>
      </c>
      <c r="Q594" s="29">
        <v>861</v>
      </c>
      <c r="R594" s="29">
        <v>9</v>
      </c>
      <c r="S594" s="29">
        <f>SUM(Table6[[#This Row],[AmInd]:[HawPI]],Table6[[#This Row],[Multiple]])</f>
        <v>978</v>
      </c>
      <c r="T594" s="29">
        <v>1768</v>
      </c>
      <c r="U594" s="31">
        <v>0.96139206090266405</v>
      </c>
      <c r="V594" s="29">
        <v>71</v>
      </c>
      <c r="W594" s="31">
        <v>3.8607939097335502E-2</v>
      </c>
      <c r="X594" s="29">
        <v>0</v>
      </c>
      <c r="Y594" s="29">
        <v>0</v>
      </c>
      <c r="Z594" s="29" t="s">
        <v>1869</v>
      </c>
      <c r="AA594" s="29">
        <v>0</v>
      </c>
      <c r="AB594" s="29">
        <v>0</v>
      </c>
      <c r="AC594" s="29">
        <v>0</v>
      </c>
      <c r="AD594" s="28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538</v>
      </c>
      <c r="AK594" s="29">
        <v>44</v>
      </c>
      <c r="AL594" s="29">
        <v>476</v>
      </c>
      <c r="AM594" s="29">
        <v>404</v>
      </c>
      <c r="AN594" s="29">
        <v>377</v>
      </c>
      <c r="AO594" s="29">
        <v>1143</v>
      </c>
      <c r="AP594" s="72">
        <f>Table6[[#This Row],[FRL]]/Table6[[#This Row],[Total Students]]</f>
        <v>0.62153344208809136</v>
      </c>
      <c r="AQ594" s="29">
        <v>1143</v>
      </c>
      <c r="AR594" s="57">
        <f>Table6[[#This Row],[At Risk]]/Table6[[#This Row],[Total Students]]</f>
        <v>0.62153344208809136</v>
      </c>
      <c r="AS594" s="29" t="s">
        <v>1767</v>
      </c>
      <c r="AT594" s="29" t="s">
        <v>2076</v>
      </c>
      <c r="AU594" s="70" t="s">
        <v>3246</v>
      </c>
    </row>
    <row r="595" spans="2:47" x14ac:dyDescent="0.25">
      <c r="B595" s="28" t="s">
        <v>1808</v>
      </c>
      <c r="C595" s="28" t="s">
        <v>134</v>
      </c>
      <c r="D595" s="28" t="s">
        <v>135</v>
      </c>
      <c r="E595" s="28" t="s">
        <v>2272</v>
      </c>
      <c r="F595" s="28" t="s">
        <v>987</v>
      </c>
      <c r="G595" s="29">
        <v>1091</v>
      </c>
      <c r="H595" s="29">
        <v>637</v>
      </c>
      <c r="I595" s="31">
        <v>0.58386801099908303</v>
      </c>
      <c r="J595" s="29">
        <v>454</v>
      </c>
      <c r="K595" s="31">
        <v>0.41613198900091702</v>
      </c>
      <c r="L595" s="29">
        <v>1</v>
      </c>
      <c r="M595" s="29">
        <v>27</v>
      </c>
      <c r="N595" s="29">
        <v>403</v>
      </c>
      <c r="O595" s="29">
        <v>42</v>
      </c>
      <c r="P595" s="29">
        <v>0</v>
      </c>
      <c r="Q595" s="29">
        <v>603</v>
      </c>
      <c r="R595" s="29">
        <v>15</v>
      </c>
      <c r="S595" s="29">
        <f>SUM(Table6[[#This Row],[AmInd]:[HawPI]],Table6[[#This Row],[Multiple]])</f>
        <v>488</v>
      </c>
      <c r="T595" s="29">
        <v>1082</v>
      </c>
      <c r="U595" s="31">
        <v>0.991750687442713</v>
      </c>
      <c r="V595" s="29">
        <v>9</v>
      </c>
      <c r="W595" s="31">
        <v>8.2493125572868902E-3</v>
      </c>
      <c r="X595" s="29">
        <v>0</v>
      </c>
      <c r="Y595" s="29">
        <v>0</v>
      </c>
      <c r="Z595" s="29" t="s">
        <v>1869</v>
      </c>
      <c r="AA595" s="29">
        <v>0</v>
      </c>
      <c r="AB595" s="29">
        <v>0</v>
      </c>
      <c r="AC595" s="29">
        <v>0</v>
      </c>
      <c r="AD595" s="28">
        <v>0</v>
      </c>
      <c r="AE595" s="29">
        <v>0</v>
      </c>
      <c r="AF595" s="29">
        <v>108</v>
      </c>
      <c r="AG595" s="29">
        <v>335</v>
      </c>
      <c r="AH595" s="29">
        <v>335</v>
      </c>
      <c r="AI595" s="29">
        <v>313</v>
      </c>
      <c r="AJ595" s="29">
        <v>0</v>
      </c>
      <c r="AK595" s="29">
        <v>0</v>
      </c>
      <c r="AL595" s="29">
        <v>0</v>
      </c>
      <c r="AM595" s="29">
        <v>0</v>
      </c>
      <c r="AN595" s="29">
        <v>0</v>
      </c>
      <c r="AO595" s="29">
        <v>576</v>
      </c>
      <c r="AP595" s="72">
        <f>Table6[[#This Row],[FRL]]/Table6[[#This Row],[Total Students]]</f>
        <v>0.52795600366636108</v>
      </c>
      <c r="AQ595" s="29">
        <v>576</v>
      </c>
      <c r="AR595" s="57">
        <f>Table6[[#This Row],[At Risk]]/Table6[[#This Row],[Total Students]]</f>
        <v>0.52795600366636108</v>
      </c>
      <c r="AS595" s="29" t="s">
        <v>1767</v>
      </c>
      <c r="AT595" s="29" t="s">
        <v>2076</v>
      </c>
      <c r="AU595" s="70" t="s">
        <v>3246</v>
      </c>
    </row>
    <row r="596" spans="2:47" x14ac:dyDescent="0.25">
      <c r="B596" s="28" t="s">
        <v>1808</v>
      </c>
      <c r="C596" s="28" t="s">
        <v>134</v>
      </c>
      <c r="D596" s="28" t="s">
        <v>135</v>
      </c>
      <c r="E596" s="28" t="s">
        <v>2273</v>
      </c>
      <c r="F596" s="28" t="s">
        <v>988</v>
      </c>
      <c r="G596" s="29">
        <v>680</v>
      </c>
      <c r="H596" s="29">
        <v>326</v>
      </c>
      <c r="I596" s="31">
        <v>0.47941176470588198</v>
      </c>
      <c r="J596" s="29">
        <v>354</v>
      </c>
      <c r="K596" s="31">
        <v>0.52058823529411802</v>
      </c>
      <c r="L596" s="29">
        <v>0</v>
      </c>
      <c r="M596" s="29">
        <v>0</v>
      </c>
      <c r="N596" s="29">
        <v>586</v>
      </c>
      <c r="O596" s="29">
        <v>46</v>
      </c>
      <c r="P596" s="29">
        <v>0</v>
      </c>
      <c r="Q596" s="29">
        <v>29</v>
      </c>
      <c r="R596" s="29">
        <v>19</v>
      </c>
      <c r="S596" s="29">
        <f>SUM(Table6[[#This Row],[AmInd]:[HawPI]],Table6[[#This Row],[Multiple]])</f>
        <v>651</v>
      </c>
      <c r="T596" s="29">
        <v>649</v>
      </c>
      <c r="U596" s="31">
        <v>0.95441176470588196</v>
      </c>
      <c r="V596" s="29">
        <v>31</v>
      </c>
      <c r="W596" s="31">
        <v>4.5588235294117603E-2</v>
      </c>
      <c r="X596" s="29">
        <v>1</v>
      </c>
      <c r="Y596" s="29">
        <v>10</v>
      </c>
      <c r="Z596" s="29" t="s">
        <v>1869</v>
      </c>
      <c r="AA596" s="29">
        <v>131</v>
      </c>
      <c r="AB596" s="29">
        <v>105</v>
      </c>
      <c r="AC596" s="29">
        <v>127</v>
      </c>
      <c r="AD596" s="28">
        <v>116</v>
      </c>
      <c r="AE596" s="29">
        <v>109</v>
      </c>
      <c r="AF596" s="29">
        <v>81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649</v>
      </c>
      <c r="AP596" s="72">
        <f>Table6[[#This Row],[FRL]]/Table6[[#This Row],[Total Students]]</f>
        <v>0.9544117647058824</v>
      </c>
      <c r="AQ596" s="29">
        <v>649</v>
      </c>
      <c r="AR596" s="57">
        <f>Table6[[#This Row],[At Risk]]/Table6[[#This Row],[Total Students]]</f>
        <v>0.9544117647058824</v>
      </c>
      <c r="AS596" s="29" t="s">
        <v>1767</v>
      </c>
      <c r="AT596" s="29" t="s">
        <v>2076</v>
      </c>
      <c r="AU596" s="70" t="s">
        <v>3246</v>
      </c>
    </row>
    <row r="597" spans="2:47" x14ac:dyDescent="0.25">
      <c r="B597" s="28" t="s">
        <v>1808</v>
      </c>
      <c r="C597" s="28" t="s">
        <v>134</v>
      </c>
      <c r="D597" s="28" t="s">
        <v>135</v>
      </c>
      <c r="E597" s="28" t="s">
        <v>2274</v>
      </c>
      <c r="F597" s="28" t="s">
        <v>989</v>
      </c>
      <c r="G597" s="29">
        <v>577</v>
      </c>
      <c r="H597" s="29">
        <v>289</v>
      </c>
      <c r="I597" s="31">
        <v>0.50086655112651601</v>
      </c>
      <c r="J597" s="29">
        <v>288</v>
      </c>
      <c r="K597" s="31">
        <v>0.49913344887348399</v>
      </c>
      <c r="L597" s="29">
        <v>2</v>
      </c>
      <c r="M597" s="29">
        <v>35</v>
      </c>
      <c r="N597" s="29">
        <v>297</v>
      </c>
      <c r="O597" s="29">
        <v>25</v>
      </c>
      <c r="P597" s="29">
        <v>0</v>
      </c>
      <c r="Q597" s="29">
        <v>211</v>
      </c>
      <c r="R597" s="29">
        <v>7</v>
      </c>
      <c r="S597" s="29">
        <f>SUM(Table6[[#This Row],[AmInd]:[HawPI]],Table6[[#This Row],[Multiple]])</f>
        <v>366</v>
      </c>
      <c r="T597" s="29">
        <v>575</v>
      </c>
      <c r="U597" s="31">
        <v>0.99653379549393395</v>
      </c>
      <c r="V597" s="29">
        <v>2</v>
      </c>
      <c r="W597" s="31">
        <v>3.4662045060658599E-3</v>
      </c>
      <c r="X597" s="29">
        <v>0</v>
      </c>
      <c r="Y597" s="29">
        <v>0</v>
      </c>
      <c r="Z597" s="29" t="s">
        <v>1869</v>
      </c>
      <c r="AA597" s="29">
        <v>0</v>
      </c>
      <c r="AB597" s="29">
        <v>0</v>
      </c>
      <c r="AC597" s="29">
        <v>0</v>
      </c>
      <c r="AD597" s="28">
        <v>0</v>
      </c>
      <c r="AE597" s="29">
        <v>0</v>
      </c>
      <c r="AF597" s="29">
        <v>0</v>
      </c>
      <c r="AG597" s="29">
        <v>202</v>
      </c>
      <c r="AH597" s="29">
        <v>202</v>
      </c>
      <c r="AI597" s="29">
        <v>173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355</v>
      </c>
      <c r="AP597" s="72">
        <f>Table6[[#This Row],[FRL]]/Table6[[#This Row],[Total Students]]</f>
        <v>0.6152512998266898</v>
      </c>
      <c r="AQ597" s="29">
        <v>355</v>
      </c>
      <c r="AR597" s="57">
        <f>Table6[[#This Row],[At Risk]]/Table6[[#This Row],[Total Students]]</f>
        <v>0.6152512998266898</v>
      </c>
      <c r="AS597" s="29" t="s">
        <v>1767</v>
      </c>
      <c r="AT597" s="29" t="s">
        <v>2076</v>
      </c>
      <c r="AU597" s="70" t="s">
        <v>3246</v>
      </c>
    </row>
    <row r="598" spans="2:47" x14ac:dyDescent="0.25">
      <c r="B598" s="28" t="s">
        <v>1808</v>
      </c>
      <c r="C598" s="28" t="s">
        <v>134</v>
      </c>
      <c r="D598" s="28" t="s">
        <v>135</v>
      </c>
      <c r="E598" s="28" t="s">
        <v>2275</v>
      </c>
      <c r="F598" s="28" t="s">
        <v>752</v>
      </c>
      <c r="G598" s="29">
        <v>614</v>
      </c>
      <c r="H598" s="29">
        <v>292</v>
      </c>
      <c r="I598" s="31">
        <v>0.47557003257329</v>
      </c>
      <c r="J598" s="29">
        <v>322</v>
      </c>
      <c r="K598" s="31">
        <v>0.52442996742671</v>
      </c>
      <c r="L598" s="29">
        <v>1</v>
      </c>
      <c r="M598" s="29">
        <v>43</v>
      </c>
      <c r="N598" s="29">
        <v>143</v>
      </c>
      <c r="O598" s="29">
        <v>80</v>
      </c>
      <c r="P598" s="29">
        <v>0</v>
      </c>
      <c r="Q598" s="29">
        <v>341</v>
      </c>
      <c r="R598" s="29">
        <v>6</v>
      </c>
      <c r="S598" s="29">
        <f>SUM(Table6[[#This Row],[AmInd]:[HawPI]],Table6[[#This Row],[Multiple]])</f>
        <v>273</v>
      </c>
      <c r="T598" s="29">
        <v>497</v>
      </c>
      <c r="U598" s="31">
        <v>0.80944625407166104</v>
      </c>
      <c r="V598" s="29">
        <v>117</v>
      </c>
      <c r="W598" s="31">
        <v>0.19055374592833901</v>
      </c>
      <c r="X598" s="29">
        <v>0</v>
      </c>
      <c r="Y598" s="29">
        <v>1</v>
      </c>
      <c r="Z598" s="29" t="s">
        <v>1869</v>
      </c>
      <c r="AA598" s="29">
        <v>106</v>
      </c>
      <c r="AB598" s="29">
        <v>130</v>
      </c>
      <c r="AC598" s="29">
        <v>118</v>
      </c>
      <c r="AD598" s="28">
        <v>139</v>
      </c>
      <c r="AE598" s="29">
        <v>120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</v>
      </c>
      <c r="AN598" s="29">
        <v>0</v>
      </c>
      <c r="AO598" s="29">
        <v>342</v>
      </c>
      <c r="AP598" s="72">
        <f>Table6[[#This Row],[FRL]]/Table6[[#This Row],[Total Students]]</f>
        <v>0.55700325732899025</v>
      </c>
      <c r="AQ598" s="29">
        <v>376</v>
      </c>
      <c r="AR598" s="57">
        <f>Table6[[#This Row],[At Risk]]/Table6[[#This Row],[Total Students]]</f>
        <v>0.6123778501628665</v>
      </c>
      <c r="AS598" s="29" t="s">
        <v>1767</v>
      </c>
      <c r="AT598" s="29" t="s">
        <v>2076</v>
      </c>
      <c r="AU598" s="70" t="s">
        <v>3247</v>
      </c>
    </row>
    <row r="599" spans="2:47" x14ac:dyDescent="0.25">
      <c r="B599" s="28" t="s">
        <v>1808</v>
      </c>
      <c r="C599" s="28" t="s">
        <v>134</v>
      </c>
      <c r="D599" s="28" t="s">
        <v>135</v>
      </c>
      <c r="E599" s="28" t="s">
        <v>2276</v>
      </c>
      <c r="F599" s="28" t="s">
        <v>990</v>
      </c>
      <c r="G599" s="29">
        <v>566</v>
      </c>
      <c r="H599" s="29">
        <v>285</v>
      </c>
      <c r="I599" s="31">
        <v>0.503533568904594</v>
      </c>
      <c r="J599" s="29">
        <v>281</v>
      </c>
      <c r="K599" s="31">
        <v>0.496466431095406</v>
      </c>
      <c r="L599" s="29">
        <v>3</v>
      </c>
      <c r="M599" s="29">
        <v>15</v>
      </c>
      <c r="N599" s="29">
        <v>229</v>
      </c>
      <c r="O599" s="29">
        <v>18</v>
      </c>
      <c r="P599" s="29">
        <v>0</v>
      </c>
      <c r="Q599" s="29">
        <v>288</v>
      </c>
      <c r="R599" s="29">
        <v>13</v>
      </c>
      <c r="S599" s="29">
        <f>SUM(Table6[[#This Row],[AmInd]:[HawPI]],Table6[[#This Row],[Multiple]])</f>
        <v>278</v>
      </c>
      <c r="T599" s="29">
        <v>562</v>
      </c>
      <c r="U599" s="31">
        <v>0.992932862190813</v>
      </c>
      <c r="V599" s="29">
        <v>4</v>
      </c>
      <c r="W599" s="31">
        <v>7.0671378091872799E-3</v>
      </c>
      <c r="X599" s="29">
        <v>0</v>
      </c>
      <c r="Y599" s="29">
        <v>0</v>
      </c>
      <c r="Z599" s="29" t="s">
        <v>1869</v>
      </c>
      <c r="AA599" s="29">
        <v>0</v>
      </c>
      <c r="AB599" s="29">
        <v>0</v>
      </c>
      <c r="AC599" s="29">
        <v>0</v>
      </c>
      <c r="AD599" s="28">
        <v>0</v>
      </c>
      <c r="AE599" s="29">
        <v>0</v>
      </c>
      <c r="AF599" s="29">
        <v>113</v>
      </c>
      <c r="AG599" s="29">
        <v>158</v>
      </c>
      <c r="AH599" s="29">
        <v>139</v>
      </c>
      <c r="AI599" s="29">
        <v>156</v>
      </c>
      <c r="AJ599" s="29">
        <v>0</v>
      </c>
      <c r="AK599" s="29">
        <v>0</v>
      </c>
      <c r="AL599" s="29">
        <v>0</v>
      </c>
      <c r="AM599" s="29">
        <v>0</v>
      </c>
      <c r="AN599" s="29">
        <v>0</v>
      </c>
      <c r="AO599" s="29">
        <v>369</v>
      </c>
      <c r="AP599" s="72">
        <f>Table6[[#This Row],[FRL]]/Table6[[#This Row],[Total Students]]</f>
        <v>0.65194346289752647</v>
      </c>
      <c r="AQ599" s="29">
        <v>369</v>
      </c>
      <c r="AR599" s="57">
        <f>Table6[[#This Row],[At Risk]]/Table6[[#This Row],[Total Students]]</f>
        <v>0.65194346289752647</v>
      </c>
      <c r="AS599" s="29" t="s">
        <v>1767</v>
      </c>
      <c r="AT599" s="29" t="s">
        <v>2076</v>
      </c>
      <c r="AU599" s="70" t="s">
        <v>3246</v>
      </c>
    </row>
    <row r="600" spans="2:47" x14ac:dyDescent="0.25">
      <c r="B600" s="28" t="s">
        <v>1808</v>
      </c>
      <c r="C600" s="28" t="s">
        <v>134</v>
      </c>
      <c r="D600" s="28" t="s">
        <v>135</v>
      </c>
      <c r="E600" s="28" t="s">
        <v>2277</v>
      </c>
      <c r="F600" s="28" t="s">
        <v>991</v>
      </c>
      <c r="G600" s="29">
        <v>575</v>
      </c>
      <c r="H600" s="29">
        <v>263</v>
      </c>
      <c r="I600" s="31">
        <v>0.45739130434782599</v>
      </c>
      <c r="J600" s="29">
        <v>312</v>
      </c>
      <c r="K600" s="31">
        <v>0.54260869565217396</v>
      </c>
      <c r="L600" s="29">
        <v>0</v>
      </c>
      <c r="M600" s="29">
        <v>2</v>
      </c>
      <c r="N600" s="29">
        <v>401</v>
      </c>
      <c r="O600" s="29">
        <v>21</v>
      </c>
      <c r="P600" s="29">
        <v>0</v>
      </c>
      <c r="Q600" s="29">
        <v>136</v>
      </c>
      <c r="R600" s="29">
        <v>15</v>
      </c>
      <c r="S600" s="29">
        <f>SUM(Table6[[#This Row],[AmInd]:[HawPI]],Table6[[#This Row],[Multiple]])</f>
        <v>439</v>
      </c>
      <c r="T600" s="29">
        <v>572</v>
      </c>
      <c r="U600" s="31">
        <v>0.99478260869565205</v>
      </c>
      <c r="V600" s="29">
        <v>3</v>
      </c>
      <c r="W600" s="31">
        <v>5.21739130434783E-3</v>
      </c>
      <c r="X600" s="29">
        <v>0</v>
      </c>
      <c r="Y600" s="29">
        <v>0</v>
      </c>
      <c r="Z600" s="29" t="s">
        <v>1869</v>
      </c>
      <c r="AA600" s="29">
        <v>0</v>
      </c>
      <c r="AB600" s="29">
        <v>0</v>
      </c>
      <c r="AC600" s="29">
        <v>0</v>
      </c>
      <c r="AD600" s="28">
        <v>0</v>
      </c>
      <c r="AE600" s="29">
        <v>0</v>
      </c>
      <c r="AF600" s="29">
        <v>0</v>
      </c>
      <c r="AG600" s="29">
        <v>199</v>
      </c>
      <c r="AH600" s="29">
        <v>203</v>
      </c>
      <c r="AI600" s="29">
        <v>173</v>
      </c>
      <c r="AJ600" s="29">
        <v>0</v>
      </c>
      <c r="AK600" s="29">
        <v>0</v>
      </c>
      <c r="AL600" s="29">
        <v>0</v>
      </c>
      <c r="AM600" s="29">
        <v>0</v>
      </c>
      <c r="AN600" s="29">
        <v>0</v>
      </c>
      <c r="AO600" s="29">
        <v>504</v>
      </c>
      <c r="AP600" s="72">
        <f>Table6[[#This Row],[FRL]]/Table6[[#This Row],[Total Students]]</f>
        <v>0.87652173913043474</v>
      </c>
      <c r="AQ600" s="29">
        <v>504</v>
      </c>
      <c r="AR600" s="57">
        <f>Table6[[#This Row],[At Risk]]/Table6[[#This Row],[Total Students]]</f>
        <v>0.87652173913043474</v>
      </c>
      <c r="AS600" s="29" t="s">
        <v>1767</v>
      </c>
      <c r="AT600" s="29" t="s">
        <v>2076</v>
      </c>
      <c r="AU600" s="70" t="s">
        <v>3246</v>
      </c>
    </row>
    <row r="601" spans="2:47" x14ac:dyDescent="0.25">
      <c r="B601" s="28" t="s">
        <v>1808</v>
      </c>
      <c r="C601" s="28" t="s">
        <v>134</v>
      </c>
      <c r="D601" s="28" t="s">
        <v>135</v>
      </c>
      <c r="E601" s="28" t="s">
        <v>2278</v>
      </c>
      <c r="F601" s="28" t="s">
        <v>992</v>
      </c>
      <c r="G601" s="29">
        <v>552</v>
      </c>
      <c r="H601" s="29">
        <v>277</v>
      </c>
      <c r="I601" s="31">
        <v>0.501811594202899</v>
      </c>
      <c r="J601" s="29">
        <v>275</v>
      </c>
      <c r="K601" s="31">
        <v>0.498188405797101</v>
      </c>
      <c r="L601" s="29">
        <v>0</v>
      </c>
      <c r="M601" s="29">
        <v>21</v>
      </c>
      <c r="N601" s="29">
        <v>262</v>
      </c>
      <c r="O601" s="29">
        <v>139</v>
      </c>
      <c r="P601" s="29">
        <v>1</v>
      </c>
      <c r="Q601" s="29">
        <v>120</v>
      </c>
      <c r="R601" s="29">
        <v>9</v>
      </c>
      <c r="S601" s="29">
        <f>SUM(Table6[[#This Row],[AmInd]:[HawPI]],Table6[[#This Row],[Multiple]])</f>
        <v>432</v>
      </c>
      <c r="T601" s="29">
        <v>410</v>
      </c>
      <c r="U601" s="31">
        <v>0.74275362318840599</v>
      </c>
      <c r="V601" s="29">
        <v>142</v>
      </c>
      <c r="W601" s="31">
        <v>0.25724637681159401</v>
      </c>
      <c r="X601" s="29">
        <v>0</v>
      </c>
      <c r="Y601" s="29">
        <v>8</v>
      </c>
      <c r="Z601" s="29" t="s">
        <v>1869</v>
      </c>
      <c r="AA601" s="29">
        <v>72</v>
      </c>
      <c r="AB601" s="29">
        <v>96</v>
      </c>
      <c r="AC601" s="29">
        <v>101</v>
      </c>
      <c r="AD601" s="28">
        <v>102</v>
      </c>
      <c r="AE601" s="29">
        <v>84</v>
      </c>
      <c r="AF601" s="29">
        <v>89</v>
      </c>
      <c r="AG601" s="29">
        <v>0</v>
      </c>
      <c r="AH601" s="29">
        <v>0</v>
      </c>
      <c r="AI601" s="29">
        <v>0</v>
      </c>
      <c r="AJ601" s="29">
        <v>0</v>
      </c>
      <c r="AK601" s="29">
        <v>0</v>
      </c>
      <c r="AL601" s="29">
        <v>0</v>
      </c>
      <c r="AM601" s="29">
        <v>0</v>
      </c>
      <c r="AN601" s="29">
        <v>0</v>
      </c>
      <c r="AO601" s="29">
        <v>523</v>
      </c>
      <c r="AP601" s="72">
        <f>Table6[[#This Row],[FRL]]/Table6[[#This Row],[Total Students]]</f>
        <v>0.94746376811594202</v>
      </c>
      <c r="AQ601" s="29">
        <v>523</v>
      </c>
      <c r="AR601" s="57">
        <f>Table6[[#This Row],[At Risk]]/Table6[[#This Row],[Total Students]]</f>
        <v>0.94746376811594202</v>
      </c>
      <c r="AS601" s="29" t="s">
        <v>1767</v>
      </c>
      <c r="AT601" s="29" t="s">
        <v>2076</v>
      </c>
      <c r="AU601" s="70" t="s">
        <v>3246</v>
      </c>
    </row>
    <row r="602" spans="2:47" x14ac:dyDescent="0.25">
      <c r="B602" s="28" t="s">
        <v>1808</v>
      </c>
      <c r="C602" s="28" t="s">
        <v>134</v>
      </c>
      <c r="D602" s="28" t="s">
        <v>135</v>
      </c>
      <c r="E602" s="28" t="s">
        <v>2279</v>
      </c>
      <c r="F602" s="28" t="s">
        <v>993</v>
      </c>
      <c r="G602" s="29">
        <v>1066</v>
      </c>
      <c r="H602" s="29">
        <v>471</v>
      </c>
      <c r="I602" s="31">
        <v>0.44183864915572202</v>
      </c>
      <c r="J602" s="29">
        <v>595</v>
      </c>
      <c r="K602" s="31">
        <v>0.55816135084427798</v>
      </c>
      <c r="L602" s="29">
        <v>4</v>
      </c>
      <c r="M602" s="29">
        <v>10</v>
      </c>
      <c r="N602" s="29">
        <v>661</v>
      </c>
      <c r="O602" s="29">
        <v>48</v>
      </c>
      <c r="P602" s="29">
        <v>0</v>
      </c>
      <c r="Q602" s="29">
        <v>335</v>
      </c>
      <c r="R602" s="29">
        <v>8</v>
      </c>
      <c r="S602" s="29">
        <f>SUM(Table6[[#This Row],[AmInd]:[HawPI]],Table6[[#This Row],[Multiple]])</f>
        <v>731</v>
      </c>
      <c r="T602" s="29">
        <v>1052</v>
      </c>
      <c r="U602" s="31">
        <v>0.98686679174484004</v>
      </c>
      <c r="V602" s="29">
        <v>14</v>
      </c>
      <c r="W602" s="31">
        <v>1.31332082551595E-2</v>
      </c>
      <c r="X602" s="29">
        <v>0</v>
      </c>
      <c r="Y602" s="29">
        <v>0</v>
      </c>
      <c r="Z602" s="29" t="s">
        <v>1869</v>
      </c>
      <c r="AA602" s="29">
        <v>0</v>
      </c>
      <c r="AB602" s="29">
        <v>0</v>
      </c>
      <c r="AC602" s="29">
        <v>0</v>
      </c>
      <c r="AD602" s="28">
        <v>0</v>
      </c>
      <c r="AE602" s="29">
        <v>0</v>
      </c>
      <c r="AF602" s="29">
        <v>0</v>
      </c>
      <c r="AG602" s="29">
        <v>0</v>
      </c>
      <c r="AH602" s="29">
        <v>0</v>
      </c>
      <c r="AI602" s="29">
        <v>1</v>
      </c>
      <c r="AJ602" s="29">
        <v>299</v>
      </c>
      <c r="AK602" s="29">
        <v>30</v>
      </c>
      <c r="AL602" s="29">
        <v>271</v>
      </c>
      <c r="AM602" s="29">
        <v>272</v>
      </c>
      <c r="AN602" s="29">
        <v>193</v>
      </c>
      <c r="AO602" s="29">
        <v>760</v>
      </c>
      <c r="AP602" s="72">
        <f>Table6[[#This Row],[FRL]]/Table6[[#This Row],[Total Students]]</f>
        <v>0.71294559099437149</v>
      </c>
      <c r="AQ602" s="29">
        <v>760</v>
      </c>
      <c r="AR602" s="57">
        <f>Table6[[#This Row],[At Risk]]/Table6[[#This Row],[Total Students]]</f>
        <v>0.71294559099437149</v>
      </c>
      <c r="AS602" s="29" t="s">
        <v>1767</v>
      </c>
      <c r="AT602" s="29" t="s">
        <v>2076</v>
      </c>
      <c r="AU602" s="70" t="s">
        <v>3246</v>
      </c>
    </row>
    <row r="603" spans="2:47" x14ac:dyDescent="0.25">
      <c r="B603" s="28" t="s">
        <v>1808</v>
      </c>
      <c r="C603" s="28" t="s">
        <v>134</v>
      </c>
      <c r="D603" s="28" t="s">
        <v>135</v>
      </c>
      <c r="E603" s="28" t="s">
        <v>2280</v>
      </c>
      <c r="F603" s="28" t="s">
        <v>994</v>
      </c>
      <c r="G603" s="29">
        <v>2005</v>
      </c>
      <c r="H603" s="29">
        <v>1007</v>
      </c>
      <c r="I603" s="31">
        <v>0.50224438902743096</v>
      </c>
      <c r="J603" s="29">
        <v>998</v>
      </c>
      <c r="K603" s="31">
        <v>0.49775561097256898</v>
      </c>
      <c r="L603" s="29">
        <v>8</v>
      </c>
      <c r="M603" s="29">
        <v>53</v>
      </c>
      <c r="N603" s="29">
        <v>569</v>
      </c>
      <c r="O603" s="29">
        <v>82</v>
      </c>
      <c r="P603" s="29">
        <v>0</v>
      </c>
      <c r="Q603" s="29">
        <v>1270</v>
      </c>
      <c r="R603" s="29">
        <v>23</v>
      </c>
      <c r="S603" s="29">
        <f>SUM(Table6[[#This Row],[AmInd]:[HawPI]],Table6[[#This Row],[Multiple]])</f>
        <v>735</v>
      </c>
      <c r="T603" s="29">
        <v>1999</v>
      </c>
      <c r="U603" s="31">
        <v>0.99700748129675798</v>
      </c>
      <c r="V603" s="29">
        <v>6</v>
      </c>
      <c r="W603" s="31">
        <v>2.9925187032419E-3</v>
      </c>
      <c r="X603" s="29">
        <v>0</v>
      </c>
      <c r="Y603" s="29">
        <v>0</v>
      </c>
      <c r="Z603" s="29" t="s">
        <v>1869</v>
      </c>
      <c r="AA603" s="29">
        <v>0</v>
      </c>
      <c r="AB603" s="29">
        <v>0</v>
      </c>
      <c r="AC603" s="29">
        <v>0</v>
      </c>
      <c r="AD603" s="28">
        <v>0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596</v>
      </c>
      <c r="AK603" s="29">
        <v>13</v>
      </c>
      <c r="AL603" s="29">
        <v>511</v>
      </c>
      <c r="AM603" s="29">
        <v>443</v>
      </c>
      <c r="AN603" s="29">
        <v>442</v>
      </c>
      <c r="AO603" s="29">
        <v>851</v>
      </c>
      <c r="AP603" s="72">
        <f>Table6[[#This Row],[FRL]]/Table6[[#This Row],[Total Students]]</f>
        <v>0.42443890274314217</v>
      </c>
      <c r="AQ603" s="29">
        <v>851</v>
      </c>
      <c r="AR603" s="57">
        <f>Table6[[#This Row],[At Risk]]/Table6[[#This Row],[Total Students]]</f>
        <v>0.42443890274314217</v>
      </c>
      <c r="AS603" s="29" t="s">
        <v>1767</v>
      </c>
      <c r="AT603" s="29" t="s">
        <v>2076</v>
      </c>
      <c r="AU603" s="70" t="s">
        <v>3246</v>
      </c>
    </row>
    <row r="604" spans="2:47" x14ac:dyDescent="0.25">
      <c r="B604" s="28" t="s">
        <v>1808</v>
      </c>
      <c r="C604" s="28" t="s">
        <v>134</v>
      </c>
      <c r="D604" s="28" t="s">
        <v>135</v>
      </c>
      <c r="E604" s="28" t="s">
        <v>2281</v>
      </c>
      <c r="F604" s="28" t="s">
        <v>995</v>
      </c>
      <c r="G604" s="29">
        <v>654</v>
      </c>
      <c r="H604" s="29">
        <v>296</v>
      </c>
      <c r="I604" s="31">
        <v>0.45259938837920499</v>
      </c>
      <c r="J604" s="29">
        <v>358</v>
      </c>
      <c r="K604" s="31">
        <v>0.54740061162079501</v>
      </c>
      <c r="L604" s="29">
        <v>1</v>
      </c>
      <c r="M604" s="29">
        <v>11</v>
      </c>
      <c r="N604" s="29">
        <v>270</v>
      </c>
      <c r="O604" s="29">
        <v>50</v>
      </c>
      <c r="P604" s="29">
        <v>0</v>
      </c>
      <c r="Q604" s="29">
        <v>297</v>
      </c>
      <c r="R604" s="29">
        <v>25</v>
      </c>
      <c r="S604" s="29">
        <f>SUM(Table6[[#This Row],[AmInd]:[HawPI]],Table6[[#This Row],[Multiple]])</f>
        <v>357</v>
      </c>
      <c r="T604" s="29">
        <v>593</v>
      </c>
      <c r="U604" s="31">
        <v>0.90672782874617697</v>
      </c>
      <c r="V604" s="29">
        <v>61</v>
      </c>
      <c r="W604" s="31">
        <v>9.3272171253822603E-2</v>
      </c>
      <c r="X604" s="29">
        <v>0</v>
      </c>
      <c r="Y604" s="29">
        <v>9</v>
      </c>
      <c r="Z604" s="29" t="s">
        <v>1869</v>
      </c>
      <c r="AA604" s="29">
        <v>127</v>
      </c>
      <c r="AB604" s="29">
        <v>129</v>
      </c>
      <c r="AC604" s="29">
        <v>125</v>
      </c>
      <c r="AD604" s="28">
        <v>127</v>
      </c>
      <c r="AE604" s="29">
        <v>137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471</v>
      </c>
      <c r="AP604" s="72">
        <f>Table6[[#This Row],[FRL]]/Table6[[#This Row],[Total Students]]</f>
        <v>0.72018348623853212</v>
      </c>
      <c r="AQ604" s="29">
        <v>471</v>
      </c>
      <c r="AR604" s="57">
        <f>Table6[[#This Row],[At Risk]]/Table6[[#This Row],[Total Students]]</f>
        <v>0.72018348623853212</v>
      </c>
      <c r="AS604" s="29" t="s">
        <v>1767</v>
      </c>
      <c r="AT604" s="29" t="s">
        <v>2076</v>
      </c>
      <c r="AU604" s="70" t="s">
        <v>3246</v>
      </c>
    </row>
    <row r="605" spans="2:47" x14ac:dyDescent="0.25">
      <c r="B605" s="28" t="s">
        <v>1808</v>
      </c>
      <c r="C605" s="28" t="s">
        <v>134</v>
      </c>
      <c r="D605" s="28" t="s">
        <v>135</v>
      </c>
      <c r="E605" s="28" t="s">
        <v>2282</v>
      </c>
      <c r="F605" s="28" t="s">
        <v>996</v>
      </c>
      <c r="G605" s="29">
        <v>168</v>
      </c>
      <c r="H605" s="29">
        <v>83</v>
      </c>
      <c r="I605" s="31">
        <v>0.49404761904761901</v>
      </c>
      <c r="J605" s="29">
        <v>85</v>
      </c>
      <c r="K605" s="31">
        <v>0.50595238095238104</v>
      </c>
      <c r="L605" s="29">
        <v>0</v>
      </c>
      <c r="M605" s="29">
        <v>0</v>
      </c>
      <c r="N605" s="29">
        <v>42</v>
      </c>
      <c r="O605" s="29">
        <v>13</v>
      </c>
      <c r="P605" s="29">
        <v>0</v>
      </c>
      <c r="Q605" s="29">
        <v>103</v>
      </c>
      <c r="R605" s="29">
        <v>10</v>
      </c>
      <c r="S605" s="29">
        <f>SUM(Table6[[#This Row],[AmInd]:[HawPI]],Table6[[#This Row],[Multiple]])</f>
        <v>65</v>
      </c>
      <c r="T605" s="29">
        <v>160</v>
      </c>
      <c r="U605" s="31">
        <v>0.952380952380952</v>
      </c>
      <c r="V605" s="29">
        <v>8</v>
      </c>
      <c r="W605" s="31">
        <v>4.7619047619047603E-2</v>
      </c>
      <c r="X605" s="29">
        <v>0</v>
      </c>
      <c r="Y605" s="29">
        <v>0</v>
      </c>
      <c r="Z605" s="29" t="s">
        <v>1869</v>
      </c>
      <c r="AA605" s="29">
        <v>26</v>
      </c>
      <c r="AB605" s="29">
        <v>23</v>
      </c>
      <c r="AC605" s="29">
        <v>35</v>
      </c>
      <c r="AD605" s="28">
        <v>29</v>
      </c>
      <c r="AE605" s="29">
        <v>27</v>
      </c>
      <c r="AF605" s="29">
        <v>28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148</v>
      </c>
      <c r="AP605" s="72">
        <f>Table6[[#This Row],[FRL]]/Table6[[#This Row],[Total Students]]</f>
        <v>0.88095238095238093</v>
      </c>
      <c r="AQ605" s="29">
        <v>148</v>
      </c>
      <c r="AR605" s="57">
        <f>Table6[[#This Row],[At Risk]]/Table6[[#This Row],[Total Students]]</f>
        <v>0.88095238095238093</v>
      </c>
      <c r="AS605" s="29" t="s">
        <v>1767</v>
      </c>
      <c r="AT605" s="29" t="s">
        <v>2076</v>
      </c>
      <c r="AU605" s="70" t="s">
        <v>3246</v>
      </c>
    </row>
    <row r="606" spans="2:47" x14ac:dyDescent="0.25">
      <c r="B606" s="28" t="s">
        <v>1808</v>
      </c>
      <c r="C606" s="28" t="s">
        <v>134</v>
      </c>
      <c r="D606" s="28" t="s">
        <v>135</v>
      </c>
      <c r="E606" s="28" t="s">
        <v>2284</v>
      </c>
      <c r="F606" s="28" t="s">
        <v>997</v>
      </c>
      <c r="G606" s="29">
        <v>366</v>
      </c>
      <c r="H606" s="29">
        <v>163</v>
      </c>
      <c r="I606" s="31">
        <v>0.44535519125683098</v>
      </c>
      <c r="J606" s="29">
        <v>203</v>
      </c>
      <c r="K606" s="31">
        <v>0.55464480874316902</v>
      </c>
      <c r="L606" s="29">
        <v>0</v>
      </c>
      <c r="M606" s="29">
        <v>1</v>
      </c>
      <c r="N606" s="29">
        <v>337</v>
      </c>
      <c r="O606" s="29">
        <v>9</v>
      </c>
      <c r="P606" s="29">
        <v>0</v>
      </c>
      <c r="Q606" s="29">
        <v>13</v>
      </c>
      <c r="R606" s="29">
        <v>6</v>
      </c>
      <c r="S606" s="29">
        <f>SUM(Table6[[#This Row],[AmInd]:[HawPI]],Table6[[#This Row],[Multiple]])</f>
        <v>353</v>
      </c>
      <c r="T606" s="29">
        <v>356</v>
      </c>
      <c r="U606" s="31">
        <v>0.97267759562841505</v>
      </c>
      <c r="V606" s="29">
        <v>10</v>
      </c>
      <c r="W606" s="31">
        <v>2.7322404371584699E-2</v>
      </c>
      <c r="X606" s="29">
        <v>0</v>
      </c>
      <c r="Y606" s="29">
        <v>6</v>
      </c>
      <c r="Z606" s="29" t="s">
        <v>1869</v>
      </c>
      <c r="AA606" s="29">
        <v>50</v>
      </c>
      <c r="AB606" s="29">
        <v>81</v>
      </c>
      <c r="AC606" s="29">
        <v>61</v>
      </c>
      <c r="AD606" s="28">
        <v>64</v>
      </c>
      <c r="AE606" s="29">
        <v>57</v>
      </c>
      <c r="AF606" s="29">
        <v>47</v>
      </c>
      <c r="AG606" s="29">
        <v>0</v>
      </c>
      <c r="AH606" s="29">
        <v>0</v>
      </c>
      <c r="AI606" s="29">
        <v>0</v>
      </c>
      <c r="AJ606" s="29">
        <v>0</v>
      </c>
      <c r="AK606" s="29">
        <v>0</v>
      </c>
      <c r="AL606" s="29">
        <v>0</v>
      </c>
      <c r="AM606" s="29">
        <v>0</v>
      </c>
      <c r="AN606" s="29">
        <v>0</v>
      </c>
      <c r="AO606" s="29">
        <v>358</v>
      </c>
      <c r="AP606" s="72">
        <f>Table6[[#This Row],[FRL]]/Table6[[#This Row],[Total Students]]</f>
        <v>0.97814207650273222</v>
      </c>
      <c r="AQ606" s="29">
        <v>358</v>
      </c>
      <c r="AR606" s="57">
        <f>Table6[[#This Row],[At Risk]]/Table6[[#This Row],[Total Students]]</f>
        <v>0.97814207650273222</v>
      </c>
      <c r="AS606" s="29" t="s">
        <v>1767</v>
      </c>
      <c r="AT606" s="29" t="s">
        <v>2076</v>
      </c>
      <c r="AU606" s="70" t="s">
        <v>3246</v>
      </c>
    </row>
    <row r="607" spans="2:47" x14ac:dyDescent="0.25">
      <c r="B607" s="28" t="s">
        <v>1808</v>
      </c>
      <c r="C607" s="28" t="s">
        <v>134</v>
      </c>
      <c r="D607" s="28" t="s">
        <v>135</v>
      </c>
      <c r="E607" s="28" t="s">
        <v>2285</v>
      </c>
      <c r="F607" s="28" t="s">
        <v>998</v>
      </c>
      <c r="G607" s="29">
        <v>547</v>
      </c>
      <c r="H607" s="29">
        <v>252</v>
      </c>
      <c r="I607" s="31">
        <v>0.46069469835466198</v>
      </c>
      <c r="J607" s="29">
        <v>295</v>
      </c>
      <c r="K607" s="31">
        <v>0.53930530164533796</v>
      </c>
      <c r="L607" s="29">
        <v>2</v>
      </c>
      <c r="M607" s="29">
        <v>22</v>
      </c>
      <c r="N607" s="29">
        <v>131</v>
      </c>
      <c r="O607" s="29">
        <v>99</v>
      </c>
      <c r="P607" s="29">
        <v>0</v>
      </c>
      <c r="Q607" s="29">
        <v>278</v>
      </c>
      <c r="R607" s="29">
        <v>15</v>
      </c>
      <c r="S607" s="29">
        <f>SUM(Table6[[#This Row],[AmInd]:[HawPI]],Table6[[#This Row],[Multiple]])</f>
        <v>269</v>
      </c>
      <c r="T607" s="29">
        <v>477</v>
      </c>
      <c r="U607" s="31">
        <v>0.87202925045703805</v>
      </c>
      <c r="V607" s="29">
        <v>70</v>
      </c>
      <c r="W607" s="31">
        <v>0.127970749542962</v>
      </c>
      <c r="X607" s="29">
        <v>0</v>
      </c>
      <c r="Y607" s="29">
        <v>0</v>
      </c>
      <c r="Z607" s="29" t="s">
        <v>1869</v>
      </c>
      <c r="AA607" s="29">
        <v>0</v>
      </c>
      <c r="AB607" s="29">
        <v>0</v>
      </c>
      <c r="AC607" s="29">
        <v>0</v>
      </c>
      <c r="AD607" s="28">
        <v>0</v>
      </c>
      <c r="AE607" s="29">
        <v>0</v>
      </c>
      <c r="AF607" s="29">
        <v>0</v>
      </c>
      <c r="AG607" s="29">
        <v>186</v>
      </c>
      <c r="AH607" s="29">
        <v>184</v>
      </c>
      <c r="AI607" s="29">
        <v>177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428</v>
      </c>
      <c r="AP607" s="72">
        <f>Table6[[#This Row],[FRL]]/Table6[[#This Row],[Total Students]]</f>
        <v>0.78244972577696525</v>
      </c>
      <c r="AQ607" s="29">
        <v>428</v>
      </c>
      <c r="AR607" s="57">
        <f>Table6[[#This Row],[At Risk]]/Table6[[#This Row],[Total Students]]</f>
        <v>0.78244972577696525</v>
      </c>
      <c r="AS607" s="29" t="s">
        <v>1767</v>
      </c>
      <c r="AT607" s="29" t="s">
        <v>2076</v>
      </c>
      <c r="AU607" s="70" t="s">
        <v>3246</v>
      </c>
    </row>
    <row r="608" spans="2:47" x14ac:dyDescent="0.25">
      <c r="B608" s="28" t="s">
        <v>1808</v>
      </c>
      <c r="C608" s="28" t="s">
        <v>134</v>
      </c>
      <c r="D608" s="28" t="s">
        <v>135</v>
      </c>
      <c r="E608" s="28" t="s">
        <v>2286</v>
      </c>
      <c r="F608" s="28" t="s">
        <v>999</v>
      </c>
      <c r="G608" s="29">
        <v>364</v>
      </c>
      <c r="H608" s="29">
        <v>154</v>
      </c>
      <c r="I608" s="31">
        <v>0.42307692307692302</v>
      </c>
      <c r="J608" s="29">
        <v>210</v>
      </c>
      <c r="K608" s="31">
        <v>0.57692307692307698</v>
      </c>
      <c r="L608" s="29">
        <v>2</v>
      </c>
      <c r="M608" s="29">
        <v>9</v>
      </c>
      <c r="N608" s="29">
        <v>72</v>
      </c>
      <c r="O608" s="29">
        <v>8</v>
      </c>
      <c r="P608" s="29">
        <v>0</v>
      </c>
      <c r="Q608" s="29">
        <v>265</v>
      </c>
      <c r="R608" s="29">
        <v>8</v>
      </c>
      <c r="S608" s="29">
        <f>SUM(Table6[[#This Row],[AmInd]:[HawPI]],Table6[[#This Row],[Multiple]])</f>
        <v>99</v>
      </c>
      <c r="T608" s="29">
        <v>357</v>
      </c>
      <c r="U608" s="31">
        <v>0.98076923076923095</v>
      </c>
      <c r="V608" s="29">
        <v>7</v>
      </c>
      <c r="W608" s="31">
        <v>1.9230769230769201E-2</v>
      </c>
      <c r="X608" s="29">
        <v>0</v>
      </c>
      <c r="Y608" s="29">
        <v>0</v>
      </c>
      <c r="Z608" s="29" t="s">
        <v>1869</v>
      </c>
      <c r="AA608" s="29">
        <v>57</v>
      </c>
      <c r="AB608" s="29">
        <v>61</v>
      </c>
      <c r="AC608" s="29">
        <v>61</v>
      </c>
      <c r="AD608" s="28">
        <v>61</v>
      </c>
      <c r="AE608" s="29">
        <v>62</v>
      </c>
      <c r="AF608" s="29">
        <v>62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225</v>
      </c>
      <c r="AP608" s="72">
        <f>Table6[[#This Row],[FRL]]/Table6[[#This Row],[Total Students]]</f>
        <v>0.61813186813186816</v>
      </c>
      <c r="AQ608" s="29">
        <v>226</v>
      </c>
      <c r="AR608" s="57">
        <f>Table6[[#This Row],[At Risk]]/Table6[[#This Row],[Total Students]]</f>
        <v>0.62087912087912089</v>
      </c>
      <c r="AS608" s="29" t="s">
        <v>1767</v>
      </c>
      <c r="AT608" s="29" t="s">
        <v>2076</v>
      </c>
      <c r="AU608" s="70" t="s">
        <v>3247</v>
      </c>
    </row>
    <row r="609" spans="2:47" x14ac:dyDescent="0.25">
      <c r="B609" s="28" t="s">
        <v>1808</v>
      </c>
      <c r="C609" s="28" t="s">
        <v>134</v>
      </c>
      <c r="D609" s="28" t="s">
        <v>135</v>
      </c>
      <c r="E609" s="28" t="s">
        <v>2287</v>
      </c>
      <c r="F609" s="28" t="s">
        <v>1000</v>
      </c>
      <c r="G609" s="29">
        <v>458</v>
      </c>
      <c r="H609" s="29">
        <v>199</v>
      </c>
      <c r="I609" s="31">
        <v>0.43449781659388598</v>
      </c>
      <c r="J609" s="29">
        <v>259</v>
      </c>
      <c r="K609" s="31">
        <v>0.56550218340611402</v>
      </c>
      <c r="L609" s="29">
        <v>1</v>
      </c>
      <c r="M609" s="29">
        <v>6</v>
      </c>
      <c r="N609" s="29">
        <v>350</v>
      </c>
      <c r="O609" s="29">
        <v>28</v>
      </c>
      <c r="P609" s="29">
        <v>0</v>
      </c>
      <c r="Q609" s="29">
        <v>62</v>
      </c>
      <c r="R609" s="29">
        <v>11</v>
      </c>
      <c r="S609" s="29">
        <f>SUM(Table6[[#This Row],[AmInd]:[HawPI]],Table6[[#This Row],[Multiple]])</f>
        <v>396</v>
      </c>
      <c r="T609" s="29">
        <v>454</v>
      </c>
      <c r="U609" s="31">
        <v>0.99126637554585195</v>
      </c>
      <c r="V609" s="29">
        <v>4</v>
      </c>
      <c r="W609" s="31">
        <v>8.7336244541484694E-3</v>
      </c>
      <c r="X609" s="29">
        <v>0</v>
      </c>
      <c r="Y609" s="29">
        <v>0</v>
      </c>
      <c r="Z609" s="29" t="s">
        <v>1869</v>
      </c>
      <c r="AA609" s="29">
        <v>0</v>
      </c>
      <c r="AB609" s="29">
        <v>0</v>
      </c>
      <c r="AC609" s="29">
        <v>0</v>
      </c>
      <c r="AD609" s="28">
        <v>0</v>
      </c>
      <c r="AE609" s="29">
        <v>0</v>
      </c>
      <c r="AF609" s="29">
        <v>0</v>
      </c>
      <c r="AG609" s="29">
        <v>159</v>
      </c>
      <c r="AH609" s="29">
        <v>161</v>
      </c>
      <c r="AI609" s="29">
        <v>138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404</v>
      </c>
      <c r="AP609" s="72">
        <f>Table6[[#This Row],[FRL]]/Table6[[#This Row],[Total Students]]</f>
        <v>0.88209606986899558</v>
      </c>
      <c r="AQ609" s="29">
        <v>404</v>
      </c>
      <c r="AR609" s="57">
        <f>Table6[[#This Row],[At Risk]]/Table6[[#This Row],[Total Students]]</f>
        <v>0.88209606986899558</v>
      </c>
      <c r="AS609" s="29" t="s">
        <v>1767</v>
      </c>
      <c r="AT609" s="29" t="s">
        <v>2076</v>
      </c>
      <c r="AU609" s="70" t="s">
        <v>3246</v>
      </c>
    </row>
    <row r="610" spans="2:47" x14ac:dyDescent="0.25">
      <c r="B610" s="28" t="s">
        <v>1808</v>
      </c>
      <c r="C610" s="28" t="s">
        <v>134</v>
      </c>
      <c r="D610" s="28" t="s">
        <v>135</v>
      </c>
      <c r="E610" s="28" t="s">
        <v>2288</v>
      </c>
      <c r="F610" s="28" t="s">
        <v>1001</v>
      </c>
      <c r="G610" s="29">
        <v>2337</v>
      </c>
      <c r="H610" s="29">
        <v>1256</v>
      </c>
      <c r="I610" s="31">
        <v>0.53767123287671204</v>
      </c>
      <c r="J610" s="29">
        <v>1081</v>
      </c>
      <c r="K610" s="31">
        <v>0.46232876712328802</v>
      </c>
      <c r="L610" s="29">
        <v>6</v>
      </c>
      <c r="M610" s="29">
        <v>120</v>
      </c>
      <c r="N610" s="29">
        <v>741</v>
      </c>
      <c r="O610" s="29">
        <v>134</v>
      </c>
      <c r="P610" s="29">
        <v>3</v>
      </c>
      <c r="Q610" s="29">
        <v>1311</v>
      </c>
      <c r="R610" s="29">
        <v>22</v>
      </c>
      <c r="S610" s="29">
        <f>SUM(Table6[[#This Row],[AmInd]:[HawPI]],Table6[[#This Row],[Multiple]])</f>
        <v>1026</v>
      </c>
      <c r="T610" s="29">
        <v>2246</v>
      </c>
      <c r="U610" s="31">
        <v>0.96104452054794498</v>
      </c>
      <c r="V610" s="29">
        <v>91</v>
      </c>
      <c r="W610" s="31">
        <v>3.8955479452054798E-2</v>
      </c>
      <c r="X610" s="29">
        <v>0</v>
      </c>
      <c r="Y610" s="29">
        <v>0</v>
      </c>
      <c r="Z610" s="29" t="s">
        <v>1869</v>
      </c>
      <c r="AA610" s="29">
        <v>0</v>
      </c>
      <c r="AB610" s="29">
        <v>0</v>
      </c>
      <c r="AC610" s="29">
        <v>0</v>
      </c>
      <c r="AD610" s="28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600</v>
      </c>
      <c r="AK610" s="29">
        <v>69</v>
      </c>
      <c r="AL610" s="29">
        <v>618</v>
      </c>
      <c r="AM610" s="29">
        <v>528</v>
      </c>
      <c r="AN610" s="29">
        <v>522</v>
      </c>
      <c r="AO610" s="29">
        <v>1117</v>
      </c>
      <c r="AP610" s="72">
        <f>Table6[[#This Row],[FRL]]/Table6[[#This Row],[Total Students]]</f>
        <v>0.47796320068463843</v>
      </c>
      <c r="AQ610" s="29">
        <v>1138</v>
      </c>
      <c r="AR610" s="57">
        <f>Table6[[#This Row],[At Risk]]/Table6[[#This Row],[Total Students]]</f>
        <v>0.48694908001711595</v>
      </c>
      <c r="AS610" s="29" t="s">
        <v>1767</v>
      </c>
      <c r="AT610" s="29" t="s">
        <v>2076</v>
      </c>
      <c r="AU610" s="70" t="s">
        <v>3247</v>
      </c>
    </row>
    <row r="611" spans="2:47" x14ac:dyDescent="0.25">
      <c r="B611" s="28" t="s">
        <v>1808</v>
      </c>
      <c r="C611" s="28" t="s">
        <v>134</v>
      </c>
      <c r="D611" s="28" t="s">
        <v>135</v>
      </c>
      <c r="E611" s="28" t="s">
        <v>2289</v>
      </c>
      <c r="F611" s="28" t="s">
        <v>1002</v>
      </c>
      <c r="G611" s="29">
        <v>980</v>
      </c>
      <c r="H611" s="29">
        <v>448</v>
      </c>
      <c r="I611" s="31">
        <v>0.45714285714285702</v>
      </c>
      <c r="J611" s="29">
        <v>532</v>
      </c>
      <c r="K611" s="31">
        <v>0.54285714285714304</v>
      </c>
      <c r="L611" s="29">
        <v>1</v>
      </c>
      <c r="M611" s="29">
        <v>17</v>
      </c>
      <c r="N611" s="29">
        <v>135</v>
      </c>
      <c r="O611" s="29">
        <v>37</v>
      </c>
      <c r="P611" s="29">
        <v>1</v>
      </c>
      <c r="Q611" s="29">
        <v>761</v>
      </c>
      <c r="R611" s="29">
        <v>28</v>
      </c>
      <c r="S611" s="29">
        <f>SUM(Table6[[#This Row],[AmInd]:[HawPI]],Table6[[#This Row],[Multiple]])</f>
        <v>219</v>
      </c>
      <c r="T611" s="29">
        <v>952</v>
      </c>
      <c r="U611" s="31">
        <v>0.97142857142857097</v>
      </c>
      <c r="V611" s="29">
        <v>28</v>
      </c>
      <c r="W611" s="31">
        <v>2.8571428571428598E-2</v>
      </c>
      <c r="X611" s="29">
        <v>0</v>
      </c>
      <c r="Y611" s="29">
        <v>9</v>
      </c>
      <c r="Z611" s="29" t="s">
        <v>1869</v>
      </c>
      <c r="AA611" s="29">
        <v>161</v>
      </c>
      <c r="AB611" s="29">
        <v>152</v>
      </c>
      <c r="AC611" s="29">
        <v>163</v>
      </c>
      <c r="AD611" s="28">
        <v>170</v>
      </c>
      <c r="AE611" s="29">
        <v>164</v>
      </c>
      <c r="AF611" s="29">
        <v>161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473</v>
      </c>
      <c r="AP611" s="72">
        <f>Table6[[#This Row],[FRL]]/Table6[[#This Row],[Total Students]]</f>
        <v>0.48265306122448981</v>
      </c>
      <c r="AQ611" s="29">
        <v>488</v>
      </c>
      <c r="AR611" s="57">
        <f>Table6[[#This Row],[At Risk]]/Table6[[#This Row],[Total Students]]</f>
        <v>0.49795918367346936</v>
      </c>
      <c r="AS611" s="29" t="s">
        <v>1767</v>
      </c>
      <c r="AT611" s="29" t="s">
        <v>2076</v>
      </c>
      <c r="AU611" s="70" t="s">
        <v>3247</v>
      </c>
    </row>
    <row r="612" spans="2:47" x14ac:dyDescent="0.25">
      <c r="B612" s="28" t="s">
        <v>1808</v>
      </c>
      <c r="C612" s="28" t="s">
        <v>134</v>
      </c>
      <c r="D612" s="28" t="s">
        <v>135</v>
      </c>
      <c r="E612" s="28" t="s">
        <v>2290</v>
      </c>
      <c r="F612" s="28" t="s">
        <v>1003</v>
      </c>
      <c r="G612" s="29">
        <v>611</v>
      </c>
      <c r="H612" s="29">
        <v>316</v>
      </c>
      <c r="I612" s="31">
        <v>0.517184942716858</v>
      </c>
      <c r="J612" s="29">
        <v>295</v>
      </c>
      <c r="K612" s="31">
        <v>0.482815057283142</v>
      </c>
      <c r="L612" s="29">
        <v>3</v>
      </c>
      <c r="M612" s="29">
        <v>41</v>
      </c>
      <c r="N612" s="29">
        <v>147</v>
      </c>
      <c r="O612" s="29">
        <v>92</v>
      </c>
      <c r="P612" s="29">
        <v>0</v>
      </c>
      <c r="Q612" s="29">
        <v>320</v>
      </c>
      <c r="R612" s="29">
        <v>8</v>
      </c>
      <c r="S612" s="29">
        <f>SUM(Table6[[#This Row],[AmInd]:[HawPI]],Table6[[#This Row],[Multiple]])</f>
        <v>291</v>
      </c>
      <c r="T612" s="29">
        <v>518</v>
      </c>
      <c r="U612" s="31">
        <v>0.84779050736497497</v>
      </c>
      <c r="V612" s="29">
        <v>93</v>
      </c>
      <c r="W612" s="31">
        <v>0.15220949263502501</v>
      </c>
      <c r="X612" s="29">
        <v>0</v>
      </c>
      <c r="Y612" s="29">
        <v>0</v>
      </c>
      <c r="Z612" s="29" t="s">
        <v>1869</v>
      </c>
      <c r="AA612" s="29">
        <v>0</v>
      </c>
      <c r="AB612" s="29">
        <v>0</v>
      </c>
      <c r="AC612" s="29">
        <v>0</v>
      </c>
      <c r="AD612" s="28">
        <v>0</v>
      </c>
      <c r="AE612" s="29">
        <v>0</v>
      </c>
      <c r="AF612" s="29">
        <v>159</v>
      </c>
      <c r="AG612" s="29">
        <v>147</v>
      </c>
      <c r="AH612" s="29">
        <v>157</v>
      </c>
      <c r="AI612" s="29">
        <v>148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375</v>
      </c>
      <c r="AP612" s="72">
        <f>Table6[[#This Row],[FRL]]/Table6[[#This Row],[Total Students]]</f>
        <v>0.61374795417348604</v>
      </c>
      <c r="AQ612" s="29">
        <v>396</v>
      </c>
      <c r="AR612" s="57">
        <f>Table6[[#This Row],[At Risk]]/Table6[[#This Row],[Total Students]]</f>
        <v>0.64811783960720126</v>
      </c>
      <c r="AS612" s="29" t="s">
        <v>1767</v>
      </c>
      <c r="AT612" s="29" t="s">
        <v>2076</v>
      </c>
      <c r="AU612" s="70" t="s">
        <v>3247</v>
      </c>
    </row>
    <row r="613" spans="2:47" x14ac:dyDescent="0.25">
      <c r="B613" s="28" t="s">
        <v>1808</v>
      </c>
      <c r="C613" s="28" t="s">
        <v>134</v>
      </c>
      <c r="D613" s="28" t="s">
        <v>135</v>
      </c>
      <c r="E613" s="28" t="s">
        <v>2291</v>
      </c>
      <c r="F613" s="28" t="s">
        <v>1004</v>
      </c>
      <c r="G613" s="29">
        <v>952</v>
      </c>
      <c r="H613" s="29">
        <v>439</v>
      </c>
      <c r="I613" s="31">
        <v>0.46113445378151302</v>
      </c>
      <c r="J613" s="29">
        <v>513</v>
      </c>
      <c r="K613" s="31">
        <v>0.53886554621848703</v>
      </c>
      <c r="L613" s="29">
        <v>2</v>
      </c>
      <c r="M613" s="29">
        <v>20</v>
      </c>
      <c r="N613" s="29">
        <v>78</v>
      </c>
      <c r="O613" s="29">
        <v>47</v>
      </c>
      <c r="P613" s="29">
        <v>0</v>
      </c>
      <c r="Q613" s="29">
        <v>782</v>
      </c>
      <c r="R613" s="29">
        <v>23</v>
      </c>
      <c r="S613" s="29">
        <f>SUM(Table6[[#This Row],[AmInd]:[HawPI]],Table6[[#This Row],[Multiple]])</f>
        <v>170</v>
      </c>
      <c r="T613" s="29">
        <v>940</v>
      </c>
      <c r="U613" s="31">
        <v>0.98739495798319299</v>
      </c>
      <c r="V613" s="29">
        <v>12</v>
      </c>
      <c r="W613" s="31">
        <v>1.26050420168067E-2</v>
      </c>
      <c r="X613" s="29">
        <v>0</v>
      </c>
      <c r="Y613" s="29">
        <v>2</v>
      </c>
      <c r="Z613" s="29" t="s">
        <v>1869</v>
      </c>
      <c r="AA613" s="29">
        <v>101</v>
      </c>
      <c r="AB613" s="29">
        <v>110</v>
      </c>
      <c r="AC613" s="29">
        <v>105</v>
      </c>
      <c r="AD613" s="28">
        <v>134</v>
      </c>
      <c r="AE613" s="29">
        <v>93</v>
      </c>
      <c r="AF613" s="29">
        <v>103</v>
      </c>
      <c r="AG613" s="29">
        <v>124</v>
      </c>
      <c r="AH613" s="29">
        <v>100</v>
      </c>
      <c r="AI613" s="29">
        <v>80</v>
      </c>
      <c r="AJ613" s="29">
        <v>0</v>
      </c>
      <c r="AK613" s="29">
        <v>0</v>
      </c>
      <c r="AL613" s="29">
        <v>0</v>
      </c>
      <c r="AM613" s="29">
        <v>0</v>
      </c>
      <c r="AN613" s="29">
        <v>0</v>
      </c>
      <c r="AO613" s="29">
        <v>401</v>
      </c>
      <c r="AP613" s="72">
        <f>Table6[[#This Row],[FRL]]/Table6[[#This Row],[Total Students]]</f>
        <v>0.42121848739495799</v>
      </c>
      <c r="AQ613" s="29">
        <v>406</v>
      </c>
      <c r="AR613" s="57">
        <f>Table6[[#This Row],[At Risk]]/Table6[[#This Row],[Total Students]]</f>
        <v>0.4264705882352941</v>
      </c>
      <c r="AS613" s="29" t="s">
        <v>1767</v>
      </c>
      <c r="AT613" s="29" t="s">
        <v>2076</v>
      </c>
      <c r="AU613" s="70" t="s">
        <v>3247</v>
      </c>
    </row>
    <row r="614" spans="2:47" x14ac:dyDescent="0.25">
      <c r="B614" s="28" t="s">
        <v>1808</v>
      </c>
      <c r="C614" s="28" t="s">
        <v>134</v>
      </c>
      <c r="D614" s="28" t="s">
        <v>135</v>
      </c>
      <c r="E614" s="28" t="s">
        <v>2292</v>
      </c>
      <c r="F614" s="28" t="s">
        <v>1005</v>
      </c>
      <c r="G614" s="29">
        <v>583</v>
      </c>
      <c r="H614" s="29">
        <v>279</v>
      </c>
      <c r="I614" s="31">
        <v>0.47855917667238401</v>
      </c>
      <c r="J614" s="29">
        <v>304</v>
      </c>
      <c r="K614" s="31">
        <v>0.52144082332761599</v>
      </c>
      <c r="L614" s="29">
        <v>1</v>
      </c>
      <c r="M614" s="29">
        <v>23</v>
      </c>
      <c r="N614" s="29">
        <v>261</v>
      </c>
      <c r="O614" s="29">
        <v>119</v>
      </c>
      <c r="P614" s="29">
        <v>0</v>
      </c>
      <c r="Q614" s="29">
        <v>155</v>
      </c>
      <c r="R614" s="29">
        <v>24</v>
      </c>
      <c r="S614" s="29">
        <f>SUM(Table6[[#This Row],[AmInd]:[HawPI]],Table6[[#This Row],[Multiple]])</f>
        <v>428</v>
      </c>
      <c r="T614" s="29">
        <v>454</v>
      </c>
      <c r="U614" s="31">
        <v>0.77873070325900495</v>
      </c>
      <c r="V614" s="29">
        <v>129</v>
      </c>
      <c r="W614" s="31">
        <v>0.22126929674099499</v>
      </c>
      <c r="X614" s="29">
        <v>0</v>
      </c>
      <c r="Y614" s="29">
        <v>18</v>
      </c>
      <c r="Z614" s="29" t="s">
        <v>1869</v>
      </c>
      <c r="AA614" s="29">
        <v>79</v>
      </c>
      <c r="AB614" s="29">
        <v>104</v>
      </c>
      <c r="AC614" s="29">
        <v>102</v>
      </c>
      <c r="AD614" s="28">
        <v>106</v>
      </c>
      <c r="AE614" s="29">
        <v>89</v>
      </c>
      <c r="AF614" s="29">
        <v>85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486</v>
      </c>
      <c r="AP614" s="72">
        <f>Table6[[#This Row],[FRL]]/Table6[[#This Row],[Total Students]]</f>
        <v>0.83361921097770153</v>
      </c>
      <c r="AQ614" s="29">
        <v>486</v>
      </c>
      <c r="AR614" s="57">
        <f>Table6[[#This Row],[At Risk]]/Table6[[#This Row],[Total Students]]</f>
        <v>0.83361921097770153</v>
      </c>
      <c r="AS614" s="29" t="s">
        <v>1767</v>
      </c>
      <c r="AT614" s="29" t="s">
        <v>2076</v>
      </c>
      <c r="AU614" s="70" t="s">
        <v>3246</v>
      </c>
    </row>
    <row r="615" spans="2:47" x14ac:dyDescent="0.25">
      <c r="B615" s="28" t="s">
        <v>1808</v>
      </c>
      <c r="C615" s="28" t="s">
        <v>134</v>
      </c>
      <c r="D615" s="28" t="s">
        <v>135</v>
      </c>
      <c r="E615" s="28" t="s">
        <v>2293</v>
      </c>
      <c r="F615" s="28" t="s">
        <v>1006</v>
      </c>
      <c r="G615" s="29">
        <v>351</v>
      </c>
      <c r="H615" s="29">
        <v>184</v>
      </c>
      <c r="I615" s="31">
        <v>0.52421652421652398</v>
      </c>
      <c r="J615" s="29">
        <v>167</v>
      </c>
      <c r="K615" s="31">
        <v>0.47578347578347602</v>
      </c>
      <c r="L615" s="29">
        <v>1</v>
      </c>
      <c r="M615" s="29">
        <v>0</v>
      </c>
      <c r="N615" s="29">
        <v>164</v>
      </c>
      <c r="O615" s="29">
        <v>12</v>
      </c>
      <c r="P615" s="29">
        <v>0</v>
      </c>
      <c r="Q615" s="29">
        <v>163</v>
      </c>
      <c r="R615" s="29">
        <v>11</v>
      </c>
      <c r="S615" s="29">
        <f>SUM(Table6[[#This Row],[AmInd]:[HawPI]],Table6[[#This Row],[Multiple]])</f>
        <v>188</v>
      </c>
      <c r="T615" s="29">
        <v>342</v>
      </c>
      <c r="U615" s="31">
        <v>0.97435897435897401</v>
      </c>
      <c r="V615" s="29">
        <v>9</v>
      </c>
      <c r="W615" s="31">
        <v>2.5641025641025599E-2</v>
      </c>
      <c r="X615" s="29">
        <v>0</v>
      </c>
      <c r="Y615" s="29">
        <v>0</v>
      </c>
      <c r="Z615" s="29" t="s">
        <v>1869</v>
      </c>
      <c r="AA615" s="29">
        <v>62</v>
      </c>
      <c r="AB615" s="29">
        <v>54</v>
      </c>
      <c r="AC615" s="29">
        <v>70</v>
      </c>
      <c r="AD615" s="28">
        <v>68</v>
      </c>
      <c r="AE615" s="29">
        <v>50</v>
      </c>
      <c r="AF615" s="29">
        <v>47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249</v>
      </c>
      <c r="AP615" s="72">
        <f>Table6[[#This Row],[FRL]]/Table6[[#This Row],[Total Students]]</f>
        <v>0.70940170940170943</v>
      </c>
      <c r="AQ615" s="29">
        <v>249</v>
      </c>
      <c r="AR615" s="57">
        <f>Table6[[#This Row],[At Risk]]/Table6[[#This Row],[Total Students]]</f>
        <v>0.70940170940170943</v>
      </c>
      <c r="AS615" s="29" t="s">
        <v>1767</v>
      </c>
      <c r="AT615" s="29" t="s">
        <v>2076</v>
      </c>
      <c r="AU615" s="70" t="s">
        <v>3246</v>
      </c>
    </row>
    <row r="616" spans="2:47" x14ac:dyDescent="0.25">
      <c r="B616" s="28" t="s">
        <v>1808</v>
      </c>
      <c r="C616" s="28" t="s">
        <v>134</v>
      </c>
      <c r="D616" s="28" t="s">
        <v>135</v>
      </c>
      <c r="E616" s="28" t="s">
        <v>2294</v>
      </c>
      <c r="F616" s="28" t="s">
        <v>1007</v>
      </c>
      <c r="G616" s="29">
        <v>647</v>
      </c>
      <c r="H616" s="29">
        <v>324</v>
      </c>
      <c r="I616" s="31">
        <v>0.50077279752704795</v>
      </c>
      <c r="J616" s="29">
        <v>323</v>
      </c>
      <c r="K616" s="31">
        <v>0.49922720247295199</v>
      </c>
      <c r="L616" s="29">
        <v>0</v>
      </c>
      <c r="M616" s="29">
        <v>3</v>
      </c>
      <c r="N616" s="29">
        <v>598</v>
      </c>
      <c r="O616" s="29">
        <v>7</v>
      </c>
      <c r="P616" s="29">
        <v>0</v>
      </c>
      <c r="Q616" s="29">
        <v>36</v>
      </c>
      <c r="R616" s="29">
        <v>3</v>
      </c>
      <c r="S616" s="29">
        <f>SUM(Table6[[#This Row],[AmInd]:[HawPI]],Table6[[#This Row],[Multiple]])</f>
        <v>611</v>
      </c>
      <c r="T616" s="29">
        <v>646</v>
      </c>
      <c r="U616" s="31">
        <v>0.99845440494590398</v>
      </c>
      <c r="V616" s="29">
        <v>1</v>
      </c>
      <c r="W616" s="31">
        <v>1.5455950540958299E-3</v>
      </c>
      <c r="X616" s="29">
        <v>0</v>
      </c>
      <c r="Y616" s="29">
        <v>0</v>
      </c>
      <c r="Z616" s="29" t="s">
        <v>1869</v>
      </c>
      <c r="AA616" s="29">
        <v>0</v>
      </c>
      <c r="AB616" s="29">
        <v>0</v>
      </c>
      <c r="AC616" s="29">
        <v>0</v>
      </c>
      <c r="AD616" s="28">
        <v>0</v>
      </c>
      <c r="AE616" s="29">
        <v>0</v>
      </c>
      <c r="AF616" s="29">
        <v>0</v>
      </c>
      <c r="AG616" s="29">
        <v>0</v>
      </c>
      <c r="AH616" s="29">
        <v>0</v>
      </c>
      <c r="AI616" s="29">
        <v>0</v>
      </c>
      <c r="AJ616" s="29">
        <v>141</v>
      </c>
      <c r="AK616" s="29">
        <v>48</v>
      </c>
      <c r="AL616" s="29">
        <v>180</v>
      </c>
      <c r="AM616" s="29">
        <v>152</v>
      </c>
      <c r="AN616" s="29">
        <v>126</v>
      </c>
      <c r="AO616" s="29">
        <v>535</v>
      </c>
      <c r="AP616" s="72">
        <f>Table6[[#This Row],[FRL]]/Table6[[#This Row],[Total Students]]</f>
        <v>0.82689335394126739</v>
      </c>
      <c r="AQ616" s="29">
        <v>535</v>
      </c>
      <c r="AR616" s="57">
        <f>Table6[[#This Row],[At Risk]]/Table6[[#This Row],[Total Students]]</f>
        <v>0.82689335394126739</v>
      </c>
      <c r="AS616" s="29" t="s">
        <v>1767</v>
      </c>
      <c r="AT616" s="29" t="s">
        <v>2076</v>
      </c>
      <c r="AU616" s="70" t="s">
        <v>3246</v>
      </c>
    </row>
    <row r="617" spans="2:47" x14ac:dyDescent="0.25">
      <c r="B617" s="28" t="s">
        <v>1808</v>
      </c>
      <c r="C617" s="28" t="s">
        <v>134</v>
      </c>
      <c r="D617" s="28" t="s">
        <v>135</v>
      </c>
      <c r="E617" s="28" t="s">
        <v>2295</v>
      </c>
      <c r="F617" s="28" t="s">
        <v>1008</v>
      </c>
      <c r="G617" s="29">
        <v>687</v>
      </c>
      <c r="H617" s="29">
        <v>340</v>
      </c>
      <c r="I617" s="31">
        <v>0.49490538573507997</v>
      </c>
      <c r="J617" s="29">
        <v>347</v>
      </c>
      <c r="K617" s="31">
        <v>0.50509461426491997</v>
      </c>
      <c r="L617" s="29">
        <v>2</v>
      </c>
      <c r="M617" s="29">
        <v>1</v>
      </c>
      <c r="N617" s="29">
        <v>367</v>
      </c>
      <c r="O617" s="29">
        <v>50</v>
      </c>
      <c r="P617" s="29">
        <v>1</v>
      </c>
      <c r="Q617" s="29">
        <v>233</v>
      </c>
      <c r="R617" s="29">
        <v>33</v>
      </c>
      <c r="S617" s="29">
        <f>SUM(Table6[[#This Row],[AmInd]:[HawPI]],Table6[[#This Row],[Multiple]])</f>
        <v>454</v>
      </c>
      <c r="T617" s="29">
        <v>653</v>
      </c>
      <c r="U617" s="31">
        <v>0.95050946142649195</v>
      </c>
      <c r="V617" s="29">
        <v>34</v>
      </c>
      <c r="W617" s="31">
        <v>4.9490538573507999E-2</v>
      </c>
      <c r="X617" s="29">
        <v>0</v>
      </c>
      <c r="Y617" s="29">
        <v>0</v>
      </c>
      <c r="Z617" s="29" t="s">
        <v>1869</v>
      </c>
      <c r="AA617" s="29">
        <v>98</v>
      </c>
      <c r="AB617" s="29">
        <v>118</v>
      </c>
      <c r="AC617" s="29">
        <v>113</v>
      </c>
      <c r="AD617" s="28">
        <v>115</v>
      </c>
      <c r="AE617" s="29">
        <v>117</v>
      </c>
      <c r="AF617" s="29">
        <v>126</v>
      </c>
      <c r="AG617" s="29">
        <v>0</v>
      </c>
      <c r="AH617" s="29">
        <v>0</v>
      </c>
      <c r="AI617" s="29">
        <v>0</v>
      </c>
      <c r="AJ617" s="29">
        <v>0</v>
      </c>
      <c r="AK617" s="29">
        <v>0</v>
      </c>
      <c r="AL617" s="29">
        <v>0</v>
      </c>
      <c r="AM617" s="29">
        <v>0</v>
      </c>
      <c r="AN617" s="29">
        <v>0</v>
      </c>
      <c r="AO617" s="29">
        <v>583</v>
      </c>
      <c r="AP617" s="72">
        <f>Table6[[#This Row],[FRL]]/Table6[[#This Row],[Total Students]]</f>
        <v>0.84861717612809318</v>
      </c>
      <c r="AQ617" s="29">
        <v>583</v>
      </c>
      <c r="AR617" s="57">
        <f>Table6[[#This Row],[At Risk]]/Table6[[#This Row],[Total Students]]</f>
        <v>0.84861717612809318</v>
      </c>
      <c r="AS617" s="29" t="s">
        <v>1767</v>
      </c>
      <c r="AT617" s="29" t="s">
        <v>2076</v>
      </c>
      <c r="AU617" s="70" t="s">
        <v>3246</v>
      </c>
    </row>
    <row r="618" spans="2:47" x14ac:dyDescent="0.25">
      <c r="B618" s="28" t="s">
        <v>1808</v>
      </c>
      <c r="C618" s="28" t="s">
        <v>134</v>
      </c>
      <c r="D618" s="28" t="s">
        <v>135</v>
      </c>
      <c r="E618" s="28" t="s">
        <v>2296</v>
      </c>
      <c r="F618" s="28" t="s">
        <v>1009</v>
      </c>
      <c r="G618" s="29">
        <v>600</v>
      </c>
      <c r="H618" s="29">
        <v>275</v>
      </c>
      <c r="I618" s="31">
        <v>0.45833333333333298</v>
      </c>
      <c r="J618" s="29">
        <v>325</v>
      </c>
      <c r="K618" s="31">
        <v>0.54166666666666696</v>
      </c>
      <c r="L618" s="29">
        <v>2</v>
      </c>
      <c r="M618" s="29">
        <v>23</v>
      </c>
      <c r="N618" s="29">
        <v>212</v>
      </c>
      <c r="O618" s="29">
        <v>29</v>
      </c>
      <c r="P618" s="29">
        <v>0</v>
      </c>
      <c r="Q618" s="29">
        <v>308</v>
      </c>
      <c r="R618" s="29">
        <v>26</v>
      </c>
      <c r="S618" s="29">
        <f>SUM(Table6[[#This Row],[AmInd]:[HawPI]],Table6[[#This Row],[Multiple]])</f>
        <v>292</v>
      </c>
      <c r="T618" s="29">
        <v>570</v>
      </c>
      <c r="U618" s="31">
        <v>0.95</v>
      </c>
      <c r="V618" s="29">
        <v>30</v>
      </c>
      <c r="W618" s="31">
        <v>0.05</v>
      </c>
      <c r="X618" s="29">
        <v>0</v>
      </c>
      <c r="Y618" s="29">
        <v>8</v>
      </c>
      <c r="Z618" s="29" t="s">
        <v>1869</v>
      </c>
      <c r="AA618" s="29">
        <v>94</v>
      </c>
      <c r="AB618" s="29">
        <v>85</v>
      </c>
      <c r="AC618" s="29">
        <v>107</v>
      </c>
      <c r="AD618" s="28">
        <v>108</v>
      </c>
      <c r="AE618" s="29">
        <v>100</v>
      </c>
      <c r="AF618" s="29">
        <v>98</v>
      </c>
      <c r="AG618" s="29">
        <v>0</v>
      </c>
      <c r="AH618" s="29">
        <v>0</v>
      </c>
      <c r="AI618" s="29">
        <v>0</v>
      </c>
      <c r="AJ618" s="29">
        <v>0</v>
      </c>
      <c r="AK618" s="29">
        <v>0</v>
      </c>
      <c r="AL618" s="29">
        <v>0</v>
      </c>
      <c r="AM618" s="29">
        <v>0</v>
      </c>
      <c r="AN618" s="29">
        <v>0</v>
      </c>
      <c r="AO618" s="29">
        <v>352</v>
      </c>
      <c r="AP618" s="72">
        <f>Table6[[#This Row],[FRL]]/Table6[[#This Row],[Total Students]]</f>
        <v>0.58666666666666667</v>
      </c>
      <c r="AQ618" s="29">
        <v>352</v>
      </c>
      <c r="AR618" s="57">
        <f>Table6[[#This Row],[At Risk]]/Table6[[#This Row],[Total Students]]</f>
        <v>0.58666666666666667</v>
      </c>
      <c r="AS618" s="29" t="s">
        <v>1767</v>
      </c>
      <c r="AT618" s="29" t="s">
        <v>2076</v>
      </c>
      <c r="AU618" s="70" t="s">
        <v>3246</v>
      </c>
    </row>
    <row r="619" spans="2:47" x14ac:dyDescent="0.25">
      <c r="B619" s="28" t="s">
        <v>1808</v>
      </c>
      <c r="C619" s="28" t="s">
        <v>134</v>
      </c>
      <c r="D619" s="28" t="s">
        <v>135</v>
      </c>
      <c r="E619" s="28" t="s">
        <v>2297</v>
      </c>
      <c r="F619" s="28" t="s">
        <v>1010</v>
      </c>
      <c r="G619" s="29">
        <v>803</v>
      </c>
      <c r="H619" s="29">
        <v>412</v>
      </c>
      <c r="I619" s="31">
        <v>0.51307596513076004</v>
      </c>
      <c r="J619" s="29">
        <v>391</v>
      </c>
      <c r="K619" s="31">
        <v>0.48692403486924002</v>
      </c>
      <c r="L619" s="29">
        <v>0</v>
      </c>
      <c r="M619" s="29">
        <v>27</v>
      </c>
      <c r="N619" s="29">
        <v>324</v>
      </c>
      <c r="O619" s="29">
        <v>46</v>
      </c>
      <c r="P619" s="29">
        <v>0</v>
      </c>
      <c r="Q619" s="29">
        <v>373</v>
      </c>
      <c r="R619" s="29">
        <v>33</v>
      </c>
      <c r="S619" s="29">
        <f>SUM(Table6[[#This Row],[AmInd]:[HawPI]],Table6[[#This Row],[Multiple]])</f>
        <v>430</v>
      </c>
      <c r="T619" s="29">
        <v>752</v>
      </c>
      <c r="U619" s="31">
        <v>0.93648816936488199</v>
      </c>
      <c r="V619" s="29">
        <v>51</v>
      </c>
      <c r="W619" s="31">
        <v>6.3511830635118297E-2</v>
      </c>
      <c r="X619" s="29">
        <v>0</v>
      </c>
      <c r="Y619" s="29">
        <v>10</v>
      </c>
      <c r="Z619" s="29" t="s">
        <v>1869</v>
      </c>
      <c r="AA619" s="29">
        <v>136</v>
      </c>
      <c r="AB619" s="29">
        <v>126</v>
      </c>
      <c r="AC619" s="29">
        <v>129</v>
      </c>
      <c r="AD619" s="28">
        <v>131</v>
      </c>
      <c r="AE619" s="29">
        <v>122</v>
      </c>
      <c r="AF619" s="29">
        <v>149</v>
      </c>
      <c r="AG619" s="29">
        <v>0</v>
      </c>
      <c r="AH619" s="29">
        <v>0</v>
      </c>
      <c r="AI619" s="29">
        <v>0</v>
      </c>
      <c r="AJ619" s="29">
        <v>0</v>
      </c>
      <c r="AK619" s="29">
        <v>0</v>
      </c>
      <c r="AL619" s="29">
        <v>0</v>
      </c>
      <c r="AM619" s="29">
        <v>0</v>
      </c>
      <c r="AN619" s="29">
        <v>0</v>
      </c>
      <c r="AO619" s="29">
        <v>501</v>
      </c>
      <c r="AP619" s="72">
        <f>Table6[[#This Row],[FRL]]/Table6[[#This Row],[Total Students]]</f>
        <v>0.62391033623910341</v>
      </c>
      <c r="AQ619" s="29">
        <v>501</v>
      </c>
      <c r="AR619" s="57">
        <f>Table6[[#This Row],[At Risk]]/Table6[[#This Row],[Total Students]]</f>
        <v>0.62391033623910341</v>
      </c>
      <c r="AS619" s="29" t="s">
        <v>1767</v>
      </c>
      <c r="AT619" s="29" t="s">
        <v>2076</v>
      </c>
      <c r="AU619" s="70" t="s">
        <v>3246</v>
      </c>
    </row>
    <row r="620" spans="2:47" x14ac:dyDescent="0.25">
      <c r="B620" s="28" t="s">
        <v>1808</v>
      </c>
      <c r="C620" s="28" t="s">
        <v>134</v>
      </c>
      <c r="D620" s="28" t="s">
        <v>135</v>
      </c>
      <c r="E620" s="28" t="s">
        <v>2298</v>
      </c>
      <c r="F620" s="28" t="s">
        <v>1011</v>
      </c>
      <c r="G620" s="29">
        <v>496</v>
      </c>
      <c r="H620" s="29">
        <v>221</v>
      </c>
      <c r="I620" s="31">
        <v>0.44556451612903197</v>
      </c>
      <c r="J620" s="29">
        <v>275</v>
      </c>
      <c r="K620" s="31">
        <v>0.55443548387096797</v>
      </c>
      <c r="L620" s="29">
        <v>1</v>
      </c>
      <c r="M620" s="29">
        <v>3</v>
      </c>
      <c r="N620" s="29">
        <v>219</v>
      </c>
      <c r="O620" s="29">
        <v>49</v>
      </c>
      <c r="P620" s="29">
        <v>0</v>
      </c>
      <c r="Q620" s="29">
        <v>217</v>
      </c>
      <c r="R620" s="29">
        <v>7</v>
      </c>
      <c r="S620" s="29">
        <f>SUM(Table6[[#This Row],[AmInd]:[HawPI]],Table6[[#This Row],[Multiple]])</f>
        <v>279</v>
      </c>
      <c r="T620" s="29">
        <v>482</v>
      </c>
      <c r="U620" s="31">
        <v>0.97177419354838701</v>
      </c>
      <c r="V620" s="29">
        <v>14</v>
      </c>
      <c r="W620" s="31">
        <v>2.8225806451612899E-2</v>
      </c>
      <c r="X620" s="29">
        <v>0</v>
      </c>
      <c r="Y620" s="29">
        <v>0</v>
      </c>
      <c r="Z620" s="29" t="s">
        <v>1869</v>
      </c>
      <c r="AA620" s="29">
        <v>0</v>
      </c>
      <c r="AB620" s="29">
        <v>0</v>
      </c>
      <c r="AC620" s="29">
        <v>0</v>
      </c>
      <c r="AD620" s="28">
        <v>0</v>
      </c>
      <c r="AE620" s="29">
        <v>0</v>
      </c>
      <c r="AF620" s="29">
        <v>0</v>
      </c>
      <c r="AG620" s="29">
        <v>160</v>
      </c>
      <c r="AH620" s="29">
        <v>151</v>
      </c>
      <c r="AI620" s="29">
        <v>185</v>
      </c>
      <c r="AJ620" s="29">
        <v>0</v>
      </c>
      <c r="AK620" s="29">
        <v>0</v>
      </c>
      <c r="AL620" s="29">
        <v>0</v>
      </c>
      <c r="AM620" s="29">
        <v>0</v>
      </c>
      <c r="AN620" s="29">
        <v>0</v>
      </c>
      <c r="AO620" s="29">
        <v>415</v>
      </c>
      <c r="AP620" s="72">
        <f>Table6[[#This Row],[FRL]]/Table6[[#This Row],[Total Students]]</f>
        <v>0.83669354838709675</v>
      </c>
      <c r="AQ620" s="29">
        <v>415</v>
      </c>
      <c r="AR620" s="57">
        <f>Table6[[#This Row],[At Risk]]/Table6[[#This Row],[Total Students]]</f>
        <v>0.83669354838709675</v>
      </c>
      <c r="AS620" s="29" t="s">
        <v>1767</v>
      </c>
      <c r="AT620" s="29" t="s">
        <v>2076</v>
      </c>
      <c r="AU620" s="70" t="s">
        <v>3246</v>
      </c>
    </row>
    <row r="621" spans="2:47" x14ac:dyDescent="0.25">
      <c r="B621" s="28" t="s">
        <v>1808</v>
      </c>
      <c r="C621" s="28" t="s">
        <v>134</v>
      </c>
      <c r="D621" s="28" t="s">
        <v>135</v>
      </c>
      <c r="E621" s="28" t="s">
        <v>2299</v>
      </c>
      <c r="F621" s="28" t="s">
        <v>1012</v>
      </c>
      <c r="G621" s="29">
        <v>47</v>
      </c>
      <c r="H621" s="29">
        <v>10</v>
      </c>
      <c r="I621" s="31">
        <v>0.21276595744680901</v>
      </c>
      <c r="J621" s="29">
        <v>37</v>
      </c>
      <c r="K621" s="31">
        <v>0.78723404255319196</v>
      </c>
      <c r="L621" s="29">
        <v>0</v>
      </c>
      <c r="M621" s="29">
        <v>0</v>
      </c>
      <c r="N621" s="29">
        <v>26</v>
      </c>
      <c r="O621" s="29">
        <v>7</v>
      </c>
      <c r="P621" s="29">
        <v>0</v>
      </c>
      <c r="Q621" s="29">
        <v>12</v>
      </c>
      <c r="R621" s="29">
        <v>2</v>
      </c>
      <c r="S621" s="29">
        <f>SUM(Table6[[#This Row],[AmInd]:[HawPI]],Table6[[#This Row],[Multiple]])</f>
        <v>35</v>
      </c>
      <c r="T621" s="29">
        <v>42</v>
      </c>
      <c r="U621" s="31">
        <v>0.89361702127659604</v>
      </c>
      <c r="V621" s="29">
        <v>5</v>
      </c>
      <c r="W621" s="31">
        <v>0.10638297872340401</v>
      </c>
      <c r="X621" s="29">
        <v>0</v>
      </c>
      <c r="Y621" s="29">
        <v>47</v>
      </c>
      <c r="Z621" s="29" t="s">
        <v>1869</v>
      </c>
      <c r="AA621" s="29">
        <v>0</v>
      </c>
      <c r="AB621" s="29">
        <v>0</v>
      </c>
      <c r="AC621" s="29">
        <v>0</v>
      </c>
      <c r="AD621" s="28">
        <v>0</v>
      </c>
      <c r="AE621" s="29">
        <v>0</v>
      </c>
      <c r="AF621" s="29">
        <v>0</v>
      </c>
      <c r="AG621" s="29">
        <v>0</v>
      </c>
      <c r="AH621" s="29">
        <v>0</v>
      </c>
      <c r="AI621" s="29">
        <v>0</v>
      </c>
      <c r="AJ621" s="29">
        <v>0</v>
      </c>
      <c r="AK621" s="29">
        <v>0</v>
      </c>
      <c r="AL621" s="29">
        <v>0</v>
      </c>
      <c r="AM621" s="29">
        <v>0</v>
      </c>
      <c r="AN621" s="29">
        <v>0</v>
      </c>
      <c r="AO621" s="29">
        <v>41</v>
      </c>
      <c r="AP621" s="72">
        <f>Table6[[#This Row],[FRL]]/Table6[[#This Row],[Total Students]]</f>
        <v>0.87234042553191493</v>
      </c>
      <c r="AQ621" s="29">
        <v>41</v>
      </c>
      <c r="AR621" s="57">
        <f>Table6[[#This Row],[At Risk]]/Table6[[#This Row],[Total Students]]</f>
        <v>0.87234042553191493</v>
      </c>
      <c r="AS621" s="29" t="s">
        <v>1767</v>
      </c>
      <c r="AT621" s="29" t="s">
        <v>2076</v>
      </c>
      <c r="AU621" s="70" t="s">
        <v>3246</v>
      </c>
    </row>
    <row r="622" spans="2:47" x14ac:dyDescent="0.25">
      <c r="B622" s="28" t="s">
        <v>1808</v>
      </c>
      <c r="C622" s="28" t="s">
        <v>134</v>
      </c>
      <c r="D622" s="28" t="s">
        <v>135</v>
      </c>
      <c r="E622" s="28" t="s">
        <v>2300</v>
      </c>
      <c r="F622" s="28" t="s">
        <v>1013</v>
      </c>
      <c r="G622" s="29">
        <v>454</v>
      </c>
      <c r="H622" s="29">
        <v>217</v>
      </c>
      <c r="I622" s="31">
        <v>0.47797356828193799</v>
      </c>
      <c r="J622" s="29">
        <v>237</v>
      </c>
      <c r="K622" s="31">
        <v>0.52202643171806196</v>
      </c>
      <c r="L622" s="29">
        <v>0</v>
      </c>
      <c r="M622" s="29">
        <v>0</v>
      </c>
      <c r="N622" s="29">
        <v>257</v>
      </c>
      <c r="O622" s="29">
        <v>30</v>
      </c>
      <c r="P622" s="29">
        <v>0</v>
      </c>
      <c r="Q622" s="29">
        <v>146</v>
      </c>
      <c r="R622" s="29">
        <v>21</v>
      </c>
      <c r="S622" s="29">
        <f>SUM(Table6[[#This Row],[AmInd]:[HawPI]],Table6[[#This Row],[Multiple]])</f>
        <v>308</v>
      </c>
      <c r="T622" s="29">
        <v>426</v>
      </c>
      <c r="U622" s="31">
        <v>0.93832599118942706</v>
      </c>
      <c r="V622" s="29">
        <v>28</v>
      </c>
      <c r="W622" s="31">
        <v>6.1674008810572702E-2</v>
      </c>
      <c r="X622" s="29">
        <v>0</v>
      </c>
      <c r="Y622" s="29">
        <v>0</v>
      </c>
      <c r="Z622" s="29" t="s">
        <v>1869</v>
      </c>
      <c r="AA622" s="29">
        <v>62</v>
      </c>
      <c r="AB622" s="29">
        <v>72</v>
      </c>
      <c r="AC622" s="29">
        <v>78</v>
      </c>
      <c r="AD622" s="28">
        <v>81</v>
      </c>
      <c r="AE622" s="29">
        <v>74</v>
      </c>
      <c r="AF622" s="29">
        <v>87</v>
      </c>
      <c r="AG622" s="29">
        <v>0</v>
      </c>
      <c r="AH622" s="29">
        <v>0</v>
      </c>
      <c r="AI622" s="29">
        <v>0</v>
      </c>
      <c r="AJ622" s="29">
        <v>0</v>
      </c>
      <c r="AK622" s="29">
        <v>0</v>
      </c>
      <c r="AL622" s="29">
        <v>0</v>
      </c>
      <c r="AM622" s="29">
        <v>0</v>
      </c>
      <c r="AN622" s="29">
        <v>0</v>
      </c>
      <c r="AO622" s="29">
        <v>410</v>
      </c>
      <c r="AP622" s="72">
        <f>Table6[[#This Row],[FRL]]/Table6[[#This Row],[Total Students]]</f>
        <v>0.90308370044052866</v>
      </c>
      <c r="AQ622" s="29">
        <v>410</v>
      </c>
      <c r="AR622" s="57">
        <f>Table6[[#This Row],[At Risk]]/Table6[[#This Row],[Total Students]]</f>
        <v>0.90308370044052866</v>
      </c>
      <c r="AS622" s="29" t="s">
        <v>1767</v>
      </c>
      <c r="AT622" s="29" t="s">
        <v>2076</v>
      </c>
      <c r="AU622" s="70" t="s">
        <v>3246</v>
      </c>
    </row>
    <row r="623" spans="2:47" x14ac:dyDescent="0.25">
      <c r="B623" s="28" t="s">
        <v>1808</v>
      </c>
      <c r="C623" s="28" t="s">
        <v>134</v>
      </c>
      <c r="D623" s="28" t="s">
        <v>135</v>
      </c>
      <c r="E623" s="28" t="s">
        <v>2301</v>
      </c>
      <c r="F623" s="28" t="s">
        <v>1014</v>
      </c>
      <c r="G623" s="29">
        <v>615</v>
      </c>
      <c r="H623" s="29">
        <v>289</v>
      </c>
      <c r="I623" s="31">
        <v>0.46991869918699197</v>
      </c>
      <c r="J623" s="29">
        <v>326</v>
      </c>
      <c r="K623" s="31">
        <v>0.53008130081300797</v>
      </c>
      <c r="L623" s="29">
        <v>1</v>
      </c>
      <c r="M623" s="29">
        <v>10</v>
      </c>
      <c r="N623" s="29">
        <v>164</v>
      </c>
      <c r="O623" s="29">
        <v>26</v>
      </c>
      <c r="P623" s="29">
        <v>0</v>
      </c>
      <c r="Q623" s="29">
        <v>393</v>
      </c>
      <c r="R623" s="29">
        <v>21</v>
      </c>
      <c r="S623" s="29">
        <f>SUM(Table6[[#This Row],[AmInd]:[HawPI]],Table6[[#This Row],[Multiple]])</f>
        <v>222</v>
      </c>
      <c r="T623" s="29">
        <v>596</v>
      </c>
      <c r="U623" s="31">
        <v>0.96910569105691102</v>
      </c>
      <c r="V623" s="29">
        <v>19</v>
      </c>
      <c r="W623" s="31">
        <v>3.0894308943089401E-2</v>
      </c>
      <c r="X623" s="29">
        <v>0</v>
      </c>
      <c r="Y623" s="29">
        <v>11</v>
      </c>
      <c r="Z623" s="29" t="s">
        <v>1869</v>
      </c>
      <c r="AA623" s="29">
        <v>105</v>
      </c>
      <c r="AB623" s="29">
        <v>110</v>
      </c>
      <c r="AC623" s="29">
        <v>122</v>
      </c>
      <c r="AD623" s="28">
        <v>137</v>
      </c>
      <c r="AE623" s="29">
        <v>130</v>
      </c>
      <c r="AF623" s="29">
        <v>0</v>
      </c>
      <c r="AG623" s="29">
        <v>0</v>
      </c>
      <c r="AH623" s="29">
        <v>0</v>
      </c>
      <c r="AI623" s="29">
        <v>0</v>
      </c>
      <c r="AJ623" s="29">
        <v>0</v>
      </c>
      <c r="AK623" s="29">
        <v>0</v>
      </c>
      <c r="AL623" s="29">
        <v>0</v>
      </c>
      <c r="AM623" s="29">
        <v>0</v>
      </c>
      <c r="AN623" s="29">
        <v>0</v>
      </c>
      <c r="AO623" s="29">
        <v>345</v>
      </c>
      <c r="AP623" s="72">
        <f>Table6[[#This Row],[FRL]]/Table6[[#This Row],[Total Students]]</f>
        <v>0.56097560975609762</v>
      </c>
      <c r="AQ623" s="29">
        <v>345</v>
      </c>
      <c r="AR623" s="57">
        <f>Table6[[#This Row],[At Risk]]/Table6[[#This Row],[Total Students]]</f>
        <v>0.56097560975609762</v>
      </c>
      <c r="AS623" s="29" t="s">
        <v>1767</v>
      </c>
      <c r="AT623" s="29" t="s">
        <v>2076</v>
      </c>
      <c r="AU623" s="70" t="s">
        <v>3246</v>
      </c>
    </row>
    <row r="624" spans="2:47" x14ac:dyDescent="0.25">
      <c r="B624" s="28" t="s">
        <v>1808</v>
      </c>
      <c r="C624" s="28" t="s">
        <v>134</v>
      </c>
      <c r="D624" s="28" t="s">
        <v>135</v>
      </c>
      <c r="E624" s="28" t="s">
        <v>2302</v>
      </c>
      <c r="F624" s="28" t="s">
        <v>1015</v>
      </c>
      <c r="G624" s="29">
        <v>628</v>
      </c>
      <c r="H624" s="29">
        <v>278</v>
      </c>
      <c r="I624" s="31">
        <v>0.44267515923566902</v>
      </c>
      <c r="J624" s="29">
        <v>350</v>
      </c>
      <c r="K624" s="31">
        <v>0.55732484076433098</v>
      </c>
      <c r="L624" s="29">
        <v>6</v>
      </c>
      <c r="M624" s="29">
        <v>16</v>
      </c>
      <c r="N624" s="29">
        <v>79</v>
      </c>
      <c r="O624" s="29">
        <v>30</v>
      </c>
      <c r="P624" s="29">
        <v>0</v>
      </c>
      <c r="Q624" s="29">
        <v>487</v>
      </c>
      <c r="R624" s="29">
        <v>10</v>
      </c>
      <c r="S624" s="29">
        <f>SUM(Table6[[#This Row],[AmInd]:[HawPI]],Table6[[#This Row],[Multiple]])</f>
        <v>141</v>
      </c>
      <c r="T624" s="29">
        <v>622</v>
      </c>
      <c r="U624" s="31">
        <v>0.99044585987261102</v>
      </c>
      <c r="V624" s="29">
        <v>6</v>
      </c>
      <c r="W624" s="31">
        <v>9.5541401273885294E-3</v>
      </c>
      <c r="X624" s="29">
        <v>0</v>
      </c>
      <c r="Y624" s="29">
        <v>0</v>
      </c>
      <c r="Z624" s="29" t="s">
        <v>1869</v>
      </c>
      <c r="AA624" s="29">
        <v>0</v>
      </c>
      <c r="AB624" s="29">
        <v>0</v>
      </c>
      <c r="AC624" s="29">
        <v>0</v>
      </c>
      <c r="AD624" s="28">
        <v>0</v>
      </c>
      <c r="AE624" s="29">
        <v>0</v>
      </c>
      <c r="AF624" s="29">
        <v>0</v>
      </c>
      <c r="AG624" s="29">
        <v>226</v>
      </c>
      <c r="AH624" s="29">
        <v>214</v>
      </c>
      <c r="AI624" s="29">
        <v>188</v>
      </c>
      <c r="AJ624" s="29">
        <v>0</v>
      </c>
      <c r="AK624" s="29">
        <v>0</v>
      </c>
      <c r="AL624" s="29">
        <v>0</v>
      </c>
      <c r="AM624" s="29">
        <v>0</v>
      </c>
      <c r="AN624" s="29">
        <v>0</v>
      </c>
      <c r="AO624" s="29">
        <v>292</v>
      </c>
      <c r="AP624" s="72">
        <f>Table6[[#This Row],[FRL]]/Table6[[#This Row],[Total Students]]</f>
        <v>0.46496815286624205</v>
      </c>
      <c r="AQ624" s="29">
        <v>293</v>
      </c>
      <c r="AR624" s="57">
        <f>Table6[[#This Row],[At Risk]]/Table6[[#This Row],[Total Students]]</f>
        <v>0.46656050955414013</v>
      </c>
      <c r="AS624" s="29" t="s">
        <v>1767</v>
      </c>
      <c r="AT624" s="29" t="s">
        <v>2076</v>
      </c>
      <c r="AU624" s="70" t="s">
        <v>3247</v>
      </c>
    </row>
    <row r="625" spans="2:47" x14ac:dyDescent="0.25">
      <c r="B625" s="28" t="s">
        <v>1808</v>
      </c>
      <c r="C625" s="28" t="s">
        <v>134</v>
      </c>
      <c r="D625" s="28" t="s">
        <v>135</v>
      </c>
      <c r="E625" s="28" t="s">
        <v>2303</v>
      </c>
      <c r="F625" s="28" t="s">
        <v>1016</v>
      </c>
      <c r="G625" s="29">
        <v>570</v>
      </c>
      <c r="H625" s="29">
        <v>305</v>
      </c>
      <c r="I625" s="31">
        <v>0.53508771929824595</v>
      </c>
      <c r="J625" s="29">
        <v>265</v>
      </c>
      <c r="K625" s="31">
        <v>0.464912280701754</v>
      </c>
      <c r="L625" s="29">
        <v>0</v>
      </c>
      <c r="M625" s="29">
        <v>32</v>
      </c>
      <c r="N625" s="29">
        <v>131</v>
      </c>
      <c r="O625" s="29">
        <v>68</v>
      </c>
      <c r="P625" s="29">
        <v>2</v>
      </c>
      <c r="Q625" s="29">
        <v>317</v>
      </c>
      <c r="R625" s="29">
        <v>20</v>
      </c>
      <c r="S625" s="29">
        <f>SUM(Table6[[#This Row],[AmInd]:[HawPI]],Table6[[#This Row],[Multiple]])</f>
        <v>253</v>
      </c>
      <c r="T625" s="29">
        <v>500</v>
      </c>
      <c r="U625" s="31">
        <v>0.87719298245613997</v>
      </c>
      <c r="V625" s="29">
        <v>70</v>
      </c>
      <c r="W625" s="31">
        <v>0.12280701754386</v>
      </c>
      <c r="X625" s="29">
        <v>0</v>
      </c>
      <c r="Y625" s="29">
        <v>1</v>
      </c>
      <c r="Z625" s="29" t="s">
        <v>1869</v>
      </c>
      <c r="AA625" s="29">
        <v>81</v>
      </c>
      <c r="AB625" s="29">
        <v>96</v>
      </c>
      <c r="AC625" s="29">
        <v>101</v>
      </c>
      <c r="AD625" s="28">
        <v>100</v>
      </c>
      <c r="AE625" s="29">
        <v>101</v>
      </c>
      <c r="AF625" s="29">
        <v>90</v>
      </c>
      <c r="AG625" s="29">
        <v>0</v>
      </c>
      <c r="AH625" s="29">
        <v>0</v>
      </c>
      <c r="AI625" s="29">
        <v>0</v>
      </c>
      <c r="AJ625" s="29">
        <v>0</v>
      </c>
      <c r="AK625" s="29">
        <v>0</v>
      </c>
      <c r="AL625" s="29">
        <v>0</v>
      </c>
      <c r="AM625" s="29">
        <v>0</v>
      </c>
      <c r="AN625" s="29">
        <v>0</v>
      </c>
      <c r="AO625" s="29">
        <v>409</v>
      </c>
      <c r="AP625" s="72">
        <f>Table6[[#This Row],[FRL]]/Table6[[#This Row],[Total Students]]</f>
        <v>0.71754385964912282</v>
      </c>
      <c r="AQ625" s="29">
        <v>409</v>
      </c>
      <c r="AR625" s="57">
        <f>Table6[[#This Row],[At Risk]]/Table6[[#This Row],[Total Students]]</f>
        <v>0.71754385964912282</v>
      </c>
      <c r="AS625" s="29" t="s">
        <v>1767</v>
      </c>
      <c r="AT625" s="29" t="s">
        <v>2076</v>
      </c>
      <c r="AU625" s="70" t="s">
        <v>3246</v>
      </c>
    </row>
    <row r="626" spans="2:47" x14ac:dyDescent="0.25">
      <c r="B626" s="28" t="s">
        <v>1808</v>
      </c>
      <c r="C626" s="28" t="s">
        <v>134</v>
      </c>
      <c r="D626" s="28" t="s">
        <v>135</v>
      </c>
      <c r="E626" s="28" t="s">
        <v>2304</v>
      </c>
      <c r="F626" s="28" t="s">
        <v>453</v>
      </c>
      <c r="G626" s="29">
        <v>568</v>
      </c>
      <c r="H626" s="29">
        <v>296</v>
      </c>
      <c r="I626" s="31">
        <v>0.52112676056338003</v>
      </c>
      <c r="J626" s="29">
        <v>272</v>
      </c>
      <c r="K626" s="31">
        <v>0.47887323943662002</v>
      </c>
      <c r="L626" s="29">
        <v>0</v>
      </c>
      <c r="M626" s="29">
        <v>1</v>
      </c>
      <c r="N626" s="29">
        <v>456</v>
      </c>
      <c r="O626" s="29">
        <v>13</v>
      </c>
      <c r="P626" s="29">
        <v>0</v>
      </c>
      <c r="Q626" s="29">
        <v>92</v>
      </c>
      <c r="R626" s="29">
        <v>6</v>
      </c>
      <c r="S626" s="29">
        <f>SUM(Table6[[#This Row],[AmInd]:[HawPI]],Table6[[#This Row],[Multiple]])</f>
        <v>476</v>
      </c>
      <c r="T626" s="29">
        <v>557</v>
      </c>
      <c r="U626" s="31">
        <v>0.98063380281690105</v>
      </c>
      <c r="V626" s="29">
        <v>11</v>
      </c>
      <c r="W626" s="31">
        <v>1.93661971830986E-2</v>
      </c>
      <c r="X626" s="29">
        <v>0</v>
      </c>
      <c r="Y626" s="29">
        <v>4</v>
      </c>
      <c r="Z626" s="29" t="s">
        <v>1869</v>
      </c>
      <c r="AA626" s="29">
        <v>94</v>
      </c>
      <c r="AB626" s="29">
        <v>95</v>
      </c>
      <c r="AC626" s="29">
        <v>93</v>
      </c>
      <c r="AD626" s="28">
        <v>93</v>
      </c>
      <c r="AE626" s="29">
        <v>86</v>
      </c>
      <c r="AF626" s="29">
        <v>103</v>
      </c>
      <c r="AG626" s="29">
        <v>0</v>
      </c>
      <c r="AH626" s="29">
        <v>0</v>
      </c>
      <c r="AI626" s="29">
        <v>0</v>
      </c>
      <c r="AJ626" s="29">
        <v>0</v>
      </c>
      <c r="AK626" s="29">
        <v>0</v>
      </c>
      <c r="AL626" s="29">
        <v>0</v>
      </c>
      <c r="AM626" s="29">
        <v>0</v>
      </c>
      <c r="AN626" s="29">
        <v>0</v>
      </c>
      <c r="AO626" s="29">
        <v>523</v>
      </c>
      <c r="AP626" s="72">
        <f>Table6[[#This Row],[FRL]]/Table6[[#This Row],[Total Students]]</f>
        <v>0.92077464788732399</v>
      </c>
      <c r="AQ626" s="29">
        <v>523</v>
      </c>
      <c r="AR626" s="57">
        <f>Table6[[#This Row],[At Risk]]/Table6[[#This Row],[Total Students]]</f>
        <v>0.92077464788732399</v>
      </c>
      <c r="AS626" s="29" t="s">
        <v>1767</v>
      </c>
      <c r="AT626" s="29" t="s">
        <v>2076</v>
      </c>
      <c r="AU626" s="70" t="s">
        <v>3246</v>
      </c>
    </row>
    <row r="627" spans="2:47" x14ac:dyDescent="0.25">
      <c r="B627" s="28" t="s">
        <v>1808</v>
      </c>
      <c r="C627" s="28" t="s">
        <v>134</v>
      </c>
      <c r="D627" s="28" t="s">
        <v>135</v>
      </c>
      <c r="E627" s="28" t="s">
        <v>2305</v>
      </c>
      <c r="F627" s="28" t="s">
        <v>1017</v>
      </c>
      <c r="G627" s="29">
        <v>722</v>
      </c>
      <c r="H627" s="29">
        <v>366</v>
      </c>
      <c r="I627" s="31">
        <v>0.50692520775623295</v>
      </c>
      <c r="J627" s="29">
        <v>356</v>
      </c>
      <c r="K627" s="31">
        <v>0.49307479224376699</v>
      </c>
      <c r="L627" s="29">
        <v>5</v>
      </c>
      <c r="M627" s="29">
        <v>12</v>
      </c>
      <c r="N627" s="29">
        <v>190</v>
      </c>
      <c r="O627" s="29">
        <v>180</v>
      </c>
      <c r="P627" s="29">
        <v>0</v>
      </c>
      <c r="Q627" s="29">
        <v>305</v>
      </c>
      <c r="R627" s="29">
        <v>30</v>
      </c>
      <c r="S627" s="29">
        <f>SUM(Table6[[#This Row],[AmInd]:[HawPI]],Table6[[#This Row],[Multiple]])</f>
        <v>417</v>
      </c>
      <c r="T627" s="29">
        <v>570</v>
      </c>
      <c r="U627" s="31">
        <v>0.78947368421052599</v>
      </c>
      <c r="V627" s="29">
        <v>152</v>
      </c>
      <c r="W627" s="31">
        <v>0.21052631578947401</v>
      </c>
      <c r="X627" s="29">
        <v>0</v>
      </c>
      <c r="Y627" s="29">
        <v>6</v>
      </c>
      <c r="Z627" s="29" t="s">
        <v>1869</v>
      </c>
      <c r="AA627" s="29">
        <v>115</v>
      </c>
      <c r="AB627" s="29">
        <v>116</v>
      </c>
      <c r="AC627" s="29">
        <v>124</v>
      </c>
      <c r="AD627" s="28">
        <v>136</v>
      </c>
      <c r="AE627" s="29">
        <v>110</v>
      </c>
      <c r="AF627" s="29">
        <v>115</v>
      </c>
      <c r="AG627" s="29">
        <v>0</v>
      </c>
      <c r="AH627" s="29">
        <v>0</v>
      </c>
      <c r="AI627" s="29">
        <v>0</v>
      </c>
      <c r="AJ627" s="29">
        <v>0</v>
      </c>
      <c r="AK627" s="29">
        <v>0</v>
      </c>
      <c r="AL627" s="29">
        <v>0</v>
      </c>
      <c r="AM627" s="29">
        <v>0</v>
      </c>
      <c r="AN627" s="29">
        <v>0</v>
      </c>
      <c r="AO627" s="29">
        <v>528</v>
      </c>
      <c r="AP627" s="72">
        <f>Table6[[#This Row],[FRL]]/Table6[[#This Row],[Total Students]]</f>
        <v>0.73130193905817176</v>
      </c>
      <c r="AQ627" s="29">
        <v>528</v>
      </c>
      <c r="AR627" s="57">
        <f>Table6[[#This Row],[At Risk]]/Table6[[#This Row],[Total Students]]</f>
        <v>0.73130193905817176</v>
      </c>
      <c r="AS627" s="29" t="s">
        <v>1767</v>
      </c>
      <c r="AT627" s="29" t="s">
        <v>2076</v>
      </c>
      <c r="AU627" s="70" t="s">
        <v>3246</v>
      </c>
    </row>
    <row r="628" spans="2:47" x14ac:dyDescent="0.25">
      <c r="B628" s="28" t="s">
        <v>1808</v>
      </c>
      <c r="C628" s="28" t="s">
        <v>134</v>
      </c>
      <c r="D628" s="28" t="s">
        <v>135</v>
      </c>
      <c r="E628" s="28" t="s">
        <v>2306</v>
      </c>
      <c r="F628" s="28" t="s">
        <v>1018</v>
      </c>
      <c r="G628" s="29">
        <v>934</v>
      </c>
      <c r="H628" s="29">
        <v>425</v>
      </c>
      <c r="I628" s="31">
        <v>0.455032119914347</v>
      </c>
      <c r="J628" s="29">
        <v>509</v>
      </c>
      <c r="K628" s="31">
        <v>0.544967880085653</v>
      </c>
      <c r="L628" s="29">
        <v>4</v>
      </c>
      <c r="M628" s="29">
        <v>34</v>
      </c>
      <c r="N628" s="29">
        <v>207</v>
      </c>
      <c r="O628" s="29">
        <v>34</v>
      </c>
      <c r="P628" s="29">
        <v>0</v>
      </c>
      <c r="Q628" s="29">
        <v>628</v>
      </c>
      <c r="R628" s="29">
        <v>27</v>
      </c>
      <c r="S628" s="29">
        <f>SUM(Table6[[#This Row],[AmInd]:[HawPI]],Table6[[#This Row],[Multiple]])</f>
        <v>306</v>
      </c>
      <c r="T628" s="29">
        <v>905</v>
      </c>
      <c r="U628" s="31">
        <v>0.96895074946466797</v>
      </c>
      <c r="V628" s="29">
        <v>29</v>
      </c>
      <c r="W628" s="31">
        <v>3.1049250535331901E-2</v>
      </c>
      <c r="X628" s="29">
        <v>0</v>
      </c>
      <c r="Y628" s="29">
        <v>14</v>
      </c>
      <c r="Z628" s="29" t="s">
        <v>1869</v>
      </c>
      <c r="AA628" s="29">
        <v>158</v>
      </c>
      <c r="AB628" s="29">
        <v>174</v>
      </c>
      <c r="AC628" s="29">
        <v>150</v>
      </c>
      <c r="AD628" s="28">
        <v>154</v>
      </c>
      <c r="AE628" s="29">
        <v>142</v>
      </c>
      <c r="AF628" s="29">
        <v>142</v>
      </c>
      <c r="AG628" s="29">
        <v>0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474</v>
      </c>
      <c r="AP628" s="72">
        <f>Table6[[#This Row],[FRL]]/Table6[[#This Row],[Total Students]]</f>
        <v>0.50749464668094213</v>
      </c>
      <c r="AQ628" s="29">
        <v>482</v>
      </c>
      <c r="AR628" s="57">
        <f>Table6[[#This Row],[At Risk]]/Table6[[#This Row],[Total Students]]</f>
        <v>0.51605995717344755</v>
      </c>
      <c r="AS628" s="29" t="s">
        <v>1767</v>
      </c>
      <c r="AT628" s="29" t="s">
        <v>2076</v>
      </c>
      <c r="AU628" s="70" t="s">
        <v>3247</v>
      </c>
    </row>
    <row r="629" spans="2:47" x14ac:dyDescent="0.25">
      <c r="B629" s="28" t="s">
        <v>1808</v>
      </c>
      <c r="C629" s="28" t="s">
        <v>134</v>
      </c>
      <c r="D629" s="28" t="s">
        <v>135</v>
      </c>
      <c r="E629" s="28" t="s">
        <v>2307</v>
      </c>
      <c r="F629" s="28" t="s">
        <v>1019</v>
      </c>
      <c r="G629" s="29">
        <v>655</v>
      </c>
      <c r="H629" s="29">
        <v>320</v>
      </c>
      <c r="I629" s="31">
        <v>0.488549618320611</v>
      </c>
      <c r="J629" s="29">
        <v>335</v>
      </c>
      <c r="K629" s="31">
        <v>0.51145038167938905</v>
      </c>
      <c r="L629" s="29">
        <v>1</v>
      </c>
      <c r="M629" s="29">
        <v>2</v>
      </c>
      <c r="N629" s="29">
        <v>466</v>
      </c>
      <c r="O629" s="29">
        <v>39</v>
      </c>
      <c r="P629" s="29">
        <v>0</v>
      </c>
      <c r="Q629" s="29">
        <v>128</v>
      </c>
      <c r="R629" s="29">
        <v>19</v>
      </c>
      <c r="S629" s="29">
        <f>SUM(Table6[[#This Row],[AmInd]:[HawPI]],Table6[[#This Row],[Multiple]])</f>
        <v>527</v>
      </c>
      <c r="T629" s="29">
        <v>634</v>
      </c>
      <c r="U629" s="31">
        <v>0.96793893129771003</v>
      </c>
      <c r="V629" s="29">
        <v>21</v>
      </c>
      <c r="W629" s="31">
        <v>3.2061068702290099E-2</v>
      </c>
      <c r="X629" s="29">
        <v>0</v>
      </c>
      <c r="Y629" s="29">
        <v>8</v>
      </c>
      <c r="Z629" s="29" t="s">
        <v>1869</v>
      </c>
      <c r="AA629" s="29">
        <v>98</v>
      </c>
      <c r="AB629" s="29">
        <v>101</v>
      </c>
      <c r="AC629" s="29">
        <v>120</v>
      </c>
      <c r="AD629" s="28">
        <v>102</v>
      </c>
      <c r="AE629" s="29">
        <v>122</v>
      </c>
      <c r="AF629" s="29">
        <v>104</v>
      </c>
      <c r="AG629" s="29">
        <v>0</v>
      </c>
      <c r="AH629" s="29">
        <v>0</v>
      </c>
      <c r="AI629" s="29">
        <v>0</v>
      </c>
      <c r="AJ629" s="29">
        <v>0</v>
      </c>
      <c r="AK629" s="29">
        <v>0</v>
      </c>
      <c r="AL629" s="29">
        <v>0</v>
      </c>
      <c r="AM629" s="29">
        <v>0</v>
      </c>
      <c r="AN629" s="29">
        <v>0</v>
      </c>
      <c r="AO629" s="29">
        <v>603</v>
      </c>
      <c r="AP629" s="72">
        <f>Table6[[#This Row],[FRL]]/Table6[[#This Row],[Total Students]]</f>
        <v>0.92061068702290072</v>
      </c>
      <c r="AQ629" s="29">
        <v>603</v>
      </c>
      <c r="AR629" s="57">
        <f>Table6[[#This Row],[At Risk]]/Table6[[#This Row],[Total Students]]</f>
        <v>0.92061068702290072</v>
      </c>
      <c r="AS629" s="29" t="s">
        <v>1767</v>
      </c>
      <c r="AT629" s="29" t="s">
        <v>2076</v>
      </c>
      <c r="AU629" s="70" t="s">
        <v>3246</v>
      </c>
    </row>
    <row r="630" spans="2:47" x14ac:dyDescent="0.25">
      <c r="B630" s="28" t="s">
        <v>1808</v>
      </c>
      <c r="C630" s="28" t="s">
        <v>134</v>
      </c>
      <c r="D630" s="28" t="s">
        <v>135</v>
      </c>
      <c r="E630" s="28" t="s">
        <v>2308</v>
      </c>
      <c r="F630" s="28" t="s">
        <v>1020</v>
      </c>
      <c r="G630" s="29">
        <v>320</v>
      </c>
      <c r="H630" s="29">
        <v>115</v>
      </c>
      <c r="I630" s="31">
        <v>0.359375</v>
      </c>
      <c r="J630" s="29">
        <v>205</v>
      </c>
      <c r="K630" s="31">
        <v>0.640625</v>
      </c>
      <c r="L630" s="29">
        <v>0</v>
      </c>
      <c r="M630" s="29">
        <v>0</v>
      </c>
      <c r="N630" s="29">
        <v>244</v>
      </c>
      <c r="O630" s="29">
        <v>11</v>
      </c>
      <c r="P630" s="29">
        <v>0</v>
      </c>
      <c r="Q630" s="29">
        <v>64</v>
      </c>
      <c r="R630" s="29">
        <v>1</v>
      </c>
      <c r="S630" s="29">
        <f>SUM(Table6[[#This Row],[AmInd]:[HawPI]],Table6[[#This Row],[Multiple]])</f>
        <v>256</v>
      </c>
      <c r="T630" s="29">
        <v>314</v>
      </c>
      <c r="U630" s="31">
        <v>0.98124999999999996</v>
      </c>
      <c r="V630" s="29">
        <v>6</v>
      </c>
      <c r="W630" s="31">
        <v>1.8749999999999999E-2</v>
      </c>
      <c r="X630" s="29">
        <v>0</v>
      </c>
      <c r="Y630" s="29">
        <v>0</v>
      </c>
      <c r="Z630" s="29" t="s">
        <v>1869</v>
      </c>
      <c r="AA630" s="29">
        <v>1</v>
      </c>
      <c r="AB630" s="29">
        <v>7</v>
      </c>
      <c r="AC630" s="29">
        <v>4</v>
      </c>
      <c r="AD630" s="28">
        <v>7</v>
      </c>
      <c r="AE630" s="29">
        <v>5</v>
      </c>
      <c r="AF630" s="29">
        <v>7</v>
      </c>
      <c r="AG630" s="29">
        <v>23</v>
      </c>
      <c r="AH630" s="29">
        <v>24</v>
      </c>
      <c r="AI630" s="29">
        <v>107</v>
      </c>
      <c r="AJ630" s="29">
        <v>53</v>
      </c>
      <c r="AK630" s="29">
        <v>16</v>
      </c>
      <c r="AL630" s="29">
        <v>46</v>
      </c>
      <c r="AM630" s="29">
        <v>20</v>
      </c>
      <c r="AN630" s="29">
        <v>0</v>
      </c>
      <c r="AO630" s="29">
        <v>294</v>
      </c>
      <c r="AP630" s="72">
        <f>Table6[[#This Row],[FRL]]/Table6[[#This Row],[Total Students]]</f>
        <v>0.91874999999999996</v>
      </c>
      <c r="AQ630" s="29">
        <v>294</v>
      </c>
      <c r="AR630" s="57">
        <f>Table6[[#This Row],[At Risk]]/Table6[[#This Row],[Total Students]]</f>
        <v>0.91874999999999996</v>
      </c>
      <c r="AS630" s="29" t="s">
        <v>1767</v>
      </c>
      <c r="AT630" s="29" t="s">
        <v>2076</v>
      </c>
      <c r="AU630" s="70" t="s">
        <v>3246</v>
      </c>
    </row>
    <row r="631" spans="2:47" x14ac:dyDescent="0.25">
      <c r="B631" s="28" t="s">
        <v>1808</v>
      </c>
      <c r="C631" s="28" t="s">
        <v>134</v>
      </c>
      <c r="D631" s="28" t="s">
        <v>135</v>
      </c>
      <c r="E631" s="28" t="s">
        <v>2309</v>
      </c>
      <c r="F631" s="28" t="s">
        <v>1021</v>
      </c>
      <c r="G631" s="29">
        <v>881</v>
      </c>
      <c r="H631" s="29">
        <v>453</v>
      </c>
      <c r="I631" s="31">
        <v>0.51418842224744599</v>
      </c>
      <c r="J631" s="29">
        <v>428</v>
      </c>
      <c r="K631" s="31">
        <v>0.48581157775255401</v>
      </c>
      <c r="L631" s="29">
        <v>1</v>
      </c>
      <c r="M631" s="29">
        <v>10</v>
      </c>
      <c r="N631" s="29">
        <v>379</v>
      </c>
      <c r="O631" s="29">
        <v>23</v>
      </c>
      <c r="P631" s="29">
        <v>0</v>
      </c>
      <c r="Q631" s="29">
        <v>434</v>
      </c>
      <c r="R631" s="29">
        <v>34</v>
      </c>
      <c r="S631" s="29">
        <f>SUM(Table6[[#This Row],[AmInd]:[HawPI]],Table6[[#This Row],[Multiple]])</f>
        <v>447</v>
      </c>
      <c r="T631" s="29">
        <v>861</v>
      </c>
      <c r="U631" s="31">
        <v>0.97729852440408604</v>
      </c>
      <c r="V631" s="29">
        <v>20</v>
      </c>
      <c r="W631" s="31">
        <v>2.2701475595913699E-2</v>
      </c>
      <c r="X631" s="29">
        <v>0</v>
      </c>
      <c r="Y631" s="29">
        <v>11</v>
      </c>
      <c r="Z631" s="29" t="s">
        <v>1869</v>
      </c>
      <c r="AA631" s="29">
        <v>140</v>
      </c>
      <c r="AB631" s="29">
        <v>139</v>
      </c>
      <c r="AC631" s="29">
        <v>139</v>
      </c>
      <c r="AD631" s="28">
        <v>140</v>
      </c>
      <c r="AE631" s="29">
        <v>152</v>
      </c>
      <c r="AF631" s="29">
        <v>160</v>
      </c>
      <c r="AG631" s="29">
        <v>0</v>
      </c>
      <c r="AH631" s="29">
        <v>0</v>
      </c>
      <c r="AI631" s="29">
        <v>0</v>
      </c>
      <c r="AJ631" s="29">
        <v>0</v>
      </c>
      <c r="AK631" s="29">
        <v>0</v>
      </c>
      <c r="AL631" s="29">
        <v>0</v>
      </c>
      <c r="AM631" s="29">
        <v>0</v>
      </c>
      <c r="AN631" s="29">
        <v>0</v>
      </c>
      <c r="AO631" s="29">
        <v>529</v>
      </c>
      <c r="AP631" s="72">
        <f>Table6[[#This Row],[FRL]]/Table6[[#This Row],[Total Students]]</f>
        <v>0.60045402951191829</v>
      </c>
      <c r="AQ631" s="29">
        <v>529</v>
      </c>
      <c r="AR631" s="57">
        <f>Table6[[#This Row],[At Risk]]/Table6[[#This Row],[Total Students]]</f>
        <v>0.60045402951191829</v>
      </c>
      <c r="AS631" s="29" t="s">
        <v>1767</v>
      </c>
      <c r="AT631" s="29" t="s">
        <v>2076</v>
      </c>
      <c r="AU631" s="70" t="s">
        <v>3246</v>
      </c>
    </row>
    <row r="632" spans="2:47" x14ac:dyDescent="0.25">
      <c r="B632" s="28" t="s">
        <v>1808</v>
      </c>
      <c r="C632" s="28" t="s">
        <v>134</v>
      </c>
      <c r="D632" s="28" t="s">
        <v>135</v>
      </c>
      <c r="E632" s="28" t="s">
        <v>2310</v>
      </c>
      <c r="F632" s="28" t="s">
        <v>1022</v>
      </c>
      <c r="G632" s="29">
        <v>243</v>
      </c>
      <c r="H632" s="29">
        <v>152</v>
      </c>
      <c r="I632" s="31">
        <v>0.625514403292181</v>
      </c>
      <c r="J632" s="29">
        <v>91</v>
      </c>
      <c r="K632" s="31">
        <v>0.374485596707819</v>
      </c>
      <c r="L632" s="29">
        <v>1</v>
      </c>
      <c r="M632" s="29">
        <v>11</v>
      </c>
      <c r="N632" s="29">
        <v>56</v>
      </c>
      <c r="O632" s="29">
        <v>10</v>
      </c>
      <c r="P632" s="29">
        <v>0</v>
      </c>
      <c r="Q632" s="29">
        <v>161</v>
      </c>
      <c r="R632" s="29">
        <v>4</v>
      </c>
      <c r="S632" s="29">
        <f>SUM(Table6[[#This Row],[AmInd]:[HawPI]],Table6[[#This Row],[Multiple]])</f>
        <v>82</v>
      </c>
      <c r="T632" s="29">
        <v>242</v>
      </c>
      <c r="U632" s="31">
        <v>0.99588477366255101</v>
      </c>
      <c r="V632" s="29">
        <v>1</v>
      </c>
      <c r="W632" s="31">
        <v>4.11522633744856E-3</v>
      </c>
      <c r="X632" s="29">
        <v>0</v>
      </c>
      <c r="Y632" s="29">
        <v>0</v>
      </c>
      <c r="Z632" s="29" t="s">
        <v>1869</v>
      </c>
      <c r="AA632" s="29">
        <v>0</v>
      </c>
      <c r="AB632" s="29">
        <v>0</v>
      </c>
      <c r="AC632" s="29">
        <v>0</v>
      </c>
      <c r="AD632" s="28">
        <v>0</v>
      </c>
      <c r="AE632" s="29">
        <v>0</v>
      </c>
      <c r="AF632" s="29">
        <v>0</v>
      </c>
      <c r="AG632" s="29">
        <v>0</v>
      </c>
      <c r="AH632" s="29">
        <v>0</v>
      </c>
      <c r="AI632" s="29">
        <v>0</v>
      </c>
      <c r="AJ632" s="29">
        <v>77</v>
      </c>
      <c r="AK632" s="29">
        <v>0</v>
      </c>
      <c r="AL632" s="29">
        <v>68</v>
      </c>
      <c r="AM632" s="29">
        <v>55</v>
      </c>
      <c r="AN632" s="29">
        <v>43</v>
      </c>
      <c r="AO632" s="29">
        <v>107</v>
      </c>
      <c r="AP632" s="72">
        <f>Table6[[#This Row],[FRL]]/Table6[[#This Row],[Total Students]]</f>
        <v>0.44032921810699588</v>
      </c>
      <c r="AQ632" s="29">
        <v>107</v>
      </c>
      <c r="AR632" s="57">
        <f>Table6[[#This Row],[At Risk]]/Table6[[#This Row],[Total Students]]</f>
        <v>0.44032921810699588</v>
      </c>
      <c r="AS632" s="29" t="s">
        <v>1767</v>
      </c>
      <c r="AT632" s="29" t="s">
        <v>2076</v>
      </c>
      <c r="AU632" s="70" t="s">
        <v>3247</v>
      </c>
    </row>
    <row r="633" spans="2:47" ht="30" x14ac:dyDescent="0.25">
      <c r="B633" s="28" t="s">
        <v>1808</v>
      </c>
      <c r="C633" s="28" t="s">
        <v>134</v>
      </c>
      <c r="D633" s="28" t="s">
        <v>135</v>
      </c>
      <c r="E633" s="28" t="s">
        <v>2311</v>
      </c>
      <c r="F633" s="28" t="s">
        <v>1023</v>
      </c>
      <c r="G633" s="29">
        <v>1017</v>
      </c>
      <c r="H633" s="29">
        <v>423</v>
      </c>
      <c r="I633" s="31">
        <v>0.41592920353982299</v>
      </c>
      <c r="J633" s="29">
        <v>594</v>
      </c>
      <c r="K633" s="31">
        <v>0.58407079646017701</v>
      </c>
      <c r="L633" s="29">
        <v>1</v>
      </c>
      <c r="M633" s="29">
        <v>19</v>
      </c>
      <c r="N633" s="29">
        <v>364</v>
      </c>
      <c r="O633" s="29">
        <v>30</v>
      </c>
      <c r="P633" s="29">
        <v>1</v>
      </c>
      <c r="Q633" s="29">
        <v>589</v>
      </c>
      <c r="R633" s="29">
        <v>13</v>
      </c>
      <c r="S633" s="29">
        <f>SUM(Table6[[#This Row],[AmInd]:[HawPI]],Table6[[#This Row],[Multiple]])</f>
        <v>428</v>
      </c>
      <c r="T633" s="29">
        <v>1013</v>
      </c>
      <c r="U633" s="31">
        <v>0.99606686332350003</v>
      </c>
      <c r="V633" s="29">
        <v>4</v>
      </c>
      <c r="W633" s="31">
        <v>3.9331366764995103E-3</v>
      </c>
      <c r="X633" s="29">
        <v>0</v>
      </c>
      <c r="Y633" s="29">
        <v>0</v>
      </c>
      <c r="Z633" s="29" t="s">
        <v>1869</v>
      </c>
      <c r="AA633" s="29">
        <v>0</v>
      </c>
      <c r="AB633" s="29">
        <v>0</v>
      </c>
      <c r="AC633" s="29">
        <v>0</v>
      </c>
      <c r="AD633" s="28">
        <v>0</v>
      </c>
      <c r="AE633" s="29">
        <v>0</v>
      </c>
      <c r="AF633" s="29">
        <v>0</v>
      </c>
      <c r="AG633" s="29">
        <v>203</v>
      </c>
      <c r="AH633" s="29">
        <v>159</v>
      </c>
      <c r="AI633" s="29">
        <v>161</v>
      </c>
      <c r="AJ633" s="29">
        <v>183</v>
      </c>
      <c r="AK633" s="29">
        <v>0</v>
      </c>
      <c r="AL633" s="29">
        <v>134</v>
      </c>
      <c r="AM633" s="29">
        <v>121</v>
      </c>
      <c r="AN633" s="29">
        <v>56</v>
      </c>
      <c r="AO633" s="29">
        <v>519</v>
      </c>
      <c r="AP633" s="72">
        <f>Table6[[#This Row],[FRL]]/Table6[[#This Row],[Total Students]]</f>
        <v>0.51032448377581119</v>
      </c>
      <c r="AQ633" s="29">
        <v>522</v>
      </c>
      <c r="AR633" s="57">
        <f>Table6[[#This Row],[At Risk]]/Table6[[#This Row],[Total Students]]</f>
        <v>0.51327433628318586</v>
      </c>
      <c r="AS633" s="29" t="s">
        <v>1767</v>
      </c>
      <c r="AT633" s="29" t="s">
        <v>2076</v>
      </c>
      <c r="AU633" s="70" t="s">
        <v>3247</v>
      </c>
    </row>
    <row r="634" spans="2:47" x14ac:dyDescent="0.25">
      <c r="B634" s="28" t="s">
        <v>1808</v>
      </c>
      <c r="C634" s="28" t="s">
        <v>134</v>
      </c>
      <c r="D634" s="28" t="s">
        <v>135</v>
      </c>
      <c r="E634" s="28" t="s">
        <v>2312</v>
      </c>
      <c r="F634" s="28" t="s">
        <v>1024</v>
      </c>
      <c r="G634" s="29">
        <v>415</v>
      </c>
      <c r="H634" s="29">
        <v>147</v>
      </c>
      <c r="I634" s="31">
        <v>0.35421686746988001</v>
      </c>
      <c r="J634" s="29">
        <v>268</v>
      </c>
      <c r="K634" s="31">
        <v>0.64578313253011999</v>
      </c>
      <c r="L634" s="29">
        <v>1</v>
      </c>
      <c r="M634" s="29">
        <v>3</v>
      </c>
      <c r="N634" s="29">
        <v>140</v>
      </c>
      <c r="O634" s="29">
        <v>23</v>
      </c>
      <c r="P634" s="29">
        <v>0</v>
      </c>
      <c r="Q634" s="29">
        <v>247</v>
      </c>
      <c r="R634" s="29">
        <v>1</v>
      </c>
      <c r="S634" s="29">
        <f>SUM(Table6[[#This Row],[AmInd]:[HawPI]],Table6[[#This Row],[Multiple]])</f>
        <v>168</v>
      </c>
      <c r="T634" s="29">
        <v>415</v>
      </c>
      <c r="U634" s="31">
        <v>1</v>
      </c>
      <c r="V634" s="29">
        <v>0</v>
      </c>
      <c r="W634" s="31">
        <v>0</v>
      </c>
      <c r="X634" s="29">
        <v>68</v>
      </c>
      <c r="Y634" s="29">
        <v>347</v>
      </c>
      <c r="Z634" s="29" t="s">
        <v>1869</v>
      </c>
      <c r="AA634" s="29">
        <v>0</v>
      </c>
      <c r="AB634" s="29">
        <v>0</v>
      </c>
      <c r="AC634" s="29">
        <v>0</v>
      </c>
      <c r="AD634" s="28">
        <v>0</v>
      </c>
      <c r="AE634" s="29">
        <v>0</v>
      </c>
      <c r="AF634" s="29">
        <v>0</v>
      </c>
      <c r="AG634" s="29">
        <v>0</v>
      </c>
      <c r="AH634" s="29">
        <v>0</v>
      </c>
      <c r="AI634" s="29">
        <v>0</v>
      </c>
      <c r="AJ634" s="29">
        <v>0</v>
      </c>
      <c r="AK634" s="29">
        <v>0</v>
      </c>
      <c r="AL634" s="29">
        <v>0</v>
      </c>
      <c r="AM634" s="29">
        <v>0</v>
      </c>
      <c r="AN634" s="29">
        <v>0</v>
      </c>
      <c r="AO634" s="29">
        <v>158</v>
      </c>
      <c r="AP634" s="72">
        <f>Table6[[#This Row],[FRL]]/Table6[[#This Row],[Total Students]]</f>
        <v>0.38072289156626504</v>
      </c>
      <c r="AQ634" s="29">
        <v>158</v>
      </c>
      <c r="AR634" s="57">
        <f>Table6[[#This Row],[At Risk]]/Table6[[#This Row],[Total Students]]</f>
        <v>0.38072289156626504</v>
      </c>
      <c r="AS634" s="29" t="s">
        <v>1767</v>
      </c>
      <c r="AT634" s="29" t="s">
        <v>2076</v>
      </c>
      <c r="AU634" s="70" t="s">
        <v>3247</v>
      </c>
    </row>
    <row r="635" spans="2:47" x14ac:dyDescent="0.25">
      <c r="B635" s="28" t="s">
        <v>1808</v>
      </c>
      <c r="C635" s="28" t="s">
        <v>136</v>
      </c>
      <c r="D635" s="28" t="s">
        <v>137</v>
      </c>
      <c r="E635" s="28" t="s">
        <v>2313</v>
      </c>
      <c r="F635" s="28" t="s">
        <v>1025</v>
      </c>
      <c r="G635" s="29">
        <v>664</v>
      </c>
      <c r="H635" s="29">
        <v>316</v>
      </c>
      <c r="I635" s="31">
        <v>0.47590361445783103</v>
      </c>
      <c r="J635" s="29">
        <v>348</v>
      </c>
      <c r="K635" s="31">
        <v>0.52409638554216897</v>
      </c>
      <c r="L635" s="29">
        <v>37</v>
      </c>
      <c r="M635" s="29">
        <v>0</v>
      </c>
      <c r="N635" s="29">
        <v>40</v>
      </c>
      <c r="O635" s="29">
        <v>86</v>
      </c>
      <c r="P635" s="29">
        <v>0</v>
      </c>
      <c r="Q635" s="29">
        <v>452</v>
      </c>
      <c r="R635" s="29">
        <v>49</v>
      </c>
      <c r="S635" s="29">
        <f>SUM(Table6[[#This Row],[AmInd]:[HawPI]],Table6[[#This Row],[Multiple]])</f>
        <v>212</v>
      </c>
      <c r="T635" s="29">
        <v>625</v>
      </c>
      <c r="U635" s="31">
        <v>0.94126506024096401</v>
      </c>
      <c r="V635" s="29">
        <v>39</v>
      </c>
      <c r="W635" s="31">
        <v>5.8734939759036098E-2</v>
      </c>
      <c r="X635" s="29">
        <v>0</v>
      </c>
      <c r="Y635" s="29">
        <v>6</v>
      </c>
      <c r="Z635" s="29" t="s">
        <v>1869</v>
      </c>
      <c r="AA635" s="29">
        <v>127</v>
      </c>
      <c r="AB635" s="29">
        <v>125</v>
      </c>
      <c r="AC635" s="29">
        <v>138</v>
      </c>
      <c r="AD635" s="28">
        <v>135</v>
      </c>
      <c r="AE635" s="29">
        <v>133</v>
      </c>
      <c r="AF635" s="29">
        <v>0</v>
      </c>
      <c r="AG635" s="29">
        <v>0</v>
      </c>
      <c r="AH635" s="29">
        <v>0</v>
      </c>
      <c r="AI635" s="29">
        <v>0</v>
      </c>
      <c r="AJ635" s="29">
        <v>0</v>
      </c>
      <c r="AK635" s="29">
        <v>0</v>
      </c>
      <c r="AL635" s="29">
        <v>0</v>
      </c>
      <c r="AM635" s="29">
        <v>0</v>
      </c>
      <c r="AN635" s="29">
        <v>0</v>
      </c>
      <c r="AO635" s="29">
        <v>436</v>
      </c>
      <c r="AP635" s="72">
        <f>Table6[[#This Row],[FRL]]/Table6[[#This Row],[Total Students]]</f>
        <v>0.65662650602409633</v>
      </c>
      <c r="AQ635" s="29">
        <v>437</v>
      </c>
      <c r="AR635" s="57">
        <f>Table6[[#This Row],[At Risk]]/Table6[[#This Row],[Total Students]]</f>
        <v>0.6581325301204819</v>
      </c>
      <c r="AS635" s="29" t="s">
        <v>1767</v>
      </c>
      <c r="AT635" s="29" t="s">
        <v>2283</v>
      </c>
      <c r="AU635" s="70" t="s">
        <v>3247</v>
      </c>
    </row>
    <row r="636" spans="2:47" x14ac:dyDescent="0.25">
      <c r="B636" s="28" t="s">
        <v>1808</v>
      </c>
      <c r="C636" s="28" t="s">
        <v>136</v>
      </c>
      <c r="D636" s="28" t="s">
        <v>137</v>
      </c>
      <c r="E636" s="28" t="s">
        <v>2314</v>
      </c>
      <c r="F636" s="28" t="s">
        <v>1026</v>
      </c>
      <c r="G636" s="29">
        <v>254</v>
      </c>
      <c r="H636" s="29">
        <v>118</v>
      </c>
      <c r="I636" s="31">
        <v>0.464566929133858</v>
      </c>
      <c r="J636" s="29">
        <v>136</v>
      </c>
      <c r="K636" s="31">
        <v>0.535433070866142</v>
      </c>
      <c r="L636" s="29">
        <v>3</v>
      </c>
      <c r="M636" s="29">
        <v>0</v>
      </c>
      <c r="N636" s="29">
        <v>3</v>
      </c>
      <c r="O636" s="29">
        <v>1</v>
      </c>
      <c r="P636" s="29">
        <v>0</v>
      </c>
      <c r="Q636" s="29">
        <v>230</v>
      </c>
      <c r="R636" s="29">
        <v>17</v>
      </c>
      <c r="S636" s="29">
        <f>SUM(Table6[[#This Row],[AmInd]:[HawPI]],Table6[[#This Row],[Multiple]])</f>
        <v>24</v>
      </c>
      <c r="T636" s="29">
        <v>253</v>
      </c>
      <c r="U636" s="31">
        <v>0.99606299212598404</v>
      </c>
      <c r="V636" s="29">
        <v>1</v>
      </c>
      <c r="W636" s="31">
        <v>3.9370078740157497E-3</v>
      </c>
      <c r="X636" s="29">
        <v>0</v>
      </c>
      <c r="Y636" s="29">
        <v>0</v>
      </c>
      <c r="Z636" s="29" t="s">
        <v>1869</v>
      </c>
      <c r="AA636" s="29">
        <v>37</v>
      </c>
      <c r="AB636" s="29">
        <v>37</v>
      </c>
      <c r="AC636" s="29">
        <v>35</v>
      </c>
      <c r="AD636" s="28">
        <v>51</v>
      </c>
      <c r="AE636" s="29">
        <v>54</v>
      </c>
      <c r="AF636" s="29">
        <v>40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141</v>
      </c>
      <c r="AP636" s="72">
        <f>Table6[[#This Row],[FRL]]/Table6[[#This Row],[Total Students]]</f>
        <v>0.55511811023622049</v>
      </c>
      <c r="AQ636" s="29">
        <v>141</v>
      </c>
      <c r="AR636" s="57">
        <f>Table6[[#This Row],[At Risk]]/Table6[[#This Row],[Total Students]]</f>
        <v>0.55511811023622049</v>
      </c>
      <c r="AS636" s="29" t="s">
        <v>1767</v>
      </c>
      <c r="AT636" s="29" t="s">
        <v>2283</v>
      </c>
      <c r="AU636" s="70" t="s">
        <v>3247</v>
      </c>
    </row>
    <row r="637" spans="2:47" x14ac:dyDescent="0.25">
      <c r="B637" s="28" t="s">
        <v>1808</v>
      </c>
      <c r="C637" s="28" t="s">
        <v>136</v>
      </c>
      <c r="D637" s="28" t="s">
        <v>137</v>
      </c>
      <c r="E637" s="28" t="s">
        <v>2315</v>
      </c>
      <c r="F637" s="28" t="s">
        <v>1027</v>
      </c>
      <c r="G637" s="29">
        <v>1310</v>
      </c>
      <c r="H637" s="29">
        <v>632</v>
      </c>
      <c r="I637" s="31">
        <v>0.48244274809160298</v>
      </c>
      <c r="J637" s="29">
        <v>678</v>
      </c>
      <c r="K637" s="31">
        <v>0.51755725190839696</v>
      </c>
      <c r="L637" s="29">
        <v>33</v>
      </c>
      <c r="M637" s="29">
        <v>6</v>
      </c>
      <c r="N637" s="29">
        <v>211</v>
      </c>
      <c r="O637" s="29">
        <v>53</v>
      </c>
      <c r="P637" s="29">
        <v>0</v>
      </c>
      <c r="Q637" s="29">
        <v>963</v>
      </c>
      <c r="R637" s="29">
        <v>44</v>
      </c>
      <c r="S637" s="29">
        <f>SUM(Table6[[#This Row],[AmInd]:[HawPI]],Table6[[#This Row],[Multiple]])</f>
        <v>347</v>
      </c>
      <c r="T637" s="29">
        <v>1305</v>
      </c>
      <c r="U637" s="31">
        <v>0.99618320610686995</v>
      </c>
      <c r="V637" s="29">
        <v>5</v>
      </c>
      <c r="W637" s="31">
        <v>3.81679389312977E-3</v>
      </c>
      <c r="X637" s="29">
        <v>0</v>
      </c>
      <c r="Y637" s="29">
        <v>0</v>
      </c>
      <c r="Z637" s="29" t="s">
        <v>1869</v>
      </c>
      <c r="AA637" s="29">
        <v>0</v>
      </c>
      <c r="AB637" s="29">
        <v>0</v>
      </c>
      <c r="AC637" s="29">
        <v>0</v>
      </c>
      <c r="AD637" s="28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344</v>
      </c>
      <c r="AK637" s="29">
        <v>12</v>
      </c>
      <c r="AL637" s="29">
        <v>317</v>
      </c>
      <c r="AM637" s="29">
        <v>344</v>
      </c>
      <c r="AN637" s="29">
        <v>293</v>
      </c>
      <c r="AO637" s="29">
        <v>746</v>
      </c>
      <c r="AP637" s="72">
        <f>Table6[[#This Row],[FRL]]/Table6[[#This Row],[Total Students]]</f>
        <v>0.56946564885496187</v>
      </c>
      <c r="AQ637" s="29">
        <v>746</v>
      </c>
      <c r="AR637" s="57">
        <f>Table6[[#This Row],[At Risk]]/Table6[[#This Row],[Total Students]]</f>
        <v>0.56946564885496187</v>
      </c>
      <c r="AS637" s="29" t="s">
        <v>1767</v>
      </c>
      <c r="AT637" s="29" t="s">
        <v>2283</v>
      </c>
      <c r="AU637" s="70" t="s">
        <v>3247</v>
      </c>
    </row>
    <row r="638" spans="2:47" x14ac:dyDescent="0.25">
      <c r="B638" s="28" t="s">
        <v>1808</v>
      </c>
      <c r="C638" s="28" t="s">
        <v>136</v>
      </c>
      <c r="D638" s="28" t="s">
        <v>137</v>
      </c>
      <c r="E638" s="28" t="s">
        <v>2316</v>
      </c>
      <c r="F638" s="28" t="s">
        <v>1028</v>
      </c>
      <c r="G638" s="29">
        <v>317</v>
      </c>
      <c r="H638" s="29">
        <v>158</v>
      </c>
      <c r="I638" s="31">
        <v>0.49842271293375401</v>
      </c>
      <c r="J638" s="29">
        <v>159</v>
      </c>
      <c r="K638" s="31">
        <v>0.50157728706624605</v>
      </c>
      <c r="L638" s="29">
        <v>2</v>
      </c>
      <c r="M638" s="29">
        <v>0</v>
      </c>
      <c r="N638" s="29">
        <v>22</v>
      </c>
      <c r="O638" s="29">
        <v>3</v>
      </c>
      <c r="P638" s="29">
        <v>0</v>
      </c>
      <c r="Q638" s="29">
        <v>277</v>
      </c>
      <c r="R638" s="29">
        <v>13</v>
      </c>
      <c r="S638" s="29">
        <f>SUM(Table6[[#This Row],[AmInd]:[HawPI]],Table6[[#This Row],[Multiple]])</f>
        <v>40</v>
      </c>
      <c r="T638" s="29">
        <v>317</v>
      </c>
      <c r="U638" s="31">
        <v>1</v>
      </c>
      <c r="V638" s="29">
        <v>0</v>
      </c>
      <c r="W638" s="31">
        <v>0</v>
      </c>
      <c r="X638" s="29">
        <v>0</v>
      </c>
      <c r="Y638" s="29">
        <v>0</v>
      </c>
      <c r="Z638" s="29" t="s">
        <v>1869</v>
      </c>
      <c r="AA638" s="29">
        <v>54</v>
      </c>
      <c r="AB638" s="29">
        <v>56</v>
      </c>
      <c r="AC638" s="29">
        <v>46</v>
      </c>
      <c r="AD638" s="28">
        <v>51</v>
      </c>
      <c r="AE638" s="29">
        <v>71</v>
      </c>
      <c r="AF638" s="29">
        <v>39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147</v>
      </c>
      <c r="AP638" s="72">
        <f>Table6[[#This Row],[FRL]]/Table6[[#This Row],[Total Students]]</f>
        <v>0.4637223974763407</v>
      </c>
      <c r="AQ638" s="29">
        <v>147</v>
      </c>
      <c r="AR638" s="57">
        <f>Table6[[#This Row],[At Risk]]/Table6[[#This Row],[Total Students]]</f>
        <v>0.4637223974763407</v>
      </c>
      <c r="AS638" s="29" t="s">
        <v>1767</v>
      </c>
      <c r="AT638" s="29" t="s">
        <v>2283</v>
      </c>
      <c r="AU638" s="70" t="s">
        <v>3247</v>
      </c>
    </row>
    <row r="639" spans="2:47" x14ac:dyDescent="0.25">
      <c r="B639" s="28" t="s">
        <v>1808</v>
      </c>
      <c r="C639" s="28" t="s">
        <v>136</v>
      </c>
      <c r="D639" s="28" t="s">
        <v>137</v>
      </c>
      <c r="E639" s="28" t="s">
        <v>2317</v>
      </c>
      <c r="F639" s="28" t="s">
        <v>1029</v>
      </c>
      <c r="G639" s="29">
        <v>453</v>
      </c>
      <c r="H639" s="29">
        <v>201</v>
      </c>
      <c r="I639" s="31">
        <v>0.443708609271523</v>
      </c>
      <c r="J639" s="29">
        <v>252</v>
      </c>
      <c r="K639" s="31">
        <v>0.556291390728477</v>
      </c>
      <c r="L639" s="29">
        <v>21</v>
      </c>
      <c r="M639" s="29">
        <v>4</v>
      </c>
      <c r="N639" s="29">
        <v>6</v>
      </c>
      <c r="O639" s="29">
        <v>78</v>
      </c>
      <c r="P639" s="29">
        <v>0</v>
      </c>
      <c r="Q639" s="29">
        <v>314</v>
      </c>
      <c r="R639" s="29">
        <v>30</v>
      </c>
      <c r="S639" s="29">
        <f>SUM(Table6[[#This Row],[AmInd]:[HawPI]],Table6[[#This Row],[Multiple]])</f>
        <v>139</v>
      </c>
      <c r="T639" s="29">
        <v>418</v>
      </c>
      <c r="U639" s="31">
        <v>0.92273730684326705</v>
      </c>
      <c r="V639" s="29">
        <v>35</v>
      </c>
      <c r="W639" s="31">
        <v>7.7262693156732898E-2</v>
      </c>
      <c r="X639" s="29">
        <v>0</v>
      </c>
      <c r="Y639" s="29">
        <v>3</v>
      </c>
      <c r="Z639" s="29" t="s">
        <v>1869</v>
      </c>
      <c r="AA639" s="29">
        <v>77</v>
      </c>
      <c r="AB639" s="29">
        <v>61</v>
      </c>
      <c r="AC639" s="29">
        <v>61</v>
      </c>
      <c r="AD639" s="28">
        <v>98</v>
      </c>
      <c r="AE639" s="29">
        <v>71</v>
      </c>
      <c r="AF639" s="29">
        <v>82</v>
      </c>
      <c r="AG639" s="29">
        <v>0</v>
      </c>
      <c r="AH639" s="29">
        <v>0</v>
      </c>
      <c r="AI639" s="29">
        <v>0</v>
      </c>
      <c r="AJ639" s="29">
        <v>0</v>
      </c>
      <c r="AK639" s="29">
        <v>0</v>
      </c>
      <c r="AL639" s="29">
        <v>0</v>
      </c>
      <c r="AM639" s="29">
        <v>0</v>
      </c>
      <c r="AN639" s="29">
        <v>0</v>
      </c>
      <c r="AO639" s="29">
        <v>308</v>
      </c>
      <c r="AP639" s="72">
        <f>Table6[[#This Row],[FRL]]/Table6[[#This Row],[Total Students]]</f>
        <v>0.67991169977924948</v>
      </c>
      <c r="AQ639" s="29">
        <v>310</v>
      </c>
      <c r="AR639" s="57">
        <f>Table6[[#This Row],[At Risk]]/Table6[[#This Row],[Total Students]]</f>
        <v>0.6843267108167771</v>
      </c>
      <c r="AS639" s="29" t="s">
        <v>1767</v>
      </c>
      <c r="AT639" s="29" t="s">
        <v>2283</v>
      </c>
      <c r="AU639" s="70" t="s">
        <v>3247</v>
      </c>
    </row>
    <row r="640" spans="2:47" x14ac:dyDescent="0.25">
      <c r="B640" s="28" t="s">
        <v>1808</v>
      </c>
      <c r="C640" s="28" t="s">
        <v>136</v>
      </c>
      <c r="D640" s="28" t="s">
        <v>137</v>
      </c>
      <c r="E640" s="28" t="s">
        <v>2318</v>
      </c>
      <c r="F640" s="28" t="s">
        <v>1030</v>
      </c>
      <c r="G640" s="29">
        <v>305</v>
      </c>
      <c r="H640" s="29">
        <v>149</v>
      </c>
      <c r="I640" s="31">
        <v>0.48852459016393401</v>
      </c>
      <c r="J640" s="29">
        <v>156</v>
      </c>
      <c r="K640" s="31">
        <v>0.51147540983606599</v>
      </c>
      <c r="L640" s="29">
        <v>5</v>
      </c>
      <c r="M640" s="29">
        <v>2</v>
      </c>
      <c r="N640" s="29">
        <v>157</v>
      </c>
      <c r="O640" s="29">
        <v>8</v>
      </c>
      <c r="P640" s="29">
        <v>0</v>
      </c>
      <c r="Q640" s="29">
        <v>125</v>
      </c>
      <c r="R640" s="29">
        <v>8</v>
      </c>
      <c r="S640" s="29">
        <f>SUM(Table6[[#This Row],[AmInd]:[HawPI]],Table6[[#This Row],[Multiple]])</f>
        <v>180</v>
      </c>
      <c r="T640" s="29">
        <v>301</v>
      </c>
      <c r="U640" s="31">
        <v>0.98688524590163895</v>
      </c>
      <c r="V640" s="29">
        <v>4</v>
      </c>
      <c r="W640" s="31">
        <v>1.3114754098360701E-2</v>
      </c>
      <c r="X640" s="29">
        <v>0</v>
      </c>
      <c r="Y640" s="29">
        <v>0</v>
      </c>
      <c r="Z640" s="29" t="s">
        <v>1869</v>
      </c>
      <c r="AA640" s="29">
        <v>0</v>
      </c>
      <c r="AB640" s="29">
        <v>0</v>
      </c>
      <c r="AC640" s="29">
        <v>0</v>
      </c>
      <c r="AD640" s="28">
        <v>0</v>
      </c>
      <c r="AE640" s="29">
        <v>0</v>
      </c>
      <c r="AF640" s="29">
        <v>0</v>
      </c>
      <c r="AG640" s="29">
        <v>112</v>
      </c>
      <c r="AH640" s="29">
        <v>101</v>
      </c>
      <c r="AI640" s="29">
        <v>92</v>
      </c>
      <c r="AJ640" s="29">
        <v>0</v>
      </c>
      <c r="AK640" s="29">
        <v>0</v>
      </c>
      <c r="AL640" s="29">
        <v>0</v>
      </c>
      <c r="AM640" s="29">
        <v>0</v>
      </c>
      <c r="AN640" s="29">
        <v>0</v>
      </c>
      <c r="AO640" s="29">
        <v>250</v>
      </c>
      <c r="AP640" s="72">
        <f>Table6[[#This Row],[FRL]]/Table6[[#This Row],[Total Students]]</f>
        <v>0.81967213114754101</v>
      </c>
      <c r="AQ640" s="29">
        <v>250</v>
      </c>
      <c r="AR640" s="57">
        <f>Table6[[#This Row],[At Risk]]/Table6[[#This Row],[Total Students]]</f>
        <v>0.81967213114754101</v>
      </c>
      <c r="AS640" s="29" t="s">
        <v>1767</v>
      </c>
      <c r="AT640" s="29" t="s">
        <v>2283</v>
      </c>
      <c r="AU640" s="70" t="s">
        <v>3247</v>
      </c>
    </row>
    <row r="641" spans="2:47" x14ac:dyDescent="0.25">
      <c r="B641" s="28" t="s">
        <v>1808</v>
      </c>
      <c r="C641" s="28" t="s">
        <v>136</v>
      </c>
      <c r="D641" s="28" t="s">
        <v>137</v>
      </c>
      <c r="E641" s="28" t="s">
        <v>2319</v>
      </c>
      <c r="F641" s="28" t="s">
        <v>1031</v>
      </c>
      <c r="G641" s="29">
        <v>408</v>
      </c>
      <c r="H641" s="29">
        <v>194</v>
      </c>
      <c r="I641" s="31">
        <v>0.47549019607843102</v>
      </c>
      <c r="J641" s="29">
        <v>214</v>
      </c>
      <c r="K641" s="31">
        <v>0.52450980392156898</v>
      </c>
      <c r="L641" s="29">
        <v>33</v>
      </c>
      <c r="M641" s="29">
        <v>3</v>
      </c>
      <c r="N641" s="29">
        <v>17</v>
      </c>
      <c r="O641" s="29">
        <v>88</v>
      </c>
      <c r="P641" s="29">
        <v>0</v>
      </c>
      <c r="Q641" s="29">
        <v>235</v>
      </c>
      <c r="R641" s="29">
        <v>32</v>
      </c>
      <c r="S641" s="29">
        <f>SUM(Table6[[#This Row],[AmInd]:[HawPI]],Table6[[#This Row],[Multiple]])</f>
        <v>173</v>
      </c>
      <c r="T641" s="29">
        <v>358</v>
      </c>
      <c r="U641" s="31">
        <v>0.87745098039215697</v>
      </c>
      <c r="V641" s="29">
        <v>50</v>
      </c>
      <c r="W641" s="31">
        <v>0.12254901960784299</v>
      </c>
      <c r="X641" s="29">
        <v>0</v>
      </c>
      <c r="Y641" s="29">
        <v>2</v>
      </c>
      <c r="Z641" s="29" t="s">
        <v>1869</v>
      </c>
      <c r="AA641" s="29">
        <v>57</v>
      </c>
      <c r="AB641" s="29">
        <v>77</v>
      </c>
      <c r="AC641" s="29">
        <v>72</v>
      </c>
      <c r="AD641" s="28">
        <v>66</v>
      </c>
      <c r="AE641" s="29">
        <v>69</v>
      </c>
      <c r="AF641" s="29">
        <v>65</v>
      </c>
      <c r="AG641" s="29">
        <v>0</v>
      </c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29">
        <v>0</v>
      </c>
      <c r="AN641" s="29">
        <v>0</v>
      </c>
      <c r="AO641" s="29">
        <v>324</v>
      </c>
      <c r="AP641" s="72">
        <f>Table6[[#This Row],[FRL]]/Table6[[#This Row],[Total Students]]</f>
        <v>0.79411764705882348</v>
      </c>
      <c r="AQ641" s="29">
        <v>326</v>
      </c>
      <c r="AR641" s="57">
        <f>Table6[[#This Row],[At Risk]]/Table6[[#This Row],[Total Students]]</f>
        <v>0.7990196078431373</v>
      </c>
      <c r="AS641" s="29" t="s">
        <v>1767</v>
      </c>
      <c r="AT641" s="29" t="s">
        <v>2283</v>
      </c>
      <c r="AU641" s="70" t="s">
        <v>3247</v>
      </c>
    </row>
    <row r="642" spans="2:47" x14ac:dyDescent="0.25">
      <c r="B642" s="28" t="s">
        <v>1808</v>
      </c>
      <c r="C642" s="28" t="s">
        <v>136</v>
      </c>
      <c r="D642" s="28" t="s">
        <v>137</v>
      </c>
      <c r="E642" s="28" t="s">
        <v>2320</v>
      </c>
      <c r="F642" s="28" t="s">
        <v>1032</v>
      </c>
      <c r="G642" s="29">
        <v>361</v>
      </c>
      <c r="H642" s="29">
        <v>181</v>
      </c>
      <c r="I642" s="31">
        <v>0.50138504155124697</v>
      </c>
      <c r="J642" s="29">
        <v>180</v>
      </c>
      <c r="K642" s="31">
        <v>0.49861495844875298</v>
      </c>
      <c r="L642" s="29">
        <v>40</v>
      </c>
      <c r="M642" s="29">
        <v>6</v>
      </c>
      <c r="N642" s="29">
        <v>5</v>
      </c>
      <c r="O642" s="29">
        <v>35</v>
      </c>
      <c r="P642" s="29">
        <v>1</v>
      </c>
      <c r="Q642" s="29">
        <v>241</v>
      </c>
      <c r="R642" s="29">
        <v>33</v>
      </c>
      <c r="S642" s="29">
        <f>SUM(Table6[[#This Row],[AmInd]:[HawPI]],Table6[[#This Row],[Multiple]])</f>
        <v>120</v>
      </c>
      <c r="T642" s="29">
        <v>354</v>
      </c>
      <c r="U642" s="31">
        <v>0.980609418282548</v>
      </c>
      <c r="V642" s="29">
        <v>7</v>
      </c>
      <c r="W642" s="31">
        <v>1.9390581717451501E-2</v>
      </c>
      <c r="X642" s="29">
        <v>0</v>
      </c>
      <c r="Y642" s="29">
        <v>0</v>
      </c>
      <c r="Z642" s="29" t="s">
        <v>1869</v>
      </c>
      <c r="AA642" s="29">
        <v>0</v>
      </c>
      <c r="AB642" s="29">
        <v>0</v>
      </c>
      <c r="AC642" s="29">
        <v>0</v>
      </c>
      <c r="AD642" s="28">
        <v>0</v>
      </c>
      <c r="AE642" s="29">
        <v>0</v>
      </c>
      <c r="AF642" s="29">
        <v>0</v>
      </c>
      <c r="AG642" s="29">
        <v>130</v>
      </c>
      <c r="AH642" s="29">
        <v>118</v>
      </c>
      <c r="AI642" s="29">
        <v>113</v>
      </c>
      <c r="AJ642" s="29">
        <v>0</v>
      </c>
      <c r="AK642" s="29">
        <v>0</v>
      </c>
      <c r="AL642" s="29">
        <v>0</v>
      </c>
      <c r="AM642" s="29">
        <v>0</v>
      </c>
      <c r="AN642" s="29">
        <v>0</v>
      </c>
      <c r="AO642" s="29">
        <v>267</v>
      </c>
      <c r="AP642" s="72">
        <f>Table6[[#This Row],[FRL]]/Table6[[#This Row],[Total Students]]</f>
        <v>0.73961218836565101</v>
      </c>
      <c r="AQ642" s="29">
        <v>268</v>
      </c>
      <c r="AR642" s="57">
        <f>Table6[[#This Row],[At Risk]]/Table6[[#This Row],[Total Students]]</f>
        <v>0.74238227146814406</v>
      </c>
      <c r="AS642" s="29" t="s">
        <v>1767</v>
      </c>
      <c r="AT642" s="29" t="s">
        <v>2283</v>
      </c>
      <c r="AU642" s="70" t="s">
        <v>3247</v>
      </c>
    </row>
    <row r="643" spans="2:47" ht="30" x14ac:dyDescent="0.25">
      <c r="B643" s="28" t="s">
        <v>1808</v>
      </c>
      <c r="C643" s="28" t="s">
        <v>136</v>
      </c>
      <c r="D643" s="28" t="s">
        <v>137</v>
      </c>
      <c r="E643" s="28" t="s">
        <v>2321</v>
      </c>
      <c r="F643" s="28" t="s">
        <v>1033</v>
      </c>
      <c r="G643" s="29">
        <v>196</v>
      </c>
      <c r="H643" s="29">
        <v>84</v>
      </c>
      <c r="I643" s="31">
        <v>0.42857142857142899</v>
      </c>
      <c r="J643" s="29">
        <v>112</v>
      </c>
      <c r="K643" s="31">
        <v>0.57142857142857095</v>
      </c>
      <c r="L643" s="29">
        <v>29</v>
      </c>
      <c r="M643" s="29">
        <v>2</v>
      </c>
      <c r="N643" s="29">
        <v>3</v>
      </c>
      <c r="O643" s="29">
        <v>25</v>
      </c>
      <c r="P643" s="29">
        <v>0</v>
      </c>
      <c r="Q643" s="29">
        <v>119</v>
      </c>
      <c r="R643" s="29">
        <v>18</v>
      </c>
      <c r="S643" s="29">
        <f>SUM(Table6[[#This Row],[AmInd]:[HawPI]],Table6[[#This Row],[Multiple]])</f>
        <v>77</v>
      </c>
      <c r="T643" s="29">
        <v>179</v>
      </c>
      <c r="U643" s="31">
        <v>0.91326530612244905</v>
      </c>
      <c r="V643" s="29">
        <v>17</v>
      </c>
      <c r="W643" s="31">
        <v>8.6734693877551006E-2</v>
      </c>
      <c r="X643" s="29">
        <v>0</v>
      </c>
      <c r="Y643" s="29">
        <v>0</v>
      </c>
      <c r="Z643" s="29" t="s">
        <v>1869</v>
      </c>
      <c r="AA643" s="29">
        <v>56</v>
      </c>
      <c r="AB643" s="29">
        <v>58</v>
      </c>
      <c r="AC643" s="29">
        <v>82</v>
      </c>
      <c r="AD643" s="28">
        <v>0</v>
      </c>
      <c r="AE643" s="29">
        <v>0</v>
      </c>
      <c r="AF643" s="29">
        <v>0</v>
      </c>
      <c r="AG643" s="29">
        <v>0</v>
      </c>
      <c r="AH643" s="29">
        <v>0</v>
      </c>
      <c r="AI643" s="29">
        <v>0</v>
      </c>
      <c r="AJ643" s="29">
        <v>0</v>
      </c>
      <c r="AK643" s="29">
        <v>0</v>
      </c>
      <c r="AL643" s="29">
        <v>0</v>
      </c>
      <c r="AM643" s="29">
        <v>0</v>
      </c>
      <c r="AN643" s="29">
        <v>0</v>
      </c>
      <c r="AO643" s="29">
        <v>166</v>
      </c>
      <c r="AP643" s="72">
        <f>Table6[[#This Row],[FRL]]/Table6[[#This Row],[Total Students]]</f>
        <v>0.84693877551020413</v>
      </c>
      <c r="AQ643" s="29">
        <v>166</v>
      </c>
      <c r="AR643" s="57">
        <f>Table6[[#This Row],[At Risk]]/Table6[[#This Row],[Total Students]]</f>
        <v>0.84693877551020413</v>
      </c>
      <c r="AS643" s="29" t="s">
        <v>1767</v>
      </c>
      <c r="AT643" s="29" t="s">
        <v>2283</v>
      </c>
      <c r="AU643" s="70" t="s">
        <v>3247</v>
      </c>
    </row>
    <row r="644" spans="2:47" ht="30" x14ac:dyDescent="0.25">
      <c r="B644" s="28" t="s">
        <v>1808</v>
      </c>
      <c r="C644" s="28" t="s">
        <v>136</v>
      </c>
      <c r="D644" s="28" t="s">
        <v>137</v>
      </c>
      <c r="E644" s="28" t="s">
        <v>2322</v>
      </c>
      <c r="F644" s="28" t="s">
        <v>1034</v>
      </c>
      <c r="G644" s="29">
        <v>226</v>
      </c>
      <c r="H644" s="29">
        <v>103</v>
      </c>
      <c r="I644" s="31">
        <v>0.45575221238938102</v>
      </c>
      <c r="J644" s="29">
        <v>123</v>
      </c>
      <c r="K644" s="31">
        <v>0.54424778761061898</v>
      </c>
      <c r="L644" s="29">
        <v>18</v>
      </c>
      <c r="M644" s="29">
        <v>2</v>
      </c>
      <c r="N644" s="29">
        <v>7</v>
      </c>
      <c r="O644" s="29">
        <v>26</v>
      </c>
      <c r="P644" s="29">
        <v>0</v>
      </c>
      <c r="Q644" s="29">
        <v>153</v>
      </c>
      <c r="R644" s="29">
        <v>20</v>
      </c>
      <c r="S644" s="29">
        <f>SUM(Table6[[#This Row],[AmInd]:[HawPI]],Table6[[#This Row],[Multiple]])</f>
        <v>73</v>
      </c>
      <c r="T644" s="29">
        <v>212</v>
      </c>
      <c r="U644" s="31">
        <v>0.93805309734513298</v>
      </c>
      <c r="V644" s="29">
        <v>14</v>
      </c>
      <c r="W644" s="31">
        <v>6.1946902654867297E-2</v>
      </c>
      <c r="X644" s="29">
        <v>0</v>
      </c>
      <c r="Y644" s="29">
        <v>0</v>
      </c>
      <c r="Z644" s="29" t="s">
        <v>1869</v>
      </c>
      <c r="AA644" s="29">
        <v>0</v>
      </c>
      <c r="AB644" s="29">
        <v>0</v>
      </c>
      <c r="AC644" s="29">
        <v>0</v>
      </c>
      <c r="AD644" s="28">
        <v>76</v>
      </c>
      <c r="AE644" s="29">
        <v>93</v>
      </c>
      <c r="AF644" s="29">
        <v>57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188</v>
      </c>
      <c r="AP644" s="72">
        <f>Table6[[#This Row],[FRL]]/Table6[[#This Row],[Total Students]]</f>
        <v>0.83185840707964598</v>
      </c>
      <c r="AQ644" s="29">
        <v>190</v>
      </c>
      <c r="AR644" s="57">
        <f>Table6[[#This Row],[At Risk]]/Table6[[#This Row],[Total Students]]</f>
        <v>0.84070796460176989</v>
      </c>
      <c r="AS644" s="29" t="s">
        <v>1767</v>
      </c>
      <c r="AT644" s="29" t="s">
        <v>2283</v>
      </c>
      <c r="AU644" s="70" t="s">
        <v>3247</v>
      </c>
    </row>
    <row r="645" spans="2:47" x14ac:dyDescent="0.25">
      <c r="B645" s="28" t="s">
        <v>1808</v>
      </c>
      <c r="C645" s="28" t="s">
        <v>136</v>
      </c>
      <c r="D645" s="28" t="s">
        <v>137</v>
      </c>
      <c r="E645" s="28" t="s">
        <v>2323</v>
      </c>
      <c r="F645" s="28" t="s">
        <v>1035</v>
      </c>
      <c r="G645" s="29">
        <v>489</v>
      </c>
      <c r="H645" s="29">
        <v>256</v>
      </c>
      <c r="I645" s="31">
        <v>0.52351738241308798</v>
      </c>
      <c r="J645" s="29">
        <v>233</v>
      </c>
      <c r="K645" s="31">
        <v>0.47648261758691202</v>
      </c>
      <c r="L645" s="29">
        <v>3</v>
      </c>
      <c r="M645" s="29">
        <v>9</v>
      </c>
      <c r="N645" s="29">
        <v>280</v>
      </c>
      <c r="O645" s="29">
        <v>22</v>
      </c>
      <c r="P645" s="29">
        <v>0</v>
      </c>
      <c r="Q645" s="29">
        <v>154</v>
      </c>
      <c r="R645" s="29">
        <v>21</v>
      </c>
      <c r="S645" s="29">
        <f>SUM(Table6[[#This Row],[AmInd]:[HawPI]],Table6[[#This Row],[Multiple]])</f>
        <v>335</v>
      </c>
      <c r="T645" s="29">
        <v>478</v>
      </c>
      <c r="U645" s="31">
        <v>0.97750511247443805</v>
      </c>
      <c r="V645" s="29">
        <v>11</v>
      </c>
      <c r="W645" s="31">
        <v>2.2494887525562401E-2</v>
      </c>
      <c r="X645" s="29">
        <v>0</v>
      </c>
      <c r="Y645" s="29">
        <v>0</v>
      </c>
      <c r="Z645" s="29" t="s">
        <v>1869</v>
      </c>
      <c r="AA645" s="29">
        <v>0</v>
      </c>
      <c r="AB645" s="29">
        <v>0</v>
      </c>
      <c r="AC645" s="29">
        <v>233</v>
      </c>
      <c r="AD645" s="28">
        <v>256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411</v>
      </c>
      <c r="AP645" s="72">
        <f>Table6[[#This Row],[FRL]]/Table6[[#This Row],[Total Students]]</f>
        <v>0.8404907975460123</v>
      </c>
      <c r="AQ645" s="29">
        <v>412</v>
      </c>
      <c r="AR645" s="57">
        <f>Table6[[#This Row],[At Risk]]/Table6[[#This Row],[Total Students]]</f>
        <v>0.84253578732106338</v>
      </c>
      <c r="AS645" s="29" t="s">
        <v>1767</v>
      </c>
      <c r="AT645" s="29" t="s">
        <v>2283</v>
      </c>
      <c r="AU645" s="70" t="s">
        <v>3247</v>
      </c>
    </row>
    <row r="646" spans="2:47" x14ac:dyDescent="0.25">
      <c r="B646" s="28" t="s">
        <v>1808</v>
      </c>
      <c r="C646" s="28" t="s">
        <v>136</v>
      </c>
      <c r="D646" s="28" t="s">
        <v>137</v>
      </c>
      <c r="E646" s="28" t="s">
        <v>2324</v>
      </c>
      <c r="F646" s="28" t="s">
        <v>1036</v>
      </c>
      <c r="G646" s="29">
        <v>258</v>
      </c>
      <c r="H646" s="29">
        <v>129</v>
      </c>
      <c r="I646" s="31">
        <v>0.5</v>
      </c>
      <c r="J646" s="29">
        <v>129</v>
      </c>
      <c r="K646" s="31">
        <v>0.5</v>
      </c>
      <c r="L646" s="29">
        <v>14</v>
      </c>
      <c r="M646" s="29">
        <v>2</v>
      </c>
      <c r="N646" s="29">
        <v>2</v>
      </c>
      <c r="O646" s="29">
        <v>19</v>
      </c>
      <c r="P646" s="29">
        <v>0</v>
      </c>
      <c r="Q646" s="29">
        <v>208</v>
      </c>
      <c r="R646" s="29">
        <v>13</v>
      </c>
      <c r="S646" s="29">
        <f>SUM(Table6[[#This Row],[AmInd]:[HawPI]],Table6[[#This Row],[Multiple]])</f>
        <v>50</v>
      </c>
      <c r="T646" s="29">
        <v>252</v>
      </c>
      <c r="U646" s="31">
        <v>0.97674418604651203</v>
      </c>
      <c r="V646" s="29">
        <v>6</v>
      </c>
      <c r="W646" s="31">
        <v>2.32558139534884E-2</v>
      </c>
      <c r="X646" s="29">
        <v>0</v>
      </c>
      <c r="Y646" s="29">
        <v>3</v>
      </c>
      <c r="Z646" s="29" t="s">
        <v>1869</v>
      </c>
      <c r="AA646" s="29">
        <v>40</v>
      </c>
      <c r="AB646" s="29">
        <v>46</v>
      </c>
      <c r="AC646" s="29">
        <v>44</v>
      </c>
      <c r="AD646" s="28">
        <v>37</v>
      </c>
      <c r="AE646" s="29">
        <v>39</v>
      </c>
      <c r="AF646" s="29">
        <v>49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156</v>
      </c>
      <c r="AP646" s="72">
        <f>Table6[[#This Row],[FRL]]/Table6[[#This Row],[Total Students]]</f>
        <v>0.60465116279069764</v>
      </c>
      <c r="AQ646" s="29">
        <v>156</v>
      </c>
      <c r="AR646" s="57">
        <f>Table6[[#This Row],[At Risk]]/Table6[[#This Row],[Total Students]]</f>
        <v>0.60465116279069764</v>
      </c>
      <c r="AS646" s="29" t="s">
        <v>1767</v>
      </c>
      <c r="AT646" s="29" t="s">
        <v>2283</v>
      </c>
      <c r="AU646" s="70" t="s">
        <v>3247</v>
      </c>
    </row>
    <row r="647" spans="2:47" x14ac:dyDescent="0.25">
      <c r="B647" s="28" t="s">
        <v>1808</v>
      </c>
      <c r="C647" s="28" t="s">
        <v>136</v>
      </c>
      <c r="D647" s="28" t="s">
        <v>137</v>
      </c>
      <c r="E647" s="28" t="s">
        <v>2325</v>
      </c>
      <c r="F647" s="28" t="s">
        <v>1037</v>
      </c>
      <c r="G647" s="29">
        <v>325</v>
      </c>
      <c r="H647" s="29">
        <v>150</v>
      </c>
      <c r="I647" s="31">
        <v>0.46153846153846201</v>
      </c>
      <c r="J647" s="29">
        <v>175</v>
      </c>
      <c r="K647" s="31">
        <v>0.53846153846153799</v>
      </c>
      <c r="L647" s="29">
        <v>16</v>
      </c>
      <c r="M647" s="29">
        <v>16</v>
      </c>
      <c r="N647" s="29">
        <v>34</v>
      </c>
      <c r="O647" s="29">
        <v>59</v>
      </c>
      <c r="P647" s="29">
        <v>0</v>
      </c>
      <c r="Q647" s="29">
        <v>180</v>
      </c>
      <c r="R647" s="29">
        <v>20</v>
      </c>
      <c r="S647" s="29">
        <f>SUM(Table6[[#This Row],[AmInd]:[HawPI]],Table6[[#This Row],[Multiple]])</f>
        <v>145</v>
      </c>
      <c r="T647" s="29">
        <v>282</v>
      </c>
      <c r="U647" s="31">
        <v>0.86769230769230798</v>
      </c>
      <c r="V647" s="29">
        <v>43</v>
      </c>
      <c r="W647" s="31">
        <v>0.13230769230769199</v>
      </c>
      <c r="X647" s="29">
        <v>0</v>
      </c>
      <c r="Y647" s="29">
        <v>4</v>
      </c>
      <c r="Z647" s="29" t="s">
        <v>1869</v>
      </c>
      <c r="AA647" s="29">
        <v>53</v>
      </c>
      <c r="AB647" s="29">
        <v>60</v>
      </c>
      <c r="AC647" s="29">
        <v>50</v>
      </c>
      <c r="AD647" s="28">
        <v>61</v>
      </c>
      <c r="AE647" s="29">
        <v>52</v>
      </c>
      <c r="AF647" s="29">
        <v>45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217</v>
      </c>
      <c r="AP647" s="72">
        <f>Table6[[#This Row],[FRL]]/Table6[[#This Row],[Total Students]]</f>
        <v>0.6676923076923077</v>
      </c>
      <c r="AQ647" s="29">
        <v>221</v>
      </c>
      <c r="AR647" s="57">
        <f>Table6[[#This Row],[At Risk]]/Table6[[#This Row],[Total Students]]</f>
        <v>0.68</v>
      </c>
      <c r="AS647" s="29" t="s">
        <v>1767</v>
      </c>
      <c r="AT647" s="29" t="s">
        <v>2283</v>
      </c>
      <c r="AU647" s="70" t="s">
        <v>3247</v>
      </c>
    </row>
    <row r="648" spans="2:47" x14ac:dyDescent="0.25">
      <c r="B648" s="28" t="s">
        <v>1808</v>
      </c>
      <c r="C648" s="28" t="s">
        <v>136</v>
      </c>
      <c r="D648" s="28" t="s">
        <v>137</v>
      </c>
      <c r="E648" s="28" t="s">
        <v>2326</v>
      </c>
      <c r="F648" s="28" t="s">
        <v>1038</v>
      </c>
      <c r="G648" s="29">
        <v>500</v>
      </c>
      <c r="H648" s="29">
        <v>242</v>
      </c>
      <c r="I648" s="31">
        <v>0.48399999999999999</v>
      </c>
      <c r="J648" s="29">
        <v>258</v>
      </c>
      <c r="K648" s="31">
        <v>0.51600000000000001</v>
      </c>
      <c r="L648" s="29">
        <v>28</v>
      </c>
      <c r="M648" s="29">
        <v>7</v>
      </c>
      <c r="N648" s="29">
        <v>17</v>
      </c>
      <c r="O648" s="29">
        <v>66</v>
      </c>
      <c r="P648" s="29">
        <v>0</v>
      </c>
      <c r="Q648" s="29">
        <v>357</v>
      </c>
      <c r="R648" s="29">
        <v>25</v>
      </c>
      <c r="S648" s="29">
        <f>SUM(Table6[[#This Row],[AmInd]:[HawPI]],Table6[[#This Row],[Multiple]])</f>
        <v>143</v>
      </c>
      <c r="T648" s="29">
        <v>482</v>
      </c>
      <c r="U648" s="31">
        <v>0.96399999999999997</v>
      </c>
      <c r="V648" s="29">
        <v>18</v>
      </c>
      <c r="W648" s="31">
        <v>3.5999999999999997E-2</v>
      </c>
      <c r="X648" s="29">
        <v>0</v>
      </c>
      <c r="Y648" s="29">
        <v>0</v>
      </c>
      <c r="Z648" s="29" t="s">
        <v>1869</v>
      </c>
      <c r="AA648" s="29">
        <v>0</v>
      </c>
      <c r="AB648" s="29">
        <v>0</v>
      </c>
      <c r="AC648" s="29">
        <v>0</v>
      </c>
      <c r="AD648" s="28">
        <v>0</v>
      </c>
      <c r="AE648" s="29">
        <v>0</v>
      </c>
      <c r="AF648" s="29">
        <v>0</v>
      </c>
      <c r="AG648" s="29">
        <v>168</v>
      </c>
      <c r="AH648" s="29">
        <v>183</v>
      </c>
      <c r="AI648" s="29">
        <v>149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307</v>
      </c>
      <c r="AP648" s="72">
        <f>Table6[[#This Row],[FRL]]/Table6[[#This Row],[Total Students]]</f>
        <v>0.61399999999999999</v>
      </c>
      <c r="AQ648" s="29">
        <v>307</v>
      </c>
      <c r="AR648" s="57">
        <f>Table6[[#This Row],[At Risk]]/Table6[[#This Row],[Total Students]]</f>
        <v>0.61399999999999999</v>
      </c>
      <c r="AS648" s="29" t="s">
        <v>1767</v>
      </c>
      <c r="AT648" s="29" t="s">
        <v>2283</v>
      </c>
      <c r="AU648" s="70" t="s">
        <v>3247</v>
      </c>
    </row>
    <row r="649" spans="2:47" x14ac:dyDescent="0.25">
      <c r="B649" s="28" t="s">
        <v>1808</v>
      </c>
      <c r="C649" s="28" t="s">
        <v>136</v>
      </c>
      <c r="D649" s="28" t="s">
        <v>137</v>
      </c>
      <c r="E649" s="28" t="s">
        <v>2327</v>
      </c>
      <c r="F649" s="28" t="s">
        <v>1039</v>
      </c>
      <c r="G649" s="29">
        <v>365</v>
      </c>
      <c r="H649" s="29">
        <v>183</v>
      </c>
      <c r="I649" s="31">
        <v>0.50136986301369901</v>
      </c>
      <c r="J649" s="29">
        <v>182</v>
      </c>
      <c r="K649" s="31">
        <v>0.49863013698630099</v>
      </c>
      <c r="L649" s="29">
        <v>6</v>
      </c>
      <c r="M649" s="29">
        <v>0</v>
      </c>
      <c r="N649" s="29">
        <v>20</v>
      </c>
      <c r="O649" s="29">
        <v>22</v>
      </c>
      <c r="P649" s="29">
        <v>2</v>
      </c>
      <c r="Q649" s="29">
        <v>300</v>
      </c>
      <c r="R649" s="29">
        <v>15</v>
      </c>
      <c r="S649" s="29">
        <f>SUM(Table6[[#This Row],[AmInd]:[HawPI]],Table6[[#This Row],[Multiple]])</f>
        <v>65</v>
      </c>
      <c r="T649" s="29">
        <v>360</v>
      </c>
      <c r="U649" s="31">
        <v>0.98630136986301398</v>
      </c>
      <c r="V649" s="29">
        <v>5</v>
      </c>
      <c r="W649" s="31">
        <v>1.3698630136986301E-2</v>
      </c>
      <c r="X649" s="29">
        <v>0</v>
      </c>
      <c r="Y649" s="29">
        <v>0</v>
      </c>
      <c r="Z649" s="29" t="s">
        <v>1869</v>
      </c>
      <c r="AA649" s="29">
        <v>0</v>
      </c>
      <c r="AB649" s="29">
        <v>0</v>
      </c>
      <c r="AC649" s="29">
        <v>0</v>
      </c>
      <c r="AD649" s="28">
        <v>0</v>
      </c>
      <c r="AE649" s="29">
        <v>0</v>
      </c>
      <c r="AF649" s="29">
        <v>0</v>
      </c>
      <c r="AG649" s="29">
        <v>141</v>
      </c>
      <c r="AH649" s="29">
        <v>112</v>
      </c>
      <c r="AI649" s="29">
        <v>112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221</v>
      </c>
      <c r="AP649" s="72">
        <f>Table6[[#This Row],[FRL]]/Table6[[#This Row],[Total Students]]</f>
        <v>0.60547945205479448</v>
      </c>
      <c r="AQ649" s="29">
        <v>221</v>
      </c>
      <c r="AR649" s="57">
        <f>Table6[[#This Row],[At Risk]]/Table6[[#This Row],[Total Students]]</f>
        <v>0.60547945205479448</v>
      </c>
      <c r="AS649" s="29" t="s">
        <v>1767</v>
      </c>
      <c r="AT649" s="29" t="s">
        <v>2283</v>
      </c>
      <c r="AU649" s="70" t="s">
        <v>3247</v>
      </c>
    </row>
    <row r="650" spans="2:47" x14ac:dyDescent="0.25">
      <c r="B650" s="28" t="s">
        <v>1808</v>
      </c>
      <c r="C650" s="28" t="s">
        <v>136</v>
      </c>
      <c r="D650" s="28" t="s">
        <v>137</v>
      </c>
      <c r="E650" s="28" t="s">
        <v>2328</v>
      </c>
      <c r="F650" s="28" t="s">
        <v>1040</v>
      </c>
      <c r="G650" s="29">
        <v>385</v>
      </c>
      <c r="H650" s="29">
        <v>199</v>
      </c>
      <c r="I650" s="31">
        <v>0.51688311688311706</v>
      </c>
      <c r="J650" s="29">
        <v>186</v>
      </c>
      <c r="K650" s="31">
        <v>0.483116883116883</v>
      </c>
      <c r="L650" s="29">
        <v>14</v>
      </c>
      <c r="M650" s="29">
        <v>1</v>
      </c>
      <c r="N650" s="29">
        <v>9</v>
      </c>
      <c r="O650" s="29">
        <v>26</v>
      </c>
      <c r="P650" s="29">
        <v>0</v>
      </c>
      <c r="Q650" s="29">
        <v>303</v>
      </c>
      <c r="R650" s="29">
        <v>32</v>
      </c>
      <c r="S650" s="29">
        <f>SUM(Table6[[#This Row],[AmInd]:[HawPI]],Table6[[#This Row],[Multiple]])</f>
        <v>82</v>
      </c>
      <c r="T650" s="29">
        <v>370</v>
      </c>
      <c r="U650" s="31">
        <v>0.96103896103896103</v>
      </c>
      <c r="V650" s="29">
        <v>15</v>
      </c>
      <c r="W650" s="31">
        <v>3.8961038961039002E-2</v>
      </c>
      <c r="X650" s="29">
        <v>0</v>
      </c>
      <c r="Y650" s="29">
        <v>2</v>
      </c>
      <c r="Z650" s="29" t="s">
        <v>1869</v>
      </c>
      <c r="AA650" s="29">
        <v>132</v>
      </c>
      <c r="AB650" s="29">
        <v>121</v>
      </c>
      <c r="AC650" s="29">
        <v>130</v>
      </c>
      <c r="AD650" s="28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29">
        <v>0</v>
      </c>
      <c r="AN650" s="29">
        <v>0</v>
      </c>
      <c r="AO650" s="29">
        <v>237</v>
      </c>
      <c r="AP650" s="72">
        <f>Table6[[#This Row],[FRL]]/Table6[[#This Row],[Total Students]]</f>
        <v>0.61558441558441557</v>
      </c>
      <c r="AQ650" s="29">
        <v>239</v>
      </c>
      <c r="AR650" s="57">
        <f>Table6[[#This Row],[At Risk]]/Table6[[#This Row],[Total Students]]</f>
        <v>0.62077922077922076</v>
      </c>
      <c r="AS650" s="29" t="s">
        <v>1767</v>
      </c>
      <c r="AT650" s="29" t="s">
        <v>2283</v>
      </c>
      <c r="AU650" s="70" t="s">
        <v>3247</v>
      </c>
    </row>
    <row r="651" spans="2:47" x14ac:dyDescent="0.25">
      <c r="B651" s="28" t="s">
        <v>1808</v>
      </c>
      <c r="C651" s="28" t="s">
        <v>136</v>
      </c>
      <c r="D651" s="28" t="s">
        <v>137</v>
      </c>
      <c r="E651" s="28" t="s">
        <v>2329</v>
      </c>
      <c r="F651" s="28" t="s">
        <v>1041</v>
      </c>
      <c r="G651" s="29">
        <v>378</v>
      </c>
      <c r="H651" s="29">
        <v>185</v>
      </c>
      <c r="I651" s="31">
        <v>0.48941798941798897</v>
      </c>
      <c r="J651" s="29">
        <v>193</v>
      </c>
      <c r="K651" s="31">
        <v>0.51058201058201103</v>
      </c>
      <c r="L651" s="29">
        <v>5</v>
      </c>
      <c r="M651" s="29">
        <v>0</v>
      </c>
      <c r="N651" s="29">
        <v>19</v>
      </c>
      <c r="O651" s="29">
        <v>30</v>
      </c>
      <c r="P651" s="29">
        <v>0</v>
      </c>
      <c r="Q651" s="29">
        <v>291</v>
      </c>
      <c r="R651" s="29">
        <v>33</v>
      </c>
      <c r="S651" s="29">
        <f>SUM(Table6[[#This Row],[AmInd]:[HawPI]],Table6[[#This Row],[Multiple]])</f>
        <v>87</v>
      </c>
      <c r="T651" s="29">
        <v>368</v>
      </c>
      <c r="U651" s="31">
        <v>0.97354497354497305</v>
      </c>
      <c r="V651" s="29">
        <v>10</v>
      </c>
      <c r="W651" s="31">
        <v>2.6455026455026499E-2</v>
      </c>
      <c r="X651" s="29">
        <v>0</v>
      </c>
      <c r="Y651" s="29">
        <v>0</v>
      </c>
      <c r="Z651" s="29" t="s">
        <v>1869</v>
      </c>
      <c r="AA651" s="29">
        <v>0</v>
      </c>
      <c r="AB651" s="29">
        <v>0</v>
      </c>
      <c r="AC651" s="29">
        <v>0</v>
      </c>
      <c r="AD651" s="28">
        <v>143</v>
      </c>
      <c r="AE651" s="29">
        <v>115</v>
      </c>
      <c r="AF651" s="29">
        <v>120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255</v>
      </c>
      <c r="AP651" s="72">
        <f>Table6[[#This Row],[FRL]]/Table6[[#This Row],[Total Students]]</f>
        <v>0.67460317460317465</v>
      </c>
      <c r="AQ651" s="29">
        <v>255</v>
      </c>
      <c r="AR651" s="57">
        <f>Table6[[#This Row],[At Risk]]/Table6[[#This Row],[Total Students]]</f>
        <v>0.67460317460317465</v>
      </c>
      <c r="AS651" s="29" t="s">
        <v>1767</v>
      </c>
      <c r="AT651" s="29" t="s">
        <v>2283</v>
      </c>
      <c r="AU651" s="70" t="s">
        <v>3247</v>
      </c>
    </row>
    <row r="652" spans="2:47" x14ac:dyDescent="0.25">
      <c r="B652" s="28" t="s">
        <v>1808</v>
      </c>
      <c r="C652" s="28" t="s">
        <v>136</v>
      </c>
      <c r="D652" s="28" t="s">
        <v>137</v>
      </c>
      <c r="E652" s="28" t="s">
        <v>2330</v>
      </c>
      <c r="F652" s="28" t="s">
        <v>1042</v>
      </c>
      <c r="G652" s="29">
        <v>354</v>
      </c>
      <c r="H652" s="29">
        <v>150</v>
      </c>
      <c r="I652" s="31">
        <v>0.42372881355932202</v>
      </c>
      <c r="J652" s="29">
        <v>204</v>
      </c>
      <c r="K652" s="31">
        <v>0.57627118644067798</v>
      </c>
      <c r="L652" s="29">
        <v>1</v>
      </c>
      <c r="M652" s="29">
        <v>1</v>
      </c>
      <c r="N652" s="29">
        <v>149</v>
      </c>
      <c r="O652" s="29">
        <v>16</v>
      </c>
      <c r="P652" s="29">
        <v>0</v>
      </c>
      <c r="Q652" s="29">
        <v>171</v>
      </c>
      <c r="R652" s="29">
        <v>16</v>
      </c>
      <c r="S652" s="29">
        <f>SUM(Table6[[#This Row],[AmInd]:[HawPI]],Table6[[#This Row],[Multiple]])</f>
        <v>183</v>
      </c>
      <c r="T652" s="29">
        <v>350</v>
      </c>
      <c r="U652" s="31">
        <v>0.98870056497175096</v>
      </c>
      <c r="V652" s="29">
        <v>4</v>
      </c>
      <c r="W652" s="31">
        <v>1.12994350282486E-2</v>
      </c>
      <c r="X652" s="29">
        <v>0</v>
      </c>
      <c r="Y652" s="29">
        <v>0</v>
      </c>
      <c r="Z652" s="29" t="s">
        <v>1869</v>
      </c>
      <c r="AA652" s="29">
        <v>0</v>
      </c>
      <c r="AB652" s="29">
        <v>0</v>
      </c>
      <c r="AC652" s="29">
        <v>0</v>
      </c>
      <c r="AD652" s="28">
        <v>0</v>
      </c>
      <c r="AE652" s="29">
        <v>0</v>
      </c>
      <c r="AF652" s="29">
        <v>0</v>
      </c>
      <c r="AG652" s="29">
        <v>105</v>
      </c>
      <c r="AH652" s="29">
        <v>119</v>
      </c>
      <c r="AI652" s="29">
        <v>130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272</v>
      </c>
      <c r="AP652" s="72">
        <f>Table6[[#This Row],[FRL]]/Table6[[#This Row],[Total Students]]</f>
        <v>0.76836158192090398</v>
      </c>
      <c r="AQ652" s="29">
        <v>272</v>
      </c>
      <c r="AR652" s="57">
        <f>Table6[[#This Row],[At Risk]]/Table6[[#This Row],[Total Students]]</f>
        <v>0.76836158192090398</v>
      </c>
      <c r="AS652" s="29" t="s">
        <v>1767</v>
      </c>
      <c r="AT652" s="29" t="s">
        <v>2283</v>
      </c>
      <c r="AU652" s="70" t="s">
        <v>3247</v>
      </c>
    </row>
    <row r="653" spans="2:47" x14ac:dyDescent="0.25">
      <c r="B653" s="28" t="s">
        <v>1808</v>
      </c>
      <c r="C653" s="28" t="s">
        <v>136</v>
      </c>
      <c r="D653" s="28" t="s">
        <v>137</v>
      </c>
      <c r="E653" s="28" t="s">
        <v>2331</v>
      </c>
      <c r="F653" s="28" t="s">
        <v>1043</v>
      </c>
      <c r="G653" s="29">
        <v>363</v>
      </c>
      <c r="H653" s="29">
        <v>167</v>
      </c>
      <c r="I653" s="31">
        <v>0.46005509641873299</v>
      </c>
      <c r="J653" s="29">
        <v>196</v>
      </c>
      <c r="K653" s="31">
        <v>0.53994490358126701</v>
      </c>
      <c r="L653" s="29">
        <v>4</v>
      </c>
      <c r="M653" s="29">
        <v>0</v>
      </c>
      <c r="N653" s="29">
        <v>164</v>
      </c>
      <c r="O653" s="29">
        <v>20</v>
      </c>
      <c r="P653" s="29">
        <v>2</v>
      </c>
      <c r="Q653" s="29">
        <v>154</v>
      </c>
      <c r="R653" s="29">
        <v>19</v>
      </c>
      <c r="S653" s="29">
        <f>SUM(Table6[[#This Row],[AmInd]:[HawPI]],Table6[[#This Row],[Multiple]])</f>
        <v>209</v>
      </c>
      <c r="T653" s="29">
        <v>354</v>
      </c>
      <c r="U653" s="31">
        <v>0.97520661157024802</v>
      </c>
      <c r="V653" s="29">
        <v>9</v>
      </c>
      <c r="W653" s="31">
        <v>2.4793388429752101E-2</v>
      </c>
      <c r="X653" s="29">
        <v>0</v>
      </c>
      <c r="Y653" s="29">
        <v>1</v>
      </c>
      <c r="Z653" s="29" t="s">
        <v>1869</v>
      </c>
      <c r="AA653" s="29">
        <v>113</v>
      </c>
      <c r="AB653" s="29">
        <v>111</v>
      </c>
      <c r="AC653" s="29">
        <v>138</v>
      </c>
      <c r="AD653" s="28">
        <v>0</v>
      </c>
      <c r="AE653" s="29">
        <v>0</v>
      </c>
      <c r="AF653" s="29">
        <v>0</v>
      </c>
      <c r="AG653" s="29">
        <v>0</v>
      </c>
      <c r="AH653" s="29">
        <v>0</v>
      </c>
      <c r="AI653" s="29">
        <v>0</v>
      </c>
      <c r="AJ653" s="29">
        <v>0</v>
      </c>
      <c r="AK653" s="29">
        <v>0</v>
      </c>
      <c r="AL653" s="29">
        <v>0</v>
      </c>
      <c r="AM653" s="29">
        <v>0</v>
      </c>
      <c r="AN653" s="29">
        <v>0</v>
      </c>
      <c r="AO653" s="29">
        <v>312</v>
      </c>
      <c r="AP653" s="72">
        <f>Table6[[#This Row],[FRL]]/Table6[[#This Row],[Total Students]]</f>
        <v>0.85950413223140498</v>
      </c>
      <c r="AQ653" s="29">
        <v>312</v>
      </c>
      <c r="AR653" s="57">
        <f>Table6[[#This Row],[At Risk]]/Table6[[#This Row],[Total Students]]</f>
        <v>0.85950413223140498</v>
      </c>
      <c r="AS653" s="29" t="s">
        <v>1767</v>
      </c>
      <c r="AT653" s="29" t="s">
        <v>2283</v>
      </c>
      <c r="AU653" s="70" t="s">
        <v>3247</v>
      </c>
    </row>
    <row r="654" spans="2:47" x14ac:dyDescent="0.25">
      <c r="B654" s="28" t="s">
        <v>1808</v>
      </c>
      <c r="C654" s="28" t="s">
        <v>136</v>
      </c>
      <c r="D654" s="28" t="s">
        <v>137</v>
      </c>
      <c r="E654" s="28" t="s">
        <v>2332</v>
      </c>
      <c r="F654" s="28" t="s">
        <v>1044</v>
      </c>
      <c r="G654" s="29">
        <v>356</v>
      </c>
      <c r="H654" s="29">
        <v>177</v>
      </c>
      <c r="I654" s="31">
        <v>0.49719101123595499</v>
      </c>
      <c r="J654" s="29">
        <v>179</v>
      </c>
      <c r="K654" s="31">
        <v>0.50280898876404501</v>
      </c>
      <c r="L654" s="29">
        <v>4</v>
      </c>
      <c r="M654" s="29">
        <v>2</v>
      </c>
      <c r="N654" s="29">
        <v>181</v>
      </c>
      <c r="O654" s="29">
        <v>18</v>
      </c>
      <c r="P654" s="29">
        <v>0</v>
      </c>
      <c r="Q654" s="29">
        <v>127</v>
      </c>
      <c r="R654" s="29">
        <v>24</v>
      </c>
      <c r="S654" s="29">
        <f>SUM(Table6[[#This Row],[AmInd]:[HawPI]],Table6[[#This Row],[Multiple]])</f>
        <v>229</v>
      </c>
      <c r="T654" s="29">
        <v>349</v>
      </c>
      <c r="U654" s="31">
        <v>0.98033707865168496</v>
      </c>
      <c r="V654" s="29">
        <v>7</v>
      </c>
      <c r="W654" s="31">
        <v>1.9662921348314599E-2</v>
      </c>
      <c r="X654" s="29">
        <v>0</v>
      </c>
      <c r="Y654" s="29">
        <v>0</v>
      </c>
      <c r="Z654" s="29" t="s">
        <v>1869</v>
      </c>
      <c r="AA654" s="29">
        <v>0</v>
      </c>
      <c r="AB654" s="29">
        <v>0</v>
      </c>
      <c r="AC654" s="29">
        <v>0</v>
      </c>
      <c r="AD654" s="28">
        <v>134</v>
      </c>
      <c r="AE654" s="29">
        <v>116</v>
      </c>
      <c r="AF654" s="29">
        <v>106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293</v>
      </c>
      <c r="AP654" s="72">
        <f>Table6[[#This Row],[FRL]]/Table6[[#This Row],[Total Students]]</f>
        <v>0.8230337078651685</v>
      </c>
      <c r="AQ654" s="29">
        <v>294</v>
      </c>
      <c r="AR654" s="57">
        <f>Table6[[#This Row],[At Risk]]/Table6[[#This Row],[Total Students]]</f>
        <v>0.8258426966292135</v>
      </c>
      <c r="AS654" s="29" t="s">
        <v>1767</v>
      </c>
      <c r="AT654" s="29" t="s">
        <v>2283</v>
      </c>
      <c r="AU654" s="70" t="s">
        <v>3247</v>
      </c>
    </row>
    <row r="655" spans="2:47" x14ac:dyDescent="0.25">
      <c r="B655" s="28" t="s">
        <v>1808</v>
      </c>
      <c r="C655" s="28" t="s">
        <v>136</v>
      </c>
      <c r="D655" s="28" t="s">
        <v>137</v>
      </c>
      <c r="E655" s="28" t="s">
        <v>2333</v>
      </c>
      <c r="F655" s="28" t="s">
        <v>1045</v>
      </c>
      <c r="G655" s="29">
        <v>178</v>
      </c>
      <c r="H655" s="29">
        <v>84</v>
      </c>
      <c r="I655" s="31">
        <v>0.47191011235955099</v>
      </c>
      <c r="J655" s="29">
        <v>94</v>
      </c>
      <c r="K655" s="31">
        <v>0.52808988764044895</v>
      </c>
      <c r="L655" s="29">
        <v>4</v>
      </c>
      <c r="M655" s="29">
        <v>0</v>
      </c>
      <c r="N655" s="29">
        <v>18</v>
      </c>
      <c r="O655" s="29">
        <v>7</v>
      </c>
      <c r="P655" s="29">
        <v>0</v>
      </c>
      <c r="Q655" s="29">
        <v>136</v>
      </c>
      <c r="R655" s="29">
        <v>13</v>
      </c>
      <c r="S655" s="29">
        <f>SUM(Table6[[#This Row],[AmInd]:[HawPI]],Table6[[#This Row],[Multiple]])</f>
        <v>42</v>
      </c>
      <c r="T655" s="29">
        <v>174</v>
      </c>
      <c r="U655" s="31">
        <v>0.97752808988763995</v>
      </c>
      <c r="V655" s="29">
        <v>4</v>
      </c>
      <c r="W655" s="31">
        <v>2.2471910112359599E-2</v>
      </c>
      <c r="X655" s="29">
        <v>0</v>
      </c>
      <c r="Y655" s="29">
        <v>3</v>
      </c>
      <c r="Z655" s="29" t="s">
        <v>1869</v>
      </c>
      <c r="AA655" s="29">
        <v>29</v>
      </c>
      <c r="AB655" s="29">
        <v>31</v>
      </c>
      <c r="AC655" s="29">
        <v>36</v>
      </c>
      <c r="AD655" s="28">
        <v>24</v>
      </c>
      <c r="AE655" s="29">
        <v>30</v>
      </c>
      <c r="AF655" s="29">
        <v>25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101</v>
      </c>
      <c r="AP655" s="72">
        <f>Table6[[#This Row],[FRL]]/Table6[[#This Row],[Total Students]]</f>
        <v>0.56741573033707871</v>
      </c>
      <c r="AQ655" s="29">
        <v>103</v>
      </c>
      <c r="AR655" s="57">
        <f>Table6[[#This Row],[At Risk]]/Table6[[#This Row],[Total Students]]</f>
        <v>0.5786516853932584</v>
      </c>
      <c r="AS655" s="29" t="s">
        <v>1767</v>
      </c>
      <c r="AT655" s="29" t="s">
        <v>2283</v>
      </c>
      <c r="AU655" s="70" t="s">
        <v>3247</v>
      </c>
    </row>
    <row r="656" spans="2:47" x14ac:dyDescent="0.25">
      <c r="B656" s="28" t="s">
        <v>1808</v>
      </c>
      <c r="C656" s="28" t="s">
        <v>136</v>
      </c>
      <c r="D656" s="28" t="s">
        <v>137</v>
      </c>
      <c r="E656" s="28" t="s">
        <v>2334</v>
      </c>
      <c r="F656" s="28" t="s">
        <v>1046</v>
      </c>
      <c r="G656" s="29">
        <v>257</v>
      </c>
      <c r="H656" s="29">
        <v>117</v>
      </c>
      <c r="I656" s="31">
        <v>0.45525291828793801</v>
      </c>
      <c r="J656" s="29">
        <v>140</v>
      </c>
      <c r="K656" s="31">
        <v>0.54474708171206199</v>
      </c>
      <c r="L656" s="29">
        <v>4</v>
      </c>
      <c r="M656" s="29">
        <v>2</v>
      </c>
      <c r="N656" s="29">
        <v>14</v>
      </c>
      <c r="O656" s="29">
        <v>1</v>
      </c>
      <c r="P656" s="29">
        <v>0</v>
      </c>
      <c r="Q656" s="29">
        <v>226</v>
      </c>
      <c r="R656" s="29">
        <v>10</v>
      </c>
      <c r="S656" s="29">
        <f>SUM(Table6[[#This Row],[AmInd]:[HawPI]],Table6[[#This Row],[Multiple]])</f>
        <v>31</v>
      </c>
      <c r="T656" s="29">
        <v>257</v>
      </c>
      <c r="U656" s="31">
        <v>1</v>
      </c>
      <c r="V656" s="29">
        <v>0</v>
      </c>
      <c r="W656" s="31">
        <v>0</v>
      </c>
      <c r="X656" s="29">
        <v>0</v>
      </c>
      <c r="Y656" s="29">
        <v>0</v>
      </c>
      <c r="Z656" s="29" t="s">
        <v>1869</v>
      </c>
      <c r="AA656" s="29">
        <v>0</v>
      </c>
      <c r="AB656" s="29">
        <v>0</v>
      </c>
      <c r="AC656" s="29">
        <v>0</v>
      </c>
      <c r="AD656" s="28">
        <v>0</v>
      </c>
      <c r="AE656" s="29">
        <v>0</v>
      </c>
      <c r="AF656" s="29">
        <v>0</v>
      </c>
      <c r="AG656" s="29">
        <v>88</v>
      </c>
      <c r="AH656" s="29">
        <v>93</v>
      </c>
      <c r="AI656" s="29">
        <v>76</v>
      </c>
      <c r="AJ656" s="29">
        <v>0</v>
      </c>
      <c r="AK656" s="29">
        <v>0</v>
      </c>
      <c r="AL656" s="29">
        <v>0</v>
      </c>
      <c r="AM656" s="29">
        <v>0</v>
      </c>
      <c r="AN656" s="29">
        <v>0</v>
      </c>
      <c r="AO656" s="29">
        <v>114</v>
      </c>
      <c r="AP656" s="72">
        <f>Table6[[#This Row],[FRL]]/Table6[[#This Row],[Total Students]]</f>
        <v>0.44357976653696496</v>
      </c>
      <c r="AQ656" s="29">
        <v>114</v>
      </c>
      <c r="AR656" s="57">
        <f>Table6[[#This Row],[At Risk]]/Table6[[#This Row],[Total Students]]</f>
        <v>0.44357976653696496</v>
      </c>
      <c r="AS656" s="29" t="s">
        <v>1767</v>
      </c>
      <c r="AT656" s="29" t="s">
        <v>2283</v>
      </c>
      <c r="AU656" s="70" t="s">
        <v>3247</v>
      </c>
    </row>
    <row r="657" spans="2:47" x14ac:dyDescent="0.25">
      <c r="B657" s="28" t="s">
        <v>1808</v>
      </c>
      <c r="C657" s="28" t="s">
        <v>136</v>
      </c>
      <c r="D657" s="28" t="s">
        <v>137</v>
      </c>
      <c r="E657" s="28" t="s">
        <v>2335</v>
      </c>
      <c r="F657" s="28" t="s">
        <v>1047</v>
      </c>
      <c r="G657" s="29">
        <v>1013</v>
      </c>
      <c r="H657" s="29">
        <v>501</v>
      </c>
      <c r="I657" s="31">
        <v>0.49457058242842999</v>
      </c>
      <c r="J657" s="29">
        <v>512</v>
      </c>
      <c r="K657" s="31">
        <v>0.50542941757157001</v>
      </c>
      <c r="L657" s="29">
        <v>76</v>
      </c>
      <c r="M657" s="29">
        <v>20</v>
      </c>
      <c r="N657" s="29">
        <v>30</v>
      </c>
      <c r="O657" s="29">
        <v>117</v>
      </c>
      <c r="P657" s="29">
        <v>0</v>
      </c>
      <c r="Q657" s="29">
        <v>736</v>
      </c>
      <c r="R657" s="29">
        <v>34</v>
      </c>
      <c r="S657" s="29">
        <f>SUM(Table6[[#This Row],[AmInd]:[HawPI]],Table6[[#This Row],[Multiple]])</f>
        <v>277</v>
      </c>
      <c r="T657" s="29">
        <v>972</v>
      </c>
      <c r="U657" s="31">
        <v>0.95952615992102697</v>
      </c>
      <c r="V657" s="29">
        <v>41</v>
      </c>
      <c r="W657" s="31">
        <v>4.0473840078973297E-2</v>
      </c>
      <c r="X657" s="29">
        <v>0</v>
      </c>
      <c r="Y657" s="29">
        <v>0</v>
      </c>
      <c r="Z657" s="29" t="s">
        <v>1869</v>
      </c>
      <c r="AA657" s="29">
        <v>0</v>
      </c>
      <c r="AB657" s="29">
        <v>0</v>
      </c>
      <c r="AC657" s="29">
        <v>0</v>
      </c>
      <c r="AD657" s="28">
        <v>0</v>
      </c>
      <c r="AE657" s="29">
        <v>0</v>
      </c>
      <c r="AF657" s="29">
        <v>0</v>
      </c>
      <c r="AG657" s="29">
        <v>0</v>
      </c>
      <c r="AH657" s="29">
        <v>0</v>
      </c>
      <c r="AI657" s="29">
        <v>0</v>
      </c>
      <c r="AJ657" s="29">
        <v>257</v>
      </c>
      <c r="AK657" s="29">
        <v>39</v>
      </c>
      <c r="AL657" s="29">
        <v>264</v>
      </c>
      <c r="AM657" s="29">
        <v>242</v>
      </c>
      <c r="AN657" s="29">
        <v>211</v>
      </c>
      <c r="AO657" s="29">
        <v>565</v>
      </c>
      <c r="AP657" s="72">
        <f>Table6[[#This Row],[FRL]]/Table6[[#This Row],[Total Students]]</f>
        <v>0.55774925962487665</v>
      </c>
      <c r="AQ657" s="29">
        <v>565</v>
      </c>
      <c r="AR657" s="57">
        <f>Table6[[#This Row],[At Risk]]/Table6[[#This Row],[Total Students]]</f>
        <v>0.55774925962487665</v>
      </c>
      <c r="AS657" s="29" t="s">
        <v>1767</v>
      </c>
      <c r="AT657" s="29" t="s">
        <v>2283</v>
      </c>
      <c r="AU657" s="70" t="s">
        <v>3247</v>
      </c>
    </row>
    <row r="658" spans="2:47" x14ac:dyDescent="0.25">
      <c r="B658" s="28" t="s">
        <v>1808</v>
      </c>
      <c r="C658" s="28" t="s">
        <v>136</v>
      </c>
      <c r="D658" s="28" t="s">
        <v>137</v>
      </c>
      <c r="E658" s="28" t="s">
        <v>2336</v>
      </c>
      <c r="F658" s="28" t="s">
        <v>1048</v>
      </c>
      <c r="G658" s="29">
        <v>457</v>
      </c>
      <c r="H658" s="29">
        <v>226</v>
      </c>
      <c r="I658" s="31">
        <v>0.49452954048140002</v>
      </c>
      <c r="J658" s="29">
        <v>231</v>
      </c>
      <c r="K658" s="31">
        <v>0.50547045951860003</v>
      </c>
      <c r="L658" s="29">
        <v>1</v>
      </c>
      <c r="M658" s="29">
        <v>4</v>
      </c>
      <c r="N658" s="29">
        <v>269</v>
      </c>
      <c r="O658" s="29">
        <v>23</v>
      </c>
      <c r="P658" s="29">
        <v>0</v>
      </c>
      <c r="Q658" s="29">
        <v>145</v>
      </c>
      <c r="R658" s="29">
        <v>15</v>
      </c>
      <c r="S658" s="29">
        <f>SUM(Table6[[#This Row],[AmInd]:[HawPI]],Table6[[#This Row],[Multiple]])</f>
        <v>312</v>
      </c>
      <c r="T658" s="29">
        <v>447</v>
      </c>
      <c r="U658" s="31">
        <v>0.97811816192560197</v>
      </c>
      <c r="V658" s="29">
        <v>10</v>
      </c>
      <c r="W658" s="31">
        <v>2.18818380743982E-2</v>
      </c>
      <c r="X658" s="29">
        <v>0</v>
      </c>
      <c r="Y658" s="29">
        <v>0</v>
      </c>
      <c r="Z658" s="29" t="s">
        <v>1869</v>
      </c>
      <c r="AA658" s="29">
        <v>0</v>
      </c>
      <c r="AB658" s="29">
        <v>0</v>
      </c>
      <c r="AC658" s="29">
        <v>0</v>
      </c>
      <c r="AD658" s="28">
        <v>0</v>
      </c>
      <c r="AE658" s="29">
        <v>242</v>
      </c>
      <c r="AF658" s="29">
        <v>215</v>
      </c>
      <c r="AG658" s="29">
        <v>0</v>
      </c>
      <c r="AH658" s="29">
        <v>0</v>
      </c>
      <c r="AI658" s="29">
        <v>0</v>
      </c>
      <c r="AJ658" s="29">
        <v>0</v>
      </c>
      <c r="AK658" s="29">
        <v>0</v>
      </c>
      <c r="AL658" s="29">
        <v>0</v>
      </c>
      <c r="AM658" s="29">
        <v>0</v>
      </c>
      <c r="AN658" s="29">
        <v>0</v>
      </c>
      <c r="AO658" s="29">
        <v>386</v>
      </c>
      <c r="AP658" s="72">
        <f>Table6[[#This Row],[FRL]]/Table6[[#This Row],[Total Students]]</f>
        <v>0.84463894967177244</v>
      </c>
      <c r="AQ658" s="29">
        <v>386</v>
      </c>
      <c r="AR658" s="57">
        <f>Table6[[#This Row],[At Risk]]/Table6[[#This Row],[Total Students]]</f>
        <v>0.84463894967177244</v>
      </c>
      <c r="AS658" s="29" t="s">
        <v>1767</v>
      </c>
      <c r="AT658" s="29" t="s">
        <v>2283</v>
      </c>
      <c r="AU658" s="70" t="s">
        <v>3247</v>
      </c>
    </row>
    <row r="659" spans="2:47" x14ac:dyDescent="0.25">
      <c r="B659" s="28" t="s">
        <v>1808</v>
      </c>
      <c r="C659" s="28" t="s">
        <v>136</v>
      </c>
      <c r="D659" s="28" t="s">
        <v>137</v>
      </c>
      <c r="E659" s="28" t="s">
        <v>2337</v>
      </c>
      <c r="F659" s="28" t="s">
        <v>1049</v>
      </c>
      <c r="G659" s="29">
        <v>462</v>
      </c>
      <c r="H659" s="29">
        <v>222</v>
      </c>
      <c r="I659" s="31">
        <v>0.48051948051948101</v>
      </c>
      <c r="J659" s="29">
        <v>240</v>
      </c>
      <c r="K659" s="31">
        <v>0.51948051948051899</v>
      </c>
      <c r="L659" s="29">
        <v>2</v>
      </c>
      <c r="M659" s="29">
        <v>5</v>
      </c>
      <c r="N659" s="29">
        <v>255</v>
      </c>
      <c r="O659" s="29">
        <v>21</v>
      </c>
      <c r="P659" s="29">
        <v>0</v>
      </c>
      <c r="Q659" s="29">
        <v>155</v>
      </c>
      <c r="R659" s="29">
        <v>24</v>
      </c>
      <c r="S659" s="29">
        <f>SUM(Table6[[#This Row],[AmInd]:[HawPI]],Table6[[#This Row],[Multiple]])</f>
        <v>307</v>
      </c>
      <c r="T659" s="29">
        <v>454</v>
      </c>
      <c r="U659" s="31">
        <v>0.98268398268398305</v>
      </c>
      <c r="V659" s="29">
        <v>8</v>
      </c>
      <c r="W659" s="31">
        <v>1.7316017316017299E-2</v>
      </c>
      <c r="X659" s="29">
        <v>0</v>
      </c>
      <c r="Y659" s="29">
        <v>11</v>
      </c>
      <c r="Z659" s="29" t="s">
        <v>1869</v>
      </c>
      <c r="AA659" s="29">
        <v>201</v>
      </c>
      <c r="AB659" s="29">
        <v>250</v>
      </c>
      <c r="AC659" s="29">
        <v>0</v>
      </c>
      <c r="AD659" s="28">
        <v>0</v>
      </c>
      <c r="AE659" s="29">
        <v>0</v>
      </c>
      <c r="AF659" s="29">
        <v>0</v>
      </c>
      <c r="AG659" s="29">
        <v>0</v>
      </c>
      <c r="AH659" s="29">
        <v>0</v>
      </c>
      <c r="AI659" s="29">
        <v>0</v>
      </c>
      <c r="AJ659" s="29">
        <v>0</v>
      </c>
      <c r="AK659" s="29">
        <v>0</v>
      </c>
      <c r="AL659" s="29">
        <v>0</v>
      </c>
      <c r="AM659" s="29">
        <v>0</v>
      </c>
      <c r="AN659" s="29">
        <v>0</v>
      </c>
      <c r="AO659" s="29">
        <v>382</v>
      </c>
      <c r="AP659" s="72">
        <f>Table6[[#This Row],[FRL]]/Table6[[#This Row],[Total Students]]</f>
        <v>0.82683982683982682</v>
      </c>
      <c r="AQ659" s="29">
        <v>383</v>
      </c>
      <c r="AR659" s="57">
        <f>Table6[[#This Row],[At Risk]]/Table6[[#This Row],[Total Students]]</f>
        <v>0.82900432900432897</v>
      </c>
      <c r="AS659" s="29" t="s">
        <v>1767</v>
      </c>
      <c r="AT659" s="29" t="s">
        <v>2283</v>
      </c>
      <c r="AU659" s="70" t="s">
        <v>3247</v>
      </c>
    </row>
    <row r="660" spans="2:47" x14ac:dyDescent="0.25">
      <c r="B660" s="28" t="s">
        <v>1808</v>
      </c>
      <c r="C660" s="28" t="s">
        <v>136</v>
      </c>
      <c r="D660" s="28" t="s">
        <v>137</v>
      </c>
      <c r="E660" s="28" t="s">
        <v>2338</v>
      </c>
      <c r="F660" s="28" t="s">
        <v>1050</v>
      </c>
      <c r="G660" s="29">
        <v>1389</v>
      </c>
      <c r="H660" s="29">
        <v>714</v>
      </c>
      <c r="I660" s="31">
        <v>0.51403887688984895</v>
      </c>
      <c r="J660" s="29">
        <v>675</v>
      </c>
      <c r="K660" s="31">
        <v>0.48596112311015099</v>
      </c>
      <c r="L660" s="29">
        <v>13</v>
      </c>
      <c r="M660" s="29">
        <v>7</v>
      </c>
      <c r="N660" s="29">
        <v>530</v>
      </c>
      <c r="O660" s="29">
        <v>31</v>
      </c>
      <c r="P660" s="29">
        <v>0</v>
      </c>
      <c r="Q660" s="29">
        <v>773</v>
      </c>
      <c r="R660" s="29">
        <v>35</v>
      </c>
      <c r="S660" s="29">
        <f>SUM(Table6[[#This Row],[AmInd]:[HawPI]],Table6[[#This Row],[Multiple]])</f>
        <v>616</v>
      </c>
      <c r="T660" s="29">
        <v>1384</v>
      </c>
      <c r="U660" s="31">
        <v>0.99640028797696201</v>
      </c>
      <c r="V660" s="29">
        <v>5</v>
      </c>
      <c r="W660" s="31">
        <v>3.5997120230381601E-3</v>
      </c>
      <c r="X660" s="29">
        <v>0</v>
      </c>
      <c r="Y660" s="29">
        <v>0</v>
      </c>
      <c r="Z660" s="29" t="s">
        <v>1869</v>
      </c>
      <c r="AA660" s="29">
        <v>0</v>
      </c>
      <c r="AB660" s="29">
        <v>0</v>
      </c>
      <c r="AC660" s="29">
        <v>0</v>
      </c>
      <c r="AD660" s="28">
        <v>0</v>
      </c>
      <c r="AE660" s="29">
        <v>0</v>
      </c>
      <c r="AF660" s="29">
        <v>0</v>
      </c>
      <c r="AG660" s="29">
        <v>0</v>
      </c>
      <c r="AH660" s="29">
        <v>0</v>
      </c>
      <c r="AI660" s="29">
        <v>0</v>
      </c>
      <c r="AJ660" s="29">
        <v>416</v>
      </c>
      <c r="AK660" s="29">
        <v>18</v>
      </c>
      <c r="AL660" s="29">
        <v>327</v>
      </c>
      <c r="AM660" s="29">
        <v>340</v>
      </c>
      <c r="AN660" s="29">
        <v>288</v>
      </c>
      <c r="AO660" s="29">
        <v>885</v>
      </c>
      <c r="AP660" s="72">
        <f>Table6[[#This Row],[FRL]]/Table6[[#This Row],[Total Students]]</f>
        <v>0.63714902807775375</v>
      </c>
      <c r="AQ660" s="29">
        <v>886</v>
      </c>
      <c r="AR660" s="57">
        <f>Table6[[#This Row],[At Risk]]/Table6[[#This Row],[Total Students]]</f>
        <v>0.63786897048236146</v>
      </c>
      <c r="AS660" s="29" t="s">
        <v>1767</v>
      </c>
      <c r="AT660" s="29" t="s">
        <v>2283</v>
      </c>
      <c r="AU660" s="70" t="s">
        <v>3247</v>
      </c>
    </row>
    <row r="661" spans="2:47" x14ac:dyDescent="0.25">
      <c r="B661" s="28" t="s">
        <v>1808</v>
      </c>
      <c r="C661" s="28" t="s">
        <v>136</v>
      </c>
      <c r="D661" s="28" t="s">
        <v>137</v>
      </c>
      <c r="E661" s="28" t="s">
        <v>2339</v>
      </c>
      <c r="F661" s="28" t="s">
        <v>1051</v>
      </c>
      <c r="G661" s="29">
        <v>437</v>
      </c>
      <c r="H661" s="29">
        <v>213</v>
      </c>
      <c r="I661" s="31">
        <v>0.48741418764302102</v>
      </c>
      <c r="J661" s="29">
        <v>224</v>
      </c>
      <c r="K661" s="31">
        <v>0.51258581235697898</v>
      </c>
      <c r="L661" s="29">
        <v>3</v>
      </c>
      <c r="M661" s="29">
        <v>2</v>
      </c>
      <c r="N661" s="29">
        <v>235</v>
      </c>
      <c r="O661" s="29">
        <v>19</v>
      </c>
      <c r="P661" s="29">
        <v>0</v>
      </c>
      <c r="Q661" s="29">
        <v>167</v>
      </c>
      <c r="R661" s="29">
        <v>11</v>
      </c>
      <c r="S661" s="29">
        <f>SUM(Table6[[#This Row],[AmInd]:[HawPI]],Table6[[#This Row],[Multiple]])</f>
        <v>270</v>
      </c>
      <c r="T661" s="29">
        <v>428</v>
      </c>
      <c r="U661" s="31">
        <v>0.97940503432494297</v>
      </c>
      <c r="V661" s="29">
        <v>9</v>
      </c>
      <c r="W661" s="31">
        <v>2.0594965675057201E-2</v>
      </c>
      <c r="X661" s="29">
        <v>0</v>
      </c>
      <c r="Y661" s="29">
        <v>0</v>
      </c>
      <c r="Z661" s="29" t="s">
        <v>1869</v>
      </c>
      <c r="AA661" s="29">
        <v>0</v>
      </c>
      <c r="AB661" s="29">
        <v>0</v>
      </c>
      <c r="AC661" s="29">
        <v>0</v>
      </c>
      <c r="AD661" s="28">
        <v>0</v>
      </c>
      <c r="AE661" s="29">
        <v>0</v>
      </c>
      <c r="AF661" s="29">
        <v>0</v>
      </c>
      <c r="AG661" s="29">
        <v>131</v>
      </c>
      <c r="AH661" s="29">
        <v>149</v>
      </c>
      <c r="AI661" s="29">
        <v>157</v>
      </c>
      <c r="AJ661" s="29">
        <v>0</v>
      </c>
      <c r="AK661" s="29">
        <v>0</v>
      </c>
      <c r="AL661" s="29">
        <v>0</v>
      </c>
      <c r="AM661" s="29">
        <v>0</v>
      </c>
      <c r="AN661" s="29">
        <v>0</v>
      </c>
      <c r="AO661" s="29">
        <v>351</v>
      </c>
      <c r="AP661" s="72">
        <f>Table6[[#This Row],[FRL]]/Table6[[#This Row],[Total Students]]</f>
        <v>0.80320366132723109</v>
      </c>
      <c r="AQ661" s="29">
        <v>351</v>
      </c>
      <c r="AR661" s="57">
        <f>Table6[[#This Row],[At Risk]]/Table6[[#This Row],[Total Students]]</f>
        <v>0.80320366132723109</v>
      </c>
      <c r="AS661" s="29" t="s">
        <v>1767</v>
      </c>
      <c r="AT661" s="29" t="s">
        <v>2283</v>
      </c>
      <c r="AU661" s="70" t="s">
        <v>3247</v>
      </c>
    </row>
    <row r="662" spans="2:47" x14ac:dyDescent="0.25">
      <c r="B662" s="28" t="s">
        <v>1808</v>
      </c>
      <c r="C662" s="28" t="s">
        <v>136</v>
      </c>
      <c r="D662" s="28" t="s">
        <v>137</v>
      </c>
      <c r="E662" s="28" t="s">
        <v>2340</v>
      </c>
      <c r="F662" s="28" t="s">
        <v>1052</v>
      </c>
      <c r="G662" s="29">
        <v>448</v>
      </c>
      <c r="H662" s="29">
        <v>235</v>
      </c>
      <c r="I662" s="31">
        <v>0.52455357142857095</v>
      </c>
      <c r="J662" s="29">
        <v>213</v>
      </c>
      <c r="K662" s="31">
        <v>0.47544642857142899</v>
      </c>
      <c r="L662" s="29">
        <v>24</v>
      </c>
      <c r="M662" s="29">
        <v>2</v>
      </c>
      <c r="N662" s="29">
        <v>36</v>
      </c>
      <c r="O662" s="29">
        <v>41</v>
      </c>
      <c r="P662" s="29">
        <v>1</v>
      </c>
      <c r="Q662" s="29">
        <v>308</v>
      </c>
      <c r="R662" s="29">
        <v>36</v>
      </c>
      <c r="S662" s="29">
        <f>SUM(Table6[[#This Row],[AmInd]:[HawPI]],Table6[[#This Row],[Multiple]])</f>
        <v>140</v>
      </c>
      <c r="T662" s="29">
        <v>443</v>
      </c>
      <c r="U662" s="31">
        <v>0.98883928571428603</v>
      </c>
      <c r="V662" s="29">
        <v>5</v>
      </c>
      <c r="W662" s="31">
        <v>1.11607142857143E-2</v>
      </c>
      <c r="X662" s="29">
        <v>0</v>
      </c>
      <c r="Y662" s="29">
        <v>0</v>
      </c>
      <c r="Z662" s="29" t="s">
        <v>1869</v>
      </c>
      <c r="AA662" s="29">
        <v>0</v>
      </c>
      <c r="AB662" s="29">
        <v>0</v>
      </c>
      <c r="AC662" s="29">
        <v>0</v>
      </c>
      <c r="AD662" s="28">
        <v>0</v>
      </c>
      <c r="AE662" s="29">
        <v>0</v>
      </c>
      <c r="AF662" s="29">
        <v>116</v>
      </c>
      <c r="AG662" s="29">
        <v>107</v>
      </c>
      <c r="AH662" s="29">
        <v>116</v>
      </c>
      <c r="AI662" s="29">
        <v>109</v>
      </c>
      <c r="AJ662" s="29">
        <v>0</v>
      </c>
      <c r="AK662" s="29">
        <v>0</v>
      </c>
      <c r="AL662" s="29">
        <v>0</v>
      </c>
      <c r="AM662" s="29">
        <v>0</v>
      </c>
      <c r="AN662" s="29">
        <v>0</v>
      </c>
      <c r="AO662" s="29">
        <v>287</v>
      </c>
      <c r="AP662" s="72">
        <f>Table6[[#This Row],[FRL]]/Table6[[#This Row],[Total Students]]</f>
        <v>0.640625</v>
      </c>
      <c r="AQ662" s="29">
        <v>287</v>
      </c>
      <c r="AR662" s="57">
        <f>Table6[[#This Row],[At Risk]]/Table6[[#This Row],[Total Students]]</f>
        <v>0.640625</v>
      </c>
      <c r="AS662" s="29" t="s">
        <v>1767</v>
      </c>
      <c r="AT662" s="29" t="s">
        <v>2283</v>
      </c>
      <c r="AU662" s="70" t="s">
        <v>3247</v>
      </c>
    </row>
    <row r="663" spans="2:47" ht="30" x14ac:dyDescent="0.25">
      <c r="B663" s="28" t="s">
        <v>1808</v>
      </c>
      <c r="C663" s="28" t="s">
        <v>136</v>
      </c>
      <c r="D663" s="28" t="s">
        <v>137</v>
      </c>
      <c r="E663" s="28" t="s">
        <v>2341</v>
      </c>
      <c r="F663" s="28" t="s">
        <v>1053</v>
      </c>
      <c r="G663" s="29">
        <v>458</v>
      </c>
      <c r="H663" s="29">
        <v>222</v>
      </c>
      <c r="I663" s="31">
        <v>0.48471615720523997</v>
      </c>
      <c r="J663" s="29">
        <v>236</v>
      </c>
      <c r="K663" s="31">
        <v>0.51528384279476003</v>
      </c>
      <c r="L663" s="29">
        <v>6</v>
      </c>
      <c r="M663" s="29">
        <v>6</v>
      </c>
      <c r="N663" s="29">
        <v>67</v>
      </c>
      <c r="O663" s="29">
        <v>18</v>
      </c>
      <c r="P663" s="29">
        <v>0</v>
      </c>
      <c r="Q663" s="29">
        <v>329</v>
      </c>
      <c r="R663" s="29">
        <v>32</v>
      </c>
      <c r="S663" s="29">
        <f>SUM(Table6[[#This Row],[AmInd]:[HawPI]],Table6[[#This Row],[Multiple]])</f>
        <v>129</v>
      </c>
      <c r="T663" s="29">
        <v>458</v>
      </c>
      <c r="U663" s="31">
        <v>1</v>
      </c>
      <c r="V663" s="29">
        <v>0</v>
      </c>
      <c r="W663" s="31">
        <v>0</v>
      </c>
      <c r="X663" s="29">
        <v>0</v>
      </c>
      <c r="Y663" s="29">
        <v>1</v>
      </c>
      <c r="Z663" s="29" t="s">
        <v>1869</v>
      </c>
      <c r="AA663" s="29">
        <v>53</v>
      </c>
      <c r="AB663" s="29">
        <v>53</v>
      </c>
      <c r="AC663" s="29">
        <v>52</v>
      </c>
      <c r="AD663" s="28">
        <v>52</v>
      </c>
      <c r="AE663" s="29">
        <v>52</v>
      </c>
      <c r="AF663" s="29">
        <v>52</v>
      </c>
      <c r="AG663" s="29">
        <v>52</v>
      </c>
      <c r="AH663" s="29">
        <v>48</v>
      </c>
      <c r="AI663" s="29">
        <v>43</v>
      </c>
      <c r="AJ663" s="29">
        <v>0</v>
      </c>
      <c r="AK663" s="29">
        <v>0</v>
      </c>
      <c r="AL663" s="29">
        <v>0</v>
      </c>
      <c r="AM663" s="29">
        <v>0</v>
      </c>
      <c r="AN663" s="29">
        <v>0</v>
      </c>
      <c r="AO663" s="29">
        <v>175</v>
      </c>
      <c r="AP663" s="72">
        <f>Table6[[#This Row],[FRL]]/Table6[[#This Row],[Total Students]]</f>
        <v>0.38209606986899564</v>
      </c>
      <c r="AQ663" s="29">
        <v>175</v>
      </c>
      <c r="AR663" s="57">
        <f>Table6[[#This Row],[At Risk]]/Table6[[#This Row],[Total Students]]</f>
        <v>0.38209606986899564</v>
      </c>
      <c r="AS663" s="29" t="s">
        <v>1767</v>
      </c>
      <c r="AT663" s="29" t="s">
        <v>2283</v>
      </c>
      <c r="AU663" s="70" t="s">
        <v>3247</v>
      </c>
    </row>
    <row r="664" spans="2:47" x14ac:dyDescent="0.25">
      <c r="B664" s="28" t="s">
        <v>1808</v>
      </c>
      <c r="C664" s="28" t="s">
        <v>136</v>
      </c>
      <c r="D664" s="28" t="s">
        <v>137</v>
      </c>
      <c r="E664" s="28" t="s">
        <v>2342</v>
      </c>
      <c r="F664" s="28" t="s">
        <v>1054</v>
      </c>
      <c r="G664" s="29">
        <v>490</v>
      </c>
      <c r="H664" s="29">
        <v>216</v>
      </c>
      <c r="I664" s="31">
        <v>0.44081632653061198</v>
      </c>
      <c r="J664" s="29">
        <v>274</v>
      </c>
      <c r="K664" s="31">
        <v>0.55918367346938802</v>
      </c>
      <c r="L664" s="29">
        <v>16</v>
      </c>
      <c r="M664" s="29">
        <v>2</v>
      </c>
      <c r="N664" s="29">
        <v>48</v>
      </c>
      <c r="O664" s="29">
        <v>13</v>
      </c>
      <c r="P664" s="29">
        <v>0</v>
      </c>
      <c r="Q664" s="29">
        <v>394</v>
      </c>
      <c r="R664" s="29">
        <v>17</v>
      </c>
      <c r="S664" s="29">
        <f>SUM(Table6[[#This Row],[AmInd]:[HawPI]],Table6[[#This Row],[Multiple]])</f>
        <v>96</v>
      </c>
      <c r="T664" s="29">
        <v>490</v>
      </c>
      <c r="U664" s="31">
        <v>1</v>
      </c>
      <c r="V664" s="29">
        <v>0</v>
      </c>
      <c r="W664" s="31">
        <v>0</v>
      </c>
      <c r="X664" s="29">
        <v>0</v>
      </c>
      <c r="Y664" s="29">
        <v>0</v>
      </c>
      <c r="Z664" s="29" t="s">
        <v>1869</v>
      </c>
      <c r="AA664" s="29">
        <v>8</v>
      </c>
      <c r="AB664" s="29">
        <v>14</v>
      </c>
      <c r="AC664" s="29">
        <v>14</v>
      </c>
      <c r="AD664" s="28">
        <v>29</v>
      </c>
      <c r="AE664" s="29">
        <v>45</v>
      </c>
      <c r="AF664" s="29">
        <v>38</v>
      </c>
      <c r="AG664" s="29">
        <v>49</v>
      </c>
      <c r="AH664" s="29">
        <v>48</v>
      </c>
      <c r="AI664" s="29">
        <v>55</v>
      </c>
      <c r="AJ664" s="29">
        <v>60</v>
      </c>
      <c r="AK664" s="29">
        <v>8</v>
      </c>
      <c r="AL664" s="29">
        <v>44</v>
      </c>
      <c r="AM664" s="29">
        <v>45</v>
      </c>
      <c r="AN664" s="29">
        <v>33</v>
      </c>
      <c r="AO664" s="29">
        <v>177</v>
      </c>
      <c r="AP664" s="72">
        <f>Table6[[#This Row],[FRL]]/Table6[[#This Row],[Total Students]]</f>
        <v>0.36122448979591837</v>
      </c>
      <c r="AQ664" s="29">
        <v>177</v>
      </c>
      <c r="AR664" s="57">
        <f>Table6[[#This Row],[At Risk]]/Table6[[#This Row],[Total Students]]</f>
        <v>0.36122448979591837</v>
      </c>
      <c r="AS664" s="29" t="s">
        <v>1767</v>
      </c>
      <c r="AT664" s="29" t="s">
        <v>2283</v>
      </c>
      <c r="AU664" s="70" t="s">
        <v>3247</v>
      </c>
    </row>
    <row r="665" spans="2:47" x14ac:dyDescent="0.25">
      <c r="B665" s="28" t="s">
        <v>1808</v>
      </c>
      <c r="C665" s="28" t="s">
        <v>136</v>
      </c>
      <c r="D665" s="28" t="s">
        <v>137</v>
      </c>
      <c r="E665" s="28" t="s">
        <v>2343</v>
      </c>
      <c r="F665" s="28" t="s">
        <v>1055</v>
      </c>
      <c r="G665" s="29">
        <v>90</v>
      </c>
      <c r="H665" s="29">
        <v>22</v>
      </c>
      <c r="I665" s="31">
        <v>0.24444444444444399</v>
      </c>
      <c r="J665" s="29">
        <v>68</v>
      </c>
      <c r="K665" s="31">
        <v>0.75555555555555598</v>
      </c>
      <c r="L665" s="29">
        <v>0</v>
      </c>
      <c r="M665" s="29">
        <v>1</v>
      </c>
      <c r="N665" s="29">
        <v>26</v>
      </c>
      <c r="O665" s="29">
        <v>5</v>
      </c>
      <c r="P665" s="29">
        <v>1</v>
      </c>
      <c r="Q665" s="29">
        <v>53</v>
      </c>
      <c r="R665" s="29">
        <v>4</v>
      </c>
      <c r="S665" s="29">
        <f>SUM(Table6[[#This Row],[AmInd]:[HawPI]],Table6[[#This Row],[Multiple]])</f>
        <v>37</v>
      </c>
      <c r="T665" s="29">
        <v>90</v>
      </c>
      <c r="U665" s="31">
        <v>1</v>
      </c>
      <c r="V665" s="29">
        <v>0</v>
      </c>
      <c r="W665" s="31">
        <v>0</v>
      </c>
      <c r="X665" s="29">
        <v>20</v>
      </c>
      <c r="Y665" s="29">
        <v>70</v>
      </c>
      <c r="Z665" s="29" t="s">
        <v>1869</v>
      </c>
      <c r="AA665" s="29">
        <v>0</v>
      </c>
      <c r="AB665" s="29">
        <v>0</v>
      </c>
      <c r="AC665" s="29">
        <v>0</v>
      </c>
      <c r="AD665" s="28">
        <v>0</v>
      </c>
      <c r="AE665" s="29">
        <v>0</v>
      </c>
      <c r="AF665" s="29">
        <v>0</v>
      </c>
      <c r="AG665" s="29">
        <v>0</v>
      </c>
      <c r="AH665" s="29">
        <v>0</v>
      </c>
      <c r="AI665" s="29">
        <v>0</v>
      </c>
      <c r="AJ665" s="29">
        <v>0</v>
      </c>
      <c r="AK665" s="29">
        <v>0</v>
      </c>
      <c r="AL665" s="29">
        <v>0</v>
      </c>
      <c r="AM665" s="29">
        <v>0</v>
      </c>
      <c r="AN665" s="29">
        <v>0</v>
      </c>
      <c r="AO665" s="29">
        <v>36</v>
      </c>
      <c r="AP665" s="72">
        <f>Table6[[#This Row],[FRL]]/Table6[[#This Row],[Total Students]]</f>
        <v>0.4</v>
      </c>
      <c r="AQ665" s="29">
        <v>36</v>
      </c>
      <c r="AR665" s="57">
        <f>Table6[[#This Row],[At Risk]]/Table6[[#This Row],[Total Students]]</f>
        <v>0.4</v>
      </c>
      <c r="AS665" s="29" t="s">
        <v>1767</v>
      </c>
      <c r="AT665" s="29" t="s">
        <v>2283</v>
      </c>
      <c r="AU665" s="70" t="s">
        <v>3247</v>
      </c>
    </row>
    <row r="666" spans="2:47" x14ac:dyDescent="0.25">
      <c r="B666" s="28" t="s">
        <v>1808</v>
      </c>
      <c r="C666" s="28" t="s">
        <v>138</v>
      </c>
      <c r="D666" s="28" t="s">
        <v>139</v>
      </c>
      <c r="E666" s="28" t="s">
        <v>2344</v>
      </c>
      <c r="F666" s="28" t="s">
        <v>1056</v>
      </c>
      <c r="G666" s="29">
        <v>117</v>
      </c>
      <c r="H666" s="29">
        <v>55</v>
      </c>
      <c r="I666" s="31">
        <v>0.47008547008547003</v>
      </c>
      <c r="J666" s="29">
        <v>62</v>
      </c>
      <c r="K666" s="31">
        <v>0.52991452991453003</v>
      </c>
      <c r="L666" s="29">
        <v>3</v>
      </c>
      <c r="M666" s="29">
        <v>0</v>
      </c>
      <c r="N666" s="29">
        <v>0</v>
      </c>
      <c r="O666" s="29">
        <v>0</v>
      </c>
      <c r="P666" s="29">
        <v>0</v>
      </c>
      <c r="Q666" s="29">
        <v>113</v>
      </c>
      <c r="R666" s="29">
        <v>1</v>
      </c>
      <c r="S666" s="29">
        <f>SUM(Table6[[#This Row],[AmInd]:[HawPI]],Table6[[#This Row],[Multiple]])</f>
        <v>4</v>
      </c>
      <c r="T666" s="29">
        <v>117</v>
      </c>
      <c r="U666" s="31">
        <v>1</v>
      </c>
      <c r="V666" s="29">
        <v>0</v>
      </c>
      <c r="W666" s="31">
        <v>0</v>
      </c>
      <c r="X666" s="29">
        <v>0</v>
      </c>
      <c r="Y666" s="29">
        <v>2</v>
      </c>
      <c r="Z666" s="29" t="s">
        <v>1869</v>
      </c>
      <c r="AA666" s="29">
        <v>19</v>
      </c>
      <c r="AB666" s="29">
        <v>20</v>
      </c>
      <c r="AC666" s="29">
        <v>18</v>
      </c>
      <c r="AD666" s="28">
        <v>25</v>
      </c>
      <c r="AE666" s="29">
        <v>9</v>
      </c>
      <c r="AF666" s="29">
        <v>14</v>
      </c>
      <c r="AG666" s="29">
        <v>3</v>
      </c>
      <c r="AH666" s="29">
        <v>7</v>
      </c>
      <c r="AI666" s="29">
        <v>0</v>
      </c>
      <c r="AJ666" s="29">
        <v>0</v>
      </c>
      <c r="AK666" s="29">
        <v>0</v>
      </c>
      <c r="AL666" s="29">
        <v>0</v>
      </c>
      <c r="AM666" s="29">
        <v>0</v>
      </c>
      <c r="AN666" s="29">
        <v>0</v>
      </c>
      <c r="AO666" s="29">
        <v>58</v>
      </c>
      <c r="AP666" s="72">
        <f>Table6[[#This Row],[FRL]]/Table6[[#This Row],[Total Students]]</f>
        <v>0.49572649572649574</v>
      </c>
      <c r="AQ666" s="29">
        <v>58</v>
      </c>
      <c r="AR666" s="57">
        <f>Table6[[#This Row],[At Risk]]/Table6[[#This Row],[Total Students]]</f>
        <v>0.49572649572649574</v>
      </c>
      <c r="AS666" s="29" t="s">
        <v>1767</v>
      </c>
      <c r="AT666" s="29" t="s">
        <v>2149</v>
      </c>
      <c r="AU666" s="70" t="s">
        <v>3247</v>
      </c>
    </row>
    <row r="667" spans="2:47" x14ac:dyDescent="0.25">
      <c r="B667" s="28" t="s">
        <v>1808</v>
      </c>
      <c r="C667" s="28" t="s">
        <v>138</v>
      </c>
      <c r="D667" s="28" t="s">
        <v>139</v>
      </c>
      <c r="E667" s="28" t="s">
        <v>2345</v>
      </c>
      <c r="F667" s="28" t="s">
        <v>1057</v>
      </c>
      <c r="G667" s="29">
        <v>314</v>
      </c>
      <c r="H667" s="29">
        <v>144</v>
      </c>
      <c r="I667" s="31">
        <v>0.45859872611465002</v>
      </c>
      <c r="J667" s="29">
        <v>170</v>
      </c>
      <c r="K667" s="31">
        <v>0.54140127388534998</v>
      </c>
      <c r="L667" s="29">
        <v>7</v>
      </c>
      <c r="M667" s="29">
        <v>0</v>
      </c>
      <c r="N667" s="29">
        <v>57</v>
      </c>
      <c r="O667" s="29">
        <v>1</v>
      </c>
      <c r="P667" s="29">
        <v>0</v>
      </c>
      <c r="Q667" s="29">
        <v>241</v>
      </c>
      <c r="R667" s="29">
        <v>8</v>
      </c>
      <c r="S667" s="29">
        <f>SUM(Table6[[#This Row],[AmInd]:[HawPI]],Table6[[#This Row],[Multiple]])</f>
        <v>73</v>
      </c>
      <c r="T667" s="29">
        <v>314</v>
      </c>
      <c r="U667" s="31">
        <v>1</v>
      </c>
      <c r="V667" s="29">
        <v>0</v>
      </c>
      <c r="W667" s="31">
        <v>0</v>
      </c>
      <c r="X667" s="29">
        <v>0</v>
      </c>
      <c r="Y667" s="29">
        <v>0</v>
      </c>
      <c r="Z667" s="29" t="s">
        <v>1869</v>
      </c>
      <c r="AA667" s="29">
        <v>0</v>
      </c>
      <c r="AB667" s="29">
        <v>0</v>
      </c>
      <c r="AC667" s="29">
        <v>0</v>
      </c>
      <c r="AD667" s="28">
        <v>105</v>
      </c>
      <c r="AE667" s="29">
        <v>110</v>
      </c>
      <c r="AF667" s="29">
        <v>99</v>
      </c>
      <c r="AG667" s="29">
        <v>0</v>
      </c>
      <c r="AH667" s="29">
        <v>0</v>
      </c>
      <c r="AI667" s="29">
        <v>0</v>
      </c>
      <c r="AJ667" s="29">
        <v>0</v>
      </c>
      <c r="AK667" s="29">
        <v>0</v>
      </c>
      <c r="AL667" s="29">
        <v>0</v>
      </c>
      <c r="AM667" s="29">
        <v>0</v>
      </c>
      <c r="AN667" s="29">
        <v>0</v>
      </c>
      <c r="AO667" s="29">
        <v>217</v>
      </c>
      <c r="AP667" s="72">
        <f>Table6[[#This Row],[FRL]]/Table6[[#This Row],[Total Students]]</f>
        <v>0.69108280254777066</v>
      </c>
      <c r="AQ667" s="29">
        <v>217</v>
      </c>
      <c r="AR667" s="57">
        <f>Table6[[#This Row],[At Risk]]/Table6[[#This Row],[Total Students]]</f>
        <v>0.69108280254777066</v>
      </c>
      <c r="AS667" s="29" t="s">
        <v>1767</v>
      </c>
      <c r="AT667" s="29" t="s">
        <v>2149</v>
      </c>
      <c r="AU667" s="70" t="s">
        <v>3247</v>
      </c>
    </row>
    <row r="668" spans="2:47" x14ac:dyDescent="0.25">
      <c r="B668" s="28" t="s">
        <v>1808</v>
      </c>
      <c r="C668" s="28" t="s">
        <v>138</v>
      </c>
      <c r="D668" s="28" t="s">
        <v>139</v>
      </c>
      <c r="E668" s="28" t="s">
        <v>2346</v>
      </c>
      <c r="F668" s="28" t="s">
        <v>1058</v>
      </c>
      <c r="G668" s="29">
        <v>308</v>
      </c>
      <c r="H668" s="29">
        <v>146</v>
      </c>
      <c r="I668" s="31">
        <v>0.47402597402597402</v>
      </c>
      <c r="J668" s="29">
        <v>162</v>
      </c>
      <c r="K668" s="31">
        <v>0.52597402597402598</v>
      </c>
      <c r="L668" s="29">
        <v>5</v>
      </c>
      <c r="M668" s="29">
        <v>2</v>
      </c>
      <c r="N668" s="29">
        <v>44</v>
      </c>
      <c r="O668" s="29">
        <v>3</v>
      </c>
      <c r="P668" s="29">
        <v>0</v>
      </c>
      <c r="Q668" s="29">
        <v>244</v>
      </c>
      <c r="R668" s="29">
        <v>10</v>
      </c>
      <c r="S668" s="29">
        <f>SUM(Table6[[#This Row],[AmInd]:[HawPI]],Table6[[#This Row],[Multiple]])</f>
        <v>64</v>
      </c>
      <c r="T668" s="29">
        <v>308</v>
      </c>
      <c r="U668" s="31">
        <v>1</v>
      </c>
      <c r="V668" s="29">
        <v>0</v>
      </c>
      <c r="W668" s="31">
        <v>0</v>
      </c>
      <c r="X668" s="29">
        <v>0</v>
      </c>
      <c r="Y668" s="29">
        <v>5</v>
      </c>
      <c r="Z668" s="29" t="s">
        <v>1869</v>
      </c>
      <c r="AA668" s="29">
        <v>97</v>
      </c>
      <c r="AB668" s="29">
        <v>101</v>
      </c>
      <c r="AC668" s="29">
        <v>105</v>
      </c>
      <c r="AD668" s="28">
        <v>0</v>
      </c>
      <c r="AE668" s="29">
        <v>0</v>
      </c>
      <c r="AF668" s="29">
        <v>0</v>
      </c>
      <c r="AG668" s="29">
        <v>0</v>
      </c>
      <c r="AH668" s="29">
        <v>0</v>
      </c>
      <c r="AI668" s="29">
        <v>0</v>
      </c>
      <c r="AJ668" s="29">
        <v>0</v>
      </c>
      <c r="AK668" s="29">
        <v>0</v>
      </c>
      <c r="AL668" s="29">
        <v>0</v>
      </c>
      <c r="AM668" s="29">
        <v>0</v>
      </c>
      <c r="AN668" s="29">
        <v>0</v>
      </c>
      <c r="AO668" s="29">
        <v>220</v>
      </c>
      <c r="AP668" s="72">
        <f>Table6[[#This Row],[FRL]]/Table6[[#This Row],[Total Students]]</f>
        <v>0.7142857142857143</v>
      </c>
      <c r="AQ668" s="29">
        <v>220</v>
      </c>
      <c r="AR668" s="57">
        <f>Table6[[#This Row],[At Risk]]/Table6[[#This Row],[Total Students]]</f>
        <v>0.7142857142857143</v>
      </c>
      <c r="AS668" s="29" t="s">
        <v>1767</v>
      </c>
      <c r="AT668" s="29" t="s">
        <v>2149</v>
      </c>
      <c r="AU668" s="70" t="s">
        <v>3247</v>
      </c>
    </row>
    <row r="669" spans="2:47" x14ac:dyDescent="0.25">
      <c r="B669" s="28" t="s">
        <v>1808</v>
      </c>
      <c r="C669" s="28" t="s">
        <v>138</v>
      </c>
      <c r="D669" s="28" t="s">
        <v>139</v>
      </c>
      <c r="E669" s="28" t="s">
        <v>2347</v>
      </c>
      <c r="F669" s="28" t="s">
        <v>1059</v>
      </c>
      <c r="G669" s="29">
        <v>509</v>
      </c>
      <c r="H669" s="29">
        <v>253</v>
      </c>
      <c r="I669" s="31">
        <v>0.49705304518664001</v>
      </c>
      <c r="J669" s="29">
        <v>256</v>
      </c>
      <c r="K669" s="31">
        <v>0.50294695481335905</v>
      </c>
      <c r="L669" s="29">
        <v>4</v>
      </c>
      <c r="M669" s="29">
        <v>0</v>
      </c>
      <c r="N669" s="29">
        <v>76</v>
      </c>
      <c r="O669" s="29">
        <v>6</v>
      </c>
      <c r="P669" s="29">
        <v>0</v>
      </c>
      <c r="Q669" s="29">
        <v>422</v>
      </c>
      <c r="R669" s="29">
        <v>1</v>
      </c>
      <c r="S669" s="29">
        <f>SUM(Table6[[#This Row],[AmInd]:[HawPI]],Table6[[#This Row],[Multiple]])</f>
        <v>87</v>
      </c>
      <c r="T669" s="29">
        <v>507</v>
      </c>
      <c r="U669" s="31">
        <v>0.99607072691552101</v>
      </c>
      <c r="V669" s="29">
        <v>2</v>
      </c>
      <c r="W669" s="31">
        <v>3.9292730844793702E-3</v>
      </c>
      <c r="X669" s="29">
        <v>0</v>
      </c>
      <c r="Y669" s="29">
        <v>0</v>
      </c>
      <c r="Z669" s="29" t="s">
        <v>1869</v>
      </c>
      <c r="AA669" s="29">
        <v>0</v>
      </c>
      <c r="AB669" s="29">
        <v>0</v>
      </c>
      <c r="AC669" s="29">
        <v>0</v>
      </c>
      <c r="AD669" s="28">
        <v>0</v>
      </c>
      <c r="AE669" s="29">
        <v>0</v>
      </c>
      <c r="AF669" s="29">
        <v>0</v>
      </c>
      <c r="AG669" s="29">
        <v>0</v>
      </c>
      <c r="AH669" s="29">
        <v>0</v>
      </c>
      <c r="AI669" s="29">
        <v>0</v>
      </c>
      <c r="AJ669" s="29">
        <v>144</v>
      </c>
      <c r="AK669" s="29">
        <v>0</v>
      </c>
      <c r="AL669" s="29">
        <v>121</v>
      </c>
      <c r="AM669" s="29">
        <v>142</v>
      </c>
      <c r="AN669" s="29">
        <v>102</v>
      </c>
      <c r="AO669" s="29">
        <v>266</v>
      </c>
      <c r="AP669" s="72">
        <f>Table6[[#This Row],[FRL]]/Table6[[#This Row],[Total Students]]</f>
        <v>0.52259332023575633</v>
      </c>
      <c r="AQ669" s="29">
        <v>267</v>
      </c>
      <c r="AR669" s="57">
        <f>Table6[[#This Row],[At Risk]]/Table6[[#This Row],[Total Students]]</f>
        <v>0.5245579567779961</v>
      </c>
      <c r="AS669" s="29" t="s">
        <v>1767</v>
      </c>
      <c r="AT669" s="29" t="s">
        <v>2149</v>
      </c>
      <c r="AU669" s="70" t="s">
        <v>3247</v>
      </c>
    </row>
    <row r="670" spans="2:47" x14ac:dyDescent="0.25">
      <c r="B670" s="28" t="s">
        <v>1808</v>
      </c>
      <c r="C670" s="28" t="s">
        <v>138</v>
      </c>
      <c r="D670" s="28" t="s">
        <v>139</v>
      </c>
      <c r="E670" s="28" t="s">
        <v>2348</v>
      </c>
      <c r="F670" s="28" t="s">
        <v>1060</v>
      </c>
      <c r="G670" s="29">
        <v>332</v>
      </c>
      <c r="H670" s="29">
        <v>166</v>
      </c>
      <c r="I670" s="31">
        <v>0.5</v>
      </c>
      <c r="J670" s="29">
        <v>166</v>
      </c>
      <c r="K670" s="31">
        <v>0.5</v>
      </c>
      <c r="L670" s="29">
        <v>9</v>
      </c>
      <c r="M670" s="29">
        <v>1</v>
      </c>
      <c r="N670" s="29">
        <v>57</v>
      </c>
      <c r="O670" s="29">
        <v>1</v>
      </c>
      <c r="P670" s="29">
        <v>0</v>
      </c>
      <c r="Q670" s="29">
        <v>260</v>
      </c>
      <c r="R670" s="29">
        <v>4</v>
      </c>
      <c r="S670" s="29">
        <f>SUM(Table6[[#This Row],[AmInd]:[HawPI]],Table6[[#This Row],[Multiple]])</f>
        <v>72</v>
      </c>
      <c r="T670" s="29">
        <v>330</v>
      </c>
      <c r="U670" s="31">
        <v>0.99397590361445798</v>
      </c>
      <c r="V670" s="29">
        <v>2</v>
      </c>
      <c r="W670" s="31">
        <v>6.0240963855421699E-3</v>
      </c>
      <c r="X670" s="29">
        <v>0</v>
      </c>
      <c r="Y670" s="29">
        <v>0</v>
      </c>
      <c r="Z670" s="29" t="s">
        <v>1869</v>
      </c>
      <c r="AA670" s="29">
        <v>0</v>
      </c>
      <c r="AB670" s="29">
        <v>0</v>
      </c>
      <c r="AC670" s="29">
        <v>0</v>
      </c>
      <c r="AD670" s="28">
        <v>0</v>
      </c>
      <c r="AE670" s="29">
        <v>0</v>
      </c>
      <c r="AF670" s="29">
        <v>0</v>
      </c>
      <c r="AG670" s="29">
        <v>114</v>
      </c>
      <c r="AH670" s="29">
        <v>103</v>
      </c>
      <c r="AI670" s="29">
        <v>115</v>
      </c>
      <c r="AJ670" s="29">
        <v>0</v>
      </c>
      <c r="AK670" s="29">
        <v>0</v>
      </c>
      <c r="AL670" s="29">
        <v>0</v>
      </c>
      <c r="AM670" s="29">
        <v>0</v>
      </c>
      <c r="AN670" s="29">
        <v>0</v>
      </c>
      <c r="AO670" s="29">
        <v>204</v>
      </c>
      <c r="AP670" s="72">
        <f>Table6[[#This Row],[FRL]]/Table6[[#This Row],[Total Students]]</f>
        <v>0.61445783132530118</v>
      </c>
      <c r="AQ670" s="29">
        <v>205</v>
      </c>
      <c r="AR670" s="57">
        <f>Table6[[#This Row],[At Risk]]/Table6[[#This Row],[Total Students]]</f>
        <v>0.61746987951807231</v>
      </c>
      <c r="AS670" s="29" t="s">
        <v>1767</v>
      </c>
      <c r="AT670" s="29" t="s">
        <v>2149</v>
      </c>
      <c r="AU670" s="70" t="s">
        <v>3247</v>
      </c>
    </row>
    <row r="671" spans="2:47" x14ac:dyDescent="0.25">
      <c r="B671" s="28" t="s">
        <v>1808</v>
      </c>
      <c r="C671" s="28" t="s">
        <v>138</v>
      </c>
      <c r="D671" s="28" t="s">
        <v>139</v>
      </c>
      <c r="E671" s="28" t="s">
        <v>2349</v>
      </c>
      <c r="F671" s="28" t="s">
        <v>1061</v>
      </c>
      <c r="G671" s="29">
        <v>216</v>
      </c>
      <c r="H671" s="29">
        <v>106</v>
      </c>
      <c r="I671" s="31">
        <v>0.49074074074074098</v>
      </c>
      <c r="J671" s="29">
        <v>110</v>
      </c>
      <c r="K671" s="31">
        <v>0.50925925925925897</v>
      </c>
      <c r="L671" s="29">
        <v>1</v>
      </c>
      <c r="M671" s="29">
        <v>0</v>
      </c>
      <c r="N671" s="29">
        <v>9</v>
      </c>
      <c r="O671" s="29">
        <v>0</v>
      </c>
      <c r="P671" s="29">
        <v>0</v>
      </c>
      <c r="Q671" s="29">
        <v>206</v>
      </c>
      <c r="R671" s="29">
        <v>0</v>
      </c>
      <c r="S671" s="29">
        <f>SUM(Table6[[#This Row],[AmInd]:[HawPI]],Table6[[#This Row],[Multiple]])</f>
        <v>10</v>
      </c>
      <c r="T671" s="29">
        <v>216</v>
      </c>
      <c r="U671" s="31">
        <v>1</v>
      </c>
      <c r="V671" s="29">
        <v>0</v>
      </c>
      <c r="W671" s="31">
        <v>0</v>
      </c>
      <c r="X671" s="29">
        <v>0</v>
      </c>
      <c r="Y671" s="29">
        <v>0</v>
      </c>
      <c r="Z671" s="29" t="s">
        <v>1869</v>
      </c>
      <c r="AA671" s="29">
        <v>0</v>
      </c>
      <c r="AB671" s="29">
        <v>0</v>
      </c>
      <c r="AC671" s="29">
        <v>0</v>
      </c>
      <c r="AD671" s="28">
        <v>0</v>
      </c>
      <c r="AE671" s="29">
        <v>0</v>
      </c>
      <c r="AF671" s="29">
        <v>0</v>
      </c>
      <c r="AG671" s="29">
        <v>0</v>
      </c>
      <c r="AH671" s="29">
        <v>0</v>
      </c>
      <c r="AI671" s="29">
        <v>0</v>
      </c>
      <c r="AJ671" s="29">
        <v>62</v>
      </c>
      <c r="AK671" s="29">
        <v>0</v>
      </c>
      <c r="AL671" s="29">
        <v>61</v>
      </c>
      <c r="AM671" s="29">
        <v>52</v>
      </c>
      <c r="AN671" s="29">
        <v>41</v>
      </c>
      <c r="AO671" s="29">
        <v>125</v>
      </c>
      <c r="AP671" s="72">
        <f>Table6[[#This Row],[FRL]]/Table6[[#This Row],[Total Students]]</f>
        <v>0.57870370370370372</v>
      </c>
      <c r="AQ671" s="29">
        <v>125</v>
      </c>
      <c r="AR671" s="57">
        <f>Table6[[#This Row],[At Risk]]/Table6[[#This Row],[Total Students]]</f>
        <v>0.57870370370370372</v>
      </c>
      <c r="AS671" s="29" t="s">
        <v>1767</v>
      </c>
      <c r="AT671" s="29" t="s">
        <v>2149</v>
      </c>
      <c r="AU671" s="70" t="s">
        <v>3247</v>
      </c>
    </row>
    <row r="672" spans="2:47" x14ac:dyDescent="0.25">
      <c r="B672" s="28" t="s">
        <v>1808</v>
      </c>
      <c r="C672" s="28" t="s">
        <v>138</v>
      </c>
      <c r="D672" s="28" t="s">
        <v>139</v>
      </c>
      <c r="E672" s="28" t="s">
        <v>2350</v>
      </c>
      <c r="F672" s="28" t="s">
        <v>1062</v>
      </c>
      <c r="G672" s="29">
        <v>147</v>
      </c>
      <c r="H672" s="29">
        <v>74</v>
      </c>
      <c r="I672" s="31">
        <v>0.50340136054421802</v>
      </c>
      <c r="J672" s="29">
        <v>73</v>
      </c>
      <c r="K672" s="31">
        <v>0.49659863945578198</v>
      </c>
      <c r="L672" s="29">
        <v>0</v>
      </c>
      <c r="M672" s="29">
        <v>0</v>
      </c>
      <c r="N672" s="29">
        <v>1</v>
      </c>
      <c r="O672" s="29">
        <v>1</v>
      </c>
      <c r="P672" s="29">
        <v>0</v>
      </c>
      <c r="Q672" s="29">
        <v>144</v>
      </c>
      <c r="R672" s="29">
        <v>1</v>
      </c>
      <c r="S672" s="29">
        <f>SUM(Table6[[#This Row],[AmInd]:[HawPI]],Table6[[#This Row],[Multiple]])</f>
        <v>3</v>
      </c>
      <c r="T672" s="29">
        <v>147</v>
      </c>
      <c r="U672" s="31">
        <v>1</v>
      </c>
      <c r="V672" s="29">
        <v>0</v>
      </c>
      <c r="W672" s="31">
        <v>0</v>
      </c>
      <c r="X672" s="29">
        <v>0</v>
      </c>
      <c r="Y672" s="29">
        <v>1</v>
      </c>
      <c r="Z672" s="29" t="s">
        <v>1869</v>
      </c>
      <c r="AA672" s="29">
        <v>14</v>
      </c>
      <c r="AB672" s="29">
        <v>19</v>
      </c>
      <c r="AC672" s="29">
        <v>17</v>
      </c>
      <c r="AD672" s="28">
        <v>16</v>
      </c>
      <c r="AE672" s="29">
        <v>22</v>
      </c>
      <c r="AF672" s="29">
        <v>14</v>
      </c>
      <c r="AG672" s="29">
        <v>18</v>
      </c>
      <c r="AH672" s="29">
        <v>14</v>
      </c>
      <c r="AI672" s="29">
        <v>12</v>
      </c>
      <c r="AJ672" s="29">
        <v>0</v>
      </c>
      <c r="AK672" s="29">
        <v>0</v>
      </c>
      <c r="AL672" s="29">
        <v>0</v>
      </c>
      <c r="AM672" s="29">
        <v>0</v>
      </c>
      <c r="AN672" s="29">
        <v>0</v>
      </c>
      <c r="AO672" s="29">
        <v>96</v>
      </c>
      <c r="AP672" s="72">
        <f>Table6[[#This Row],[FRL]]/Table6[[#This Row],[Total Students]]</f>
        <v>0.65306122448979587</v>
      </c>
      <c r="AQ672" s="29">
        <v>96</v>
      </c>
      <c r="AR672" s="57">
        <f>Table6[[#This Row],[At Risk]]/Table6[[#This Row],[Total Students]]</f>
        <v>0.65306122448979587</v>
      </c>
      <c r="AS672" s="29" t="s">
        <v>1767</v>
      </c>
      <c r="AT672" s="29" t="s">
        <v>2149</v>
      </c>
      <c r="AU672" s="70" t="s">
        <v>3247</v>
      </c>
    </row>
    <row r="673" spans="2:47" x14ac:dyDescent="0.25">
      <c r="B673" s="28" t="s">
        <v>1808</v>
      </c>
      <c r="C673" s="28" t="s">
        <v>138</v>
      </c>
      <c r="D673" s="28" t="s">
        <v>139</v>
      </c>
      <c r="E673" s="28" t="s">
        <v>2351</v>
      </c>
      <c r="F673" s="28" t="s">
        <v>1063</v>
      </c>
      <c r="G673" s="29">
        <v>346</v>
      </c>
      <c r="H673" s="29">
        <v>160</v>
      </c>
      <c r="I673" s="31">
        <v>0.46242774566473999</v>
      </c>
      <c r="J673" s="29">
        <v>186</v>
      </c>
      <c r="K673" s="31">
        <v>0.53757225433526001</v>
      </c>
      <c r="L673" s="29">
        <v>5</v>
      </c>
      <c r="M673" s="29">
        <v>0</v>
      </c>
      <c r="N673" s="29">
        <v>10</v>
      </c>
      <c r="O673" s="29">
        <v>2</v>
      </c>
      <c r="P673" s="29">
        <v>0</v>
      </c>
      <c r="Q673" s="29">
        <v>329</v>
      </c>
      <c r="R673" s="29">
        <v>0</v>
      </c>
      <c r="S673" s="29">
        <f>SUM(Table6[[#This Row],[AmInd]:[HawPI]],Table6[[#This Row],[Multiple]])</f>
        <v>17</v>
      </c>
      <c r="T673" s="29">
        <v>346</v>
      </c>
      <c r="U673" s="31">
        <v>1</v>
      </c>
      <c r="V673" s="29">
        <v>0</v>
      </c>
      <c r="W673" s="31">
        <v>0</v>
      </c>
      <c r="X673" s="29">
        <v>0</v>
      </c>
      <c r="Y673" s="29">
        <v>5</v>
      </c>
      <c r="Z673" s="29" t="s">
        <v>1869</v>
      </c>
      <c r="AA673" s="29">
        <v>55</v>
      </c>
      <c r="AB673" s="29">
        <v>63</v>
      </c>
      <c r="AC673" s="29">
        <v>63</v>
      </c>
      <c r="AD673" s="28">
        <v>51</v>
      </c>
      <c r="AE673" s="29">
        <v>51</v>
      </c>
      <c r="AF673" s="29">
        <v>58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245</v>
      </c>
      <c r="AP673" s="72">
        <f>Table6[[#This Row],[FRL]]/Table6[[#This Row],[Total Students]]</f>
        <v>0.70809248554913296</v>
      </c>
      <c r="AQ673" s="29">
        <v>245</v>
      </c>
      <c r="AR673" s="57">
        <f>Table6[[#This Row],[At Risk]]/Table6[[#This Row],[Total Students]]</f>
        <v>0.70809248554913296</v>
      </c>
      <c r="AS673" s="29" t="s">
        <v>1767</v>
      </c>
      <c r="AT673" s="29" t="s">
        <v>2149</v>
      </c>
      <c r="AU673" s="70" t="s">
        <v>3247</v>
      </c>
    </row>
    <row r="674" spans="2:47" x14ac:dyDescent="0.25">
      <c r="B674" s="28" t="s">
        <v>1808</v>
      </c>
      <c r="C674" s="28" t="s">
        <v>138</v>
      </c>
      <c r="D674" s="28" t="s">
        <v>139</v>
      </c>
      <c r="E674" s="28" t="s">
        <v>2352</v>
      </c>
      <c r="F674" s="28" t="s">
        <v>1064</v>
      </c>
      <c r="G674" s="29">
        <v>179</v>
      </c>
      <c r="H674" s="29">
        <v>83</v>
      </c>
      <c r="I674" s="31">
        <v>0.463687150837989</v>
      </c>
      <c r="J674" s="29">
        <v>96</v>
      </c>
      <c r="K674" s="31">
        <v>0.53631284916201105</v>
      </c>
      <c r="L674" s="29">
        <v>5</v>
      </c>
      <c r="M674" s="29">
        <v>0</v>
      </c>
      <c r="N674" s="29">
        <v>5</v>
      </c>
      <c r="O674" s="29">
        <v>0</v>
      </c>
      <c r="P674" s="29">
        <v>0</v>
      </c>
      <c r="Q674" s="29">
        <v>167</v>
      </c>
      <c r="R674" s="29">
        <v>2</v>
      </c>
      <c r="S674" s="29">
        <f>SUM(Table6[[#This Row],[AmInd]:[HawPI]],Table6[[#This Row],[Multiple]])</f>
        <v>12</v>
      </c>
      <c r="T674" s="29">
        <v>179</v>
      </c>
      <c r="U674" s="31">
        <v>1</v>
      </c>
      <c r="V674" s="29">
        <v>0</v>
      </c>
      <c r="W674" s="31">
        <v>0</v>
      </c>
      <c r="X674" s="29">
        <v>0</v>
      </c>
      <c r="Y674" s="29">
        <v>0</v>
      </c>
      <c r="Z674" s="29" t="s">
        <v>1869</v>
      </c>
      <c r="AA674" s="29">
        <v>0</v>
      </c>
      <c r="AB674" s="29">
        <v>0</v>
      </c>
      <c r="AC674" s="29">
        <v>0</v>
      </c>
      <c r="AD674" s="28">
        <v>0</v>
      </c>
      <c r="AE674" s="29">
        <v>0</v>
      </c>
      <c r="AF674" s="29">
        <v>0</v>
      </c>
      <c r="AG674" s="29">
        <v>58</v>
      </c>
      <c r="AH674" s="29">
        <v>61</v>
      </c>
      <c r="AI674" s="29">
        <v>60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120</v>
      </c>
      <c r="AP674" s="72">
        <f>Table6[[#This Row],[FRL]]/Table6[[#This Row],[Total Students]]</f>
        <v>0.67039106145251393</v>
      </c>
      <c r="AQ674" s="29">
        <v>120</v>
      </c>
      <c r="AR674" s="57">
        <f>Table6[[#This Row],[At Risk]]/Table6[[#This Row],[Total Students]]</f>
        <v>0.67039106145251393</v>
      </c>
      <c r="AS674" s="29" t="s">
        <v>1767</v>
      </c>
      <c r="AT674" s="29" t="s">
        <v>2149</v>
      </c>
      <c r="AU674" s="70" t="s">
        <v>3247</v>
      </c>
    </row>
    <row r="675" spans="2:47" x14ac:dyDescent="0.25">
      <c r="B675" s="28" t="s">
        <v>1808</v>
      </c>
      <c r="C675" s="28" t="s">
        <v>140</v>
      </c>
      <c r="D675" s="28" t="s">
        <v>141</v>
      </c>
      <c r="E675" s="28" t="s">
        <v>2353</v>
      </c>
      <c r="F675" s="28" t="s">
        <v>1065</v>
      </c>
      <c r="G675" s="29">
        <v>297</v>
      </c>
      <c r="H675" s="29">
        <v>143</v>
      </c>
      <c r="I675" s="31">
        <v>0.48148148148148101</v>
      </c>
      <c r="J675" s="29">
        <v>154</v>
      </c>
      <c r="K675" s="31">
        <v>0.51851851851851805</v>
      </c>
      <c r="L675" s="29">
        <v>1</v>
      </c>
      <c r="M675" s="29">
        <v>0</v>
      </c>
      <c r="N675" s="29">
        <v>26</v>
      </c>
      <c r="O675" s="29">
        <v>12</v>
      </c>
      <c r="P675" s="29">
        <v>0</v>
      </c>
      <c r="Q675" s="29">
        <v>258</v>
      </c>
      <c r="R675" s="29">
        <v>0</v>
      </c>
      <c r="S675" s="29">
        <f>SUM(Table6[[#This Row],[AmInd]:[HawPI]],Table6[[#This Row],[Multiple]])</f>
        <v>39</v>
      </c>
      <c r="T675" s="29">
        <v>296</v>
      </c>
      <c r="U675" s="31">
        <v>0.99663299663299698</v>
      </c>
      <c r="V675" s="29">
        <v>1</v>
      </c>
      <c r="W675" s="31">
        <v>3.3670033670033699E-3</v>
      </c>
      <c r="X675" s="29">
        <v>0</v>
      </c>
      <c r="Y675" s="29">
        <v>0</v>
      </c>
      <c r="Z675" s="29" t="s">
        <v>1869</v>
      </c>
      <c r="AA675" s="29">
        <v>0</v>
      </c>
      <c r="AB675" s="29">
        <v>0</v>
      </c>
      <c r="AC675" s="29">
        <v>0</v>
      </c>
      <c r="AD675" s="28">
        <v>0</v>
      </c>
      <c r="AE675" s="29">
        <v>0</v>
      </c>
      <c r="AF675" s="29">
        <v>0</v>
      </c>
      <c r="AG675" s="29">
        <v>0</v>
      </c>
      <c r="AH675" s="29">
        <v>54</v>
      </c>
      <c r="AI675" s="29">
        <v>44</v>
      </c>
      <c r="AJ675" s="29">
        <v>53</v>
      </c>
      <c r="AK675" s="29">
        <v>0</v>
      </c>
      <c r="AL675" s="29">
        <v>48</v>
      </c>
      <c r="AM675" s="29">
        <v>47</v>
      </c>
      <c r="AN675" s="29">
        <v>51</v>
      </c>
      <c r="AO675" s="29">
        <v>108</v>
      </c>
      <c r="AP675" s="72">
        <f>Table6[[#This Row],[FRL]]/Table6[[#This Row],[Total Students]]</f>
        <v>0.36363636363636365</v>
      </c>
      <c r="AQ675" s="29">
        <v>108</v>
      </c>
      <c r="AR675" s="57">
        <f>Table6[[#This Row],[At Risk]]/Table6[[#This Row],[Total Students]]</f>
        <v>0.36363636363636365</v>
      </c>
      <c r="AS675" s="29" t="s">
        <v>1767</v>
      </c>
      <c r="AT675" s="29" t="s">
        <v>1801</v>
      </c>
      <c r="AU675" s="70" t="s">
        <v>3247</v>
      </c>
    </row>
    <row r="676" spans="2:47" x14ac:dyDescent="0.25">
      <c r="B676" s="28" t="s">
        <v>1808</v>
      </c>
      <c r="C676" s="28" t="s">
        <v>140</v>
      </c>
      <c r="D676" s="28" t="s">
        <v>141</v>
      </c>
      <c r="E676" s="28" t="s">
        <v>2354</v>
      </c>
      <c r="F676" s="28" t="s">
        <v>1066</v>
      </c>
      <c r="G676" s="29">
        <v>565</v>
      </c>
      <c r="H676" s="29">
        <v>278</v>
      </c>
      <c r="I676" s="31">
        <v>0.49203539823008902</v>
      </c>
      <c r="J676" s="29">
        <v>287</v>
      </c>
      <c r="K676" s="31">
        <v>0.50796460176991198</v>
      </c>
      <c r="L676" s="29">
        <v>1</v>
      </c>
      <c r="M676" s="29">
        <v>22</v>
      </c>
      <c r="N676" s="29">
        <v>336</v>
      </c>
      <c r="O676" s="29">
        <v>28</v>
      </c>
      <c r="P676" s="29">
        <v>0</v>
      </c>
      <c r="Q676" s="29">
        <v>168</v>
      </c>
      <c r="R676" s="29">
        <v>10</v>
      </c>
      <c r="S676" s="29">
        <f>SUM(Table6[[#This Row],[AmInd]:[HawPI]],Table6[[#This Row],[Multiple]])</f>
        <v>397</v>
      </c>
      <c r="T676" s="29">
        <v>543</v>
      </c>
      <c r="U676" s="31">
        <v>0.96106194690265501</v>
      </c>
      <c r="V676" s="29">
        <v>22</v>
      </c>
      <c r="W676" s="31">
        <v>3.8938053097345098E-2</v>
      </c>
      <c r="X676" s="29">
        <v>0</v>
      </c>
      <c r="Y676" s="29">
        <v>0</v>
      </c>
      <c r="Z676" s="29" t="s">
        <v>1869</v>
      </c>
      <c r="AA676" s="29">
        <v>0</v>
      </c>
      <c r="AB676" s="29">
        <v>0</v>
      </c>
      <c r="AC676" s="29">
        <v>0</v>
      </c>
      <c r="AD676" s="28">
        <v>192</v>
      </c>
      <c r="AE676" s="29">
        <v>175</v>
      </c>
      <c r="AF676" s="29">
        <v>198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419</v>
      </c>
      <c r="AP676" s="72">
        <f>Table6[[#This Row],[FRL]]/Table6[[#This Row],[Total Students]]</f>
        <v>0.74159292035398228</v>
      </c>
      <c r="AQ676" s="29">
        <v>419</v>
      </c>
      <c r="AR676" s="57">
        <f>Table6[[#This Row],[At Risk]]/Table6[[#This Row],[Total Students]]</f>
        <v>0.74159292035398228</v>
      </c>
      <c r="AS676" s="29" t="s">
        <v>1767</v>
      </c>
      <c r="AT676" s="29" t="s">
        <v>1801</v>
      </c>
      <c r="AU676" s="70" t="s">
        <v>3246</v>
      </c>
    </row>
    <row r="677" spans="2:47" x14ac:dyDescent="0.25">
      <c r="B677" s="28" t="s">
        <v>1808</v>
      </c>
      <c r="C677" s="28" t="s">
        <v>140</v>
      </c>
      <c r="D677" s="28" t="s">
        <v>141</v>
      </c>
      <c r="E677" s="28" t="s">
        <v>2355</v>
      </c>
      <c r="F677" s="28" t="s">
        <v>1067</v>
      </c>
      <c r="G677" s="29">
        <v>125</v>
      </c>
      <c r="H677" s="29">
        <v>62</v>
      </c>
      <c r="I677" s="31">
        <v>0.496</v>
      </c>
      <c r="J677" s="29">
        <v>63</v>
      </c>
      <c r="K677" s="31">
        <v>0.504</v>
      </c>
      <c r="L677" s="29">
        <v>2</v>
      </c>
      <c r="M677" s="29">
        <v>0</v>
      </c>
      <c r="N677" s="29">
        <v>39</v>
      </c>
      <c r="O677" s="29">
        <v>9</v>
      </c>
      <c r="P677" s="29">
        <v>0</v>
      </c>
      <c r="Q677" s="29">
        <v>75</v>
      </c>
      <c r="R677" s="29">
        <v>0</v>
      </c>
      <c r="S677" s="29">
        <f>SUM(Table6[[#This Row],[AmInd]:[HawPI]],Table6[[#This Row],[Multiple]])</f>
        <v>50</v>
      </c>
      <c r="T677" s="29">
        <v>123</v>
      </c>
      <c r="U677" s="31">
        <v>0.98399999999999999</v>
      </c>
      <c r="V677" s="29">
        <v>2</v>
      </c>
      <c r="W677" s="31">
        <v>1.6E-2</v>
      </c>
      <c r="X677" s="29">
        <v>0</v>
      </c>
      <c r="Y677" s="29">
        <v>1</v>
      </c>
      <c r="Z677" s="29" t="s">
        <v>1869</v>
      </c>
      <c r="AA677" s="29">
        <v>21</v>
      </c>
      <c r="AB677" s="29">
        <v>19</v>
      </c>
      <c r="AC677" s="29">
        <v>22</v>
      </c>
      <c r="AD677" s="28">
        <v>18</v>
      </c>
      <c r="AE677" s="29">
        <v>26</v>
      </c>
      <c r="AF677" s="29">
        <v>18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104</v>
      </c>
      <c r="AP677" s="72">
        <f>Table6[[#This Row],[FRL]]/Table6[[#This Row],[Total Students]]</f>
        <v>0.83199999999999996</v>
      </c>
      <c r="AQ677" s="29">
        <v>104</v>
      </c>
      <c r="AR677" s="57">
        <f>Table6[[#This Row],[At Risk]]/Table6[[#This Row],[Total Students]]</f>
        <v>0.83199999999999996</v>
      </c>
      <c r="AS677" s="29" t="s">
        <v>1767</v>
      </c>
      <c r="AT677" s="29" t="s">
        <v>1801</v>
      </c>
      <c r="AU677" s="70" t="s">
        <v>3246</v>
      </c>
    </row>
    <row r="678" spans="2:47" x14ac:dyDescent="0.25">
      <c r="B678" s="28" t="s">
        <v>1808</v>
      </c>
      <c r="C678" s="28" t="s">
        <v>140</v>
      </c>
      <c r="D678" s="28" t="s">
        <v>141</v>
      </c>
      <c r="E678" s="28" t="s">
        <v>2356</v>
      </c>
      <c r="F678" s="28" t="s">
        <v>1068</v>
      </c>
      <c r="G678" s="29">
        <v>565</v>
      </c>
      <c r="H678" s="29">
        <v>263</v>
      </c>
      <c r="I678" s="31">
        <v>0.46548672566371702</v>
      </c>
      <c r="J678" s="29">
        <v>302</v>
      </c>
      <c r="K678" s="31">
        <v>0.53451327433628304</v>
      </c>
      <c r="L678" s="29">
        <v>1</v>
      </c>
      <c r="M678" s="29">
        <v>19</v>
      </c>
      <c r="N678" s="29">
        <v>318</v>
      </c>
      <c r="O678" s="29">
        <v>48</v>
      </c>
      <c r="P678" s="29">
        <v>0</v>
      </c>
      <c r="Q678" s="29">
        <v>174</v>
      </c>
      <c r="R678" s="29">
        <v>5</v>
      </c>
      <c r="S678" s="29">
        <f>SUM(Table6[[#This Row],[AmInd]:[HawPI]],Table6[[#This Row],[Multiple]])</f>
        <v>391</v>
      </c>
      <c r="T678" s="29">
        <v>533</v>
      </c>
      <c r="U678" s="31">
        <v>0.94336283185840697</v>
      </c>
      <c r="V678" s="29">
        <v>32</v>
      </c>
      <c r="W678" s="31">
        <v>5.6637168141592899E-2</v>
      </c>
      <c r="X678" s="29">
        <v>0</v>
      </c>
      <c r="Y678" s="29">
        <v>0</v>
      </c>
      <c r="Z678" s="29" t="s">
        <v>1869</v>
      </c>
      <c r="AA678" s="29">
        <v>177</v>
      </c>
      <c r="AB678" s="29">
        <v>190</v>
      </c>
      <c r="AC678" s="29">
        <v>198</v>
      </c>
      <c r="AD678" s="28">
        <v>0</v>
      </c>
      <c r="AE678" s="29">
        <v>0</v>
      </c>
      <c r="AF678" s="29">
        <v>0</v>
      </c>
      <c r="AG678" s="29">
        <v>0</v>
      </c>
      <c r="AH678" s="29">
        <v>0</v>
      </c>
      <c r="AI678" s="29">
        <v>0</v>
      </c>
      <c r="AJ678" s="29">
        <v>0</v>
      </c>
      <c r="AK678" s="29">
        <v>0</v>
      </c>
      <c r="AL678" s="29">
        <v>0</v>
      </c>
      <c r="AM678" s="29">
        <v>0</v>
      </c>
      <c r="AN678" s="29">
        <v>0</v>
      </c>
      <c r="AO678" s="29">
        <v>417</v>
      </c>
      <c r="AP678" s="72">
        <f>Table6[[#This Row],[FRL]]/Table6[[#This Row],[Total Students]]</f>
        <v>0.73805309734513269</v>
      </c>
      <c r="AQ678" s="29">
        <v>417</v>
      </c>
      <c r="AR678" s="57">
        <f>Table6[[#This Row],[At Risk]]/Table6[[#This Row],[Total Students]]</f>
        <v>0.73805309734513269</v>
      </c>
      <c r="AS678" s="29" t="s">
        <v>1767</v>
      </c>
      <c r="AT678" s="29" t="s">
        <v>1801</v>
      </c>
      <c r="AU678" s="70" t="s">
        <v>3246</v>
      </c>
    </row>
    <row r="679" spans="2:47" x14ac:dyDescent="0.25">
      <c r="B679" s="28" t="s">
        <v>1808</v>
      </c>
      <c r="C679" s="28" t="s">
        <v>140</v>
      </c>
      <c r="D679" s="28" t="s">
        <v>141</v>
      </c>
      <c r="E679" s="28" t="s">
        <v>2357</v>
      </c>
      <c r="F679" s="28" t="s">
        <v>1069</v>
      </c>
      <c r="G679" s="29">
        <v>289</v>
      </c>
      <c r="H679" s="29">
        <v>138</v>
      </c>
      <c r="I679" s="31">
        <v>0.47750865051903102</v>
      </c>
      <c r="J679" s="29">
        <v>151</v>
      </c>
      <c r="K679" s="31">
        <v>0.52249134948096898</v>
      </c>
      <c r="L679" s="29">
        <v>0</v>
      </c>
      <c r="M679" s="29">
        <v>2</v>
      </c>
      <c r="N679" s="29">
        <v>186</v>
      </c>
      <c r="O679" s="29">
        <v>20</v>
      </c>
      <c r="P679" s="29">
        <v>1</v>
      </c>
      <c r="Q679" s="29">
        <v>79</v>
      </c>
      <c r="R679" s="29">
        <v>1</v>
      </c>
      <c r="S679" s="29">
        <f>SUM(Table6[[#This Row],[AmInd]:[HawPI]],Table6[[#This Row],[Multiple]])</f>
        <v>210</v>
      </c>
      <c r="T679" s="29">
        <v>276</v>
      </c>
      <c r="U679" s="31">
        <v>0.95501730103806204</v>
      </c>
      <c r="V679" s="29">
        <v>13</v>
      </c>
      <c r="W679" s="31">
        <v>4.4982698961937698E-2</v>
      </c>
      <c r="X679" s="29">
        <v>0</v>
      </c>
      <c r="Y679" s="29">
        <v>0</v>
      </c>
      <c r="Z679" s="29" t="s">
        <v>1869</v>
      </c>
      <c r="AA679" s="29">
        <v>109</v>
      </c>
      <c r="AB679" s="29">
        <v>93</v>
      </c>
      <c r="AC679" s="29">
        <v>87</v>
      </c>
      <c r="AD679" s="28">
        <v>0</v>
      </c>
      <c r="AE679" s="29">
        <v>0</v>
      </c>
      <c r="AF679" s="29">
        <v>0</v>
      </c>
      <c r="AG679" s="29">
        <v>0</v>
      </c>
      <c r="AH679" s="29">
        <v>0</v>
      </c>
      <c r="AI679" s="29">
        <v>0</v>
      </c>
      <c r="AJ679" s="29">
        <v>0</v>
      </c>
      <c r="AK679" s="29">
        <v>0</v>
      </c>
      <c r="AL679" s="29">
        <v>0</v>
      </c>
      <c r="AM679" s="29">
        <v>0</v>
      </c>
      <c r="AN679" s="29">
        <v>0</v>
      </c>
      <c r="AO679" s="29">
        <v>238</v>
      </c>
      <c r="AP679" s="72">
        <f>Table6[[#This Row],[FRL]]/Table6[[#This Row],[Total Students]]</f>
        <v>0.82352941176470584</v>
      </c>
      <c r="AQ679" s="29">
        <v>238</v>
      </c>
      <c r="AR679" s="57">
        <f>Table6[[#This Row],[At Risk]]/Table6[[#This Row],[Total Students]]</f>
        <v>0.82352941176470584</v>
      </c>
      <c r="AS679" s="29" t="s">
        <v>1767</v>
      </c>
      <c r="AT679" s="29" t="s">
        <v>1801</v>
      </c>
      <c r="AU679" s="70" t="s">
        <v>3246</v>
      </c>
    </row>
    <row r="680" spans="2:47" x14ac:dyDescent="0.25">
      <c r="B680" s="28" t="s">
        <v>1808</v>
      </c>
      <c r="C680" s="28" t="s">
        <v>140</v>
      </c>
      <c r="D680" s="28" t="s">
        <v>141</v>
      </c>
      <c r="E680" s="28" t="s">
        <v>2358</v>
      </c>
      <c r="F680" s="28" t="s">
        <v>1070</v>
      </c>
      <c r="G680" s="29">
        <v>324</v>
      </c>
      <c r="H680" s="29">
        <v>152</v>
      </c>
      <c r="I680" s="31">
        <v>0.469135802469136</v>
      </c>
      <c r="J680" s="29">
        <v>172</v>
      </c>
      <c r="K680" s="31">
        <v>0.530864197530864</v>
      </c>
      <c r="L680" s="29">
        <v>0</v>
      </c>
      <c r="M680" s="29">
        <v>5</v>
      </c>
      <c r="N680" s="29">
        <v>186</v>
      </c>
      <c r="O680" s="29">
        <v>12</v>
      </c>
      <c r="P680" s="29">
        <v>1</v>
      </c>
      <c r="Q680" s="29">
        <v>119</v>
      </c>
      <c r="R680" s="29">
        <v>1</v>
      </c>
      <c r="S680" s="29">
        <f>SUM(Table6[[#This Row],[AmInd]:[HawPI]],Table6[[#This Row],[Multiple]])</f>
        <v>205</v>
      </c>
      <c r="T680" s="29">
        <v>322</v>
      </c>
      <c r="U680" s="31">
        <v>0.99382716049382702</v>
      </c>
      <c r="V680" s="29">
        <v>2</v>
      </c>
      <c r="W680" s="31">
        <v>6.17283950617284E-3</v>
      </c>
      <c r="X680" s="29">
        <v>0</v>
      </c>
      <c r="Y680" s="29">
        <v>0</v>
      </c>
      <c r="Z680" s="29" t="s">
        <v>1869</v>
      </c>
      <c r="AA680" s="29">
        <v>0</v>
      </c>
      <c r="AB680" s="29">
        <v>0</v>
      </c>
      <c r="AC680" s="29">
        <v>0</v>
      </c>
      <c r="AD680" s="28">
        <v>0</v>
      </c>
      <c r="AE680" s="29">
        <v>0</v>
      </c>
      <c r="AF680" s="29">
        <v>0</v>
      </c>
      <c r="AG680" s="29">
        <v>324</v>
      </c>
      <c r="AH680" s="29">
        <v>0</v>
      </c>
      <c r="AI680" s="29">
        <v>0</v>
      </c>
      <c r="AJ680" s="29">
        <v>0</v>
      </c>
      <c r="AK680" s="29">
        <v>0</v>
      </c>
      <c r="AL680" s="29">
        <v>0</v>
      </c>
      <c r="AM680" s="29">
        <v>0</v>
      </c>
      <c r="AN680" s="29">
        <v>0</v>
      </c>
      <c r="AO680" s="29">
        <v>259</v>
      </c>
      <c r="AP680" s="72">
        <f>Table6[[#This Row],[FRL]]/Table6[[#This Row],[Total Students]]</f>
        <v>0.79938271604938271</v>
      </c>
      <c r="AQ680" s="29">
        <v>259</v>
      </c>
      <c r="AR680" s="57">
        <f>Table6[[#This Row],[At Risk]]/Table6[[#This Row],[Total Students]]</f>
        <v>0.79938271604938271</v>
      </c>
      <c r="AS680" s="29" t="s">
        <v>1767</v>
      </c>
      <c r="AT680" s="29" t="s">
        <v>1801</v>
      </c>
      <c r="AU680" s="70" t="s">
        <v>3246</v>
      </c>
    </row>
    <row r="681" spans="2:47" x14ac:dyDescent="0.25">
      <c r="B681" s="28" t="s">
        <v>1808</v>
      </c>
      <c r="C681" s="28" t="s">
        <v>140</v>
      </c>
      <c r="D681" s="28" t="s">
        <v>141</v>
      </c>
      <c r="E681" s="28" t="s">
        <v>2359</v>
      </c>
      <c r="F681" s="28" t="s">
        <v>1071</v>
      </c>
      <c r="G681" s="29">
        <v>394</v>
      </c>
      <c r="H681" s="29">
        <v>198</v>
      </c>
      <c r="I681" s="31">
        <v>0.50253807106599002</v>
      </c>
      <c r="J681" s="29">
        <v>196</v>
      </c>
      <c r="K681" s="31">
        <v>0.49746192893400998</v>
      </c>
      <c r="L681" s="29">
        <v>0</v>
      </c>
      <c r="M681" s="29">
        <v>10</v>
      </c>
      <c r="N681" s="29">
        <v>81</v>
      </c>
      <c r="O681" s="29">
        <v>4</v>
      </c>
      <c r="P681" s="29">
        <v>0</v>
      </c>
      <c r="Q681" s="29">
        <v>298</v>
      </c>
      <c r="R681" s="29">
        <v>1</v>
      </c>
      <c r="S681" s="29">
        <f>SUM(Table6[[#This Row],[AmInd]:[HawPI]],Table6[[#This Row],[Multiple]])</f>
        <v>96</v>
      </c>
      <c r="T681" s="29">
        <v>394</v>
      </c>
      <c r="U681" s="31">
        <v>1</v>
      </c>
      <c r="V681" s="29">
        <v>0</v>
      </c>
      <c r="W681" s="31">
        <v>0</v>
      </c>
      <c r="X681" s="29">
        <v>0</v>
      </c>
      <c r="Y681" s="29">
        <v>0</v>
      </c>
      <c r="Z681" s="29" t="s">
        <v>1869</v>
      </c>
      <c r="AA681" s="29">
        <v>50</v>
      </c>
      <c r="AB681" s="29">
        <v>54</v>
      </c>
      <c r="AC681" s="29">
        <v>52</v>
      </c>
      <c r="AD681" s="28">
        <v>34</v>
      </c>
      <c r="AE681" s="29">
        <v>56</v>
      </c>
      <c r="AF681" s="29">
        <v>34</v>
      </c>
      <c r="AG681" s="29">
        <v>34</v>
      </c>
      <c r="AH681" s="29">
        <v>33</v>
      </c>
      <c r="AI681" s="29">
        <v>47</v>
      </c>
      <c r="AJ681" s="29">
        <v>0</v>
      </c>
      <c r="AK681" s="29">
        <v>0</v>
      </c>
      <c r="AL681" s="29">
        <v>0</v>
      </c>
      <c r="AM681" s="29">
        <v>0</v>
      </c>
      <c r="AN681" s="29">
        <v>0</v>
      </c>
      <c r="AO681" s="29">
        <v>22</v>
      </c>
      <c r="AP681" s="72">
        <f>Table6[[#This Row],[FRL]]/Table6[[#This Row],[Total Students]]</f>
        <v>5.5837563451776651E-2</v>
      </c>
      <c r="AQ681" s="29">
        <v>22</v>
      </c>
      <c r="AR681" s="57">
        <f>Table6[[#This Row],[At Risk]]/Table6[[#This Row],[Total Students]]</f>
        <v>5.5837563451776651E-2</v>
      </c>
      <c r="AS681" s="29" t="s">
        <v>1767</v>
      </c>
      <c r="AT681" s="29" t="s">
        <v>1801</v>
      </c>
      <c r="AU681" s="70" t="s">
        <v>3247</v>
      </c>
    </row>
    <row r="682" spans="2:47" x14ac:dyDescent="0.25">
      <c r="B682" s="28" t="s">
        <v>1808</v>
      </c>
      <c r="C682" s="28" t="s">
        <v>140</v>
      </c>
      <c r="D682" s="28" t="s">
        <v>141</v>
      </c>
      <c r="E682" s="28" t="s">
        <v>2360</v>
      </c>
      <c r="F682" s="28" t="s">
        <v>1072</v>
      </c>
      <c r="G682" s="29">
        <v>313</v>
      </c>
      <c r="H682" s="29">
        <v>151</v>
      </c>
      <c r="I682" s="31">
        <v>0.48242811501597399</v>
      </c>
      <c r="J682" s="29">
        <v>162</v>
      </c>
      <c r="K682" s="31">
        <v>0.51757188498402595</v>
      </c>
      <c r="L682" s="29">
        <v>0</v>
      </c>
      <c r="M682" s="29">
        <v>5</v>
      </c>
      <c r="N682" s="29">
        <v>194</v>
      </c>
      <c r="O682" s="29">
        <v>20</v>
      </c>
      <c r="P682" s="29">
        <v>0</v>
      </c>
      <c r="Q682" s="29">
        <v>92</v>
      </c>
      <c r="R682" s="29">
        <v>2</v>
      </c>
      <c r="S682" s="29">
        <f>SUM(Table6[[#This Row],[AmInd]:[HawPI]],Table6[[#This Row],[Multiple]])</f>
        <v>221</v>
      </c>
      <c r="T682" s="29">
        <v>300</v>
      </c>
      <c r="U682" s="31">
        <v>0.95846645367412098</v>
      </c>
      <c r="V682" s="29">
        <v>13</v>
      </c>
      <c r="W682" s="31">
        <v>4.1533546325878599E-2</v>
      </c>
      <c r="X682" s="29">
        <v>0</v>
      </c>
      <c r="Y682" s="29">
        <v>0</v>
      </c>
      <c r="Z682" s="29" t="s">
        <v>1869</v>
      </c>
      <c r="AA682" s="29">
        <v>0</v>
      </c>
      <c r="AB682" s="29">
        <v>0</v>
      </c>
      <c r="AC682" s="29">
        <v>0</v>
      </c>
      <c r="AD682" s="28">
        <v>96</v>
      </c>
      <c r="AE682" s="29">
        <v>104</v>
      </c>
      <c r="AF682" s="29">
        <v>113</v>
      </c>
      <c r="AG682" s="29">
        <v>0</v>
      </c>
      <c r="AH682" s="29">
        <v>0</v>
      </c>
      <c r="AI682" s="29">
        <v>0</v>
      </c>
      <c r="AJ682" s="29">
        <v>0</v>
      </c>
      <c r="AK682" s="29">
        <v>0</v>
      </c>
      <c r="AL682" s="29">
        <v>0</v>
      </c>
      <c r="AM682" s="29">
        <v>0</v>
      </c>
      <c r="AN682" s="29">
        <v>0</v>
      </c>
      <c r="AO682" s="29">
        <v>245</v>
      </c>
      <c r="AP682" s="72">
        <f>Table6[[#This Row],[FRL]]/Table6[[#This Row],[Total Students]]</f>
        <v>0.78274760383386577</v>
      </c>
      <c r="AQ682" s="29">
        <v>245</v>
      </c>
      <c r="AR682" s="57">
        <f>Table6[[#This Row],[At Risk]]/Table6[[#This Row],[Total Students]]</f>
        <v>0.78274760383386577</v>
      </c>
      <c r="AS682" s="29" t="s">
        <v>1767</v>
      </c>
      <c r="AT682" s="29" t="s">
        <v>1801</v>
      </c>
      <c r="AU682" s="70" t="s">
        <v>3246</v>
      </c>
    </row>
    <row r="683" spans="2:47" x14ac:dyDescent="0.25">
      <c r="B683" s="28" t="s">
        <v>1808</v>
      </c>
      <c r="C683" s="28" t="s">
        <v>140</v>
      </c>
      <c r="D683" s="28" t="s">
        <v>141</v>
      </c>
      <c r="E683" s="28" t="s">
        <v>2361</v>
      </c>
      <c r="F683" s="28" t="s">
        <v>1073</v>
      </c>
      <c r="G683" s="29">
        <v>1294</v>
      </c>
      <c r="H683" s="29">
        <v>661</v>
      </c>
      <c r="I683" s="31">
        <v>0.510819165378671</v>
      </c>
      <c r="J683" s="29">
        <v>633</v>
      </c>
      <c r="K683" s="31">
        <v>0.489180834621329</v>
      </c>
      <c r="L683" s="29">
        <v>3</v>
      </c>
      <c r="M683" s="29">
        <v>7</v>
      </c>
      <c r="N683" s="29">
        <v>649</v>
      </c>
      <c r="O683" s="29">
        <v>44</v>
      </c>
      <c r="P683" s="29">
        <v>0</v>
      </c>
      <c r="Q683" s="29">
        <v>581</v>
      </c>
      <c r="R683" s="29">
        <v>10</v>
      </c>
      <c r="S683" s="29">
        <f>SUM(Table6[[#This Row],[AmInd]:[HawPI]],Table6[[#This Row],[Multiple]])</f>
        <v>713</v>
      </c>
      <c r="T683" s="29">
        <v>1285</v>
      </c>
      <c r="U683" s="31">
        <v>0.99304482225656898</v>
      </c>
      <c r="V683" s="29">
        <v>9</v>
      </c>
      <c r="W683" s="31">
        <v>6.9551777434312201E-3</v>
      </c>
      <c r="X683" s="29">
        <v>0</v>
      </c>
      <c r="Y683" s="29">
        <v>0</v>
      </c>
      <c r="Z683" s="29" t="s">
        <v>1869</v>
      </c>
      <c r="AA683" s="29">
        <v>0</v>
      </c>
      <c r="AB683" s="29">
        <v>0</v>
      </c>
      <c r="AC683" s="29">
        <v>0</v>
      </c>
      <c r="AD683" s="28">
        <v>0</v>
      </c>
      <c r="AE683" s="29">
        <v>0</v>
      </c>
      <c r="AF683" s="29">
        <v>0</v>
      </c>
      <c r="AG683" s="29">
        <v>0</v>
      </c>
      <c r="AH683" s="29">
        <v>0</v>
      </c>
      <c r="AI683" s="29">
        <v>0</v>
      </c>
      <c r="AJ683" s="29">
        <v>312</v>
      </c>
      <c r="AK683" s="29">
        <v>29</v>
      </c>
      <c r="AL683" s="29">
        <v>345</v>
      </c>
      <c r="AM683" s="29">
        <v>317</v>
      </c>
      <c r="AN683" s="29">
        <v>291</v>
      </c>
      <c r="AO683" s="29">
        <v>687</v>
      </c>
      <c r="AP683" s="72">
        <f>Table6[[#This Row],[FRL]]/Table6[[#This Row],[Total Students]]</f>
        <v>0.53091190108191655</v>
      </c>
      <c r="AQ683" s="29">
        <v>687</v>
      </c>
      <c r="AR683" s="57">
        <f>Table6[[#This Row],[At Risk]]/Table6[[#This Row],[Total Students]]</f>
        <v>0.53091190108191655</v>
      </c>
      <c r="AS683" s="29" t="s">
        <v>1767</v>
      </c>
      <c r="AT683" s="29" t="s">
        <v>1801</v>
      </c>
      <c r="AU683" s="70" t="s">
        <v>3246</v>
      </c>
    </row>
    <row r="684" spans="2:47" x14ac:dyDescent="0.25">
      <c r="B684" s="28" t="s">
        <v>1808</v>
      </c>
      <c r="C684" s="28" t="s">
        <v>140</v>
      </c>
      <c r="D684" s="28" t="s">
        <v>141</v>
      </c>
      <c r="E684" s="28" t="s">
        <v>2362</v>
      </c>
      <c r="F684" s="28" t="s">
        <v>1074</v>
      </c>
      <c r="G684" s="29">
        <v>550</v>
      </c>
      <c r="H684" s="29">
        <v>283</v>
      </c>
      <c r="I684" s="31">
        <v>0.51454545454545497</v>
      </c>
      <c r="J684" s="29">
        <v>267</v>
      </c>
      <c r="K684" s="31">
        <v>0.48545454545454497</v>
      </c>
      <c r="L684" s="29">
        <v>5</v>
      </c>
      <c r="M684" s="29">
        <v>0</v>
      </c>
      <c r="N684" s="29">
        <v>243</v>
      </c>
      <c r="O684" s="29">
        <v>59</v>
      </c>
      <c r="P684" s="29">
        <v>0</v>
      </c>
      <c r="Q684" s="29">
        <v>235</v>
      </c>
      <c r="R684" s="29">
        <v>8</v>
      </c>
      <c r="S684" s="29">
        <f>SUM(Table6[[#This Row],[AmInd]:[HawPI]],Table6[[#This Row],[Multiple]])</f>
        <v>315</v>
      </c>
      <c r="T684" s="29">
        <v>520</v>
      </c>
      <c r="U684" s="31">
        <v>0.94545454545454499</v>
      </c>
      <c r="V684" s="29">
        <v>30</v>
      </c>
      <c r="W684" s="31">
        <v>5.4545454545454501E-2</v>
      </c>
      <c r="X684" s="29">
        <v>0</v>
      </c>
      <c r="Y684" s="29">
        <v>0</v>
      </c>
      <c r="Z684" s="29" t="s">
        <v>1869</v>
      </c>
      <c r="AA684" s="29">
        <v>46</v>
      </c>
      <c r="AB684" s="29">
        <v>45</v>
      </c>
      <c r="AC684" s="29">
        <v>45</v>
      </c>
      <c r="AD684" s="28">
        <v>38</v>
      </c>
      <c r="AE684" s="29">
        <v>46</v>
      </c>
      <c r="AF684" s="29">
        <v>45</v>
      </c>
      <c r="AG684" s="29">
        <v>41</v>
      </c>
      <c r="AH684" s="29">
        <v>43</v>
      </c>
      <c r="AI684" s="29">
        <v>46</v>
      </c>
      <c r="AJ684" s="29">
        <v>39</v>
      </c>
      <c r="AK684" s="29">
        <v>0</v>
      </c>
      <c r="AL684" s="29">
        <v>44</v>
      </c>
      <c r="AM684" s="29">
        <v>43</v>
      </c>
      <c r="AN684" s="29">
        <v>29</v>
      </c>
      <c r="AO684" s="29">
        <v>415</v>
      </c>
      <c r="AP684" s="72">
        <f>Table6[[#This Row],[FRL]]/Table6[[#This Row],[Total Students]]</f>
        <v>0.75454545454545452</v>
      </c>
      <c r="AQ684" s="29">
        <v>415</v>
      </c>
      <c r="AR684" s="57">
        <f>Table6[[#This Row],[At Risk]]/Table6[[#This Row],[Total Students]]</f>
        <v>0.75454545454545452</v>
      </c>
      <c r="AS684" s="29" t="s">
        <v>1767</v>
      </c>
      <c r="AT684" s="29" t="s">
        <v>1801</v>
      </c>
      <c r="AU684" s="70" t="s">
        <v>3246</v>
      </c>
    </row>
    <row r="685" spans="2:47" x14ac:dyDescent="0.25">
      <c r="B685" s="28" t="s">
        <v>1808</v>
      </c>
      <c r="C685" s="28" t="s">
        <v>140</v>
      </c>
      <c r="D685" s="28" t="s">
        <v>141</v>
      </c>
      <c r="E685" s="28" t="s">
        <v>2363</v>
      </c>
      <c r="F685" s="28" t="s">
        <v>1075</v>
      </c>
      <c r="G685" s="29">
        <v>630</v>
      </c>
      <c r="H685" s="29">
        <v>316</v>
      </c>
      <c r="I685" s="31">
        <v>0.50158730158730203</v>
      </c>
      <c r="J685" s="29">
        <v>314</v>
      </c>
      <c r="K685" s="31">
        <v>0.49841269841269797</v>
      </c>
      <c r="L685" s="29">
        <v>0</v>
      </c>
      <c r="M685" s="29">
        <v>8</v>
      </c>
      <c r="N685" s="29">
        <v>362</v>
      </c>
      <c r="O685" s="29">
        <v>30</v>
      </c>
      <c r="P685" s="29">
        <v>0</v>
      </c>
      <c r="Q685" s="29">
        <v>226</v>
      </c>
      <c r="R685" s="29">
        <v>4</v>
      </c>
      <c r="S685" s="29">
        <f>SUM(Table6[[#This Row],[AmInd]:[HawPI]],Table6[[#This Row],[Multiple]])</f>
        <v>404</v>
      </c>
      <c r="T685" s="29">
        <v>619</v>
      </c>
      <c r="U685" s="31">
        <v>0.98253968253968205</v>
      </c>
      <c r="V685" s="29">
        <v>11</v>
      </c>
      <c r="W685" s="31">
        <v>1.7460317460317499E-2</v>
      </c>
      <c r="X685" s="29">
        <v>0</v>
      </c>
      <c r="Y685" s="29">
        <v>0</v>
      </c>
      <c r="Z685" s="29" t="s">
        <v>1869</v>
      </c>
      <c r="AA685" s="29">
        <v>0</v>
      </c>
      <c r="AB685" s="29">
        <v>0</v>
      </c>
      <c r="AC685" s="29">
        <v>0</v>
      </c>
      <c r="AD685" s="28">
        <v>0</v>
      </c>
      <c r="AE685" s="29">
        <v>0</v>
      </c>
      <c r="AF685" s="29">
        <v>0</v>
      </c>
      <c r="AG685" s="29">
        <v>0</v>
      </c>
      <c r="AH685" s="29">
        <v>315</v>
      </c>
      <c r="AI685" s="29">
        <v>315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436</v>
      </c>
      <c r="AP685" s="72">
        <f>Table6[[#This Row],[FRL]]/Table6[[#This Row],[Total Students]]</f>
        <v>0.69206349206349205</v>
      </c>
      <c r="AQ685" s="29">
        <v>436</v>
      </c>
      <c r="AR685" s="57">
        <f>Table6[[#This Row],[At Risk]]/Table6[[#This Row],[Total Students]]</f>
        <v>0.69206349206349205</v>
      </c>
      <c r="AS685" s="29" t="s">
        <v>1767</v>
      </c>
      <c r="AT685" s="29" t="s">
        <v>1801</v>
      </c>
      <c r="AU685" s="70" t="s">
        <v>3246</v>
      </c>
    </row>
    <row r="686" spans="2:47" x14ac:dyDescent="0.25">
      <c r="B686" s="28" t="s">
        <v>1808</v>
      </c>
      <c r="C686" s="28" t="s">
        <v>140</v>
      </c>
      <c r="D686" s="28" t="s">
        <v>141</v>
      </c>
      <c r="E686" s="28" t="s">
        <v>2364</v>
      </c>
      <c r="F686" s="28" t="s">
        <v>1076</v>
      </c>
      <c r="G686" s="29">
        <v>482</v>
      </c>
      <c r="H686" s="29">
        <v>227</v>
      </c>
      <c r="I686" s="31">
        <v>0.47095435684647302</v>
      </c>
      <c r="J686" s="29">
        <v>255</v>
      </c>
      <c r="K686" s="31">
        <v>0.52904564315352698</v>
      </c>
      <c r="L686" s="29">
        <v>0</v>
      </c>
      <c r="M686" s="29">
        <v>1</v>
      </c>
      <c r="N686" s="29">
        <v>44</v>
      </c>
      <c r="O686" s="29">
        <v>19</v>
      </c>
      <c r="P686" s="29">
        <v>0</v>
      </c>
      <c r="Q686" s="29">
        <v>413</v>
      </c>
      <c r="R686" s="29">
        <v>5</v>
      </c>
      <c r="S686" s="29">
        <f>SUM(Table6[[#This Row],[AmInd]:[HawPI]],Table6[[#This Row],[Multiple]])</f>
        <v>69</v>
      </c>
      <c r="T686" s="29">
        <v>475</v>
      </c>
      <c r="U686" s="31">
        <v>0.98547717842323701</v>
      </c>
      <c r="V686" s="29">
        <v>7</v>
      </c>
      <c r="W686" s="31">
        <v>1.45228215767635E-2</v>
      </c>
      <c r="X686" s="29">
        <v>0</v>
      </c>
      <c r="Y686" s="29">
        <v>0</v>
      </c>
      <c r="Z686" s="29" t="s">
        <v>1869</v>
      </c>
      <c r="AA686" s="29">
        <v>62</v>
      </c>
      <c r="AB686" s="29">
        <v>63</v>
      </c>
      <c r="AC686" s="29">
        <v>66</v>
      </c>
      <c r="AD686" s="28">
        <v>75</v>
      </c>
      <c r="AE686" s="29">
        <v>68</v>
      </c>
      <c r="AF686" s="29">
        <v>63</v>
      </c>
      <c r="AG686" s="29">
        <v>85</v>
      </c>
      <c r="AH686" s="29">
        <v>0</v>
      </c>
      <c r="AI686" s="29">
        <v>0</v>
      </c>
      <c r="AJ686" s="29">
        <v>0</v>
      </c>
      <c r="AK686" s="29">
        <v>0</v>
      </c>
      <c r="AL686" s="29">
        <v>0</v>
      </c>
      <c r="AM686" s="29">
        <v>0</v>
      </c>
      <c r="AN686" s="29">
        <v>0</v>
      </c>
      <c r="AO686" s="29">
        <v>218</v>
      </c>
      <c r="AP686" s="72">
        <f>Table6[[#This Row],[FRL]]/Table6[[#This Row],[Total Students]]</f>
        <v>0.45228215767634855</v>
      </c>
      <c r="AQ686" s="29">
        <v>218</v>
      </c>
      <c r="AR686" s="57">
        <f>Table6[[#This Row],[At Risk]]/Table6[[#This Row],[Total Students]]</f>
        <v>0.45228215767634855</v>
      </c>
      <c r="AS686" s="29" t="s">
        <v>1767</v>
      </c>
      <c r="AT686" s="29" t="s">
        <v>1801</v>
      </c>
      <c r="AU686" s="70" t="s">
        <v>3247</v>
      </c>
    </row>
    <row r="687" spans="2:47" x14ac:dyDescent="0.25">
      <c r="B687" s="28" t="s">
        <v>1808</v>
      </c>
      <c r="C687" s="28" t="s">
        <v>140</v>
      </c>
      <c r="D687" s="28" t="s">
        <v>141</v>
      </c>
      <c r="E687" s="28" t="s">
        <v>2365</v>
      </c>
      <c r="F687" s="28" t="s">
        <v>1077</v>
      </c>
      <c r="G687" s="29">
        <v>80</v>
      </c>
      <c r="H687" s="29">
        <v>40</v>
      </c>
      <c r="I687" s="31">
        <v>0.5</v>
      </c>
      <c r="J687" s="29">
        <v>40</v>
      </c>
      <c r="K687" s="31">
        <v>0.5</v>
      </c>
      <c r="L687" s="29">
        <v>1</v>
      </c>
      <c r="M687" s="29">
        <v>0</v>
      </c>
      <c r="N687" s="29">
        <v>42</v>
      </c>
      <c r="O687" s="29">
        <v>0</v>
      </c>
      <c r="P687" s="29">
        <v>0</v>
      </c>
      <c r="Q687" s="29">
        <v>33</v>
      </c>
      <c r="R687" s="29">
        <v>4</v>
      </c>
      <c r="S687" s="29">
        <f>SUM(Table6[[#This Row],[AmInd]:[HawPI]],Table6[[#This Row],[Multiple]])</f>
        <v>47</v>
      </c>
      <c r="T687" s="29">
        <v>80</v>
      </c>
      <c r="U687" s="31">
        <v>1</v>
      </c>
      <c r="V687" s="29">
        <v>0</v>
      </c>
      <c r="W687" s="31">
        <v>0</v>
      </c>
      <c r="X687" s="29">
        <v>0</v>
      </c>
      <c r="Y687" s="29">
        <v>0</v>
      </c>
      <c r="Z687" s="29" t="s">
        <v>1869</v>
      </c>
      <c r="AA687" s="29">
        <v>0</v>
      </c>
      <c r="AB687" s="29">
        <v>0</v>
      </c>
      <c r="AC687" s="29">
        <v>0</v>
      </c>
      <c r="AD687" s="28">
        <v>0</v>
      </c>
      <c r="AE687" s="29">
        <v>0</v>
      </c>
      <c r="AF687" s="29">
        <v>0</v>
      </c>
      <c r="AG687" s="29">
        <v>9</v>
      </c>
      <c r="AH687" s="29">
        <v>10</v>
      </c>
      <c r="AI687" s="29">
        <v>19</v>
      </c>
      <c r="AJ687" s="29">
        <v>32</v>
      </c>
      <c r="AK687" s="29">
        <v>0</v>
      </c>
      <c r="AL687" s="29">
        <v>8</v>
      </c>
      <c r="AM687" s="29">
        <v>2</v>
      </c>
      <c r="AN687" s="29">
        <v>0</v>
      </c>
      <c r="AO687" s="29">
        <v>32</v>
      </c>
      <c r="AP687" s="72">
        <f>Table6[[#This Row],[FRL]]/Table6[[#This Row],[Total Students]]</f>
        <v>0.4</v>
      </c>
      <c r="AQ687" s="29">
        <v>32</v>
      </c>
      <c r="AR687" s="57">
        <f>Table6[[#This Row],[At Risk]]/Table6[[#This Row],[Total Students]]</f>
        <v>0.4</v>
      </c>
      <c r="AS687" s="29" t="s">
        <v>1767</v>
      </c>
      <c r="AT687" s="29" t="s">
        <v>1801</v>
      </c>
      <c r="AU687" s="70" t="s">
        <v>3247</v>
      </c>
    </row>
    <row r="688" spans="2:47" ht="30" x14ac:dyDescent="0.25">
      <c r="B688" s="28" t="s">
        <v>1808</v>
      </c>
      <c r="C688" s="28" t="s">
        <v>140</v>
      </c>
      <c r="D688" s="28" t="s">
        <v>141</v>
      </c>
      <c r="E688" s="28" t="s">
        <v>2366</v>
      </c>
      <c r="F688" s="28" t="s">
        <v>1078</v>
      </c>
      <c r="G688" s="29">
        <v>62</v>
      </c>
      <c r="H688" s="29">
        <v>14</v>
      </c>
      <c r="I688" s="31">
        <v>0.225806451612903</v>
      </c>
      <c r="J688" s="29">
        <v>48</v>
      </c>
      <c r="K688" s="31">
        <v>0.77419354838709697</v>
      </c>
      <c r="L688" s="29">
        <v>2</v>
      </c>
      <c r="M688" s="29">
        <v>0</v>
      </c>
      <c r="N688" s="29">
        <v>24</v>
      </c>
      <c r="O688" s="29">
        <v>4</v>
      </c>
      <c r="P688" s="29">
        <v>0</v>
      </c>
      <c r="Q688" s="29">
        <v>32</v>
      </c>
      <c r="R688" s="29">
        <v>0</v>
      </c>
      <c r="S688" s="29">
        <f>SUM(Table6[[#This Row],[AmInd]:[HawPI]],Table6[[#This Row],[Multiple]])</f>
        <v>30</v>
      </c>
      <c r="T688" s="29">
        <v>62</v>
      </c>
      <c r="U688" s="31">
        <v>1</v>
      </c>
      <c r="V688" s="29">
        <v>0</v>
      </c>
      <c r="W688" s="31">
        <v>0</v>
      </c>
      <c r="X688" s="29">
        <v>0</v>
      </c>
      <c r="Y688" s="29">
        <v>62</v>
      </c>
      <c r="Z688" s="29" t="s">
        <v>1869</v>
      </c>
      <c r="AA688" s="29">
        <v>0</v>
      </c>
      <c r="AB688" s="29">
        <v>0</v>
      </c>
      <c r="AC688" s="29">
        <v>0</v>
      </c>
      <c r="AD688" s="28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0</v>
      </c>
      <c r="AN688" s="29">
        <v>0</v>
      </c>
      <c r="AO688" s="29">
        <v>45</v>
      </c>
      <c r="AP688" s="72">
        <f>Table6[[#This Row],[FRL]]/Table6[[#This Row],[Total Students]]</f>
        <v>0.72580645161290325</v>
      </c>
      <c r="AQ688" s="29">
        <v>45</v>
      </c>
      <c r="AR688" s="57">
        <f>Table6[[#This Row],[At Risk]]/Table6[[#This Row],[Total Students]]</f>
        <v>0.72580645161290325</v>
      </c>
      <c r="AS688" s="29" t="s">
        <v>1767</v>
      </c>
      <c r="AT688" s="29" t="s">
        <v>1801</v>
      </c>
      <c r="AU688" s="70" t="s">
        <v>3246</v>
      </c>
    </row>
    <row r="689" spans="2:47" x14ac:dyDescent="0.25">
      <c r="B689" s="28" t="s">
        <v>1808</v>
      </c>
      <c r="C689" s="28" t="s">
        <v>140</v>
      </c>
      <c r="D689" s="28" t="s">
        <v>141</v>
      </c>
      <c r="E689" s="28" t="s">
        <v>2367</v>
      </c>
      <c r="F689" s="28" t="s">
        <v>1079</v>
      </c>
      <c r="G689" s="29">
        <v>19</v>
      </c>
      <c r="H689" s="29">
        <v>7</v>
      </c>
      <c r="I689" s="31">
        <v>0.36842105263157898</v>
      </c>
      <c r="J689" s="29">
        <v>12</v>
      </c>
      <c r="K689" s="31">
        <v>0.63157894736842102</v>
      </c>
      <c r="L689" s="29">
        <v>0</v>
      </c>
      <c r="M689" s="29">
        <v>0</v>
      </c>
      <c r="N689" s="29">
        <v>14</v>
      </c>
      <c r="O689" s="29">
        <v>0</v>
      </c>
      <c r="P689" s="29">
        <v>0</v>
      </c>
      <c r="Q689" s="29">
        <v>5</v>
      </c>
      <c r="R689" s="29">
        <v>0</v>
      </c>
      <c r="S689" s="29">
        <f>SUM(Table6[[#This Row],[AmInd]:[HawPI]],Table6[[#This Row],[Multiple]])</f>
        <v>14</v>
      </c>
      <c r="T689" s="29">
        <v>19</v>
      </c>
      <c r="U689" s="31">
        <v>1</v>
      </c>
      <c r="V689" s="29">
        <v>0</v>
      </c>
      <c r="W689" s="31">
        <v>0</v>
      </c>
      <c r="X689" s="29">
        <v>0</v>
      </c>
      <c r="Y689" s="29">
        <v>19</v>
      </c>
      <c r="Z689" s="29" t="s">
        <v>1869</v>
      </c>
      <c r="AA689" s="29">
        <v>0</v>
      </c>
      <c r="AB689" s="29">
        <v>0</v>
      </c>
      <c r="AC689" s="29">
        <v>0</v>
      </c>
      <c r="AD689" s="28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13</v>
      </c>
      <c r="AP689" s="72">
        <f>Table6[[#This Row],[FRL]]/Table6[[#This Row],[Total Students]]</f>
        <v>0.68421052631578949</v>
      </c>
      <c r="AQ689" s="29">
        <v>13</v>
      </c>
      <c r="AR689" s="57">
        <f>Table6[[#This Row],[At Risk]]/Table6[[#This Row],[Total Students]]</f>
        <v>0.68421052631578949</v>
      </c>
      <c r="AS689" s="29" t="s">
        <v>1767</v>
      </c>
      <c r="AT689" s="29" t="s">
        <v>1801</v>
      </c>
      <c r="AU689" s="70" t="s">
        <v>3247</v>
      </c>
    </row>
    <row r="690" spans="2:47" x14ac:dyDescent="0.25">
      <c r="B690" s="28" t="s">
        <v>1808</v>
      </c>
      <c r="C690" s="28" t="s">
        <v>142</v>
      </c>
      <c r="D690" s="28" t="s">
        <v>143</v>
      </c>
      <c r="E690" s="28" t="s">
        <v>2368</v>
      </c>
      <c r="F690" s="28" t="s">
        <v>1080</v>
      </c>
      <c r="G690" s="29">
        <v>462</v>
      </c>
      <c r="H690" s="29">
        <v>216</v>
      </c>
      <c r="I690" s="31">
        <v>0.46753246753246802</v>
      </c>
      <c r="J690" s="29">
        <v>246</v>
      </c>
      <c r="K690" s="31">
        <v>0.53246753246753198</v>
      </c>
      <c r="L690" s="29">
        <v>0</v>
      </c>
      <c r="M690" s="29">
        <v>1</v>
      </c>
      <c r="N690" s="29">
        <v>29</v>
      </c>
      <c r="O690" s="29">
        <v>42</v>
      </c>
      <c r="P690" s="29">
        <v>1</v>
      </c>
      <c r="Q690" s="29">
        <v>386</v>
      </c>
      <c r="R690" s="29">
        <v>3</v>
      </c>
      <c r="S690" s="29">
        <f>SUM(Table6[[#This Row],[AmInd]:[HawPI]],Table6[[#This Row],[Multiple]])</f>
        <v>76</v>
      </c>
      <c r="T690" s="29">
        <v>431</v>
      </c>
      <c r="U690" s="31">
        <v>0.93290043290043301</v>
      </c>
      <c r="V690" s="29">
        <v>31</v>
      </c>
      <c r="W690" s="31">
        <v>6.7099567099567103E-2</v>
      </c>
      <c r="X690" s="29">
        <v>0</v>
      </c>
      <c r="Y690" s="29">
        <v>12</v>
      </c>
      <c r="Z690" s="29" t="s">
        <v>1869</v>
      </c>
      <c r="AA690" s="29">
        <v>152</v>
      </c>
      <c r="AB690" s="29">
        <v>161</v>
      </c>
      <c r="AC690" s="29">
        <v>137</v>
      </c>
      <c r="AD690" s="28">
        <v>0</v>
      </c>
      <c r="AE690" s="29">
        <v>0</v>
      </c>
      <c r="AF690" s="29">
        <v>0</v>
      </c>
      <c r="AG690" s="29">
        <v>0</v>
      </c>
      <c r="AH690" s="29">
        <v>0</v>
      </c>
      <c r="AI690" s="29">
        <v>0</v>
      </c>
      <c r="AJ690" s="29">
        <v>0</v>
      </c>
      <c r="AK690" s="29">
        <v>0</v>
      </c>
      <c r="AL690" s="29">
        <v>0</v>
      </c>
      <c r="AM690" s="29">
        <v>0</v>
      </c>
      <c r="AN690" s="29">
        <v>0</v>
      </c>
      <c r="AO690" s="29">
        <v>321</v>
      </c>
      <c r="AP690" s="72">
        <f>Table6[[#This Row],[FRL]]/Table6[[#This Row],[Total Students]]</f>
        <v>0.69480519480519476</v>
      </c>
      <c r="AQ690" s="29">
        <v>321</v>
      </c>
      <c r="AR690" s="57">
        <f>Table6[[#This Row],[At Risk]]/Table6[[#This Row],[Total Students]]</f>
        <v>0.69480519480519476</v>
      </c>
      <c r="AS690" s="29" t="s">
        <v>1767</v>
      </c>
      <c r="AT690" s="29" t="s">
        <v>1797</v>
      </c>
      <c r="AU690" s="70" t="s">
        <v>3246</v>
      </c>
    </row>
    <row r="691" spans="2:47" x14ac:dyDescent="0.25">
      <c r="B691" s="28" t="s">
        <v>1808</v>
      </c>
      <c r="C691" s="28" t="s">
        <v>142</v>
      </c>
      <c r="D691" s="28" t="s">
        <v>143</v>
      </c>
      <c r="E691" s="28" t="s">
        <v>2369</v>
      </c>
      <c r="F691" s="28" t="s">
        <v>1081</v>
      </c>
      <c r="G691" s="29">
        <v>545</v>
      </c>
      <c r="H691" s="29">
        <v>249</v>
      </c>
      <c r="I691" s="31">
        <v>0.45688073394495399</v>
      </c>
      <c r="J691" s="29">
        <v>296</v>
      </c>
      <c r="K691" s="31">
        <v>0.54311926605504601</v>
      </c>
      <c r="L691" s="29">
        <v>1</v>
      </c>
      <c r="M691" s="29">
        <v>1</v>
      </c>
      <c r="N691" s="29">
        <v>66</v>
      </c>
      <c r="O691" s="29">
        <v>28</v>
      </c>
      <c r="P691" s="29">
        <v>0</v>
      </c>
      <c r="Q691" s="29">
        <v>449</v>
      </c>
      <c r="R691" s="29">
        <v>0</v>
      </c>
      <c r="S691" s="29">
        <f>SUM(Table6[[#This Row],[AmInd]:[HawPI]],Table6[[#This Row],[Multiple]])</f>
        <v>96</v>
      </c>
      <c r="T691" s="29">
        <v>544</v>
      </c>
      <c r="U691" s="31">
        <v>0.99816513761467895</v>
      </c>
      <c r="V691" s="29">
        <v>1</v>
      </c>
      <c r="W691" s="31">
        <v>1.8348623853210999E-3</v>
      </c>
      <c r="X691" s="29">
        <v>0</v>
      </c>
      <c r="Y691" s="29">
        <v>0</v>
      </c>
      <c r="Z691" s="29" t="s">
        <v>1869</v>
      </c>
      <c r="AA691" s="29">
        <v>0</v>
      </c>
      <c r="AB691" s="29">
        <v>0</v>
      </c>
      <c r="AC691" s="29">
        <v>0</v>
      </c>
      <c r="AD691" s="28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128</v>
      </c>
      <c r="AK691" s="29">
        <v>21</v>
      </c>
      <c r="AL691" s="29">
        <v>149</v>
      </c>
      <c r="AM691" s="29">
        <v>110</v>
      </c>
      <c r="AN691" s="29">
        <v>137</v>
      </c>
      <c r="AO691" s="29">
        <v>308</v>
      </c>
      <c r="AP691" s="72">
        <f>Table6[[#This Row],[FRL]]/Table6[[#This Row],[Total Students]]</f>
        <v>0.56513761467889911</v>
      </c>
      <c r="AQ691" s="29">
        <v>308</v>
      </c>
      <c r="AR691" s="57">
        <f>Table6[[#This Row],[At Risk]]/Table6[[#This Row],[Total Students]]</f>
        <v>0.56513761467889911</v>
      </c>
      <c r="AS691" s="29" t="s">
        <v>1767</v>
      </c>
      <c r="AT691" s="29" t="s">
        <v>1797</v>
      </c>
      <c r="AU691" s="70" t="s">
        <v>3246</v>
      </c>
    </row>
    <row r="692" spans="2:47" x14ac:dyDescent="0.25">
      <c r="B692" s="28" t="s">
        <v>1808</v>
      </c>
      <c r="C692" s="28" t="s">
        <v>142</v>
      </c>
      <c r="D692" s="28" t="s">
        <v>143</v>
      </c>
      <c r="E692" s="28" t="s">
        <v>2370</v>
      </c>
      <c r="F692" s="28" t="s">
        <v>1082</v>
      </c>
      <c r="G692" s="29">
        <v>552</v>
      </c>
      <c r="H692" s="29">
        <v>276</v>
      </c>
      <c r="I692" s="31">
        <v>0.5</v>
      </c>
      <c r="J692" s="29">
        <v>276</v>
      </c>
      <c r="K692" s="31">
        <v>0.5</v>
      </c>
      <c r="L692" s="29">
        <v>6</v>
      </c>
      <c r="M692" s="29">
        <v>2</v>
      </c>
      <c r="N692" s="29">
        <v>8</v>
      </c>
      <c r="O692" s="29">
        <v>15</v>
      </c>
      <c r="P692" s="29">
        <v>0</v>
      </c>
      <c r="Q692" s="29">
        <v>514</v>
      </c>
      <c r="R692" s="29">
        <v>7</v>
      </c>
      <c r="S692" s="29">
        <f>SUM(Table6[[#This Row],[AmInd]:[HawPI]],Table6[[#This Row],[Multiple]])</f>
        <v>38</v>
      </c>
      <c r="T692" s="29">
        <v>549</v>
      </c>
      <c r="U692" s="31">
        <v>0.99456521739130399</v>
      </c>
      <c r="V692" s="29">
        <v>3</v>
      </c>
      <c r="W692" s="31">
        <v>5.4347826086956503E-3</v>
      </c>
      <c r="X692" s="29">
        <v>0</v>
      </c>
      <c r="Y692" s="29">
        <v>15</v>
      </c>
      <c r="Z692" s="29" t="s">
        <v>1869</v>
      </c>
      <c r="AA692" s="29">
        <v>84</v>
      </c>
      <c r="AB692" s="29">
        <v>81</v>
      </c>
      <c r="AC692" s="29">
        <v>92</v>
      </c>
      <c r="AD692" s="28">
        <v>95</v>
      </c>
      <c r="AE692" s="29">
        <v>78</v>
      </c>
      <c r="AF692" s="29">
        <v>107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333</v>
      </c>
      <c r="AP692" s="72">
        <f>Table6[[#This Row],[FRL]]/Table6[[#This Row],[Total Students]]</f>
        <v>0.60326086956521741</v>
      </c>
      <c r="AQ692" s="29">
        <v>333</v>
      </c>
      <c r="AR692" s="57">
        <f>Table6[[#This Row],[At Risk]]/Table6[[#This Row],[Total Students]]</f>
        <v>0.60326086956521741</v>
      </c>
      <c r="AS692" s="29" t="s">
        <v>1767</v>
      </c>
      <c r="AT692" s="29" t="s">
        <v>1797</v>
      </c>
      <c r="AU692" s="70" t="s">
        <v>3246</v>
      </c>
    </row>
    <row r="693" spans="2:47" x14ac:dyDescent="0.25">
      <c r="B693" s="28" t="s">
        <v>1808</v>
      </c>
      <c r="C693" s="28" t="s">
        <v>142</v>
      </c>
      <c r="D693" s="28" t="s">
        <v>143</v>
      </c>
      <c r="E693" s="28" t="s">
        <v>2371</v>
      </c>
      <c r="F693" s="28" t="s">
        <v>1083</v>
      </c>
      <c r="G693" s="29">
        <v>369</v>
      </c>
      <c r="H693" s="29">
        <v>188</v>
      </c>
      <c r="I693" s="31">
        <v>0.50948509485094895</v>
      </c>
      <c r="J693" s="29">
        <v>181</v>
      </c>
      <c r="K693" s="31">
        <v>0.49051490514905099</v>
      </c>
      <c r="L693" s="29">
        <v>0</v>
      </c>
      <c r="M693" s="29">
        <v>12</v>
      </c>
      <c r="N693" s="29">
        <v>55</v>
      </c>
      <c r="O693" s="29">
        <v>59</v>
      </c>
      <c r="P693" s="29">
        <v>0</v>
      </c>
      <c r="Q693" s="29">
        <v>239</v>
      </c>
      <c r="R693" s="29">
        <v>4</v>
      </c>
      <c r="S693" s="29">
        <f>SUM(Table6[[#This Row],[AmInd]:[HawPI]],Table6[[#This Row],[Multiple]])</f>
        <v>130</v>
      </c>
      <c r="T693" s="29">
        <v>344</v>
      </c>
      <c r="U693" s="31">
        <v>0.93224932249322501</v>
      </c>
      <c r="V693" s="29">
        <v>25</v>
      </c>
      <c r="W693" s="31">
        <v>6.7750677506775103E-2</v>
      </c>
      <c r="X693" s="29">
        <v>0</v>
      </c>
      <c r="Y693" s="29">
        <v>14</v>
      </c>
      <c r="Z693" s="29" t="s">
        <v>1869</v>
      </c>
      <c r="AA693" s="29">
        <v>52</v>
      </c>
      <c r="AB693" s="29">
        <v>67</v>
      </c>
      <c r="AC693" s="29">
        <v>59</v>
      </c>
      <c r="AD693" s="28">
        <v>66</v>
      </c>
      <c r="AE693" s="29">
        <v>59</v>
      </c>
      <c r="AF693" s="29">
        <v>52</v>
      </c>
      <c r="AG693" s="29">
        <v>0</v>
      </c>
      <c r="AH693" s="29">
        <v>0</v>
      </c>
      <c r="AI693" s="29">
        <v>0</v>
      </c>
      <c r="AJ693" s="29">
        <v>0</v>
      </c>
      <c r="AK693" s="29">
        <v>0</v>
      </c>
      <c r="AL693" s="29">
        <v>0</v>
      </c>
      <c r="AM693" s="29">
        <v>0</v>
      </c>
      <c r="AN693" s="29">
        <v>0</v>
      </c>
      <c r="AO693" s="29">
        <v>233</v>
      </c>
      <c r="AP693" s="72">
        <f>Table6[[#This Row],[FRL]]/Table6[[#This Row],[Total Students]]</f>
        <v>0.63143631436314362</v>
      </c>
      <c r="AQ693" s="29">
        <v>233</v>
      </c>
      <c r="AR693" s="57">
        <f>Table6[[#This Row],[At Risk]]/Table6[[#This Row],[Total Students]]</f>
        <v>0.63143631436314362</v>
      </c>
      <c r="AS693" s="29" t="s">
        <v>1767</v>
      </c>
      <c r="AT693" s="29" t="s">
        <v>1797</v>
      </c>
      <c r="AU693" s="70" t="s">
        <v>3246</v>
      </c>
    </row>
    <row r="694" spans="2:47" x14ac:dyDescent="0.25">
      <c r="B694" s="28" t="s">
        <v>1808</v>
      </c>
      <c r="C694" s="28" t="s">
        <v>142</v>
      </c>
      <c r="D694" s="28" t="s">
        <v>143</v>
      </c>
      <c r="E694" s="28" t="s">
        <v>2372</v>
      </c>
      <c r="F694" s="28" t="s">
        <v>1084</v>
      </c>
      <c r="G694" s="29">
        <v>1524</v>
      </c>
      <c r="H694" s="29">
        <v>755</v>
      </c>
      <c r="I694" s="31">
        <v>0.49540682414698201</v>
      </c>
      <c r="J694" s="29">
        <v>769</v>
      </c>
      <c r="K694" s="31">
        <v>0.50459317585301799</v>
      </c>
      <c r="L694" s="29">
        <v>5</v>
      </c>
      <c r="M694" s="29">
        <v>17</v>
      </c>
      <c r="N694" s="29">
        <v>158</v>
      </c>
      <c r="O694" s="29">
        <v>84</v>
      </c>
      <c r="P694" s="29">
        <v>0</v>
      </c>
      <c r="Q694" s="29">
        <v>1257</v>
      </c>
      <c r="R694" s="29">
        <v>3</v>
      </c>
      <c r="S694" s="29">
        <f>SUM(Table6[[#This Row],[AmInd]:[HawPI]],Table6[[#This Row],[Multiple]])</f>
        <v>267</v>
      </c>
      <c r="T694" s="29">
        <v>1516</v>
      </c>
      <c r="U694" s="31">
        <v>0.99475065616797897</v>
      </c>
      <c r="V694" s="29">
        <v>8</v>
      </c>
      <c r="W694" s="31">
        <v>5.2493438320209999E-3</v>
      </c>
      <c r="X694" s="29">
        <v>0</v>
      </c>
      <c r="Y694" s="29">
        <v>0</v>
      </c>
      <c r="Z694" s="29" t="s">
        <v>1869</v>
      </c>
      <c r="AA694" s="29">
        <v>0</v>
      </c>
      <c r="AB694" s="29">
        <v>0</v>
      </c>
      <c r="AC694" s="29">
        <v>0</v>
      </c>
      <c r="AD694" s="28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570</v>
      </c>
      <c r="AM694" s="29">
        <v>480</v>
      </c>
      <c r="AN694" s="29">
        <v>474</v>
      </c>
      <c r="AO694" s="29">
        <v>552</v>
      </c>
      <c r="AP694" s="72">
        <f>Table6[[#This Row],[FRL]]/Table6[[#This Row],[Total Students]]</f>
        <v>0.36220472440944884</v>
      </c>
      <c r="AQ694" s="29">
        <v>552</v>
      </c>
      <c r="AR694" s="57">
        <f>Table6[[#This Row],[At Risk]]/Table6[[#This Row],[Total Students]]</f>
        <v>0.36220472440944884</v>
      </c>
      <c r="AS694" s="29" t="s">
        <v>1767</v>
      </c>
      <c r="AT694" s="29" t="s">
        <v>1797</v>
      </c>
      <c r="AU694" s="70" t="s">
        <v>3246</v>
      </c>
    </row>
    <row r="695" spans="2:47" x14ac:dyDescent="0.25">
      <c r="B695" s="28" t="s">
        <v>1808</v>
      </c>
      <c r="C695" s="28" t="s">
        <v>142</v>
      </c>
      <c r="D695" s="28" t="s">
        <v>143</v>
      </c>
      <c r="E695" s="28" t="s">
        <v>2373</v>
      </c>
      <c r="F695" s="28" t="s">
        <v>1085</v>
      </c>
      <c r="G695" s="29">
        <v>772</v>
      </c>
      <c r="H695" s="29">
        <v>387</v>
      </c>
      <c r="I695" s="31">
        <v>0.50129533678756499</v>
      </c>
      <c r="J695" s="29">
        <v>385</v>
      </c>
      <c r="K695" s="31">
        <v>0.49870466321243501</v>
      </c>
      <c r="L695" s="29">
        <v>1</v>
      </c>
      <c r="M695" s="29">
        <v>8</v>
      </c>
      <c r="N695" s="29">
        <v>65</v>
      </c>
      <c r="O695" s="29">
        <v>60</v>
      </c>
      <c r="P695" s="29">
        <v>2</v>
      </c>
      <c r="Q695" s="29">
        <v>633</v>
      </c>
      <c r="R695" s="29">
        <v>3</v>
      </c>
      <c r="S695" s="29">
        <f>SUM(Table6[[#This Row],[AmInd]:[HawPI]],Table6[[#This Row],[Multiple]])</f>
        <v>139</v>
      </c>
      <c r="T695" s="29">
        <v>758</v>
      </c>
      <c r="U695" s="31">
        <v>0.98186528497409298</v>
      </c>
      <c r="V695" s="29">
        <v>14</v>
      </c>
      <c r="W695" s="31">
        <v>1.81347150259067E-2</v>
      </c>
      <c r="X695" s="29">
        <v>0</v>
      </c>
      <c r="Y695" s="29">
        <v>0</v>
      </c>
      <c r="Z695" s="29" t="s">
        <v>1869</v>
      </c>
      <c r="AA695" s="29">
        <v>0</v>
      </c>
      <c r="AB695" s="29">
        <v>0</v>
      </c>
      <c r="AC695" s="29">
        <v>0</v>
      </c>
      <c r="AD695" s="28">
        <v>0</v>
      </c>
      <c r="AE695" s="29">
        <v>0</v>
      </c>
      <c r="AF695" s="29">
        <v>0</v>
      </c>
      <c r="AG695" s="29">
        <v>232</v>
      </c>
      <c r="AH695" s="29">
        <v>263</v>
      </c>
      <c r="AI695" s="29">
        <v>277</v>
      </c>
      <c r="AJ695" s="29">
        <v>0</v>
      </c>
      <c r="AK695" s="29">
        <v>0</v>
      </c>
      <c r="AL695" s="29">
        <v>0</v>
      </c>
      <c r="AM695" s="29">
        <v>0</v>
      </c>
      <c r="AN695" s="29">
        <v>0</v>
      </c>
      <c r="AO695" s="29">
        <v>388</v>
      </c>
      <c r="AP695" s="72">
        <f>Table6[[#This Row],[FRL]]/Table6[[#This Row],[Total Students]]</f>
        <v>0.50259067357512954</v>
      </c>
      <c r="AQ695" s="29">
        <v>388</v>
      </c>
      <c r="AR695" s="57">
        <f>Table6[[#This Row],[At Risk]]/Table6[[#This Row],[Total Students]]</f>
        <v>0.50259067357512954</v>
      </c>
      <c r="AS695" s="29" t="s">
        <v>1767</v>
      </c>
      <c r="AT695" s="29" t="s">
        <v>1797</v>
      </c>
      <c r="AU695" s="70" t="s">
        <v>3246</v>
      </c>
    </row>
    <row r="696" spans="2:47" x14ac:dyDescent="0.25">
      <c r="B696" s="28" t="s">
        <v>1808</v>
      </c>
      <c r="C696" s="28" t="s">
        <v>142</v>
      </c>
      <c r="D696" s="28" t="s">
        <v>143</v>
      </c>
      <c r="E696" s="28" t="s">
        <v>2374</v>
      </c>
      <c r="F696" s="28" t="s">
        <v>1086</v>
      </c>
      <c r="G696" s="29">
        <v>576</v>
      </c>
      <c r="H696" s="29">
        <v>290</v>
      </c>
      <c r="I696" s="31">
        <v>0.50347222222222199</v>
      </c>
      <c r="J696" s="29">
        <v>286</v>
      </c>
      <c r="K696" s="31">
        <v>0.49652777777777801</v>
      </c>
      <c r="L696" s="29">
        <v>0</v>
      </c>
      <c r="M696" s="29">
        <v>3</v>
      </c>
      <c r="N696" s="29">
        <v>18</v>
      </c>
      <c r="O696" s="29">
        <v>17</v>
      </c>
      <c r="P696" s="29">
        <v>0</v>
      </c>
      <c r="Q696" s="29">
        <v>531</v>
      </c>
      <c r="R696" s="29">
        <v>7</v>
      </c>
      <c r="S696" s="29">
        <f>SUM(Table6[[#This Row],[AmInd]:[HawPI]],Table6[[#This Row],[Multiple]])</f>
        <v>45</v>
      </c>
      <c r="T696" s="29">
        <v>573</v>
      </c>
      <c r="U696" s="31">
        <v>0.99479166666666696</v>
      </c>
      <c r="V696" s="29">
        <v>3</v>
      </c>
      <c r="W696" s="31">
        <v>5.2083333333333296E-3</v>
      </c>
      <c r="X696" s="29">
        <v>0</v>
      </c>
      <c r="Y696" s="29">
        <v>5</v>
      </c>
      <c r="Z696" s="29" t="s">
        <v>1869</v>
      </c>
      <c r="AA696" s="29">
        <v>87</v>
      </c>
      <c r="AB696" s="29">
        <v>89</v>
      </c>
      <c r="AC696" s="29">
        <v>100</v>
      </c>
      <c r="AD696" s="28">
        <v>109</v>
      </c>
      <c r="AE696" s="29">
        <v>102</v>
      </c>
      <c r="AF696" s="29">
        <v>84</v>
      </c>
      <c r="AG696" s="29">
        <v>0</v>
      </c>
      <c r="AH696" s="29">
        <v>0</v>
      </c>
      <c r="AI696" s="29">
        <v>0</v>
      </c>
      <c r="AJ696" s="29">
        <v>0</v>
      </c>
      <c r="AK696" s="29">
        <v>0</v>
      </c>
      <c r="AL696" s="29">
        <v>0</v>
      </c>
      <c r="AM696" s="29">
        <v>0</v>
      </c>
      <c r="AN696" s="29">
        <v>0</v>
      </c>
      <c r="AO696" s="29">
        <v>346</v>
      </c>
      <c r="AP696" s="72">
        <f>Table6[[#This Row],[FRL]]/Table6[[#This Row],[Total Students]]</f>
        <v>0.60069444444444442</v>
      </c>
      <c r="AQ696" s="29">
        <v>346</v>
      </c>
      <c r="AR696" s="57">
        <f>Table6[[#This Row],[At Risk]]/Table6[[#This Row],[Total Students]]</f>
        <v>0.60069444444444442</v>
      </c>
      <c r="AS696" s="29" t="s">
        <v>1767</v>
      </c>
      <c r="AT696" s="29" t="s">
        <v>1797</v>
      </c>
      <c r="AU696" s="70" t="s">
        <v>3246</v>
      </c>
    </row>
    <row r="697" spans="2:47" x14ac:dyDescent="0.25">
      <c r="B697" s="28" t="s">
        <v>1808</v>
      </c>
      <c r="C697" s="28" t="s">
        <v>142</v>
      </c>
      <c r="D697" s="28" t="s">
        <v>143</v>
      </c>
      <c r="E697" s="28" t="s">
        <v>2375</v>
      </c>
      <c r="F697" s="28" t="s">
        <v>1087</v>
      </c>
      <c r="G697" s="29">
        <v>663</v>
      </c>
      <c r="H697" s="29">
        <v>324</v>
      </c>
      <c r="I697" s="31">
        <v>0.48868778280543002</v>
      </c>
      <c r="J697" s="29">
        <v>339</v>
      </c>
      <c r="K697" s="31">
        <v>0.51131221719456998</v>
      </c>
      <c r="L697" s="29">
        <v>0</v>
      </c>
      <c r="M697" s="29">
        <v>2</v>
      </c>
      <c r="N697" s="29">
        <v>23</v>
      </c>
      <c r="O697" s="29">
        <v>15</v>
      </c>
      <c r="P697" s="29">
        <v>1</v>
      </c>
      <c r="Q697" s="29">
        <v>621</v>
      </c>
      <c r="R697" s="29">
        <v>1</v>
      </c>
      <c r="S697" s="29">
        <f>SUM(Table6[[#This Row],[AmInd]:[HawPI]],Table6[[#This Row],[Multiple]])</f>
        <v>42</v>
      </c>
      <c r="T697" s="29">
        <v>661</v>
      </c>
      <c r="U697" s="31">
        <v>0.99698340874811497</v>
      </c>
      <c r="V697" s="29">
        <v>2</v>
      </c>
      <c r="W697" s="31">
        <v>3.0165912518853701E-3</v>
      </c>
      <c r="X697" s="29">
        <v>0</v>
      </c>
      <c r="Y697" s="29">
        <v>0</v>
      </c>
      <c r="Z697" s="29" t="s">
        <v>1869</v>
      </c>
      <c r="AA697" s="29">
        <v>0</v>
      </c>
      <c r="AB697" s="29">
        <v>0</v>
      </c>
      <c r="AC697" s="29">
        <v>0</v>
      </c>
      <c r="AD697" s="28">
        <v>0</v>
      </c>
      <c r="AE697" s="29">
        <v>0</v>
      </c>
      <c r="AF697" s="29">
        <v>0</v>
      </c>
      <c r="AG697" s="29">
        <v>82</v>
      </c>
      <c r="AH697" s="29">
        <v>86</v>
      </c>
      <c r="AI697" s="29">
        <v>93</v>
      </c>
      <c r="AJ697" s="29">
        <v>87</v>
      </c>
      <c r="AK697" s="29">
        <v>9</v>
      </c>
      <c r="AL697" s="29">
        <v>104</v>
      </c>
      <c r="AM697" s="29">
        <v>102</v>
      </c>
      <c r="AN697" s="29">
        <v>100</v>
      </c>
      <c r="AO697" s="29">
        <v>281</v>
      </c>
      <c r="AP697" s="72">
        <f>Table6[[#This Row],[FRL]]/Table6[[#This Row],[Total Students]]</f>
        <v>0.42383107088989441</v>
      </c>
      <c r="AQ697" s="29">
        <v>281</v>
      </c>
      <c r="AR697" s="57">
        <f>Table6[[#This Row],[At Risk]]/Table6[[#This Row],[Total Students]]</f>
        <v>0.42383107088989441</v>
      </c>
      <c r="AS697" s="29" t="s">
        <v>1767</v>
      </c>
      <c r="AT697" s="29" t="s">
        <v>1797</v>
      </c>
      <c r="AU697" s="70" t="s">
        <v>3246</v>
      </c>
    </row>
    <row r="698" spans="2:47" x14ac:dyDescent="0.25">
      <c r="B698" s="28" t="s">
        <v>1808</v>
      </c>
      <c r="C698" s="28" t="s">
        <v>142</v>
      </c>
      <c r="D698" s="28" t="s">
        <v>143</v>
      </c>
      <c r="E698" s="28" t="s">
        <v>2376</v>
      </c>
      <c r="F698" s="28" t="s">
        <v>1088</v>
      </c>
      <c r="G698" s="29">
        <v>392</v>
      </c>
      <c r="H698" s="29">
        <v>197</v>
      </c>
      <c r="I698" s="31">
        <v>0.50255102040816302</v>
      </c>
      <c r="J698" s="29">
        <v>195</v>
      </c>
      <c r="K698" s="31">
        <v>0.49744897959183698</v>
      </c>
      <c r="L698" s="29">
        <v>0</v>
      </c>
      <c r="M698" s="29">
        <v>2</v>
      </c>
      <c r="N698" s="29">
        <v>11</v>
      </c>
      <c r="O698" s="29">
        <v>5</v>
      </c>
      <c r="P698" s="29">
        <v>0</v>
      </c>
      <c r="Q698" s="29">
        <v>369</v>
      </c>
      <c r="R698" s="29">
        <v>5</v>
      </c>
      <c r="S698" s="29">
        <f>SUM(Table6[[#This Row],[AmInd]:[HawPI]],Table6[[#This Row],[Multiple]])</f>
        <v>23</v>
      </c>
      <c r="T698" s="29">
        <v>391</v>
      </c>
      <c r="U698" s="31">
        <v>0.99744897959183698</v>
      </c>
      <c r="V698" s="29">
        <v>1</v>
      </c>
      <c r="W698" s="31">
        <v>2.5510204081632699E-3</v>
      </c>
      <c r="X698" s="29">
        <v>0</v>
      </c>
      <c r="Y698" s="29">
        <v>0</v>
      </c>
      <c r="Z698" s="29" t="s">
        <v>1869</v>
      </c>
      <c r="AA698" s="29">
        <v>0</v>
      </c>
      <c r="AB698" s="29">
        <v>0</v>
      </c>
      <c r="AC698" s="29">
        <v>0</v>
      </c>
      <c r="AD698" s="28">
        <v>0</v>
      </c>
      <c r="AE698" s="29">
        <v>0</v>
      </c>
      <c r="AF698" s="29">
        <v>0</v>
      </c>
      <c r="AG698" s="29">
        <v>0</v>
      </c>
      <c r="AH698" s="29">
        <v>51</v>
      </c>
      <c r="AI698" s="29">
        <v>60</v>
      </c>
      <c r="AJ698" s="29">
        <v>72</v>
      </c>
      <c r="AK698" s="29">
        <v>0</v>
      </c>
      <c r="AL698" s="29">
        <v>86</v>
      </c>
      <c r="AM698" s="29">
        <v>68</v>
      </c>
      <c r="AN698" s="29">
        <v>55</v>
      </c>
      <c r="AO698" s="29">
        <v>134</v>
      </c>
      <c r="AP698" s="72">
        <f>Table6[[#This Row],[FRL]]/Table6[[#This Row],[Total Students]]</f>
        <v>0.34183673469387754</v>
      </c>
      <c r="AQ698" s="29">
        <v>134</v>
      </c>
      <c r="AR698" s="57">
        <f>Table6[[#This Row],[At Risk]]/Table6[[#This Row],[Total Students]]</f>
        <v>0.34183673469387754</v>
      </c>
      <c r="AS698" s="29" t="s">
        <v>1767</v>
      </c>
      <c r="AT698" s="29" t="s">
        <v>1797</v>
      </c>
      <c r="AU698" s="70" t="s">
        <v>3246</v>
      </c>
    </row>
    <row r="699" spans="2:47" x14ac:dyDescent="0.25">
      <c r="B699" s="28" t="s">
        <v>1808</v>
      </c>
      <c r="C699" s="28" t="s">
        <v>142</v>
      </c>
      <c r="D699" s="28" t="s">
        <v>143</v>
      </c>
      <c r="E699" s="28" t="s">
        <v>2377</v>
      </c>
      <c r="F699" s="28" t="s">
        <v>1089</v>
      </c>
      <c r="G699" s="29">
        <v>352</v>
      </c>
      <c r="H699" s="29">
        <v>163</v>
      </c>
      <c r="I699" s="31">
        <v>0.46306818181818199</v>
      </c>
      <c r="J699" s="29">
        <v>189</v>
      </c>
      <c r="K699" s="31">
        <v>0.53693181818181801</v>
      </c>
      <c r="L699" s="29">
        <v>0</v>
      </c>
      <c r="M699" s="29">
        <v>5</v>
      </c>
      <c r="N699" s="29">
        <v>32</v>
      </c>
      <c r="O699" s="29">
        <v>32</v>
      </c>
      <c r="P699" s="29">
        <v>0</v>
      </c>
      <c r="Q699" s="29">
        <v>282</v>
      </c>
      <c r="R699" s="29">
        <v>1</v>
      </c>
      <c r="S699" s="29">
        <f>SUM(Table6[[#This Row],[AmInd]:[HawPI]],Table6[[#This Row],[Multiple]])</f>
        <v>70</v>
      </c>
      <c r="T699" s="29">
        <v>330</v>
      </c>
      <c r="U699" s="31">
        <v>0.9375</v>
      </c>
      <c r="V699" s="29">
        <v>22</v>
      </c>
      <c r="W699" s="31">
        <v>6.25E-2</v>
      </c>
      <c r="X699" s="29">
        <v>0</v>
      </c>
      <c r="Y699" s="29">
        <v>2</v>
      </c>
      <c r="Z699" s="29" t="s">
        <v>1869</v>
      </c>
      <c r="AA699" s="29">
        <v>56</v>
      </c>
      <c r="AB699" s="29">
        <v>51</v>
      </c>
      <c r="AC699" s="29">
        <v>61</v>
      </c>
      <c r="AD699" s="28">
        <v>64</v>
      </c>
      <c r="AE699" s="29">
        <v>58</v>
      </c>
      <c r="AF699" s="29">
        <v>60</v>
      </c>
      <c r="AG699" s="29">
        <v>0</v>
      </c>
      <c r="AH699" s="29">
        <v>0</v>
      </c>
      <c r="AI699" s="29">
        <v>0</v>
      </c>
      <c r="AJ699" s="29">
        <v>0</v>
      </c>
      <c r="AK699" s="29">
        <v>0</v>
      </c>
      <c r="AL699" s="29">
        <v>0</v>
      </c>
      <c r="AM699" s="29">
        <v>0</v>
      </c>
      <c r="AN699" s="29">
        <v>0</v>
      </c>
      <c r="AO699" s="29">
        <v>207</v>
      </c>
      <c r="AP699" s="72">
        <f>Table6[[#This Row],[FRL]]/Table6[[#This Row],[Total Students]]</f>
        <v>0.58806818181818177</v>
      </c>
      <c r="AQ699" s="29">
        <v>207</v>
      </c>
      <c r="AR699" s="57">
        <f>Table6[[#This Row],[At Risk]]/Table6[[#This Row],[Total Students]]</f>
        <v>0.58806818181818177</v>
      </c>
      <c r="AS699" s="29" t="s">
        <v>1767</v>
      </c>
      <c r="AT699" s="29" t="s">
        <v>1797</v>
      </c>
      <c r="AU699" s="70" t="s">
        <v>3246</v>
      </c>
    </row>
    <row r="700" spans="2:47" x14ac:dyDescent="0.25">
      <c r="B700" s="28" t="s">
        <v>1808</v>
      </c>
      <c r="C700" s="28" t="s">
        <v>142</v>
      </c>
      <c r="D700" s="28" t="s">
        <v>143</v>
      </c>
      <c r="E700" s="28" t="s">
        <v>2378</v>
      </c>
      <c r="F700" s="28" t="s">
        <v>1090</v>
      </c>
      <c r="G700" s="29">
        <v>337</v>
      </c>
      <c r="H700" s="29">
        <v>188</v>
      </c>
      <c r="I700" s="31">
        <v>0.55786350148368002</v>
      </c>
      <c r="J700" s="29">
        <v>149</v>
      </c>
      <c r="K700" s="31">
        <v>0.44213649851631998</v>
      </c>
      <c r="L700" s="29">
        <v>3</v>
      </c>
      <c r="M700" s="29">
        <v>1</v>
      </c>
      <c r="N700" s="29">
        <v>0</v>
      </c>
      <c r="O700" s="29">
        <v>4</v>
      </c>
      <c r="P700" s="29">
        <v>0</v>
      </c>
      <c r="Q700" s="29">
        <v>326</v>
      </c>
      <c r="R700" s="29">
        <v>3</v>
      </c>
      <c r="S700" s="29">
        <f>SUM(Table6[[#This Row],[AmInd]:[HawPI]],Table6[[#This Row],[Multiple]])</f>
        <v>11</v>
      </c>
      <c r="T700" s="29">
        <v>337</v>
      </c>
      <c r="U700" s="31">
        <v>1</v>
      </c>
      <c r="V700" s="29">
        <v>0</v>
      </c>
      <c r="W700" s="31">
        <v>0</v>
      </c>
      <c r="X700" s="29">
        <v>0</v>
      </c>
      <c r="Y700" s="29">
        <v>14</v>
      </c>
      <c r="Z700" s="29" t="s">
        <v>1869</v>
      </c>
      <c r="AA700" s="29">
        <v>45</v>
      </c>
      <c r="AB700" s="29">
        <v>31</v>
      </c>
      <c r="AC700" s="29">
        <v>46</v>
      </c>
      <c r="AD700" s="28">
        <v>37</v>
      </c>
      <c r="AE700" s="29">
        <v>34</v>
      </c>
      <c r="AF700" s="29">
        <v>36</v>
      </c>
      <c r="AG700" s="29">
        <v>34</v>
      </c>
      <c r="AH700" s="29">
        <v>31</v>
      </c>
      <c r="AI700" s="29">
        <v>29</v>
      </c>
      <c r="AJ700" s="29">
        <v>0</v>
      </c>
      <c r="AK700" s="29">
        <v>0</v>
      </c>
      <c r="AL700" s="29">
        <v>0</v>
      </c>
      <c r="AM700" s="29">
        <v>0</v>
      </c>
      <c r="AN700" s="29">
        <v>0</v>
      </c>
      <c r="AO700" s="29">
        <v>224</v>
      </c>
      <c r="AP700" s="72">
        <f>Table6[[#This Row],[FRL]]/Table6[[#This Row],[Total Students]]</f>
        <v>0.66468842729970323</v>
      </c>
      <c r="AQ700" s="29">
        <v>224</v>
      </c>
      <c r="AR700" s="57">
        <f>Table6[[#This Row],[At Risk]]/Table6[[#This Row],[Total Students]]</f>
        <v>0.66468842729970323</v>
      </c>
      <c r="AS700" s="29" t="s">
        <v>1767</v>
      </c>
      <c r="AT700" s="29" t="s">
        <v>1797</v>
      </c>
      <c r="AU700" s="70" t="s">
        <v>3246</v>
      </c>
    </row>
    <row r="701" spans="2:47" x14ac:dyDescent="0.25">
      <c r="B701" s="28" t="s">
        <v>1808</v>
      </c>
      <c r="C701" s="28" t="s">
        <v>142</v>
      </c>
      <c r="D701" s="28" t="s">
        <v>143</v>
      </c>
      <c r="E701" s="28" t="s">
        <v>2379</v>
      </c>
      <c r="F701" s="28" t="s">
        <v>1091</v>
      </c>
      <c r="G701" s="29">
        <v>684</v>
      </c>
      <c r="H701" s="29">
        <v>331</v>
      </c>
      <c r="I701" s="31">
        <v>0.48391812865497102</v>
      </c>
      <c r="J701" s="29">
        <v>353</v>
      </c>
      <c r="K701" s="31">
        <v>0.51608187134502903</v>
      </c>
      <c r="L701" s="29">
        <v>0</v>
      </c>
      <c r="M701" s="29">
        <v>0</v>
      </c>
      <c r="N701" s="29">
        <v>5</v>
      </c>
      <c r="O701" s="29">
        <v>45</v>
      </c>
      <c r="P701" s="29">
        <v>0</v>
      </c>
      <c r="Q701" s="29">
        <v>627</v>
      </c>
      <c r="R701" s="29">
        <v>7</v>
      </c>
      <c r="S701" s="29">
        <f>SUM(Table6[[#This Row],[AmInd]:[HawPI]],Table6[[#This Row],[Multiple]])</f>
        <v>57</v>
      </c>
      <c r="T701" s="29">
        <v>666</v>
      </c>
      <c r="U701" s="31">
        <v>0.97368421052631604</v>
      </c>
      <c r="V701" s="29">
        <v>18</v>
      </c>
      <c r="W701" s="31">
        <v>2.6315789473684199E-2</v>
      </c>
      <c r="X701" s="29">
        <v>0</v>
      </c>
      <c r="Y701" s="29">
        <v>12</v>
      </c>
      <c r="Z701" s="29" t="s">
        <v>1869</v>
      </c>
      <c r="AA701" s="29">
        <v>43</v>
      </c>
      <c r="AB701" s="29">
        <v>60</v>
      </c>
      <c r="AC701" s="29">
        <v>45</v>
      </c>
      <c r="AD701" s="28">
        <v>47</v>
      </c>
      <c r="AE701" s="29">
        <v>59</v>
      </c>
      <c r="AF701" s="29">
        <v>58</v>
      </c>
      <c r="AG701" s="29">
        <v>67</v>
      </c>
      <c r="AH701" s="29">
        <v>50</v>
      </c>
      <c r="AI701" s="29">
        <v>60</v>
      </c>
      <c r="AJ701" s="29">
        <v>45</v>
      </c>
      <c r="AK701" s="29">
        <v>7</v>
      </c>
      <c r="AL701" s="29">
        <v>46</v>
      </c>
      <c r="AM701" s="29">
        <v>44</v>
      </c>
      <c r="AN701" s="29">
        <v>41</v>
      </c>
      <c r="AO701" s="29">
        <v>370</v>
      </c>
      <c r="AP701" s="72">
        <f>Table6[[#This Row],[FRL]]/Table6[[#This Row],[Total Students]]</f>
        <v>0.54093567251461994</v>
      </c>
      <c r="AQ701" s="29">
        <v>370</v>
      </c>
      <c r="AR701" s="57">
        <f>Table6[[#This Row],[At Risk]]/Table6[[#This Row],[Total Students]]</f>
        <v>0.54093567251461994</v>
      </c>
      <c r="AS701" s="29" t="s">
        <v>1767</v>
      </c>
      <c r="AT701" s="29" t="s">
        <v>1797</v>
      </c>
      <c r="AU701" s="70" t="s">
        <v>3246</v>
      </c>
    </row>
    <row r="702" spans="2:47" x14ac:dyDescent="0.25">
      <c r="B702" s="28" t="s">
        <v>1808</v>
      </c>
      <c r="C702" s="28" t="s">
        <v>142</v>
      </c>
      <c r="D702" s="28" t="s">
        <v>143</v>
      </c>
      <c r="E702" s="28" t="s">
        <v>2380</v>
      </c>
      <c r="F702" s="28" t="s">
        <v>1019</v>
      </c>
      <c r="G702" s="29">
        <v>666</v>
      </c>
      <c r="H702" s="29">
        <v>313</v>
      </c>
      <c r="I702" s="31">
        <v>0.46996996996996998</v>
      </c>
      <c r="J702" s="29">
        <v>353</v>
      </c>
      <c r="K702" s="31">
        <v>0.53003003003003002</v>
      </c>
      <c r="L702" s="29">
        <v>1</v>
      </c>
      <c r="M702" s="29">
        <v>1</v>
      </c>
      <c r="N702" s="29">
        <v>14</v>
      </c>
      <c r="O702" s="29">
        <v>34</v>
      </c>
      <c r="P702" s="29">
        <v>0</v>
      </c>
      <c r="Q702" s="29">
        <v>612</v>
      </c>
      <c r="R702" s="29">
        <v>4</v>
      </c>
      <c r="S702" s="29">
        <f>SUM(Table6[[#This Row],[AmInd]:[HawPI]],Table6[[#This Row],[Multiple]])</f>
        <v>54</v>
      </c>
      <c r="T702" s="29">
        <v>659</v>
      </c>
      <c r="U702" s="31">
        <v>0.989489489489489</v>
      </c>
      <c r="V702" s="29">
        <v>7</v>
      </c>
      <c r="W702" s="31">
        <v>1.0510510510510499E-2</v>
      </c>
      <c r="X702" s="29">
        <v>0</v>
      </c>
      <c r="Y702" s="29">
        <v>24</v>
      </c>
      <c r="Z702" s="29" t="s">
        <v>1869</v>
      </c>
      <c r="AA702" s="29">
        <v>98</v>
      </c>
      <c r="AB702" s="29">
        <v>100</v>
      </c>
      <c r="AC702" s="29">
        <v>102</v>
      </c>
      <c r="AD702" s="28">
        <v>112</v>
      </c>
      <c r="AE702" s="29">
        <v>107</v>
      </c>
      <c r="AF702" s="29">
        <v>123</v>
      </c>
      <c r="AG702" s="29">
        <v>0</v>
      </c>
      <c r="AH702" s="29">
        <v>0</v>
      </c>
      <c r="AI702" s="29">
        <v>0</v>
      </c>
      <c r="AJ702" s="29">
        <v>0</v>
      </c>
      <c r="AK702" s="29">
        <v>0</v>
      </c>
      <c r="AL702" s="29">
        <v>0</v>
      </c>
      <c r="AM702" s="29">
        <v>0</v>
      </c>
      <c r="AN702" s="29">
        <v>0</v>
      </c>
      <c r="AO702" s="29">
        <v>338</v>
      </c>
      <c r="AP702" s="72">
        <f>Table6[[#This Row],[FRL]]/Table6[[#This Row],[Total Students]]</f>
        <v>0.5075075075075075</v>
      </c>
      <c r="AQ702" s="29">
        <v>338</v>
      </c>
      <c r="AR702" s="57">
        <f>Table6[[#This Row],[At Risk]]/Table6[[#This Row],[Total Students]]</f>
        <v>0.5075075075075075</v>
      </c>
      <c r="AS702" s="29" t="s">
        <v>1767</v>
      </c>
      <c r="AT702" s="29" t="s">
        <v>1797</v>
      </c>
      <c r="AU702" s="70" t="s">
        <v>3246</v>
      </c>
    </row>
    <row r="703" spans="2:47" x14ac:dyDescent="0.25">
      <c r="B703" s="28" t="s">
        <v>1808</v>
      </c>
      <c r="C703" s="28" t="s">
        <v>142</v>
      </c>
      <c r="D703" s="28" t="s">
        <v>143</v>
      </c>
      <c r="E703" s="28" t="s">
        <v>2381</v>
      </c>
      <c r="F703" s="28" t="s">
        <v>1092</v>
      </c>
      <c r="G703" s="29">
        <v>1293</v>
      </c>
      <c r="H703" s="29">
        <v>651</v>
      </c>
      <c r="I703" s="31">
        <v>0.50348027842227405</v>
      </c>
      <c r="J703" s="29">
        <v>642</v>
      </c>
      <c r="K703" s="31">
        <v>0.496519721577726</v>
      </c>
      <c r="L703" s="29">
        <v>0</v>
      </c>
      <c r="M703" s="29">
        <v>5</v>
      </c>
      <c r="N703" s="29">
        <v>50</v>
      </c>
      <c r="O703" s="29">
        <v>33</v>
      </c>
      <c r="P703" s="29">
        <v>0</v>
      </c>
      <c r="Q703" s="29">
        <v>1204</v>
      </c>
      <c r="R703" s="29">
        <v>1</v>
      </c>
      <c r="S703" s="29">
        <f>SUM(Table6[[#This Row],[AmInd]:[HawPI]],Table6[[#This Row],[Multiple]])</f>
        <v>89</v>
      </c>
      <c r="T703" s="29">
        <v>1292</v>
      </c>
      <c r="U703" s="31">
        <v>0.99922660479504999</v>
      </c>
      <c r="V703" s="29">
        <v>1</v>
      </c>
      <c r="W703" s="31">
        <v>7.7339520494972903E-4</v>
      </c>
      <c r="X703" s="29">
        <v>0</v>
      </c>
      <c r="Y703" s="29">
        <v>0</v>
      </c>
      <c r="Z703" s="29" t="s">
        <v>1869</v>
      </c>
      <c r="AA703" s="29">
        <v>0</v>
      </c>
      <c r="AB703" s="29">
        <v>0</v>
      </c>
      <c r="AC703" s="29">
        <v>0</v>
      </c>
      <c r="AD703" s="28">
        <v>0</v>
      </c>
      <c r="AE703" s="29">
        <v>0</v>
      </c>
      <c r="AF703" s="29">
        <v>0</v>
      </c>
      <c r="AG703" s="29">
        <v>0</v>
      </c>
      <c r="AH703" s="29">
        <v>0</v>
      </c>
      <c r="AI703" s="29">
        <v>0</v>
      </c>
      <c r="AJ703" s="29">
        <v>307</v>
      </c>
      <c r="AK703" s="29">
        <v>5</v>
      </c>
      <c r="AL703" s="29">
        <v>344</v>
      </c>
      <c r="AM703" s="29">
        <v>330</v>
      </c>
      <c r="AN703" s="29">
        <v>307</v>
      </c>
      <c r="AO703" s="29">
        <v>407</v>
      </c>
      <c r="AP703" s="72">
        <f>Table6[[#This Row],[FRL]]/Table6[[#This Row],[Total Students]]</f>
        <v>0.31477184841453981</v>
      </c>
      <c r="AQ703" s="29">
        <v>407</v>
      </c>
      <c r="AR703" s="57">
        <f>Table6[[#This Row],[At Risk]]/Table6[[#This Row],[Total Students]]</f>
        <v>0.31477184841453981</v>
      </c>
      <c r="AS703" s="29" t="s">
        <v>1767</v>
      </c>
      <c r="AT703" s="29" t="s">
        <v>1797</v>
      </c>
      <c r="AU703" s="70" t="s">
        <v>3246</v>
      </c>
    </row>
    <row r="704" spans="2:47" x14ac:dyDescent="0.25">
      <c r="B704" s="28" t="s">
        <v>1808</v>
      </c>
      <c r="C704" s="28" t="s">
        <v>142</v>
      </c>
      <c r="D704" s="28" t="s">
        <v>143</v>
      </c>
      <c r="E704" s="28" t="s">
        <v>2382</v>
      </c>
      <c r="F704" s="28" t="s">
        <v>1093</v>
      </c>
      <c r="G704" s="29">
        <v>1057</v>
      </c>
      <c r="H704" s="29">
        <v>502</v>
      </c>
      <c r="I704" s="31">
        <v>0.47492904446546802</v>
      </c>
      <c r="J704" s="29">
        <v>555</v>
      </c>
      <c r="K704" s="31">
        <v>0.52507095553453198</v>
      </c>
      <c r="L704" s="29">
        <v>2</v>
      </c>
      <c r="M704" s="29">
        <v>12</v>
      </c>
      <c r="N704" s="29">
        <v>43</v>
      </c>
      <c r="O704" s="29">
        <v>26</v>
      </c>
      <c r="P704" s="29">
        <v>1</v>
      </c>
      <c r="Q704" s="29">
        <v>964</v>
      </c>
      <c r="R704" s="29">
        <v>9</v>
      </c>
      <c r="S704" s="29">
        <f>SUM(Table6[[#This Row],[AmInd]:[HawPI]],Table6[[#This Row],[Multiple]])</f>
        <v>93</v>
      </c>
      <c r="T704" s="29">
        <v>1055</v>
      </c>
      <c r="U704" s="31">
        <v>0.99810785241248801</v>
      </c>
      <c r="V704" s="29">
        <v>2</v>
      </c>
      <c r="W704" s="31">
        <v>1.89214758751183E-3</v>
      </c>
      <c r="X704" s="29">
        <v>0</v>
      </c>
      <c r="Y704" s="29">
        <v>0</v>
      </c>
      <c r="Z704" s="29" t="s">
        <v>1869</v>
      </c>
      <c r="AA704" s="29">
        <v>0</v>
      </c>
      <c r="AB704" s="29">
        <v>0</v>
      </c>
      <c r="AC704" s="29">
        <v>0</v>
      </c>
      <c r="AD704" s="28">
        <v>0</v>
      </c>
      <c r="AE704" s="29">
        <v>0</v>
      </c>
      <c r="AF704" s="29">
        <v>0</v>
      </c>
      <c r="AG704" s="29">
        <v>353</v>
      </c>
      <c r="AH704" s="29">
        <v>374</v>
      </c>
      <c r="AI704" s="29">
        <v>330</v>
      </c>
      <c r="AJ704" s="29">
        <v>0</v>
      </c>
      <c r="AK704" s="29">
        <v>0</v>
      </c>
      <c r="AL704" s="29">
        <v>0</v>
      </c>
      <c r="AM704" s="29">
        <v>0</v>
      </c>
      <c r="AN704" s="29">
        <v>0</v>
      </c>
      <c r="AO704" s="29">
        <v>389</v>
      </c>
      <c r="AP704" s="72">
        <f>Table6[[#This Row],[FRL]]/Table6[[#This Row],[Total Students]]</f>
        <v>0.36802270577105012</v>
      </c>
      <c r="AQ704" s="29">
        <v>389</v>
      </c>
      <c r="AR704" s="57">
        <f>Table6[[#This Row],[At Risk]]/Table6[[#This Row],[Total Students]]</f>
        <v>0.36802270577105012</v>
      </c>
      <c r="AS704" s="29" t="s">
        <v>1767</v>
      </c>
      <c r="AT704" s="29" t="s">
        <v>1797</v>
      </c>
      <c r="AU704" s="70" t="s">
        <v>3246</v>
      </c>
    </row>
    <row r="705" spans="2:47" x14ac:dyDescent="0.25">
      <c r="B705" s="28" t="s">
        <v>1808</v>
      </c>
      <c r="C705" s="28" t="s">
        <v>142</v>
      </c>
      <c r="D705" s="28" t="s">
        <v>143</v>
      </c>
      <c r="E705" s="28" t="s">
        <v>2383</v>
      </c>
      <c r="F705" s="28" t="s">
        <v>1094</v>
      </c>
      <c r="G705" s="29">
        <v>393</v>
      </c>
      <c r="H705" s="29">
        <v>197</v>
      </c>
      <c r="I705" s="31">
        <v>0.50127226463104302</v>
      </c>
      <c r="J705" s="29">
        <v>196</v>
      </c>
      <c r="K705" s="31">
        <v>0.49872773536895698</v>
      </c>
      <c r="L705" s="29">
        <v>0</v>
      </c>
      <c r="M705" s="29">
        <v>0</v>
      </c>
      <c r="N705" s="29">
        <v>4</v>
      </c>
      <c r="O705" s="29">
        <v>7</v>
      </c>
      <c r="P705" s="29">
        <v>0</v>
      </c>
      <c r="Q705" s="29">
        <v>381</v>
      </c>
      <c r="R705" s="29">
        <v>1</v>
      </c>
      <c r="S705" s="29">
        <f>SUM(Table6[[#This Row],[AmInd]:[HawPI]],Table6[[#This Row],[Multiple]])</f>
        <v>12</v>
      </c>
      <c r="T705" s="29">
        <v>389</v>
      </c>
      <c r="U705" s="31">
        <v>0.98982188295165396</v>
      </c>
      <c r="V705" s="29">
        <v>4</v>
      </c>
      <c r="W705" s="31">
        <v>1.01781170483461E-2</v>
      </c>
      <c r="X705" s="29">
        <v>0</v>
      </c>
      <c r="Y705" s="29">
        <v>3</v>
      </c>
      <c r="Z705" s="29" t="s">
        <v>1869</v>
      </c>
      <c r="AA705" s="29">
        <v>22</v>
      </c>
      <c r="AB705" s="29">
        <v>32</v>
      </c>
      <c r="AC705" s="29">
        <v>26</v>
      </c>
      <c r="AD705" s="28">
        <v>43</v>
      </c>
      <c r="AE705" s="29">
        <v>33</v>
      </c>
      <c r="AF705" s="29">
        <v>31</v>
      </c>
      <c r="AG705" s="29">
        <v>33</v>
      </c>
      <c r="AH705" s="29">
        <v>33</v>
      </c>
      <c r="AI705" s="29">
        <v>33</v>
      </c>
      <c r="AJ705" s="29">
        <v>28</v>
      </c>
      <c r="AK705" s="29">
        <v>2</v>
      </c>
      <c r="AL705" s="29">
        <v>34</v>
      </c>
      <c r="AM705" s="29">
        <v>20</v>
      </c>
      <c r="AN705" s="29">
        <v>20</v>
      </c>
      <c r="AO705" s="29">
        <v>218</v>
      </c>
      <c r="AP705" s="72">
        <f>Table6[[#This Row],[FRL]]/Table6[[#This Row],[Total Students]]</f>
        <v>0.55470737913486001</v>
      </c>
      <c r="AQ705" s="29">
        <v>218</v>
      </c>
      <c r="AR705" s="57">
        <f>Table6[[#This Row],[At Risk]]/Table6[[#This Row],[Total Students]]</f>
        <v>0.55470737913486001</v>
      </c>
      <c r="AS705" s="29" t="s">
        <v>1767</v>
      </c>
      <c r="AT705" s="29" t="s">
        <v>1797</v>
      </c>
      <c r="AU705" s="70" t="s">
        <v>3246</v>
      </c>
    </row>
    <row r="706" spans="2:47" x14ac:dyDescent="0.25">
      <c r="B706" s="28" t="s">
        <v>1808</v>
      </c>
      <c r="C706" s="28" t="s">
        <v>142</v>
      </c>
      <c r="D706" s="28" t="s">
        <v>143</v>
      </c>
      <c r="E706" s="28" t="s">
        <v>2384</v>
      </c>
      <c r="F706" s="28" t="s">
        <v>612</v>
      </c>
      <c r="G706" s="29">
        <v>366</v>
      </c>
      <c r="H706" s="29">
        <v>179</v>
      </c>
      <c r="I706" s="31">
        <v>0.489071038251366</v>
      </c>
      <c r="J706" s="29">
        <v>187</v>
      </c>
      <c r="K706" s="31">
        <v>0.510928961748634</v>
      </c>
      <c r="L706" s="29">
        <v>3</v>
      </c>
      <c r="M706" s="29">
        <v>1</v>
      </c>
      <c r="N706" s="29">
        <v>52</v>
      </c>
      <c r="O706" s="29">
        <v>41</v>
      </c>
      <c r="P706" s="29">
        <v>1</v>
      </c>
      <c r="Q706" s="29">
        <v>261</v>
      </c>
      <c r="R706" s="29">
        <v>7</v>
      </c>
      <c r="S706" s="29">
        <f>SUM(Table6[[#This Row],[AmInd]:[HawPI]],Table6[[#This Row],[Multiple]])</f>
        <v>105</v>
      </c>
      <c r="T706" s="29">
        <v>343</v>
      </c>
      <c r="U706" s="31">
        <v>0.93715846994535501</v>
      </c>
      <c r="V706" s="29">
        <v>23</v>
      </c>
      <c r="W706" s="31">
        <v>6.2841530054644795E-2</v>
      </c>
      <c r="X706" s="29">
        <v>0</v>
      </c>
      <c r="Y706" s="29">
        <v>10</v>
      </c>
      <c r="Z706" s="29" t="s">
        <v>1869</v>
      </c>
      <c r="AA706" s="29">
        <v>60</v>
      </c>
      <c r="AB706" s="29">
        <v>63</v>
      </c>
      <c r="AC706" s="29">
        <v>56</v>
      </c>
      <c r="AD706" s="28">
        <v>53</v>
      </c>
      <c r="AE706" s="29">
        <v>64</v>
      </c>
      <c r="AF706" s="29">
        <v>60</v>
      </c>
      <c r="AG706" s="29">
        <v>0</v>
      </c>
      <c r="AH706" s="29">
        <v>0</v>
      </c>
      <c r="AI706" s="29">
        <v>0</v>
      </c>
      <c r="AJ706" s="29">
        <v>0</v>
      </c>
      <c r="AK706" s="29">
        <v>0</v>
      </c>
      <c r="AL706" s="29">
        <v>0</v>
      </c>
      <c r="AM706" s="29">
        <v>0</v>
      </c>
      <c r="AN706" s="29">
        <v>0</v>
      </c>
      <c r="AO706" s="29">
        <v>238</v>
      </c>
      <c r="AP706" s="72">
        <f>Table6[[#This Row],[FRL]]/Table6[[#This Row],[Total Students]]</f>
        <v>0.65027322404371579</v>
      </c>
      <c r="AQ706" s="29">
        <v>238</v>
      </c>
      <c r="AR706" s="57">
        <f>Table6[[#This Row],[At Risk]]/Table6[[#This Row],[Total Students]]</f>
        <v>0.65027322404371579</v>
      </c>
      <c r="AS706" s="29" t="s">
        <v>1767</v>
      </c>
      <c r="AT706" s="29" t="s">
        <v>1797</v>
      </c>
      <c r="AU706" s="70" t="s">
        <v>3246</v>
      </c>
    </row>
    <row r="707" spans="2:47" x14ac:dyDescent="0.25">
      <c r="B707" s="28" t="s">
        <v>1808</v>
      </c>
      <c r="C707" s="28" t="s">
        <v>142</v>
      </c>
      <c r="D707" s="28" t="s">
        <v>143</v>
      </c>
      <c r="E707" s="28" t="s">
        <v>2385</v>
      </c>
      <c r="F707" s="28" t="s">
        <v>1095</v>
      </c>
      <c r="G707" s="29">
        <v>290</v>
      </c>
      <c r="H707" s="29">
        <v>137</v>
      </c>
      <c r="I707" s="31">
        <v>0.472413793103448</v>
      </c>
      <c r="J707" s="29">
        <v>153</v>
      </c>
      <c r="K707" s="31">
        <v>0.527586206896552</v>
      </c>
      <c r="L707" s="29">
        <v>1</v>
      </c>
      <c r="M707" s="29">
        <v>2</v>
      </c>
      <c r="N707" s="29">
        <v>24</v>
      </c>
      <c r="O707" s="29">
        <v>27</v>
      </c>
      <c r="P707" s="29">
        <v>0</v>
      </c>
      <c r="Q707" s="29">
        <v>235</v>
      </c>
      <c r="R707" s="29">
        <v>1</v>
      </c>
      <c r="S707" s="29">
        <f>SUM(Table6[[#This Row],[AmInd]:[HawPI]],Table6[[#This Row],[Multiple]])</f>
        <v>55</v>
      </c>
      <c r="T707" s="29">
        <v>274</v>
      </c>
      <c r="U707" s="31">
        <v>0.944827586206897</v>
      </c>
      <c r="V707" s="29">
        <v>16</v>
      </c>
      <c r="W707" s="31">
        <v>5.5172413793103399E-2</v>
      </c>
      <c r="X707" s="29">
        <v>0</v>
      </c>
      <c r="Y707" s="29">
        <v>11</v>
      </c>
      <c r="Z707" s="29" t="s">
        <v>1869</v>
      </c>
      <c r="AA707" s="29">
        <v>42</v>
      </c>
      <c r="AB707" s="29">
        <v>39</v>
      </c>
      <c r="AC707" s="29">
        <v>46</v>
      </c>
      <c r="AD707" s="28">
        <v>51</v>
      </c>
      <c r="AE707" s="29">
        <v>53</v>
      </c>
      <c r="AF707" s="29">
        <v>48</v>
      </c>
      <c r="AG707" s="29">
        <v>0</v>
      </c>
      <c r="AH707" s="29">
        <v>0</v>
      </c>
      <c r="AI707" s="29">
        <v>0</v>
      </c>
      <c r="AJ707" s="29">
        <v>0</v>
      </c>
      <c r="AK707" s="29">
        <v>0</v>
      </c>
      <c r="AL707" s="29">
        <v>0</v>
      </c>
      <c r="AM707" s="29">
        <v>0</v>
      </c>
      <c r="AN707" s="29">
        <v>0</v>
      </c>
      <c r="AO707" s="29">
        <v>130</v>
      </c>
      <c r="AP707" s="72">
        <f>Table6[[#This Row],[FRL]]/Table6[[#This Row],[Total Students]]</f>
        <v>0.44827586206896552</v>
      </c>
      <c r="AQ707" s="29">
        <v>130</v>
      </c>
      <c r="AR707" s="57">
        <f>Table6[[#This Row],[At Risk]]/Table6[[#This Row],[Total Students]]</f>
        <v>0.44827586206896552</v>
      </c>
      <c r="AS707" s="29" t="s">
        <v>1767</v>
      </c>
      <c r="AT707" s="29" t="s">
        <v>1797</v>
      </c>
      <c r="AU707" s="70" t="s">
        <v>3246</v>
      </c>
    </row>
    <row r="708" spans="2:47" x14ac:dyDescent="0.25">
      <c r="B708" s="28" t="s">
        <v>1808</v>
      </c>
      <c r="C708" s="28" t="s">
        <v>142</v>
      </c>
      <c r="D708" s="28" t="s">
        <v>143</v>
      </c>
      <c r="E708" s="28" t="s">
        <v>2386</v>
      </c>
      <c r="F708" s="28" t="s">
        <v>829</v>
      </c>
      <c r="G708" s="29">
        <v>320</v>
      </c>
      <c r="H708" s="29">
        <v>150</v>
      </c>
      <c r="I708" s="31">
        <v>0.46875</v>
      </c>
      <c r="J708" s="29">
        <v>170</v>
      </c>
      <c r="K708" s="31">
        <v>0.53125</v>
      </c>
      <c r="L708" s="29">
        <v>0</v>
      </c>
      <c r="M708" s="29">
        <v>4</v>
      </c>
      <c r="N708" s="29">
        <v>64</v>
      </c>
      <c r="O708" s="29">
        <v>93</v>
      </c>
      <c r="P708" s="29">
        <v>0</v>
      </c>
      <c r="Q708" s="29">
        <v>159</v>
      </c>
      <c r="R708" s="29">
        <v>0</v>
      </c>
      <c r="S708" s="29">
        <f>SUM(Table6[[#This Row],[AmInd]:[HawPI]],Table6[[#This Row],[Multiple]])</f>
        <v>161</v>
      </c>
      <c r="T708" s="29">
        <v>245</v>
      </c>
      <c r="U708" s="31">
        <v>0.765625</v>
      </c>
      <c r="V708" s="29">
        <v>75</v>
      </c>
      <c r="W708" s="31">
        <v>0.234375</v>
      </c>
      <c r="X708" s="29">
        <v>0</v>
      </c>
      <c r="Y708" s="29">
        <v>9</v>
      </c>
      <c r="Z708" s="29" t="s">
        <v>1869</v>
      </c>
      <c r="AA708" s="29">
        <v>54</v>
      </c>
      <c r="AB708" s="29">
        <v>39</v>
      </c>
      <c r="AC708" s="29">
        <v>59</v>
      </c>
      <c r="AD708" s="28">
        <v>54</v>
      </c>
      <c r="AE708" s="29">
        <v>60</v>
      </c>
      <c r="AF708" s="29">
        <v>45</v>
      </c>
      <c r="AG708" s="29">
        <v>0</v>
      </c>
      <c r="AH708" s="29">
        <v>0</v>
      </c>
      <c r="AI708" s="29">
        <v>0</v>
      </c>
      <c r="AJ708" s="29">
        <v>0</v>
      </c>
      <c r="AK708" s="29">
        <v>0</v>
      </c>
      <c r="AL708" s="29">
        <v>0</v>
      </c>
      <c r="AM708" s="29">
        <v>0</v>
      </c>
      <c r="AN708" s="29">
        <v>0</v>
      </c>
      <c r="AO708" s="29">
        <v>242</v>
      </c>
      <c r="AP708" s="72">
        <f>Table6[[#This Row],[FRL]]/Table6[[#This Row],[Total Students]]</f>
        <v>0.75624999999999998</v>
      </c>
      <c r="AQ708" s="29">
        <v>242</v>
      </c>
      <c r="AR708" s="57">
        <f>Table6[[#This Row],[At Risk]]/Table6[[#This Row],[Total Students]]</f>
        <v>0.75624999999999998</v>
      </c>
      <c r="AS708" s="29" t="s">
        <v>1767</v>
      </c>
      <c r="AT708" s="29" t="s">
        <v>1797</v>
      </c>
      <c r="AU708" s="70" t="s">
        <v>3246</v>
      </c>
    </row>
    <row r="709" spans="2:47" x14ac:dyDescent="0.25">
      <c r="B709" s="28" t="s">
        <v>1808</v>
      </c>
      <c r="C709" s="28" t="s">
        <v>142</v>
      </c>
      <c r="D709" s="28" t="s">
        <v>143</v>
      </c>
      <c r="E709" s="28" t="s">
        <v>2387</v>
      </c>
      <c r="F709" s="28" t="s">
        <v>1096</v>
      </c>
      <c r="G709" s="29">
        <v>412</v>
      </c>
      <c r="H709" s="29">
        <v>193</v>
      </c>
      <c r="I709" s="31">
        <v>0.46844660194174798</v>
      </c>
      <c r="J709" s="29">
        <v>219</v>
      </c>
      <c r="K709" s="31">
        <v>0.53155339805825197</v>
      </c>
      <c r="L709" s="29">
        <v>0</v>
      </c>
      <c r="M709" s="29">
        <v>10</v>
      </c>
      <c r="N709" s="29">
        <v>60</v>
      </c>
      <c r="O709" s="29">
        <v>67</v>
      </c>
      <c r="P709" s="29">
        <v>0</v>
      </c>
      <c r="Q709" s="29">
        <v>271</v>
      </c>
      <c r="R709" s="29">
        <v>4</v>
      </c>
      <c r="S709" s="29">
        <f>SUM(Table6[[#This Row],[AmInd]:[HawPI]],Table6[[#This Row],[Multiple]])</f>
        <v>141</v>
      </c>
      <c r="T709" s="29">
        <v>386</v>
      </c>
      <c r="U709" s="31">
        <v>0.93689320388349495</v>
      </c>
      <c r="V709" s="29">
        <v>26</v>
      </c>
      <c r="W709" s="31">
        <v>6.3106796116504896E-2</v>
      </c>
      <c r="X709" s="29">
        <v>0</v>
      </c>
      <c r="Y709" s="29">
        <v>0</v>
      </c>
      <c r="Z709" s="29" t="s">
        <v>1869</v>
      </c>
      <c r="AA709" s="29">
        <v>0</v>
      </c>
      <c r="AB709" s="29">
        <v>0</v>
      </c>
      <c r="AC709" s="29">
        <v>0</v>
      </c>
      <c r="AD709" s="28">
        <v>0</v>
      </c>
      <c r="AE709" s="29">
        <v>0</v>
      </c>
      <c r="AF709" s="29">
        <v>0</v>
      </c>
      <c r="AG709" s="29">
        <v>133</v>
      </c>
      <c r="AH709" s="29">
        <v>153</v>
      </c>
      <c r="AI709" s="29">
        <v>126</v>
      </c>
      <c r="AJ709" s="29">
        <v>0</v>
      </c>
      <c r="AK709" s="29">
        <v>0</v>
      </c>
      <c r="AL709" s="29">
        <v>0</v>
      </c>
      <c r="AM709" s="29">
        <v>0</v>
      </c>
      <c r="AN709" s="29">
        <v>0</v>
      </c>
      <c r="AO709" s="29">
        <v>229</v>
      </c>
      <c r="AP709" s="72">
        <f>Table6[[#This Row],[FRL]]/Table6[[#This Row],[Total Students]]</f>
        <v>0.55582524271844658</v>
      </c>
      <c r="AQ709" s="29">
        <v>229</v>
      </c>
      <c r="AR709" s="57">
        <f>Table6[[#This Row],[At Risk]]/Table6[[#This Row],[Total Students]]</f>
        <v>0.55582524271844658</v>
      </c>
      <c r="AS709" s="29" t="s">
        <v>1767</v>
      </c>
      <c r="AT709" s="29" t="s">
        <v>1797</v>
      </c>
      <c r="AU709" s="70" t="s">
        <v>3246</v>
      </c>
    </row>
    <row r="710" spans="2:47" x14ac:dyDescent="0.25">
      <c r="B710" s="28" t="s">
        <v>1808</v>
      </c>
      <c r="C710" s="28" t="s">
        <v>142</v>
      </c>
      <c r="D710" s="28" t="s">
        <v>143</v>
      </c>
      <c r="E710" s="28" t="s">
        <v>2388</v>
      </c>
      <c r="F710" s="28" t="s">
        <v>1097</v>
      </c>
      <c r="G710" s="29">
        <v>509</v>
      </c>
      <c r="H710" s="29">
        <v>244</v>
      </c>
      <c r="I710" s="31">
        <v>0.479371316306483</v>
      </c>
      <c r="J710" s="29">
        <v>265</v>
      </c>
      <c r="K710" s="31">
        <v>0.520628683693517</v>
      </c>
      <c r="L710" s="29">
        <v>0</v>
      </c>
      <c r="M710" s="29">
        <v>1</v>
      </c>
      <c r="N710" s="29">
        <v>69</v>
      </c>
      <c r="O710" s="29">
        <v>17</v>
      </c>
      <c r="P710" s="29">
        <v>0</v>
      </c>
      <c r="Q710" s="29">
        <v>418</v>
      </c>
      <c r="R710" s="29">
        <v>4</v>
      </c>
      <c r="S710" s="29">
        <f>SUM(Table6[[#This Row],[AmInd]:[HawPI]],Table6[[#This Row],[Multiple]])</f>
        <v>91</v>
      </c>
      <c r="T710" s="29">
        <v>503</v>
      </c>
      <c r="U710" s="31">
        <v>0.98821218074656203</v>
      </c>
      <c r="V710" s="29">
        <v>6</v>
      </c>
      <c r="W710" s="31">
        <v>1.17878192534381E-2</v>
      </c>
      <c r="X710" s="29">
        <v>0</v>
      </c>
      <c r="Y710" s="29">
        <v>11</v>
      </c>
      <c r="Z710" s="29" t="s">
        <v>1869</v>
      </c>
      <c r="AA710" s="29">
        <v>91</v>
      </c>
      <c r="AB710" s="29">
        <v>103</v>
      </c>
      <c r="AC710" s="29">
        <v>99</v>
      </c>
      <c r="AD710" s="28">
        <v>101</v>
      </c>
      <c r="AE710" s="29">
        <v>104</v>
      </c>
      <c r="AF710" s="29">
        <v>0</v>
      </c>
      <c r="AG710" s="29">
        <v>0</v>
      </c>
      <c r="AH710" s="29">
        <v>0</v>
      </c>
      <c r="AI710" s="29">
        <v>0</v>
      </c>
      <c r="AJ710" s="29">
        <v>0</v>
      </c>
      <c r="AK710" s="29">
        <v>0</v>
      </c>
      <c r="AL710" s="29">
        <v>0</v>
      </c>
      <c r="AM710" s="29">
        <v>0</v>
      </c>
      <c r="AN710" s="29">
        <v>0</v>
      </c>
      <c r="AO710" s="29">
        <v>354</v>
      </c>
      <c r="AP710" s="72">
        <f>Table6[[#This Row],[FRL]]/Table6[[#This Row],[Total Students]]</f>
        <v>0.69548133595284878</v>
      </c>
      <c r="AQ710" s="29">
        <v>354</v>
      </c>
      <c r="AR710" s="57">
        <f>Table6[[#This Row],[At Risk]]/Table6[[#This Row],[Total Students]]</f>
        <v>0.69548133595284878</v>
      </c>
      <c r="AS710" s="29" t="s">
        <v>1767</v>
      </c>
      <c r="AT710" s="29" t="s">
        <v>1797</v>
      </c>
      <c r="AU710" s="70" t="s">
        <v>3246</v>
      </c>
    </row>
    <row r="711" spans="2:47" x14ac:dyDescent="0.25">
      <c r="B711" s="28" t="s">
        <v>1808</v>
      </c>
      <c r="C711" s="28" t="s">
        <v>142</v>
      </c>
      <c r="D711" s="28" t="s">
        <v>143</v>
      </c>
      <c r="E711" s="28" t="s">
        <v>2389</v>
      </c>
      <c r="F711" s="28" t="s">
        <v>1098</v>
      </c>
      <c r="G711" s="29">
        <v>373</v>
      </c>
      <c r="H711" s="29">
        <v>168</v>
      </c>
      <c r="I711" s="31">
        <v>0.45040214477211798</v>
      </c>
      <c r="J711" s="29">
        <v>205</v>
      </c>
      <c r="K711" s="31">
        <v>0.54959785522788196</v>
      </c>
      <c r="L711" s="29">
        <v>0</v>
      </c>
      <c r="M711" s="29">
        <v>1</v>
      </c>
      <c r="N711" s="29">
        <v>51</v>
      </c>
      <c r="O711" s="29">
        <v>9</v>
      </c>
      <c r="P711" s="29">
        <v>0</v>
      </c>
      <c r="Q711" s="29">
        <v>311</v>
      </c>
      <c r="R711" s="29">
        <v>1</v>
      </c>
      <c r="S711" s="29">
        <f>SUM(Table6[[#This Row],[AmInd]:[HawPI]],Table6[[#This Row],[Multiple]])</f>
        <v>62</v>
      </c>
      <c r="T711" s="29">
        <v>372</v>
      </c>
      <c r="U711" s="31">
        <v>0.99731903485254703</v>
      </c>
      <c r="V711" s="29">
        <v>1</v>
      </c>
      <c r="W711" s="31">
        <v>2.6809651474530801E-3</v>
      </c>
      <c r="X711" s="29">
        <v>0</v>
      </c>
      <c r="Y711" s="29">
        <v>0</v>
      </c>
      <c r="Z711" s="29" t="s">
        <v>1869</v>
      </c>
      <c r="AA711" s="29">
        <v>0</v>
      </c>
      <c r="AB711" s="29">
        <v>0</v>
      </c>
      <c r="AC711" s="29">
        <v>0</v>
      </c>
      <c r="AD711" s="28">
        <v>0</v>
      </c>
      <c r="AE711" s="29">
        <v>0</v>
      </c>
      <c r="AF711" s="29">
        <v>0</v>
      </c>
      <c r="AG711" s="29">
        <v>0</v>
      </c>
      <c r="AH711" s="29">
        <v>0</v>
      </c>
      <c r="AI711" s="29">
        <v>0</v>
      </c>
      <c r="AJ711" s="29">
        <v>85</v>
      </c>
      <c r="AK711" s="29">
        <v>9</v>
      </c>
      <c r="AL711" s="29">
        <v>98</v>
      </c>
      <c r="AM711" s="29">
        <v>86</v>
      </c>
      <c r="AN711" s="29">
        <v>95</v>
      </c>
      <c r="AO711" s="29">
        <v>217</v>
      </c>
      <c r="AP711" s="72">
        <f>Table6[[#This Row],[FRL]]/Table6[[#This Row],[Total Students]]</f>
        <v>0.58176943699731909</v>
      </c>
      <c r="AQ711" s="29">
        <v>217</v>
      </c>
      <c r="AR711" s="57">
        <f>Table6[[#This Row],[At Risk]]/Table6[[#This Row],[Total Students]]</f>
        <v>0.58176943699731909</v>
      </c>
      <c r="AS711" s="29" t="s">
        <v>1767</v>
      </c>
      <c r="AT711" s="29" t="s">
        <v>1797</v>
      </c>
      <c r="AU711" s="70" t="s">
        <v>3246</v>
      </c>
    </row>
    <row r="712" spans="2:47" x14ac:dyDescent="0.25">
      <c r="B712" s="28" t="s">
        <v>1808</v>
      </c>
      <c r="C712" s="28" t="s">
        <v>142</v>
      </c>
      <c r="D712" s="28" t="s">
        <v>143</v>
      </c>
      <c r="E712" s="28" t="s">
        <v>2390</v>
      </c>
      <c r="F712" s="28" t="s">
        <v>1099</v>
      </c>
      <c r="G712" s="29">
        <v>1129</v>
      </c>
      <c r="H712" s="29">
        <v>522</v>
      </c>
      <c r="I712" s="31">
        <v>0.46235606731620899</v>
      </c>
      <c r="J712" s="29">
        <v>607</v>
      </c>
      <c r="K712" s="31">
        <v>0.53764393268379096</v>
      </c>
      <c r="L712" s="29">
        <v>0</v>
      </c>
      <c r="M712" s="29">
        <v>11</v>
      </c>
      <c r="N712" s="29">
        <v>117</v>
      </c>
      <c r="O712" s="29">
        <v>29</v>
      </c>
      <c r="P712" s="29">
        <v>1</v>
      </c>
      <c r="Q712" s="29">
        <v>968</v>
      </c>
      <c r="R712" s="29">
        <v>3</v>
      </c>
      <c r="S712" s="29">
        <f>SUM(Table6[[#This Row],[AmInd]:[HawPI]],Table6[[#This Row],[Multiple]])</f>
        <v>161</v>
      </c>
      <c r="T712" s="29">
        <v>1124</v>
      </c>
      <c r="U712" s="31">
        <v>0.99557130203720101</v>
      </c>
      <c r="V712" s="29">
        <v>5</v>
      </c>
      <c r="W712" s="31">
        <v>4.4286979627989401E-3</v>
      </c>
      <c r="X712" s="29">
        <v>0</v>
      </c>
      <c r="Y712" s="29">
        <v>0</v>
      </c>
      <c r="Z712" s="29" t="s">
        <v>1869</v>
      </c>
      <c r="AA712" s="29">
        <v>0</v>
      </c>
      <c r="AB712" s="29">
        <v>0</v>
      </c>
      <c r="AC712" s="29">
        <v>0</v>
      </c>
      <c r="AD712" s="28">
        <v>0</v>
      </c>
      <c r="AE712" s="29">
        <v>0</v>
      </c>
      <c r="AF712" s="29">
        <v>0</v>
      </c>
      <c r="AG712" s="29">
        <v>0</v>
      </c>
      <c r="AH712" s="29">
        <v>0</v>
      </c>
      <c r="AI712" s="29">
        <v>0</v>
      </c>
      <c r="AJ712" s="29">
        <v>0</v>
      </c>
      <c r="AK712" s="29">
        <v>0</v>
      </c>
      <c r="AL712" s="29">
        <v>416</v>
      </c>
      <c r="AM712" s="29">
        <v>413</v>
      </c>
      <c r="AN712" s="29">
        <v>300</v>
      </c>
      <c r="AO712" s="29">
        <v>464</v>
      </c>
      <c r="AP712" s="72">
        <f>Table6[[#This Row],[FRL]]/Table6[[#This Row],[Total Students]]</f>
        <v>0.41098317094774134</v>
      </c>
      <c r="AQ712" s="29">
        <v>464</v>
      </c>
      <c r="AR712" s="57">
        <f>Table6[[#This Row],[At Risk]]/Table6[[#This Row],[Total Students]]</f>
        <v>0.41098317094774134</v>
      </c>
      <c r="AS712" s="29" t="s">
        <v>1767</v>
      </c>
      <c r="AT712" s="29" t="s">
        <v>1797</v>
      </c>
      <c r="AU712" s="70" t="s">
        <v>3246</v>
      </c>
    </row>
    <row r="713" spans="2:47" x14ac:dyDescent="0.25">
      <c r="B713" s="28" t="s">
        <v>1808</v>
      </c>
      <c r="C713" s="28" t="s">
        <v>142</v>
      </c>
      <c r="D713" s="28" t="s">
        <v>143</v>
      </c>
      <c r="E713" s="28" t="s">
        <v>2391</v>
      </c>
      <c r="F713" s="28" t="s">
        <v>1100</v>
      </c>
      <c r="G713" s="29">
        <v>438</v>
      </c>
      <c r="H713" s="29">
        <v>206</v>
      </c>
      <c r="I713" s="31">
        <v>0.47031963470319599</v>
      </c>
      <c r="J713" s="29">
        <v>232</v>
      </c>
      <c r="K713" s="31">
        <v>0.52968036529680396</v>
      </c>
      <c r="L713" s="29">
        <v>0</v>
      </c>
      <c r="M713" s="29">
        <v>8</v>
      </c>
      <c r="N713" s="29">
        <v>44</v>
      </c>
      <c r="O713" s="29">
        <v>12</v>
      </c>
      <c r="P713" s="29">
        <v>0</v>
      </c>
      <c r="Q713" s="29">
        <v>372</v>
      </c>
      <c r="R713" s="29">
        <v>2</v>
      </c>
      <c r="S713" s="29">
        <f>SUM(Table6[[#This Row],[AmInd]:[HawPI]],Table6[[#This Row],[Multiple]])</f>
        <v>66</v>
      </c>
      <c r="T713" s="29">
        <v>436</v>
      </c>
      <c r="U713" s="31">
        <v>0.99543378995433796</v>
      </c>
      <c r="V713" s="29">
        <v>2</v>
      </c>
      <c r="W713" s="31">
        <v>4.5662100456621002E-3</v>
      </c>
      <c r="X713" s="29">
        <v>0</v>
      </c>
      <c r="Y713" s="29">
        <v>0</v>
      </c>
      <c r="Z713" s="29" t="s">
        <v>1869</v>
      </c>
      <c r="AA713" s="29">
        <v>0</v>
      </c>
      <c r="AB713" s="29">
        <v>0</v>
      </c>
      <c r="AC713" s="29">
        <v>0</v>
      </c>
      <c r="AD713" s="28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422</v>
      </c>
      <c r="AK713" s="29">
        <v>16</v>
      </c>
      <c r="AL713" s="29">
        <v>0</v>
      </c>
      <c r="AM713" s="29">
        <v>0</v>
      </c>
      <c r="AN713" s="29">
        <v>0</v>
      </c>
      <c r="AO713" s="29">
        <v>220</v>
      </c>
      <c r="AP713" s="72">
        <f>Table6[[#This Row],[FRL]]/Table6[[#This Row],[Total Students]]</f>
        <v>0.50228310502283102</v>
      </c>
      <c r="AQ713" s="29">
        <v>220</v>
      </c>
      <c r="AR713" s="57">
        <f>Table6[[#This Row],[At Risk]]/Table6[[#This Row],[Total Students]]</f>
        <v>0.50228310502283102</v>
      </c>
      <c r="AS713" s="29" t="s">
        <v>1767</v>
      </c>
      <c r="AT713" s="29" t="s">
        <v>1797</v>
      </c>
      <c r="AU713" s="70" t="s">
        <v>3246</v>
      </c>
    </row>
    <row r="714" spans="2:47" x14ac:dyDescent="0.25">
      <c r="B714" s="28" t="s">
        <v>1808</v>
      </c>
      <c r="C714" s="28" t="s">
        <v>142</v>
      </c>
      <c r="D714" s="28" t="s">
        <v>143</v>
      </c>
      <c r="E714" s="28" t="s">
        <v>2392</v>
      </c>
      <c r="F714" s="28" t="s">
        <v>1101</v>
      </c>
      <c r="G714" s="29">
        <v>579</v>
      </c>
      <c r="H714" s="29">
        <v>274</v>
      </c>
      <c r="I714" s="31">
        <v>0.47322970639032802</v>
      </c>
      <c r="J714" s="29">
        <v>305</v>
      </c>
      <c r="K714" s="31">
        <v>0.52677029360967198</v>
      </c>
      <c r="L714" s="29">
        <v>0</v>
      </c>
      <c r="M714" s="29">
        <v>4</v>
      </c>
      <c r="N714" s="29">
        <v>86</v>
      </c>
      <c r="O714" s="29">
        <v>45</v>
      </c>
      <c r="P714" s="29">
        <v>0</v>
      </c>
      <c r="Q714" s="29">
        <v>436</v>
      </c>
      <c r="R714" s="29">
        <v>8</v>
      </c>
      <c r="S714" s="29">
        <f>SUM(Table6[[#This Row],[AmInd]:[HawPI]],Table6[[#This Row],[Multiple]])</f>
        <v>143</v>
      </c>
      <c r="T714" s="29">
        <v>566</v>
      </c>
      <c r="U714" s="31">
        <v>0.977547495682211</v>
      </c>
      <c r="V714" s="29">
        <v>13</v>
      </c>
      <c r="W714" s="31">
        <v>2.24525043177893E-2</v>
      </c>
      <c r="X714" s="29">
        <v>0</v>
      </c>
      <c r="Y714" s="29">
        <v>18</v>
      </c>
      <c r="Z714" s="29" t="s">
        <v>1869</v>
      </c>
      <c r="AA714" s="29">
        <v>94</v>
      </c>
      <c r="AB714" s="29">
        <v>99</v>
      </c>
      <c r="AC714" s="29">
        <v>104</v>
      </c>
      <c r="AD714" s="28">
        <v>75</v>
      </c>
      <c r="AE714" s="29">
        <v>104</v>
      </c>
      <c r="AF714" s="29">
        <v>85</v>
      </c>
      <c r="AG714" s="29">
        <v>0</v>
      </c>
      <c r="AH714" s="29">
        <v>0</v>
      </c>
      <c r="AI714" s="29">
        <v>0</v>
      </c>
      <c r="AJ714" s="29">
        <v>0</v>
      </c>
      <c r="AK714" s="29">
        <v>0</v>
      </c>
      <c r="AL714" s="29">
        <v>0</v>
      </c>
      <c r="AM714" s="29">
        <v>0</v>
      </c>
      <c r="AN714" s="29">
        <v>0</v>
      </c>
      <c r="AO714" s="29">
        <v>389</v>
      </c>
      <c r="AP714" s="72">
        <f>Table6[[#This Row],[FRL]]/Table6[[#This Row],[Total Students]]</f>
        <v>0.67184801381692572</v>
      </c>
      <c r="AQ714" s="29">
        <v>389</v>
      </c>
      <c r="AR714" s="57">
        <f>Table6[[#This Row],[At Risk]]/Table6[[#This Row],[Total Students]]</f>
        <v>0.67184801381692572</v>
      </c>
      <c r="AS714" s="29" t="s">
        <v>1767</v>
      </c>
      <c r="AT714" s="29" t="s">
        <v>1797</v>
      </c>
      <c r="AU714" s="70" t="s">
        <v>3246</v>
      </c>
    </row>
    <row r="715" spans="2:47" x14ac:dyDescent="0.25">
      <c r="B715" s="28" t="s">
        <v>1808</v>
      </c>
      <c r="C715" s="28" t="s">
        <v>142</v>
      </c>
      <c r="D715" s="28" t="s">
        <v>143</v>
      </c>
      <c r="E715" s="28" t="s">
        <v>2393</v>
      </c>
      <c r="F715" s="28" t="s">
        <v>1102</v>
      </c>
      <c r="G715" s="29">
        <v>792</v>
      </c>
      <c r="H715" s="29">
        <v>366</v>
      </c>
      <c r="I715" s="31">
        <v>0.46212121212121199</v>
      </c>
      <c r="J715" s="29">
        <v>426</v>
      </c>
      <c r="K715" s="31">
        <v>0.53787878787878796</v>
      </c>
      <c r="L715" s="29">
        <v>2</v>
      </c>
      <c r="M715" s="29">
        <v>8</v>
      </c>
      <c r="N715" s="29">
        <v>106</v>
      </c>
      <c r="O715" s="29">
        <v>40</v>
      </c>
      <c r="P715" s="29">
        <v>1</v>
      </c>
      <c r="Q715" s="29">
        <v>630</v>
      </c>
      <c r="R715" s="29">
        <v>5</v>
      </c>
      <c r="S715" s="29">
        <f>SUM(Table6[[#This Row],[AmInd]:[HawPI]],Table6[[#This Row],[Multiple]])</f>
        <v>162</v>
      </c>
      <c r="T715" s="29">
        <v>783</v>
      </c>
      <c r="U715" s="31">
        <v>0.98863636363636398</v>
      </c>
      <c r="V715" s="29">
        <v>9</v>
      </c>
      <c r="W715" s="31">
        <v>1.13636363636364E-2</v>
      </c>
      <c r="X715" s="29">
        <v>0</v>
      </c>
      <c r="Y715" s="29">
        <v>0</v>
      </c>
      <c r="Z715" s="29" t="s">
        <v>1869</v>
      </c>
      <c r="AA715" s="29">
        <v>0</v>
      </c>
      <c r="AB715" s="29">
        <v>0</v>
      </c>
      <c r="AC715" s="29">
        <v>0</v>
      </c>
      <c r="AD715" s="28">
        <v>0</v>
      </c>
      <c r="AE715" s="29">
        <v>0</v>
      </c>
      <c r="AF715" s="29">
        <v>0</v>
      </c>
      <c r="AG715" s="29">
        <v>277</v>
      </c>
      <c r="AH715" s="29">
        <v>276</v>
      </c>
      <c r="AI715" s="29">
        <v>239</v>
      </c>
      <c r="AJ715" s="29">
        <v>0</v>
      </c>
      <c r="AK715" s="29">
        <v>0</v>
      </c>
      <c r="AL715" s="29">
        <v>0</v>
      </c>
      <c r="AM715" s="29">
        <v>0</v>
      </c>
      <c r="AN715" s="29">
        <v>0</v>
      </c>
      <c r="AO715" s="29">
        <v>444</v>
      </c>
      <c r="AP715" s="72">
        <f>Table6[[#This Row],[FRL]]/Table6[[#This Row],[Total Students]]</f>
        <v>0.56060606060606055</v>
      </c>
      <c r="AQ715" s="29">
        <v>444</v>
      </c>
      <c r="AR715" s="57">
        <f>Table6[[#This Row],[At Risk]]/Table6[[#This Row],[Total Students]]</f>
        <v>0.56060606060606055</v>
      </c>
      <c r="AS715" s="29" t="s">
        <v>1767</v>
      </c>
      <c r="AT715" s="29" t="s">
        <v>1797</v>
      </c>
      <c r="AU715" s="70" t="s">
        <v>3246</v>
      </c>
    </row>
    <row r="716" spans="2:47" ht="30" x14ac:dyDescent="0.25">
      <c r="B716" s="28" t="s">
        <v>1808</v>
      </c>
      <c r="C716" s="28" t="s">
        <v>142</v>
      </c>
      <c r="D716" s="28" t="s">
        <v>143</v>
      </c>
      <c r="E716" s="28" t="s">
        <v>2394</v>
      </c>
      <c r="F716" s="28" t="s">
        <v>1103</v>
      </c>
      <c r="G716" s="29">
        <v>478</v>
      </c>
      <c r="H716" s="29">
        <v>227</v>
      </c>
      <c r="I716" s="31">
        <v>0.47489539748954002</v>
      </c>
      <c r="J716" s="29">
        <v>251</v>
      </c>
      <c r="K716" s="31">
        <v>0.52510460251045998</v>
      </c>
      <c r="L716" s="29">
        <v>1</v>
      </c>
      <c r="M716" s="29">
        <v>2</v>
      </c>
      <c r="N716" s="29">
        <v>16</v>
      </c>
      <c r="O716" s="29">
        <v>11</v>
      </c>
      <c r="P716" s="29">
        <v>0</v>
      </c>
      <c r="Q716" s="29">
        <v>445</v>
      </c>
      <c r="R716" s="29">
        <v>3</v>
      </c>
      <c r="S716" s="29">
        <f>SUM(Table6[[#This Row],[AmInd]:[HawPI]],Table6[[#This Row],[Multiple]])</f>
        <v>33</v>
      </c>
      <c r="T716" s="29">
        <v>471</v>
      </c>
      <c r="U716" s="31">
        <v>0.98535564853556501</v>
      </c>
      <c r="V716" s="29">
        <v>7</v>
      </c>
      <c r="W716" s="31">
        <v>1.46443514644351E-2</v>
      </c>
      <c r="X716" s="29">
        <v>0</v>
      </c>
      <c r="Y716" s="29">
        <v>5</v>
      </c>
      <c r="Z716" s="29" t="s">
        <v>1869</v>
      </c>
      <c r="AA716" s="29">
        <v>60</v>
      </c>
      <c r="AB716" s="29">
        <v>52</v>
      </c>
      <c r="AC716" s="29">
        <v>77</v>
      </c>
      <c r="AD716" s="28">
        <v>82</v>
      </c>
      <c r="AE716" s="29">
        <v>77</v>
      </c>
      <c r="AF716" s="29">
        <v>70</v>
      </c>
      <c r="AG716" s="29">
        <v>55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234</v>
      </c>
      <c r="AP716" s="72">
        <f>Table6[[#This Row],[FRL]]/Table6[[#This Row],[Total Students]]</f>
        <v>0.4895397489539749</v>
      </c>
      <c r="AQ716" s="29">
        <v>234</v>
      </c>
      <c r="AR716" s="57">
        <f>Table6[[#This Row],[At Risk]]/Table6[[#This Row],[Total Students]]</f>
        <v>0.4895397489539749</v>
      </c>
      <c r="AS716" s="29" t="s">
        <v>1767</v>
      </c>
      <c r="AT716" s="29" t="s">
        <v>1797</v>
      </c>
      <c r="AU716" s="70" t="s">
        <v>3246</v>
      </c>
    </row>
    <row r="717" spans="2:47" x14ac:dyDescent="0.25">
      <c r="B717" s="28" t="s">
        <v>1808</v>
      </c>
      <c r="C717" s="28" t="s">
        <v>142</v>
      </c>
      <c r="D717" s="28" t="s">
        <v>143</v>
      </c>
      <c r="E717" s="28" t="s">
        <v>2395</v>
      </c>
      <c r="F717" s="28" t="s">
        <v>1104</v>
      </c>
      <c r="G717" s="29">
        <v>650</v>
      </c>
      <c r="H717" s="29">
        <v>323</v>
      </c>
      <c r="I717" s="31">
        <v>0.49692307692307702</v>
      </c>
      <c r="J717" s="29">
        <v>327</v>
      </c>
      <c r="K717" s="31">
        <v>0.50307692307692298</v>
      </c>
      <c r="L717" s="29">
        <v>0</v>
      </c>
      <c r="M717" s="29">
        <v>3</v>
      </c>
      <c r="N717" s="29">
        <v>32</v>
      </c>
      <c r="O717" s="29">
        <v>22</v>
      </c>
      <c r="P717" s="29">
        <v>0</v>
      </c>
      <c r="Q717" s="29">
        <v>584</v>
      </c>
      <c r="R717" s="29">
        <v>9</v>
      </c>
      <c r="S717" s="29">
        <f>SUM(Table6[[#This Row],[AmInd]:[HawPI]],Table6[[#This Row],[Multiple]])</f>
        <v>66</v>
      </c>
      <c r="T717" s="29">
        <v>649</v>
      </c>
      <c r="U717" s="31">
        <v>0.99846153846153896</v>
      </c>
      <c r="V717" s="29">
        <v>1</v>
      </c>
      <c r="W717" s="31">
        <v>1.53846153846154E-3</v>
      </c>
      <c r="X717" s="29">
        <v>0</v>
      </c>
      <c r="Y717" s="29">
        <v>23</v>
      </c>
      <c r="Z717" s="29" t="s">
        <v>1869</v>
      </c>
      <c r="AA717" s="29">
        <v>117</v>
      </c>
      <c r="AB717" s="29">
        <v>100</v>
      </c>
      <c r="AC717" s="29">
        <v>100</v>
      </c>
      <c r="AD717" s="28">
        <v>111</v>
      </c>
      <c r="AE717" s="29">
        <v>93</v>
      </c>
      <c r="AF717" s="29">
        <v>106</v>
      </c>
      <c r="AG717" s="29">
        <v>0</v>
      </c>
      <c r="AH717" s="29">
        <v>0</v>
      </c>
      <c r="AI717" s="29">
        <v>0</v>
      </c>
      <c r="AJ717" s="29">
        <v>0</v>
      </c>
      <c r="AK717" s="29">
        <v>0</v>
      </c>
      <c r="AL717" s="29">
        <v>0</v>
      </c>
      <c r="AM717" s="29">
        <v>0</v>
      </c>
      <c r="AN717" s="29">
        <v>0</v>
      </c>
      <c r="AO717" s="29">
        <v>303</v>
      </c>
      <c r="AP717" s="72">
        <f>Table6[[#This Row],[FRL]]/Table6[[#This Row],[Total Students]]</f>
        <v>0.46615384615384614</v>
      </c>
      <c r="AQ717" s="29">
        <v>303</v>
      </c>
      <c r="AR717" s="57">
        <f>Table6[[#This Row],[At Risk]]/Table6[[#This Row],[Total Students]]</f>
        <v>0.46615384615384614</v>
      </c>
      <c r="AS717" s="29" t="s">
        <v>1767</v>
      </c>
      <c r="AT717" s="29" t="s">
        <v>1797</v>
      </c>
      <c r="AU717" s="70" t="s">
        <v>3246</v>
      </c>
    </row>
    <row r="718" spans="2:47" x14ac:dyDescent="0.25">
      <c r="B718" s="28" t="s">
        <v>1808</v>
      </c>
      <c r="C718" s="28" t="s">
        <v>142</v>
      </c>
      <c r="D718" s="28" t="s">
        <v>143</v>
      </c>
      <c r="E718" s="28" t="s">
        <v>2396</v>
      </c>
      <c r="F718" s="28" t="s">
        <v>1105</v>
      </c>
      <c r="G718" s="29">
        <v>632</v>
      </c>
      <c r="H718" s="29">
        <v>305</v>
      </c>
      <c r="I718" s="31">
        <v>0.482594936708861</v>
      </c>
      <c r="J718" s="29">
        <v>327</v>
      </c>
      <c r="K718" s="31">
        <v>0.517405063291139</v>
      </c>
      <c r="L718" s="29">
        <v>3</v>
      </c>
      <c r="M718" s="29">
        <v>0</v>
      </c>
      <c r="N718" s="29">
        <v>63</v>
      </c>
      <c r="O718" s="29">
        <v>41</v>
      </c>
      <c r="P718" s="29">
        <v>0</v>
      </c>
      <c r="Q718" s="29">
        <v>521</v>
      </c>
      <c r="R718" s="29">
        <v>4</v>
      </c>
      <c r="S718" s="29">
        <f>SUM(Table6[[#This Row],[AmInd]:[HawPI]],Table6[[#This Row],[Multiple]])</f>
        <v>111</v>
      </c>
      <c r="T718" s="29">
        <v>622</v>
      </c>
      <c r="U718" s="31">
        <v>0.984177215189873</v>
      </c>
      <c r="V718" s="29">
        <v>10</v>
      </c>
      <c r="W718" s="31">
        <v>1.5822784810126601E-2</v>
      </c>
      <c r="X718" s="29">
        <v>0</v>
      </c>
      <c r="Y718" s="29">
        <v>0</v>
      </c>
      <c r="Z718" s="29" t="s">
        <v>1869</v>
      </c>
      <c r="AA718" s="29">
        <v>0</v>
      </c>
      <c r="AB718" s="29">
        <v>0</v>
      </c>
      <c r="AC718" s="29">
        <v>0</v>
      </c>
      <c r="AD718" s="28">
        <v>0</v>
      </c>
      <c r="AE718" s="29">
        <v>0</v>
      </c>
      <c r="AF718" s="29">
        <v>177</v>
      </c>
      <c r="AG718" s="29">
        <v>167</v>
      </c>
      <c r="AH718" s="29">
        <v>151</v>
      </c>
      <c r="AI718" s="29">
        <v>137</v>
      </c>
      <c r="AJ718" s="29">
        <v>0</v>
      </c>
      <c r="AK718" s="29">
        <v>0</v>
      </c>
      <c r="AL718" s="29">
        <v>0</v>
      </c>
      <c r="AM718" s="29">
        <v>0</v>
      </c>
      <c r="AN718" s="29">
        <v>0</v>
      </c>
      <c r="AO718" s="29">
        <v>406</v>
      </c>
      <c r="AP718" s="72">
        <f>Table6[[#This Row],[FRL]]/Table6[[#This Row],[Total Students]]</f>
        <v>0.64240506329113922</v>
      </c>
      <c r="AQ718" s="29">
        <v>406</v>
      </c>
      <c r="AR718" s="57">
        <f>Table6[[#This Row],[At Risk]]/Table6[[#This Row],[Total Students]]</f>
        <v>0.64240506329113922</v>
      </c>
      <c r="AS718" s="29" t="s">
        <v>1767</v>
      </c>
      <c r="AT718" s="29" t="s">
        <v>1797</v>
      </c>
      <c r="AU718" s="70" t="s">
        <v>3246</v>
      </c>
    </row>
    <row r="719" spans="2:47" x14ac:dyDescent="0.25">
      <c r="B719" s="28" t="s">
        <v>1808</v>
      </c>
      <c r="C719" s="28" t="s">
        <v>142</v>
      </c>
      <c r="D719" s="28" t="s">
        <v>143</v>
      </c>
      <c r="E719" s="28" t="s">
        <v>2397</v>
      </c>
      <c r="F719" s="28" t="s">
        <v>1106</v>
      </c>
      <c r="G719" s="29">
        <v>385</v>
      </c>
      <c r="H719" s="29">
        <v>200</v>
      </c>
      <c r="I719" s="31">
        <v>0.51948051948051899</v>
      </c>
      <c r="J719" s="29">
        <v>185</v>
      </c>
      <c r="K719" s="31">
        <v>0.48051948051948101</v>
      </c>
      <c r="L719" s="29">
        <v>1</v>
      </c>
      <c r="M719" s="29">
        <v>9</v>
      </c>
      <c r="N719" s="29">
        <v>48</v>
      </c>
      <c r="O719" s="29">
        <v>40</v>
      </c>
      <c r="P719" s="29">
        <v>1</v>
      </c>
      <c r="Q719" s="29">
        <v>277</v>
      </c>
      <c r="R719" s="29">
        <v>9</v>
      </c>
      <c r="S719" s="29">
        <f>SUM(Table6[[#This Row],[AmInd]:[HawPI]],Table6[[#This Row],[Multiple]])</f>
        <v>108</v>
      </c>
      <c r="T719" s="29">
        <v>362</v>
      </c>
      <c r="U719" s="31">
        <v>0.94025974025974002</v>
      </c>
      <c r="V719" s="29">
        <v>23</v>
      </c>
      <c r="W719" s="31">
        <v>5.9740259740259698E-2</v>
      </c>
      <c r="X719" s="29">
        <v>0</v>
      </c>
      <c r="Y719" s="29">
        <v>1</v>
      </c>
      <c r="Z719" s="29" t="s">
        <v>1869</v>
      </c>
      <c r="AA719" s="29">
        <v>45</v>
      </c>
      <c r="AB719" s="29">
        <v>60</v>
      </c>
      <c r="AC719" s="29">
        <v>74</v>
      </c>
      <c r="AD719" s="28">
        <v>73</v>
      </c>
      <c r="AE719" s="29">
        <v>65</v>
      </c>
      <c r="AF719" s="29">
        <v>67</v>
      </c>
      <c r="AG719" s="29">
        <v>0</v>
      </c>
      <c r="AH719" s="29">
        <v>0</v>
      </c>
      <c r="AI719" s="29">
        <v>0</v>
      </c>
      <c r="AJ719" s="29">
        <v>0</v>
      </c>
      <c r="AK719" s="29">
        <v>0</v>
      </c>
      <c r="AL719" s="29">
        <v>0</v>
      </c>
      <c r="AM719" s="29">
        <v>0</v>
      </c>
      <c r="AN719" s="29">
        <v>0</v>
      </c>
      <c r="AO719" s="29">
        <v>192</v>
      </c>
      <c r="AP719" s="72">
        <f>Table6[[#This Row],[FRL]]/Table6[[#This Row],[Total Students]]</f>
        <v>0.4987012987012987</v>
      </c>
      <c r="AQ719" s="29">
        <v>192</v>
      </c>
      <c r="AR719" s="57">
        <f>Table6[[#This Row],[At Risk]]/Table6[[#This Row],[Total Students]]</f>
        <v>0.4987012987012987</v>
      </c>
      <c r="AS719" s="29" t="s">
        <v>1767</v>
      </c>
      <c r="AT719" s="29" t="s">
        <v>1797</v>
      </c>
      <c r="AU719" s="70" t="s">
        <v>3246</v>
      </c>
    </row>
    <row r="720" spans="2:47" x14ac:dyDescent="0.25">
      <c r="B720" s="28" t="s">
        <v>1808</v>
      </c>
      <c r="C720" s="28" t="s">
        <v>142</v>
      </c>
      <c r="D720" s="28" t="s">
        <v>143</v>
      </c>
      <c r="E720" s="28" t="s">
        <v>2398</v>
      </c>
      <c r="F720" s="28" t="s">
        <v>1107</v>
      </c>
      <c r="G720" s="29">
        <v>539</v>
      </c>
      <c r="H720" s="29">
        <v>262</v>
      </c>
      <c r="I720" s="31">
        <v>0.48608534322820002</v>
      </c>
      <c r="J720" s="29">
        <v>277</v>
      </c>
      <c r="K720" s="31">
        <v>0.51391465677180004</v>
      </c>
      <c r="L720" s="29">
        <v>3</v>
      </c>
      <c r="M720" s="29">
        <v>2</v>
      </c>
      <c r="N720" s="29">
        <v>32</v>
      </c>
      <c r="O720" s="29">
        <v>16</v>
      </c>
      <c r="P720" s="29">
        <v>0</v>
      </c>
      <c r="Q720" s="29">
        <v>474</v>
      </c>
      <c r="R720" s="29">
        <v>12</v>
      </c>
      <c r="S720" s="29">
        <f>SUM(Table6[[#This Row],[AmInd]:[HawPI]],Table6[[#This Row],[Multiple]])</f>
        <v>65</v>
      </c>
      <c r="T720" s="29">
        <v>536</v>
      </c>
      <c r="U720" s="31">
        <v>0.99443413729128005</v>
      </c>
      <c r="V720" s="29">
        <v>3</v>
      </c>
      <c r="W720" s="31">
        <v>5.5658627087198497E-3</v>
      </c>
      <c r="X720" s="29">
        <v>0</v>
      </c>
      <c r="Y720" s="29">
        <v>7</v>
      </c>
      <c r="Z720" s="29" t="s">
        <v>1869</v>
      </c>
      <c r="AA720" s="29">
        <v>82</v>
      </c>
      <c r="AB720" s="29">
        <v>89</v>
      </c>
      <c r="AC720" s="29">
        <v>82</v>
      </c>
      <c r="AD720" s="28">
        <v>93</v>
      </c>
      <c r="AE720" s="29">
        <v>100</v>
      </c>
      <c r="AF720" s="29">
        <v>86</v>
      </c>
      <c r="AG720" s="29">
        <v>0</v>
      </c>
      <c r="AH720" s="29">
        <v>0</v>
      </c>
      <c r="AI720" s="29">
        <v>0</v>
      </c>
      <c r="AJ720" s="29">
        <v>0</v>
      </c>
      <c r="AK720" s="29">
        <v>0</v>
      </c>
      <c r="AL720" s="29">
        <v>0</v>
      </c>
      <c r="AM720" s="29">
        <v>0</v>
      </c>
      <c r="AN720" s="29">
        <v>0</v>
      </c>
      <c r="AO720" s="29">
        <v>236</v>
      </c>
      <c r="AP720" s="72">
        <f>Table6[[#This Row],[FRL]]/Table6[[#This Row],[Total Students]]</f>
        <v>0.43784786641929502</v>
      </c>
      <c r="AQ720" s="29">
        <v>236</v>
      </c>
      <c r="AR720" s="57">
        <f>Table6[[#This Row],[At Risk]]/Table6[[#This Row],[Total Students]]</f>
        <v>0.43784786641929502</v>
      </c>
      <c r="AS720" s="29" t="s">
        <v>1767</v>
      </c>
      <c r="AT720" s="29" t="s">
        <v>1797</v>
      </c>
      <c r="AU720" s="70" t="s">
        <v>3246</v>
      </c>
    </row>
    <row r="721" spans="2:47" x14ac:dyDescent="0.25">
      <c r="B721" s="28" t="s">
        <v>1808</v>
      </c>
      <c r="C721" s="28" t="s">
        <v>142</v>
      </c>
      <c r="D721" s="28" t="s">
        <v>143</v>
      </c>
      <c r="E721" s="28" t="s">
        <v>2399</v>
      </c>
      <c r="F721" s="28" t="s">
        <v>1108</v>
      </c>
      <c r="G721" s="29">
        <v>394</v>
      </c>
      <c r="H721" s="29">
        <v>201</v>
      </c>
      <c r="I721" s="31">
        <v>0.51015228426395898</v>
      </c>
      <c r="J721" s="29">
        <v>193</v>
      </c>
      <c r="K721" s="31">
        <v>0.48984771573604102</v>
      </c>
      <c r="L721" s="29">
        <v>1</v>
      </c>
      <c r="M721" s="29">
        <v>1</v>
      </c>
      <c r="N721" s="29">
        <v>65</v>
      </c>
      <c r="O721" s="29">
        <v>11</v>
      </c>
      <c r="P721" s="29">
        <v>1</v>
      </c>
      <c r="Q721" s="29">
        <v>314</v>
      </c>
      <c r="R721" s="29">
        <v>1</v>
      </c>
      <c r="S721" s="29">
        <f>SUM(Table6[[#This Row],[AmInd]:[HawPI]],Table6[[#This Row],[Multiple]])</f>
        <v>80</v>
      </c>
      <c r="T721" s="29">
        <v>390</v>
      </c>
      <c r="U721" s="31">
        <v>0.98984771573604102</v>
      </c>
      <c r="V721" s="29">
        <v>4</v>
      </c>
      <c r="W721" s="31">
        <v>1.01522842639594E-2</v>
      </c>
      <c r="X721" s="29">
        <v>0</v>
      </c>
      <c r="Y721" s="29">
        <v>0</v>
      </c>
      <c r="Z721" s="29" t="s">
        <v>1869</v>
      </c>
      <c r="AA721" s="29">
        <v>0</v>
      </c>
      <c r="AB721" s="29">
        <v>0</v>
      </c>
      <c r="AC721" s="29">
        <v>0</v>
      </c>
      <c r="AD721" s="28">
        <v>0</v>
      </c>
      <c r="AE721" s="29">
        <v>0</v>
      </c>
      <c r="AF721" s="29">
        <v>92</v>
      </c>
      <c r="AG721" s="29">
        <v>107</v>
      </c>
      <c r="AH721" s="29">
        <v>99</v>
      </c>
      <c r="AI721" s="29">
        <v>96</v>
      </c>
      <c r="AJ721" s="29">
        <v>0</v>
      </c>
      <c r="AK721" s="29">
        <v>0</v>
      </c>
      <c r="AL721" s="29">
        <v>0</v>
      </c>
      <c r="AM721" s="29">
        <v>0</v>
      </c>
      <c r="AN721" s="29">
        <v>0</v>
      </c>
      <c r="AO721" s="29">
        <v>246</v>
      </c>
      <c r="AP721" s="72">
        <f>Table6[[#This Row],[FRL]]/Table6[[#This Row],[Total Students]]</f>
        <v>0.62436548223350252</v>
      </c>
      <c r="AQ721" s="29">
        <v>246</v>
      </c>
      <c r="AR721" s="57">
        <f>Table6[[#This Row],[At Risk]]/Table6[[#This Row],[Total Students]]</f>
        <v>0.62436548223350252</v>
      </c>
      <c r="AS721" s="29" t="s">
        <v>1767</v>
      </c>
      <c r="AT721" s="29" t="s">
        <v>1797</v>
      </c>
      <c r="AU721" s="70" t="s">
        <v>3246</v>
      </c>
    </row>
    <row r="722" spans="2:47" x14ac:dyDescent="0.25">
      <c r="B722" s="28" t="s">
        <v>1808</v>
      </c>
      <c r="C722" s="28" t="s">
        <v>142</v>
      </c>
      <c r="D722" s="28" t="s">
        <v>143</v>
      </c>
      <c r="E722" s="28" t="s">
        <v>2400</v>
      </c>
      <c r="F722" s="28" t="s">
        <v>1109</v>
      </c>
      <c r="G722" s="29">
        <v>315</v>
      </c>
      <c r="H722" s="29">
        <v>162</v>
      </c>
      <c r="I722" s="31">
        <v>0.51428571428571401</v>
      </c>
      <c r="J722" s="29">
        <v>153</v>
      </c>
      <c r="K722" s="31">
        <v>0.48571428571428599</v>
      </c>
      <c r="L722" s="29">
        <v>0</v>
      </c>
      <c r="M722" s="29">
        <v>1</v>
      </c>
      <c r="N722" s="29">
        <v>27</v>
      </c>
      <c r="O722" s="29">
        <v>20</v>
      </c>
      <c r="P722" s="29">
        <v>0</v>
      </c>
      <c r="Q722" s="29">
        <v>265</v>
      </c>
      <c r="R722" s="29">
        <v>2</v>
      </c>
      <c r="S722" s="29">
        <f>SUM(Table6[[#This Row],[AmInd]:[HawPI]],Table6[[#This Row],[Multiple]])</f>
        <v>50</v>
      </c>
      <c r="T722" s="29">
        <v>308</v>
      </c>
      <c r="U722" s="31">
        <v>0.97777777777777797</v>
      </c>
      <c r="V722" s="29">
        <v>7</v>
      </c>
      <c r="W722" s="31">
        <v>2.2222222222222199E-2</v>
      </c>
      <c r="X722" s="29">
        <v>0</v>
      </c>
      <c r="Y722" s="29">
        <v>0</v>
      </c>
      <c r="Z722" s="29" t="s">
        <v>1869</v>
      </c>
      <c r="AA722" s="29">
        <v>0</v>
      </c>
      <c r="AB722" s="29">
        <v>0</v>
      </c>
      <c r="AC722" s="29">
        <v>0</v>
      </c>
      <c r="AD722" s="28">
        <v>154</v>
      </c>
      <c r="AE722" s="29">
        <v>161</v>
      </c>
      <c r="AF722" s="29">
        <v>0</v>
      </c>
      <c r="AG722" s="29">
        <v>0</v>
      </c>
      <c r="AH722" s="29">
        <v>0</v>
      </c>
      <c r="AI722" s="29">
        <v>0</v>
      </c>
      <c r="AJ722" s="29">
        <v>0</v>
      </c>
      <c r="AK722" s="29">
        <v>0</v>
      </c>
      <c r="AL722" s="29">
        <v>0</v>
      </c>
      <c r="AM722" s="29">
        <v>0</v>
      </c>
      <c r="AN722" s="29">
        <v>0</v>
      </c>
      <c r="AO722" s="29">
        <v>203</v>
      </c>
      <c r="AP722" s="72">
        <f>Table6[[#This Row],[FRL]]/Table6[[#This Row],[Total Students]]</f>
        <v>0.64444444444444449</v>
      </c>
      <c r="AQ722" s="29">
        <v>203</v>
      </c>
      <c r="AR722" s="57">
        <f>Table6[[#This Row],[At Risk]]/Table6[[#This Row],[Total Students]]</f>
        <v>0.64444444444444449</v>
      </c>
      <c r="AS722" s="29" t="s">
        <v>1767</v>
      </c>
      <c r="AT722" s="29" t="s">
        <v>1797</v>
      </c>
      <c r="AU722" s="70" t="s">
        <v>3246</v>
      </c>
    </row>
    <row r="723" spans="2:47" x14ac:dyDescent="0.25">
      <c r="B723" s="28" t="s">
        <v>1808</v>
      </c>
      <c r="C723" s="28" t="s">
        <v>142</v>
      </c>
      <c r="D723" s="28" t="s">
        <v>143</v>
      </c>
      <c r="E723" s="28" t="s">
        <v>2401</v>
      </c>
      <c r="F723" s="28" t="s">
        <v>1110</v>
      </c>
      <c r="G723" s="29">
        <v>688</v>
      </c>
      <c r="H723" s="29">
        <v>319</v>
      </c>
      <c r="I723" s="31">
        <v>0.46366279069767402</v>
      </c>
      <c r="J723" s="29">
        <v>369</v>
      </c>
      <c r="K723" s="31">
        <v>0.53633720930232598</v>
      </c>
      <c r="L723" s="29">
        <v>1</v>
      </c>
      <c r="M723" s="29">
        <v>12</v>
      </c>
      <c r="N723" s="29">
        <v>69</v>
      </c>
      <c r="O723" s="29">
        <v>59</v>
      </c>
      <c r="P723" s="29">
        <v>2</v>
      </c>
      <c r="Q723" s="29">
        <v>536</v>
      </c>
      <c r="R723" s="29">
        <v>9</v>
      </c>
      <c r="S723" s="29">
        <f>SUM(Table6[[#This Row],[AmInd]:[HawPI]],Table6[[#This Row],[Multiple]])</f>
        <v>152</v>
      </c>
      <c r="T723" s="29">
        <v>656</v>
      </c>
      <c r="U723" s="31">
        <v>0.95348837209302295</v>
      </c>
      <c r="V723" s="29">
        <v>32</v>
      </c>
      <c r="W723" s="31">
        <v>4.6511627906976702E-2</v>
      </c>
      <c r="X723" s="29">
        <v>0</v>
      </c>
      <c r="Y723" s="29">
        <v>21</v>
      </c>
      <c r="Z723" s="29" t="s">
        <v>1869</v>
      </c>
      <c r="AA723" s="29">
        <v>94</v>
      </c>
      <c r="AB723" s="29">
        <v>113</v>
      </c>
      <c r="AC723" s="29">
        <v>124</v>
      </c>
      <c r="AD723" s="28">
        <v>102</v>
      </c>
      <c r="AE723" s="29">
        <v>118</v>
      </c>
      <c r="AF723" s="29">
        <v>116</v>
      </c>
      <c r="AG723" s="29">
        <v>0</v>
      </c>
      <c r="AH723" s="29">
        <v>0</v>
      </c>
      <c r="AI723" s="29">
        <v>0</v>
      </c>
      <c r="AJ723" s="29">
        <v>0</v>
      </c>
      <c r="AK723" s="29">
        <v>0</v>
      </c>
      <c r="AL723" s="29">
        <v>0</v>
      </c>
      <c r="AM723" s="29">
        <v>0</v>
      </c>
      <c r="AN723" s="29">
        <v>0</v>
      </c>
      <c r="AO723" s="29">
        <v>345</v>
      </c>
      <c r="AP723" s="72">
        <f>Table6[[#This Row],[FRL]]/Table6[[#This Row],[Total Students]]</f>
        <v>0.50145348837209303</v>
      </c>
      <c r="AQ723" s="29">
        <v>345</v>
      </c>
      <c r="AR723" s="57">
        <f>Table6[[#This Row],[At Risk]]/Table6[[#This Row],[Total Students]]</f>
        <v>0.50145348837209303</v>
      </c>
      <c r="AS723" s="29" t="s">
        <v>1767</v>
      </c>
      <c r="AT723" s="29" t="s">
        <v>1797</v>
      </c>
      <c r="AU723" s="70" t="s">
        <v>3246</v>
      </c>
    </row>
    <row r="724" spans="2:47" x14ac:dyDescent="0.25">
      <c r="B724" s="28" t="s">
        <v>1808</v>
      </c>
      <c r="C724" s="28" t="s">
        <v>142</v>
      </c>
      <c r="D724" s="28" t="s">
        <v>143</v>
      </c>
      <c r="E724" s="28" t="s">
        <v>2402</v>
      </c>
      <c r="F724" s="28" t="s">
        <v>1111</v>
      </c>
      <c r="G724" s="29">
        <v>555</v>
      </c>
      <c r="H724" s="29">
        <v>248</v>
      </c>
      <c r="I724" s="31">
        <v>0.446846846846847</v>
      </c>
      <c r="J724" s="29">
        <v>307</v>
      </c>
      <c r="K724" s="31">
        <v>0.55315315315315305</v>
      </c>
      <c r="L724" s="29">
        <v>0</v>
      </c>
      <c r="M724" s="29">
        <v>4</v>
      </c>
      <c r="N724" s="29">
        <v>21</v>
      </c>
      <c r="O724" s="29">
        <v>48</v>
      </c>
      <c r="P724" s="29">
        <v>0</v>
      </c>
      <c r="Q724" s="29">
        <v>479</v>
      </c>
      <c r="R724" s="29">
        <v>3</v>
      </c>
      <c r="S724" s="29">
        <f>SUM(Table6[[#This Row],[AmInd]:[HawPI]],Table6[[#This Row],[Multiple]])</f>
        <v>76</v>
      </c>
      <c r="T724" s="29">
        <v>542</v>
      </c>
      <c r="U724" s="31">
        <v>0.97657657657657704</v>
      </c>
      <c r="V724" s="29">
        <v>13</v>
      </c>
      <c r="W724" s="31">
        <v>2.3423423423423399E-2</v>
      </c>
      <c r="X724" s="29">
        <v>0</v>
      </c>
      <c r="Y724" s="29">
        <v>10</v>
      </c>
      <c r="Z724" s="29" t="s">
        <v>1869</v>
      </c>
      <c r="AA724" s="29">
        <v>71</v>
      </c>
      <c r="AB724" s="29">
        <v>97</v>
      </c>
      <c r="AC724" s="29">
        <v>73</v>
      </c>
      <c r="AD724" s="28">
        <v>104</v>
      </c>
      <c r="AE724" s="29">
        <v>102</v>
      </c>
      <c r="AF724" s="29">
        <v>98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259</v>
      </c>
      <c r="AP724" s="72">
        <f>Table6[[#This Row],[FRL]]/Table6[[#This Row],[Total Students]]</f>
        <v>0.46666666666666667</v>
      </c>
      <c r="AQ724" s="29">
        <v>259</v>
      </c>
      <c r="AR724" s="57">
        <f>Table6[[#This Row],[At Risk]]/Table6[[#This Row],[Total Students]]</f>
        <v>0.46666666666666667</v>
      </c>
      <c r="AS724" s="29" t="s">
        <v>1767</v>
      </c>
      <c r="AT724" s="29" t="s">
        <v>1797</v>
      </c>
      <c r="AU724" s="70" t="s">
        <v>3246</v>
      </c>
    </row>
    <row r="725" spans="2:47" ht="30" x14ac:dyDescent="0.25">
      <c r="B725" s="28" t="s">
        <v>1808</v>
      </c>
      <c r="C725" s="28" t="s">
        <v>142</v>
      </c>
      <c r="D725" s="28" t="s">
        <v>143</v>
      </c>
      <c r="E725" s="28" t="s">
        <v>2403</v>
      </c>
      <c r="F725" s="28" t="s">
        <v>1112</v>
      </c>
      <c r="G725" s="29">
        <v>603</v>
      </c>
      <c r="H725" s="29">
        <v>303</v>
      </c>
      <c r="I725" s="31">
        <v>0.50248756218905499</v>
      </c>
      <c r="J725" s="29">
        <v>300</v>
      </c>
      <c r="K725" s="31">
        <v>0.49751243781094501</v>
      </c>
      <c r="L725" s="29">
        <v>1</v>
      </c>
      <c r="M725" s="29">
        <v>7</v>
      </c>
      <c r="N725" s="29">
        <v>68</v>
      </c>
      <c r="O725" s="29">
        <v>43</v>
      </c>
      <c r="P725" s="29">
        <v>0</v>
      </c>
      <c r="Q725" s="29">
        <v>482</v>
      </c>
      <c r="R725" s="29">
        <v>2</v>
      </c>
      <c r="S725" s="29">
        <f>SUM(Table6[[#This Row],[AmInd]:[HawPI]],Table6[[#This Row],[Multiple]])</f>
        <v>121</v>
      </c>
      <c r="T725" s="29">
        <v>594</v>
      </c>
      <c r="U725" s="31">
        <v>0.98507462686567204</v>
      </c>
      <c r="V725" s="29">
        <v>9</v>
      </c>
      <c r="W725" s="31">
        <v>1.49253731343284E-2</v>
      </c>
      <c r="X725" s="29">
        <v>0</v>
      </c>
      <c r="Y725" s="29">
        <v>0</v>
      </c>
      <c r="Z725" s="29" t="s">
        <v>1869</v>
      </c>
      <c r="AA725" s="29">
        <v>0</v>
      </c>
      <c r="AB725" s="29">
        <v>0</v>
      </c>
      <c r="AC725" s="29">
        <v>0</v>
      </c>
      <c r="AD725" s="28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568</v>
      </c>
      <c r="AK725" s="29">
        <v>35</v>
      </c>
      <c r="AL725" s="29">
        <v>0</v>
      </c>
      <c r="AM725" s="29">
        <v>0</v>
      </c>
      <c r="AN725" s="29">
        <v>0</v>
      </c>
      <c r="AO725" s="29">
        <v>262</v>
      </c>
      <c r="AP725" s="72">
        <f>Table6[[#This Row],[FRL]]/Table6[[#This Row],[Total Students]]</f>
        <v>0.43449419568822556</v>
      </c>
      <c r="AQ725" s="29">
        <v>262</v>
      </c>
      <c r="AR725" s="57">
        <f>Table6[[#This Row],[At Risk]]/Table6[[#This Row],[Total Students]]</f>
        <v>0.43449419568822556</v>
      </c>
      <c r="AS725" s="29" t="s">
        <v>1767</v>
      </c>
      <c r="AT725" s="29" t="s">
        <v>1797</v>
      </c>
      <c r="AU725" s="70" t="s">
        <v>3246</v>
      </c>
    </row>
    <row r="726" spans="2:47" x14ac:dyDescent="0.25">
      <c r="B726" s="28" t="s">
        <v>1808</v>
      </c>
      <c r="C726" s="28" t="s">
        <v>142</v>
      </c>
      <c r="D726" s="28" t="s">
        <v>143</v>
      </c>
      <c r="E726" s="28" t="s">
        <v>2404</v>
      </c>
      <c r="F726" s="28" t="s">
        <v>1113</v>
      </c>
      <c r="G726" s="29">
        <v>749</v>
      </c>
      <c r="H726" s="29">
        <v>354</v>
      </c>
      <c r="I726" s="31">
        <v>0.47263017356475301</v>
      </c>
      <c r="J726" s="29">
        <v>395</v>
      </c>
      <c r="K726" s="31">
        <v>0.52736982643524699</v>
      </c>
      <c r="L726" s="29">
        <v>3</v>
      </c>
      <c r="M726" s="29">
        <v>9</v>
      </c>
      <c r="N726" s="29">
        <v>48</v>
      </c>
      <c r="O726" s="29">
        <v>12</v>
      </c>
      <c r="P726" s="29">
        <v>2</v>
      </c>
      <c r="Q726" s="29">
        <v>672</v>
      </c>
      <c r="R726" s="29">
        <v>3</v>
      </c>
      <c r="S726" s="29">
        <f>SUM(Table6[[#This Row],[AmInd]:[HawPI]],Table6[[#This Row],[Multiple]])</f>
        <v>77</v>
      </c>
      <c r="T726" s="29">
        <v>747</v>
      </c>
      <c r="U726" s="31">
        <v>0.99732977303070802</v>
      </c>
      <c r="V726" s="29">
        <v>2</v>
      </c>
      <c r="W726" s="31">
        <v>2.6702269692923902E-3</v>
      </c>
      <c r="X726" s="29">
        <v>0</v>
      </c>
      <c r="Y726" s="29">
        <v>1</v>
      </c>
      <c r="Z726" s="29" t="s">
        <v>1869</v>
      </c>
      <c r="AA726" s="29">
        <v>96</v>
      </c>
      <c r="AB726" s="29">
        <v>109</v>
      </c>
      <c r="AC726" s="29">
        <v>131</v>
      </c>
      <c r="AD726" s="28">
        <v>122</v>
      </c>
      <c r="AE726" s="29">
        <v>153</v>
      </c>
      <c r="AF726" s="29">
        <v>137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334</v>
      </c>
      <c r="AP726" s="72">
        <f>Table6[[#This Row],[FRL]]/Table6[[#This Row],[Total Students]]</f>
        <v>0.44592790387182912</v>
      </c>
      <c r="AQ726" s="29">
        <v>334</v>
      </c>
      <c r="AR726" s="57">
        <f>Table6[[#This Row],[At Risk]]/Table6[[#This Row],[Total Students]]</f>
        <v>0.44592790387182912</v>
      </c>
      <c r="AS726" s="29" t="s">
        <v>1767</v>
      </c>
      <c r="AT726" s="29" t="s">
        <v>1797</v>
      </c>
      <c r="AU726" s="70" t="s">
        <v>3246</v>
      </c>
    </row>
    <row r="727" spans="2:47" x14ac:dyDescent="0.25">
      <c r="B727" s="28" t="s">
        <v>1808</v>
      </c>
      <c r="C727" s="28" t="s">
        <v>142</v>
      </c>
      <c r="D727" s="28" t="s">
        <v>143</v>
      </c>
      <c r="E727" s="28" t="s">
        <v>2405</v>
      </c>
      <c r="F727" s="28" t="s">
        <v>1114</v>
      </c>
      <c r="G727" s="29">
        <v>530</v>
      </c>
      <c r="H727" s="29">
        <v>265</v>
      </c>
      <c r="I727" s="31">
        <v>0.5</v>
      </c>
      <c r="J727" s="29">
        <v>265</v>
      </c>
      <c r="K727" s="31">
        <v>0.5</v>
      </c>
      <c r="L727" s="29">
        <v>0</v>
      </c>
      <c r="M727" s="29">
        <v>3</v>
      </c>
      <c r="N727" s="29">
        <v>43</v>
      </c>
      <c r="O727" s="29">
        <v>33</v>
      </c>
      <c r="P727" s="29">
        <v>0</v>
      </c>
      <c r="Q727" s="29">
        <v>439</v>
      </c>
      <c r="R727" s="29">
        <v>12</v>
      </c>
      <c r="S727" s="29">
        <f>SUM(Table6[[#This Row],[AmInd]:[HawPI]],Table6[[#This Row],[Multiple]])</f>
        <v>91</v>
      </c>
      <c r="T727" s="29">
        <v>516</v>
      </c>
      <c r="U727" s="31">
        <v>0.97358490566037703</v>
      </c>
      <c r="V727" s="29">
        <v>14</v>
      </c>
      <c r="W727" s="31">
        <v>2.6415094339622601E-2</v>
      </c>
      <c r="X727" s="29">
        <v>0</v>
      </c>
      <c r="Y727" s="29">
        <v>14</v>
      </c>
      <c r="Z727" s="29" t="s">
        <v>1869</v>
      </c>
      <c r="AA727" s="29">
        <v>97</v>
      </c>
      <c r="AB727" s="29">
        <v>92</v>
      </c>
      <c r="AC727" s="29">
        <v>79</v>
      </c>
      <c r="AD727" s="28">
        <v>90</v>
      </c>
      <c r="AE727" s="29">
        <v>78</v>
      </c>
      <c r="AF727" s="29">
        <v>80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291</v>
      </c>
      <c r="AP727" s="72">
        <f>Table6[[#This Row],[FRL]]/Table6[[#This Row],[Total Students]]</f>
        <v>0.54905660377358489</v>
      </c>
      <c r="AQ727" s="29">
        <v>291</v>
      </c>
      <c r="AR727" s="57">
        <f>Table6[[#This Row],[At Risk]]/Table6[[#This Row],[Total Students]]</f>
        <v>0.54905660377358489</v>
      </c>
      <c r="AS727" s="29" t="s">
        <v>1767</v>
      </c>
      <c r="AT727" s="29" t="s">
        <v>1797</v>
      </c>
      <c r="AU727" s="70" t="s">
        <v>3246</v>
      </c>
    </row>
    <row r="728" spans="2:47" x14ac:dyDescent="0.25">
      <c r="B728" s="28" t="s">
        <v>1808</v>
      </c>
      <c r="C728" s="28" t="s">
        <v>142</v>
      </c>
      <c r="D728" s="28" t="s">
        <v>143</v>
      </c>
      <c r="E728" s="28" t="s">
        <v>2406</v>
      </c>
      <c r="F728" s="28" t="s">
        <v>1115</v>
      </c>
      <c r="G728" s="29">
        <v>668</v>
      </c>
      <c r="H728" s="29">
        <v>332</v>
      </c>
      <c r="I728" s="31">
        <v>0.49700598802395202</v>
      </c>
      <c r="J728" s="29">
        <v>336</v>
      </c>
      <c r="K728" s="31">
        <v>0.50299401197604798</v>
      </c>
      <c r="L728" s="29">
        <v>4</v>
      </c>
      <c r="M728" s="29">
        <v>2</v>
      </c>
      <c r="N728" s="29">
        <v>57</v>
      </c>
      <c r="O728" s="29">
        <v>12</v>
      </c>
      <c r="P728" s="29">
        <v>0</v>
      </c>
      <c r="Q728" s="29">
        <v>588</v>
      </c>
      <c r="R728" s="29">
        <v>5</v>
      </c>
      <c r="S728" s="29">
        <f>SUM(Table6[[#This Row],[AmInd]:[HawPI]],Table6[[#This Row],[Multiple]])</f>
        <v>80</v>
      </c>
      <c r="T728" s="29">
        <v>666</v>
      </c>
      <c r="U728" s="31">
        <v>0.99700598802395202</v>
      </c>
      <c r="V728" s="29">
        <v>2</v>
      </c>
      <c r="W728" s="31">
        <v>2.9940119760479E-3</v>
      </c>
      <c r="X728" s="29">
        <v>0</v>
      </c>
      <c r="Y728" s="29">
        <v>0</v>
      </c>
      <c r="Z728" s="29" t="s">
        <v>1869</v>
      </c>
      <c r="AA728" s="29">
        <v>0</v>
      </c>
      <c r="AB728" s="29">
        <v>0</v>
      </c>
      <c r="AC728" s="29">
        <v>0</v>
      </c>
      <c r="AD728" s="28">
        <v>0</v>
      </c>
      <c r="AE728" s="29">
        <v>0</v>
      </c>
      <c r="AF728" s="29">
        <v>0</v>
      </c>
      <c r="AG728" s="29">
        <v>202</v>
      </c>
      <c r="AH728" s="29">
        <v>249</v>
      </c>
      <c r="AI728" s="29">
        <v>217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317</v>
      </c>
      <c r="AP728" s="72">
        <f>Table6[[#This Row],[FRL]]/Table6[[#This Row],[Total Students]]</f>
        <v>0.47455089820359281</v>
      </c>
      <c r="AQ728" s="29">
        <v>317</v>
      </c>
      <c r="AR728" s="57">
        <f>Table6[[#This Row],[At Risk]]/Table6[[#This Row],[Total Students]]</f>
        <v>0.47455089820359281</v>
      </c>
      <c r="AS728" s="29" t="s">
        <v>1767</v>
      </c>
      <c r="AT728" s="29" t="s">
        <v>1797</v>
      </c>
      <c r="AU728" s="70" t="s">
        <v>3246</v>
      </c>
    </row>
    <row r="729" spans="2:47" x14ac:dyDescent="0.25">
      <c r="B729" s="28" t="s">
        <v>1808</v>
      </c>
      <c r="C729" s="28" t="s">
        <v>142</v>
      </c>
      <c r="D729" s="28" t="s">
        <v>143</v>
      </c>
      <c r="E729" s="28" t="s">
        <v>2407</v>
      </c>
      <c r="F729" s="28" t="s">
        <v>1116</v>
      </c>
      <c r="G729" s="29">
        <v>589</v>
      </c>
      <c r="H729" s="29">
        <v>273</v>
      </c>
      <c r="I729" s="31">
        <v>0.46349745331069597</v>
      </c>
      <c r="J729" s="29">
        <v>316</v>
      </c>
      <c r="K729" s="31">
        <v>0.53650254668930397</v>
      </c>
      <c r="L729" s="29">
        <v>0</v>
      </c>
      <c r="M729" s="29">
        <v>6</v>
      </c>
      <c r="N729" s="29">
        <v>70</v>
      </c>
      <c r="O729" s="29">
        <v>46</v>
      </c>
      <c r="P729" s="29">
        <v>0</v>
      </c>
      <c r="Q729" s="29">
        <v>451</v>
      </c>
      <c r="R729" s="29">
        <v>16</v>
      </c>
      <c r="S729" s="29">
        <f>SUM(Table6[[#This Row],[AmInd]:[HawPI]],Table6[[#This Row],[Multiple]])</f>
        <v>138</v>
      </c>
      <c r="T729" s="29">
        <v>570</v>
      </c>
      <c r="U729" s="31">
        <v>0.967741935483871</v>
      </c>
      <c r="V729" s="29">
        <v>19</v>
      </c>
      <c r="W729" s="31">
        <v>3.2258064516128997E-2</v>
      </c>
      <c r="X729" s="29">
        <v>0</v>
      </c>
      <c r="Y729" s="29">
        <v>13</v>
      </c>
      <c r="Z729" s="29" t="s">
        <v>1869</v>
      </c>
      <c r="AA729" s="29">
        <v>95</v>
      </c>
      <c r="AB729" s="29">
        <v>99</v>
      </c>
      <c r="AC729" s="29">
        <v>81</v>
      </c>
      <c r="AD729" s="28">
        <v>102</v>
      </c>
      <c r="AE729" s="29">
        <v>101</v>
      </c>
      <c r="AF729" s="29">
        <v>98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373</v>
      </c>
      <c r="AP729" s="72">
        <f>Table6[[#This Row],[FRL]]/Table6[[#This Row],[Total Students]]</f>
        <v>0.63327674023769098</v>
      </c>
      <c r="AQ729" s="29">
        <v>373</v>
      </c>
      <c r="AR729" s="57">
        <f>Table6[[#This Row],[At Risk]]/Table6[[#This Row],[Total Students]]</f>
        <v>0.63327674023769098</v>
      </c>
      <c r="AS729" s="29" t="s">
        <v>1767</v>
      </c>
      <c r="AT729" s="29" t="s">
        <v>1797</v>
      </c>
      <c r="AU729" s="70" t="s">
        <v>3246</v>
      </c>
    </row>
    <row r="730" spans="2:47" x14ac:dyDescent="0.25">
      <c r="B730" s="28" t="s">
        <v>1808</v>
      </c>
      <c r="C730" s="28" t="s">
        <v>142</v>
      </c>
      <c r="D730" s="28" t="s">
        <v>143</v>
      </c>
      <c r="E730" s="28" t="s">
        <v>2408</v>
      </c>
      <c r="F730" s="28" t="s">
        <v>1117</v>
      </c>
      <c r="G730" s="29">
        <v>470</v>
      </c>
      <c r="H730" s="29">
        <v>219</v>
      </c>
      <c r="I730" s="31">
        <v>0.46595744680851098</v>
      </c>
      <c r="J730" s="29">
        <v>251</v>
      </c>
      <c r="K730" s="31">
        <v>0.53404255319148897</v>
      </c>
      <c r="L730" s="29">
        <v>0</v>
      </c>
      <c r="M730" s="29">
        <v>8</v>
      </c>
      <c r="N730" s="29">
        <v>51</v>
      </c>
      <c r="O730" s="29">
        <v>15</v>
      </c>
      <c r="P730" s="29">
        <v>0</v>
      </c>
      <c r="Q730" s="29">
        <v>382</v>
      </c>
      <c r="R730" s="29">
        <v>14</v>
      </c>
      <c r="S730" s="29">
        <f>SUM(Table6[[#This Row],[AmInd]:[HawPI]],Table6[[#This Row],[Multiple]])</f>
        <v>88</v>
      </c>
      <c r="T730" s="29">
        <v>465</v>
      </c>
      <c r="U730" s="31">
        <v>0.98936170212765995</v>
      </c>
      <c r="V730" s="29">
        <v>5</v>
      </c>
      <c r="W730" s="31">
        <v>1.0638297872340399E-2</v>
      </c>
      <c r="X730" s="29">
        <v>0</v>
      </c>
      <c r="Y730" s="29">
        <v>12</v>
      </c>
      <c r="Z730" s="29" t="s">
        <v>1869</v>
      </c>
      <c r="AA730" s="29">
        <v>72</v>
      </c>
      <c r="AB730" s="29">
        <v>78</v>
      </c>
      <c r="AC730" s="29">
        <v>81</v>
      </c>
      <c r="AD730" s="28">
        <v>70</v>
      </c>
      <c r="AE730" s="29">
        <v>94</v>
      </c>
      <c r="AF730" s="29">
        <v>63</v>
      </c>
      <c r="AG730" s="29">
        <v>0</v>
      </c>
      <c r="AH730" s="29">
        <v>0</v>
      </c>
      <c r="AI730" s="29">
        <v>0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201</v>
      </c>
      <c r="AP730" s="72">
        <f>Table6[[#This Row],[FRL]]/Table6[[#This Row],[Total Students]]</f>
        <v>0.42765957446808511</v>
      </c>
      <c r="AQ730" s="29">
        <v>201</v>
      </c>
      <c r="AR730" s="57">
        <f>Table6[[#This Row],[At Risk]]/Table6[[#This Row],[Total Students]]</f>
        <v>0.42765957446808511</v>
      </c>
      <c r="AS730" s="29" t="s">
        <v>1767</v>
      </c>
      <c r="AT730" s="29" t="s">
        <v>1797</v>
      </c>
      <c r="AU730" s="70" t="s">
        <v>3246</v>
      </c>
    </row>
    <row r="731" spans="2:47" x14ac:dyDescent="0.25">
      <c r="B731" s="28" t="s">
        <v>1808</v>
      </c>
      <c r="C731" s="28" t="s">
        <v>142</v>
      </c>
      <c r="D731" s="28" t="s">
        <v>143</v>
      </c>
      <c r="E731" s="28" t="s">
        <v>2409</v>
      </c>
      <c r="F731" s="28" t="s">
        <v>1118</v>
      </c>
      <c r="G731" s="29">
        <v>591</v>
      </c>
      <c r="H731" s="29">
        <v>289</v>
      </c>
      <c r="I731" s="31">
        <v>0.48900169204737698</v>
      </c>
      <c r="J731" s="29">
        <v>302</v>
      </c>
      <c r="K731" s="31">
        <v>0.51099830795262302</v>
      </c>
      <c r="L731" s="29">
        <v>0</v>
      </c>
      <c r="M731" s="29">
        <v>5</v>
      </c>
      <c r="N731" s="29">
        <v>59</v>
      </c>
      <c r="O731" s="29">
        <v>15</v>
      </c>
      <c r="P731" s="29">
        <v>0</v>
      </c>
      <c r="Q731" s="29">
        <v>507</v>
      </c>
      <c r="R731" s="29">
        <v>5</v>
      </c>
      <c r="S731" s="29">
        <f>SUM(Table6[[#This Row],[AmInd]:[HawPI]],Table6[[#This Row],[Multiple]])</f>
        <v>84</v>
      </c>
      <c r="T731" s="29">
        <v>587</v>
      </c>
      <c r="U731" s="31">
        <v>0.99323181049069398</v>
      </c>
      <c r="V731" s="29">
        <v>4</v>
      </c>
      <c r="W731" s="31">
        <v>6.7681895093062603E-3</v>
      </c>
      <c r="X731" s="29">
        <v>0</v>
      </c>
      <c r="Y731" s="29">
        <v>0</v>
      </c>
      <c r="Z731" s="29" t="s">
        <v>1869</v>
      </c>
      <c r="AA731" s="29">
        <v>0</v>
      </c>
      <c r="AB731" s="29">
        <v>0</v>
      </c>
      <c r="AC731" s="29">
        <v>0</v>
      </c>
      <c r="AD731" s="28">
        <v>0</v>
      </c>
      <c r="AE731" s="29">
        <v>0</v>
      </c>
      <c r="AF731" s="29">
        <v>0</v>
      </c>
      <c r="AG731" s="29">
        <v>212</v>
      </c>
      <c r="AH731" s="29">
        <v>182</v>
      </c>
      <c r="AI731" s="29">
        <v>197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268</v>
      </c>
      <c r="AP731" s="72">
        <f>Table6[[#This Row],[FRL]]/Table6[[#This Row],[Total Students]]</f>
        <v>0.45346869712351945</v>
      </c>
      <c r="AQ731" s="29">
        <v>268</v>
      </c>
      <c r="AR731" s="57">
        <f>Table6[[#This Row],[At Risk]]/Table6[[#This Row],[Total Students]]</f>
        <v>0.45346869712351945</v>
      </c>
      <c r="AS731" s="29" t="s">
        <v>1767</v>
      </c>
      <c r="AT731" s="29" t="s">
        <v>1797</v>
      </c>
      <c r="AU731" s="70" t="s">
        <v>3246</v>
      </c>
    </row>
    <row r="732" spans="2:47" x14ac:dyDescent="0.25">
      <c r="B732" s="28" t="s">
        <v>1808</v>
      </c>
      <c r="C732" s="28" t="s">
        <v>142</v>
      </c>
      <c r="D732" s="28" t="s">
        <v>143</v>
      </c>
      <c r="E732" s="28" t="s">
        <v>2410</v>
      </c>
      <c r="F732" s="28" t="s">
        <v>1119</v>
      </c>
      <c r="G732" s="29">
        <v>60</v>
      </c>
      <c r="H732" s="29">
        <v>19</v>
      </c>
      <c r="I732" s="31">
        <v>0.31666666666666698</v>
      </c>
      <c r="J732" s="29">
        <v>41</v>
      </c>
      <c r="K732" s="31">
        <v>0.68333333333333302</v>
      </c>
      <c r="L732" s="29">
        <v>0</v>
      </c>
      <c r="M732" s="29">
        <v>0</v>
      </c>
      <c r="N732" s="29">
        <v>4</v>
      </c>
      <c r="O732" s="29">
        <v>3</v>
      </c>
      <c r="P732" s="29">
        <v>0</v>
      </c>
      <c r="Q732" s="29">
        <v>53</v>
      </c>
      <c r="R732" s="29">
        <v>0</v>
      </c>
      <c r="S732" s="29">
        <f>SUM(Table6[[#This Row],[AmInd]:[HawPI]],Table6[[#This Row],[Multiple]])</f>
        <v>7</v>
      </c>
      <c r="T732" s="29">
        <v>59</v>
      </c>
      <c r="U732" s="31">
        <v>0.98333333333333295</v>
      </c>
      <c r="V732" s="29">
        <v>1</v>
      </c>
      <c r="W732" s="31">
        <v>1.6666666666666701E-2</v>
      </c>
      <c r="X732" s="29">
        <v>0</v>
      </c>
      <c r="Y732" s="29">
        <v>60</v>
      </c>
      <c r="Z732" s="29" t="s">
        <v>1869</v>
      </c>
      <c r="AA732" s="29">
        <v>0</v>
      </c>
      <c r="AB732" s="29">
        <v>0</v>
      </c>
      <c r="AC732" s="29">
        <v>0</v>
      </c>
      <c r="AD732" s="28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30</v>
      </c>
      <c r="AP732" s="72">
        <f>Table6[[#This Row],[FRL]]/Table6[[#This Row],[Total Students]]</f>
        <v>0.5</v>
      </c>
      <c r="AQ732" s="29">
        <v>31</v>
      </c>
      <c r="AR732" s="57">
        <f>Table6[[#This Row],[At Risk]]/Table6[[#This Row],[Total Students]]</f>
        <v>0.51666666666666672</v>
      </c>
      <c r="AS732" s="29" t="s">
        <v>1767</v>
      </c>
      <c r="AT732" s="29" t="s">
        <v>1797</v>
      </c>
      <c r="AU732" s="70" t="s">
        <v>3247</v>
      </c>
    </row>
    <row r="733" spans="2:47" x14ac:dyDescent="0.25">
      <c r="B733" s="28" t="s">
        <v>1808</v>
      </c>
      <c r="C733" s="28" t="s">
        <v>144</v>
      </c>
      <c r="D733" s="28" t="s">
        <v>145</v>
      </c>
      <c r="E733" s="28" t="s">
        <v>2411</v>
      </c>
      <c r="F733" s="28" t="s">
        <v>1120</v>
      </c>
      <c r="G733" s="29">
        <v>180</v>
      </c>
      <c r="H733" s="29">
        <v>83</v>
      </c>
      <c r="I733" s="31">
        <v>0.46111111111111103</v>
      </c>
      <c r="J733" s="29">
        <v>97</v>
      </c>
      <c r="K733" s="31">
        <v>0.53888888888888897</v>
      </c>
      <c r="L733" s="29">
        <v>2</v>
      </c>
      <c r="M733" s="29">
        <v>1</v>
      </c>
      <c r="N733" s="29">
        <v>170</v>
      </c>
      <c r="O733" s="29">
        <v>0</v>
      </c>
      <c r="P733" s="29">
        <v>0</v>
      </c>
      <c r="Q733" s="29">
        <v>7</v>
      </c>
      <c r="R733" s="29">
        <v>0</v>
      </c>
      <c r="S733" s="29">
        <f>SUM(Table6[[#This Row],[AmInd]:[HawPI]],Table6[[#This Row],[Multiple]])</f>
        <v>173</v>
      </c>
      <c r="T733" s="29">
        <v>180</v>
      </c>
      <c r="U733" s="31">
        <v>1</v>
      </c>
      <c r="V733" s="29">
        <v>0</v>
      </c>
      <c r="W733" s="31">
        <v>0</v>
      </c>
      <c r="X733" s="29">
        <v>0</v>
      </c>
      <c r="Y733" s="29">
        <v>0</v>
      </c>
      <c r="Z733" s="29" t="s">
        <v>1869</v>
      </c>
      <c r="AA733" s="29">
        <v>0</v>
      </c>
      <c r="AB733" s="29">
        <v>0</v>
      </c>
      <c r="AC733" s="29">
        <v>0</v>
      </c>
      <c r="AD733" s="28">
        <v>0</v>
      </c>
      <c r="AE733" s="29">
        <v>0</v>
      </c>
      <c r="AF733" s="29">
        <v>0</v>
      </c>
      <c r="AG733" s="29">
        <v>0</v>
      </c>
      <c r="AH733" s="29">
        <v>98</v>
      </c>
      <c r="AI733" s="29">
        <v>82</v>
      </c>
      <c r="AJ733" s="29">
        <v>0</v>
      </c>
      <c r="AK733" s="29">
        <v>0</v>
      </c>
      <c r="AL733" s="29">
        <v>0</v>
      </c>
      <c r="AM733" s="29">
        <v>0</v>
      </c>
      <c r="AN733" s="29">
        <v>0</v>
      </c>
      <c r="AO733" s="29">
        <v>168</v>
      </c>
      <c r="AP733" s="72">
        <f>Table6[[#This Row],[FRL]]/Table6[[#This Row],[Total Students]]</f>
        <v>0.93333333333333335</v>
      </c>
      <c r="AQ733" s="29">
        <v>168</v>
      </c>
      <c r="AR733" s="57">
        <f>Table6[[#This Row],[At Risk]]/Table6[[#This Row],[Total Students]]</f>
        <v>0.93333333333333335</v>
      </c>
      <c r="AS733" s="29" t="s">
        <v>1767</v>
      </c>
      <c r="AT733" s="29" t="s">
        <v>1792</v>
      </c>
      <c r="AU733" s="70" t="s">
        <v>3246</v>
      </c>
    </row>
    <row r="734" spans="2:47" x14ac:dyDescent="0.25">
      <c r="B734" s="28" t="s">
        <v>1808</v>
      </c>
      <c r="C734" s="28" t="s">
        <v>144</v>
      </c>
      <c r="D734" s="28" t="s">
        <v>145</v>
      </c>
      <c r="E734" s="28" t="s">
        <v>2412</v>
      </c>
      <c r="F734" s="28" t="s">
        <v>1121</v>
      </c>
      <c r="G734" s="29">
        <v>417</v>
      </c>
      <c r="H734" s="29">
        <v>217</v>
      </c>
      <c r="I734" s="31">
        <v>0.52038369304556398</v>
      </c>
      <c r="J734" s="29">
        <v>200</v>
      </c>
      <c r="K734" s="31">
        <v>0.47961630695443602</v>
      </c>
      <c r="L734" s="29">
        <v>0</v>
      </c>
      <c r="M734" s="29">
        <v>5</v>
      </c>
      <c r="N734" s="29">
        <v>397</v>
      </c>
      <c r="O734" s="29">
        <v>2</v>
      </c>
      <c r="P734" s="29">
        <v>0</v>
      </c>
      <c r="Q734" s="29">
        <v>11</v>
      </c>
      <c r="R734" s="29">
        <v>2</v>
      </c>
      <c r="S734" s="29">
        <f>SUM(Table6[[#This Row],[AmInd]:[HawPI]],Table6[[#This Row],[Multiple]])</f>
        <v>406</v>
      </c>
      <c r="T734" s="29">
        <v>417</v>
      </c>
      <c r="U734" s="31">
        <v>1</v>
      </c>
      <c r="V734" s="29">
        <v>0</v>
      </c>
      <c r="W734" s="31">
        <v>0</v>
      </c>
      <c r="X734" s="29">
        <v>0</v>
      </c>
      <c r="Y734" s="29">
        <v>0</v>
      </c>
      <c r="Z734" s="29" t="s">
        <v>1869</v>
      </c>
      <c r="AA734" s="29">
        <v>0</v>
      </c>
      <c r="AB734" s="29">
        <v>0</v>
      </c>
      <c r="AC734" s="29">
        <v>0</v>
      </c>
      <c r="AD734" s="28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105</v>
      </c>
      <c r="AK734" s="29">
        <v>2</v>
      </c>
      <c r="AL734" s="29">
        <v>115</v>
      </c>
      <c r="AM734" s="29">
        <v>108</v>
      </c>
      <c r="AN734" s="29">
        <v>87</v>
      </c>
      <c r="AO734" s="29">
        <v>386</v>
      </c>
      <c r="AP734" s="72">
        <f>Table6[[#This Row],[FRL]]/Table6[[#This Row],[Total Students]]</f>
        <v>0.92565947242206237</v>
      </c>
      <c r="AQ734" s="29">
        <v>386</v>
      </c>
      <c r="AR734" s="57">
        <f>Table6[[#This Row],[At Risk]]/Table6[[#This Row],[Total Students]]</f>
        <v>0.92565947242206237</v>
      </c>
      <c r="AS734" s="29" t="s">
        <v>1767</v>
      </c>
      <c r="AT734" s="29" t="s">
        <v>1792</v>
      </c>
      <c r="AU734" s="70" t="s">
        <v>3246</v>
      </c>
    </row>
    <row r="735" spans="2:47" x14ac:dyDescent="0.25">
      <c r="B735" s="28" t="s">
        <v>1808</v>
      </c>
      <c r="C735" s="28" t="s">
        <v>144</v>
      </c>
      <c r="D735" s="28" t="s">
        <v>145</v>
      </c>
      <c r="E735" s="28" t="s">
        <v>2413</v>
      </c>
      <c r="F735" s="28" t="s">
        <v>1122</v>
      </c>
      <c r="G735" s="29">
        <v>337</v>
      </c>
      <c r="H735" s="29">
        <v>160</v>
      </c>
      <c r="I735" s="31">
        <v>0.47477744807121702</v>
      </c>
      <c r="J735" s="29">
        <v>177</v>
      </c>
      <c r="K735" s="31">
        <v>0.52522255192878298</v>
      </c>
      <c r="L735" s="29">
        <v>0</v>
      </c>
      <c r="M735" s="29">
        <v>4</v>
      </c>
      <c r="N735" s="29">
        <v>306</v>
      </c>
      <c r="O735" s="29">
        <v>4</v>
      </c>
      <c r="P735" s="29">
        <v>0</v>
      </c>
      <c r="Q735" s="29">
        <v>19</v>
      </c>
      <c r="R735" s="29">
        <v>4</v>
      </c>
      <c r="S735" s="29">
        <f>SUM(Table6[[#This Row],[AmInd]:[HawPI]],Table6[[#This Row],[Multiple]])</f>
        <v>318</v>
      </c>
      <c r="T735" s="29">
        <v>333</v>
      </c>
      <c r="U735" s="31">
        <v>0.98813056379821995</v>
      </c>
      <c r="V735" s="29">
        <v>4</v>
      </c>
      <c r="W735" s="31">
        <v>1.18694362017804E-2</v>
      </c>
      <c r="X735" s="29">
        <v>0</v>
      </c>
      <c r="Y735" s="29">
        <v>2</v>
      </c>
      <c r="Z735" s="29" t="s">
        <v>1869</v>
      </c>
      <c r="AA735" s="29">
        <v>90</v>
      </c>
      <c r="AB735" s="29">
        <v>85</v>
      </c>
      <c r="AC735" s="29">
        <v>72</v>
      </c>
      <c r="AD735" s="28">
        <v>88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236</v>
      </c>
      <c r="AP735" s="72">
        <f>Table6[[#This Row],[FRL]]/Table6[[#This Row],[Total Students]]</f>
        <v>0.70029673590504449</v>
      </c>
      <c r="AQ735" s="29">
        <v>236</v>
      </c>
      <c r="AR735" s="57">
        <f>Table6[[#This Row],[At Risk]]/Table6[[#This Row],[Total Students]]</f>
        <v>0.70029673590504449</v>
      </c>
      <c r="AS735" s="29" t="s">
        <v>1767</v>
      </c>
      <c r="AT735" s="29" t="s">
        <v>1792</v>
      </c>
      <c r="AU735" s="70" t="s">
        <v>3246</v>
      </c>
    </row>
    <row r="736" spans="2:47" x14ac:dyDescent="0.25">
      <c r="B736" s="28" t="s">
        <v>1808</v>
      </c>
      <c r="C736" s="28" t="s">
        <v>144</v>
      </c>
      <c r="D736" s="28" t="s">
        <v>145</v>
      </c>
      <c r="E736" s="28" t="s">
        <v>2414</v>
      </c>
      <c r="F736" s="28" t="s">
        <v>1123</v>
      </c>
      <c r="G736" s="29">
        <v>221</v>
      </c>
      <c r="H736" s="29">
        <v>106</v>
      </c>
      <c r="I736" s="31">
        <v>0.47963800904977399</v>
      </c>
      <c r="J736" s="29">
        <v>115</v>
      </c>
      <c r="K736" s="31">
        <v>0.52036199095022595</v>
      </c>
      <c r="L736" s="29">
        <v>0</v>
      </c>
      <c r="M736" s="29">
        <v>2</v>
      </c>
      <c r="N736" s="29">
        <v>203</v>
      </c>
      <c r="O736" s="29">
        <v>1</v>
      </c>
      <c r="P736" s="29">
        <v>0</v>
      </c>
      <c r="Q736" s="29">
        <v>14</v>
      </c>
      <c r="R736" s="29">
        <v>1</v>
      </c>
      <c r="S736" s="29">
        <f>SUM(Table6[[#This Row],[AmInd]:[HawPI]],Table6[[#This Row],[Multiple]])</f>
        <v>207</v>
      </c>
      <c r="T736" s="29">
        <v>221</v>
      </c>
      <c r="U736" s="31">
        <v>1</v>
      </c>
      <c r="V736" s="29">
        <v>0</v>
      </c>
      <c r="W736" s="31">
        <v>0</v>
      </c>
      <c r="X736" s="29">
        <v>0</v>
      </c>
      <c r="Y736" s="29">
        <v>0</v>
      </c>
      <c r="Z736" s="29" t="s">
        <v>1869</v>
      </c>
      <c r="AA736" s="29">
        <v>0</v>
      </c>
      <c r="AB736" s="29">
        <v>0</v>
      </c>
      <c r="AC736" s="29">
        <v>0</v>
      </c>
      <c r="AD736" s="28">
        <v>0</v>
      </c>
      <c r="AE736" s="29">
        <v>74</v>
      </c>
      <c r="AF736" s="29">
        <v>83</v>
      </c>
      <c r="AG736" s="29">
        <v>64</v>
      </c>
      <c r="AH736" s="29">
        <v>0</v>
      </c>
      <c r="AI736" s="29">
        <v>0</v>
      </c>
      <c r="AJ736" s="29">
        <v>0</v>
      </c>
      <c r="AK736" s="29">
        <v>0</v>
      </c>
      <c r="AL736" s="29">
        <v>0</v>
      </c>
      <c r="AM736" s="29">
        <v>0</v>
      </c>
      <c r="AN736" s="29">
        <v>0</v>
      </c>
      <c r="AO736" s="29">
        <v>173</v>
      </c>
      <c r="AP736" s="72">
        <f>Table6[[#This Row],[FRL]]/Table6[[#This Row],[Total Students]]</f>
        <v>0.78280542986425339</v>
      </c>
      <c r="AQ736" s="29">
        <v>173</v>
      </c>
      <c r="AR736" s="57">
        <f>Table6[[#This Row],[At Risk]]/Table6[[#This Row],[Total Students]]</f>
        <v>0.78280542986425339</v>
      </c>
      <c r="AS736" s="29" t="s">
        <v>1767</v>
      </c>
      <c r="AT736" s="29" t="s">
        <v>1792</v>
      </c>
      <c r="AU736" s="70" t="s">
        <v>3246</v>
      </c>
    </row>
    <row r="737" spans="2:47" x14ac:dyDescent="0.25">
      <c r="B737" s="28" t="s">
        <v>1808</v>
      </c>
      <c r="C737" s="28" t="s">
        <v>144</v>
      </c>
      <c r="D737" s="28" t="s">
        <v>145</v>
      </c>
      <c r="E737" s="28" t="s">
        <v>2415</v>
      </c>
      <c r="F737" s="28" t="s">
        <v>1124</v>
      </c>
      <c r="G737" s="29">
        <v>69</v>
      </c>
      <c r="H737" s="29">
        <v>0</v>
      </c>
      <c r="I737" s="31">
        <v>0</v>
      </c>
      <c r="J737" s="29">
        <v>69</v>
      </c>
      <c r="K737" s="31">
        <v>1</v>
      </c>
      <c r="L737" s="29">
        <v>0</v>
      </c>
      <c r="M737" s="29">
        <v>0</v>
      </c>
      <c r="N737" s="29">
        <v>57</v>
      </c>
      <c r="O737" s="29">
        <v>1</v>
      </c>
      <c r="P737" s="29">
        <v>0</v>
      </c>
      <c r="Q737" s="29">
        <v>11</v>
      </c>
      <c r="R737" s="29">
        <v>0</v>
      </c>
      <c r="S737" s="29">
        <f>SUM(Table6[[#This Row],[AmInd]:[HawPI]],Table6[[#This Row],[Multiple]])</f>
        <v>58</v>
      </c>
      <c r="T737" s="29">
        <v>69</v>
      </c>
      <c r="U737" s="31">
        <v>1</v>
      </c>
      <c r="V737" s="29">
        <v>0</v>
      </c>
      <c r="W737" s="31">
        <v>0</v>
      </c>
      <c r="X737" s="29">
        <v>0</v>
      </c>
      <c r="Y737" s="29">
        <v>0</v>
      </c>
      <c r="Z737" s="29" t="s">
        <v>1869</v>
      </c>
      <c r="AA737" s="29">
        <v>0</v>
      </c>
      <c r="AB737" s="29">
        <v>0</v>
      </c>
      <c r="AC737" s="29">
        <v>0</v>
      </c>
      <c r="AD737" s="28">
        <v>0</v>
      </c>
      <c r="AE737" s="29">
        <v>0</v>
      </c>
      <c r="AF737" s="29">
        <v>0</v>
      </c>
      <c r="AG737" s="29">
        <v>4</v>
      </c>
      <c r="AH737" s="29">
        <v>12</v>
      </c>
      <c r="AI737" s="29">
        <v>15</v>
      </c>
      <c r="AJ737" s="29">
        <v>26</v>
      </c>
      <c r="AK737" s="29">
        <v>2</v>
      </c>
      <c r="AL737" s="29">
        <v>9</v>
      </c>
      <c r="AM737" s="29">
        <v>1</v>
      </c>
      <c r="AN737" s="29">
        <v>0</v>
      </c>
      <c r="AO737" s="29">
        <v>34</v>
      </c>
      <c r="AP737" s="72">
        <f>Table6[[#This Row],[FRL]]/Table6[[#This Row],[Total Students]]</f>
        <v>0.49275362318840582</v>
      </c>
      <c r="AQ737" s="29">
        <v>34</v>
      </c>
      <c r="AR737" s="57">
        <f>Table6[[#This Row],[At Risk]]/Table6[[#This Row],[Total Students]]</f>
        <v>0.49275362318840582</v>
      </c>
      <c r="AS737" s="29" t="s">
        <v>1767</v>
      </c>
      <c r="AT737" s="29" t="s">
        <v>1792</v>
      </c>
      <c r="AU737" s="70" t="s">
        <v>3247</v>
      </c>
    </row>
    <row r="738" spans="2:47" x14ac:dyDescent="0.25">
      <c r="B738" s="28" t="s">
        <v>1808</v>
      </c>
      <c r="C738" s="28" t="s">
        <v>144</v>
      </c>
      <c r="D738" s="28" t="s">
        <v>145</v>
      </c>
      <c r="E738" s="28" t="s">
        <v>3232</v>
      </c>
      <c r="F738" s="28" t="s">
        <v>3233</v>
      </c>
      <c r="G738" s="29">
        <v>1</v>
      </c>
      <c r="H738" s="29">
        <v>0</v>
      </c>
      <c r="I738" s="31">
        <v>0</v>
      </c>
      <c r="J738" s="29">
        <v>1</v>
      </c>
      <c r="K738" s="31">
        <v>1</v>
      </c>
      <c r="L738" s="29">
        <v>0</v>
      </c>
      <c r="M738" s="29">
        <v>0</v>
      </c>
      <c r="N738" s="29">
        <v>1</v>
      </c>
      <c r="O738" s="29">
        <v>0</v>
      </c>
      <c r="P738" s="29">
        <v>0</v>
      </c>
      <c r="Q738" s="29">
        <v>0</v>
      </c>
      <c r="R738" s="29">
        <v>0</v>
      </c>
      <c r="S738" s="29">
        <f>SUM(Table6[[#This Row],[AmInd]:[HawPI]],Table6[[#This Row],[Multiple]])</f>
        <v>1</v>
      </c>
      <c r="T738" s="29">
        <v>1</v>
      </c>
      <c r="U738" s="31">
        <v>1</v>
      </c>
      <c r="V738" s="29">
        <v>0</v>
      </c>
      <c r="W738" s="31">
        <v>0</v>
      </c>
      <c r="X738" s="29">
        <v>1</v>
      </c>
      <c r="Y738" s="29">
        <v>0</v>
      </c>
      <c r="Z738" s="29" t="s">
        <v>1869</v>
      </c>
      <c r="AA738" s="29">
        <v>0</v>
      </c>
      <c r="AB738" s="29">
        <v>0</v>
      </c>
      <c r="AC738" s="29">
        <v>0</v>
      </c>
      <c r="AD738" s="28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72">
        <f>Table6[[#This Row],[FRL]]/Table6[[#This Row],[Total Students]]</f>
        <v>0</v>
      </c>
      <c r="AQ738" s="29">
        <v>0</v>
      </c>
      <c r="AR738" s="57">
        <f>Table6[[#This Row],[At Risk]]/Table6[[#This Row],[Total Students]]</f>
        <v>0</v>
      </c>
      <c r="AS738" s="29" t="s">
        <v>1767</v>
      </c>
      <c r="AT738" s="29" t="s">
        <v>1792</v>
      </c>
      <c r="AU738" s="70" t="s">
        <v>3247</v>
      </c>
    </row>
    <row r="739" spans="2:47" ht="30" x14ac:dyDescent="0.25">
      <c r="B739" s="28" t="s">
        <v>1808</v>
      </c>
      <c r="C739" s="28" t="s">
        <v>146</v>
      </c>
      <c r="D739" s="28" t="s">
        <v>147</v>
      </c>
      <c r="E739" s="28" t="s">
        <v>2416</v>
      </c>
      <c r="F739" s="28" t="s">
        <v>1125</v>
      </c>
      <c r="G739" s="29">
        <v>38</v>
      </c>
      <c r="H739" s="29">
        <v>10</v>
      </c>
      <c r="I739" s="31">
        <v>0.26315789473684198</v>
      </c>
      <c r="J739" s="29">
        <v>28</v>
      </c>
      <c r="K739" s="31">
        <v>0.73684210526315796</v>
      </c>
      <c r="L739" s="29">
        <v>0</v>
      </c>
      <c r="M739" s="29">
        <v>0</v>
      </c>
      <c r="N739" s="29">
        <v>21</v>
      </c>
      <c r="O739" s="29">
        <v>1</v>
      </c>
      <c r="P739" s="29">
        <v>0</v>
      </c>
      <c r="Q739" s="29">
        <v>16</v>
      </c>
      <c r="R739" s="29">
        <v>0</v>
      </c>
      <c r="S739" s="29">
        <f>SUM(Table6[[#This Row],[AmInd]:[HawPI]],Table6[[#This Row],[Multiple]])</f>
        <v>22</v>
      </c>
      <c r="T739" s="29">
        <v>38</v>
      </c>
      <c r="U739" s="31">
        <v>1</v>
      </c>
      <c r="V739" s="29">
        <v>0</v>
      </c>
      <c r="W739" s="31">
        <v>0</v>
      </c>
      <c r="X739" s="29">
        <v>0</v>
      </c>
      <c r="Y739" s="29">
        <v>38</v>
      </c>
      <c r="Z739" s="29" t="s">
        <v>1869</v>
      </c>
      <c r="AA739" s="29">
        <v>0</v>
      </c>
      <c r="AB739" s="29">
        <v>0</v>
      </c>
      <c r="AC739" s="29">
        <v>0</v>
      </c>
      <c r="AD739" s="28">
        <v>0</v>
      </c>
      <c r="AE739" s="29">
        <v>0</v>
      </c>
      <c r="AF739" s="29">
        <v>0</v>
      </c>
      <c r="AG739" s="29">
        <v>0</v>
      </c>
      <c r="AH739" s="29">
        <v>0</v>
      </c>
      <c r="AI739" s="29">
        <v>0</v>
      </c>
      <c r="AJ739" s="29">
        <v>0</v>
      </c>
      <c r="AK739" s="29">
        <v>0</v>
      </c>
      <c r="AL739" s="29">
        <v>0</v>
      </c>
      <c r="AM739" s="29">
        <v>0</v>
      </c>
      <c r="AN739" s="29">
        <v>0</v>
      </c>
      <c r="AO739" s="29">
        <v>18</v>
      </c>
      <c r="AP739" s="72">
        <f>Table6[[#This Row],[FRL]]/Table6[[#This Row],[Total Students]]</f>
        <v>0.47368421052631576</v>
      </c>
      <c r="AQ739" s="29">
        <v>18</v>
      </c>
      <c r="AR739" s="57">
        <f>Table6[[#This Row],[At Risk]]/Table6[[#This Row],[Total Students]]</f>
        <v>0.47368421052631576</v>
      </c>
      <c r="AS739" s="29" t="s">
        <v>1767</v>
      </c>
      <c r="AT739" s="29" t="s">
        <v>1949</v>
      </c>
      <c r="AU739" s="70" t="s">
        <v>3247</v>
      </c>
    </row>
    <row r="740" spans="2:47" x14ac:dyDescent="0.25">
      <c r="B740" s="28" t="s">
        <v>1808</v>
      </c>
      <c r="C740" s="28" t="s">
        <v>146</v>
      </c>
      <c r="D740" s="28" t="s">
        <v>147</v>
      </c>
      <c r="E740" s="28" t="s">
        <v>2417</v>
      </c>
      <c r="F740" s="28" t="s">
        <v>1126</v>
      </c>
      <c r="G740" s="29">
        <v>452</v>
      </c>
      <c r="H740" s="29">
        <v>238</v>
      </c>
      <c r="I740" s="31">
        <v>0.52654867256637194</v>
      </c>
      <c r="J740" s="29">
        <v>214</v>
      </c>
      <c r="K740" s="31">
        <v>0.473451327433628</v>
      </c>
      <c r="L740" s="29">
        <v>0</v>
      </c>
      <c r="M740" s="29">
        <v>0</v>
      </c>
      <c r="N740" s="29">
        <v>426</v>
      </c>
      <c r="O740" s="29">
        <v>0</v>
      </c>
      <c r="P740" s="29">
        <v>0</v>
      </c>
      <c r="Q740" s="29">
        <v>21</v>
      </c>
      <c r="R740" s="29">
        <v>5</v>
      </c>
      <c r="S740" s="29">
        <f>SUM(Table6[[#This Row],[AmInd]:[HawPI]],Table6[[#This Row],[Multiple]])</f>
        <v>431</v>
      </c>
      <c r="T740" s="29">
        <v>452</v>
      </c>
      <c r="U740" s="31">
        <v>1</v>
      </c>
      <c r="V740" s="29">
        <v>0</v>
      </c>
      <c r="W740" s="31">
        <v>0</v>
      </c>
      <c r="X740" s="29">
        <v>0</v>
      </c>
      <c r="Y740" s="29">
        <v>3</v>
      </c>
      <c r="Z740" s="29" t="s">
        <v>1869</v>
      </c>
      <c r="AA740" s="29">
        <v>120</v>
      </c>
      <c r="AB740" s="29">
        <v>92</v>
      </c>
      <c r="AC740" s="29">
        <v>129</v>
      </c>
      <c r="AD740" s="28">
        <v>108</v>
      </c>
      <c r="AE740" s="29">
        <v>0</v>
      </c>
      <c r="AF740" s="29">
        <v>0</v>
      </c>
      <c r="AG740" s="29">
        <v>0</v>
      </c>
      <c r="AH740" s="29">
        <v>0</v>
      </c>
      <c r="AI740" s="29">
        <v>0</v>
      </c>
      <c r="AJ740" s="29">
        <v>0</v>
      </c>
      <c r="AK740" s="29">
        <v>0</v>
      </c>
      <c r="AL740" s="29">
        <v>0</v>
      </c>
      <c r="AM740" s="29">
        <v>0</v>
      </c>
      <c r="AN740" s="29">
        <v>0</v>
      </c>
      <c r="AO740" s="29">
        <v>441</v>
      </c>
      <c r="AP740" s="72">
        <f>Table6[[#This Row],[FRL]]/Table6[[#This Row],[Total Students]]</f>
        <v>0.97566371681415931</v>
      </c>
      <c r="AQ740" s="29">
        <v>441</v>
      </c>
      <c r="AR740" s="57">
        <f>Table6[[#This Row],[At Risk]]/Table6[[#This Row],[Total Students]]</f>
        <v>0.97566371681415931</v>
      </c>
      <c r="AS740" s="29" t="s">
        <v>1767</v>
      </c>
      <c r="AT740" s="29" t="s">
        <v>1949</v>
      </c>
      <c r="AU740" s="70" t="s">
        <v>3246</v>
      </c>
    </row>
    <row r="741" spans="2:47" x14ac:dyDescent="0.25">
      <c r="B741" s="28" t="s">
        <v>1808</v>
      </c>
      <c r="C741" s="28" t="s">
        <v>146</v>
      </c>
      <c r="D741" s="28" t="s">
        <v>147</v>
      </c>
      <c r="E741" s="28" t="s">
        <v>2418</v>
      </c>
      <c r="F741" s="28" t="s">
        <v>1127</v>
      </c>
      <c r="G741" s="29">
        <v>898</v>
      </c>
      <c r="H741" s="29">
        <v>456</v>
      </c>
      <c r="I741" s="31">
        <v>0.50779510022271701</v>
      </c>
      <c r="J741" s="29">
        <v>442</v>
      </c>
      <c r="K741" s="31">
        <v>0.49220489977728299</v>
      </c>
      <c r="L741" s="29">
        <v>0</v>
      </c>
      <c r="M741" s="29">
        <v>3</v>
      </c>
      <c r="N741" s="29">
        <v>810</v>
      </c>
      <c r="O741" s="29">
        <v>3</v>
      </c>
      <c r="P741" s="29">
        <v>3</v>
      </c>
      <c r="Q741" s="29">
        <v>70</v>
      </c>
      <c r="R741" s="29">
        <v>9</v>
      </c>
      <c r="S741" s="29">
        <f>SUM(Table6[[#This Row],[AmInd]:[HawPI]],Table6[[#This Row],[Multiple]])</f>
        <v>828</v>
      </c>
      <c r="T741" s="29">
        <v>897</v>
      </c>
      <c r="U741" s="31">
        <v>0.99888641425389801</v>
      </c>
      <c r="V741" s="29">
        <v>1</v>
      </c>
      <c r="W741" s="31">
        <v>1.1135857461024501E-3</v>
      </c>
      <c r="X741" s="29">
        <v>0</v>
      </c>
      <c r="Y741" s="29">
        <v>0</v>
      </c>
      <c r="Z741" s="29" t="s">
        <v>1869</v>
      </c>
      <c r="AA741" s="29">
        <v>0</v>
      </c>
      <c r="AB741" s="29">
        <v>0</v>
      </c>
      <c r="AC741" s="29">
        <v>0</v>
      </c>
      <c r="AD741" s="28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152</v>
      </c>
      <c r="AJ741" s="29">
        <v>238</v>
      </c>
      <c r="AK741" s="29">
        <v>0</v>
      </c>
      <c r="AL741" s="29">
        <v>187</v>
      </c>
      <c r="AM741" s="29">
        <v>158</v>
      </c>
      <c r="AN741" s="29">
        <v>163</v>
      </c>
      <c r="AO741" s="29">
        <v>714</v>
      </c>
      <c r="AP741" s="72">
        <f>Table6[[#This Row],[FRL]]/Table6[[#This Row],[Total Students]]</f>
        <v>0.7951002227171492</v>
      </c>
      <c r="AQ741" s="29">
        <v>714</v>
      </c>
      <c r="AR741" s="57">
        <f>Table6[[#This Row],[At Risk]]/Table6[[#This Row],[Total Students]]</f>
        <v>0.7951002227171492</v>
      </c>
      <c r="AS741" s="29" t="s">
        <v>1767</v>
      </c>
      <c r="AT741" s="29" t="s">
        <v>1949</v>
      </c>
      <c r="AU741" s="70" t="s">
        <v>3246</v>
      </c>
    </row>
    <row r="742" spans="2:47" x14ac:dyDescent="0.25">
      <c r="B742" s="28" t="s">
        <v>1808</v>
      </c>
      <c r="C742" s="28" t="s">
        <v>146</v>
      </c>
      <c r="D742" s="28" t="s">
        <v>147</v>
      </c>
      <c r="E742" s="28" t="s">
        <v>2419</v>
      </c>
      <c r="F742" s="28" t="s">
        <v>1128</v>
      </c>
      <c r="G742" s="29">
        <v>883</v>
      </c>
      <c r="H742" s="29">
        <v>439</v>
      </c>
      <c r="I742" s="31">
        <v>0.49716874292185698</v>
      </c>
      <c r="J742" s="29">
        <v>444</v>
      </c>
      <c r="K742" s="31">
        <v>0.50283125707814302</v>
      </c>
      <c r="L742" s="29">
        <v>2</v>
      </c>
      <c r="M742" s="29">
        <v>1</v>
      </c>
      <c r="N742" s="29">
        <v>122</v>
      </c>
      <c r="O742" s="29">
        <v>10</v>
      </c>
      <c r="P742" s="29">
        <v>0</v>
      </c>
      <c r="Q742" s="29">
        <v>743</v>
      </c>
      <c r="R742" s="29">
        <v>5</v>
      </c>
      <c r="S742" s="29">
        <f>SUM(Table6[[#This Row],[AmInd]:[HawPI]],Table6[[#This Row],[Multiple]])</f>
        <v>140</v>
      </c>
      <c r="T742" s="29">
        <v>877</v>
      </c>
      <c r="U742" s="31">
        <v>0.99320498301245796</v>
      </c>
      <c r="V742" s="29">
        <v>6</v>
      </c>
      <c r="W742" s="31">
        <v>6.7950169875424698E-3</v>
      </c>
      <c r="X742" s="29">
        <v>0</v>
      </c>
      <c r="Y742" s="29">
        <v>0</v>
      </c>
      <c r="Z742" s="29" t="s">
        <v>1869</v>
      </c>
      <c r="AA742" s="29">
        <v>43</v>
      </c>
      <c r="AB742" s="29">
        <v>47</v>
      </c>
      <c r="AC742" s="29">
        <v>48</v>
      </c>
      <c r="AD742" s="28">
        <v>48</v>
      </c>
      <c r="AE742" s="29">
        <v>44</v>
      </c>
      <c r="AF742" s="29">
        <v>48</v>
      </c>
      <c r="AG742" s="29">
        <v>81</v>
      </c>
      <c r="AH742" s="29">
        <v>107</v>
      </c>
      <c r="AI742" s="29">
        <v>103</v>
      </c>
      <c r="AJ742" s="29">
        <v>98</v>
      </c>
      <c r="AK742" s="29">
        <v>0</v>
      </c>
      <c r="AL742" s="29">
        <v>80</v>
      </c>
      <c r="AM742" s="29">
        <v>78</v>
      </c>
      <c r="AN742" s="29">
        <v>58</v>
      </c>
      <c r="AO742" s="29">
        <v>602</v>
      </c>
      <c r="AP742" s="72">
        <f>Table6[[#This Row],[FRL]]/Table6[[#This Row],[Total Students]]</f>
        <v>0.68176670441676102</v>
      </c>
      <c r="AQ742" s="29">
        <v>602</v>
      </c>
      <c r="AR742" s="57">
        <f>Table6[[#This Row],[At Risk]]/Table6[[#This Row],[Total Students]]</f>
        <v>0.68176670441676102</v>
      </c>
      <c r="AS742" s="29" t="s">
        <v>1767</v>
      </c>
      <c r="AT742" s="29" t="s">
        <v>1949</v>
      </c>
      <c r="AU742" s="70" t="s">
        <v>3246</v>
      </c>
    </row>
    <row r="743" spans="2:47" x14ac:dyDescent="0.25">
      <c r="B743" s="28" t="s">
        <v>1808</v>
      </c>
      <c r="C743" s="28" t="s">
        <v>146</v>
      </c>
      <c r="D743" s="28" t="s">
        <v>147</v>
      </c>
      <c r="E743" s="28" t="s">
        <v>2420</v>
      </c>
      <c r="F743" s="28" t="s">
        <v>1129</v>
      </c>
      <c r="G743" s="29">
        <v>641</v>
      </c>
      <c r="H743" s="29">
        <v>307</v>
      </c>
      <c r="I743" s="31">
        <v>0.47893915756630301</v>
      </c>
      <c r="J743" s="29">
        <v>334</v>
      </c>
      <c r="K743" s="31">
        <v>0.52106084243369699</v>
      </c>
      <c r="L743" s="29">
        <v>0</v>
      </c>
      <c r="M743" s="29">
        <v>0</v>
      </c>
      <c r="N743" s="29">
        <v>557</v>
      </c>
      <c r="O743" s="29">
        <v>5</v>
      </c>
      <c r="P743" s="29">
        <v>2</v>
      </c>
      <c r="Q743" s="29">
        <v>68</v>
      </c>
      <c r="R743" s="29">
        <v>9</v>
      </c>
      <c r="S743" s="29">
        <f>SUM(Table6[[#This Row],[AmInd]:[HawPI]],Table6[[#This Row],[Multiple]])</f>
        <v>573</v>
      </c>
      <c r="T743" s="29">
        <v>640</v>
      </c>
      <c r="U743" s="31">
        <v>0.99843993759750405</v>
      </c>
      <c r="V743" s="29">
        <v>1</v>
      </c>
      <c r="W743" s="31">
        <v>1.5600624024960999E-3</v>
      </c>
      <c r="X743" s="29">
        <v>0</v>
      </c>
      <c r="Y743" s="29">
        <v>0</v>
      </c>
      <c r="Z743" s="29" t="s">
        <v>1869</v>
      </c>
      <c r="AA743" s="29">
        <v>0</v>
      </c>
      <c r="AB743" s="29">
        <v>0</v>
      </c>
      <c r="AC743" s="29">
        <v>0</v>
      </c>
      <c r="AD743" s="28">
        <v>0</v>
      </c>
      <c r="AE743" s="29">
        <v>162</v>
      </c>
      <c r="AF743" s="29">
        <v>184</v>
      </c>
      <c r="AG743" s="29">
        <v>151</v>
      </c>
      <c r="AH743" s="29">
        <v>144</v>
      </c>
      <c r="AI743" s="29">
        <v>0</v>
      </c>
      <c r="AJ743" s="29">
        <v>0</v>
      </c>
      <c r="AK743" s="29">
        <v>0</v>
      </c>
      <c r="AL743" s="29">
        <v>0</v>
      </c>
      <c r="AM743" s="29">
        <v>0</v>
      </c>
      <c r="AN743" s="29">
        <v>0</v>
      </c>
      <c r="AO743" s="29">
        <v>608</v>
      </c>
      <c r="AP743" s="72">
        <f>Table6[[#This Row],[FRL]]/Table6[[#This Row],[Total Students]]</f>
        <v>0.94851794071762874</v>
      </c>
      <c r="AQ743" s="29">
        <v>608</v>
      </c>
      <c r="AR743" s="57">
        <f>Table6[[#This Row],[At Risk]]/Table6[[#This Row],[Total Students]]</f>
        <v>0.94851794071762874</v>
      </c>
      <c r="AS743" s="29" t="s">
        <v>1767</v>
      </c>
      <c r="AT743" s="29" t="s">
        <v>1949</v>
      </c>
      <c r="AU743" s="70" t="s">
        <v>3246</v>
      </c>
    </row>
    <row r="744" spans="2:47" x14ac:dyDescent="0.25">
      <c r="B744" s="28" t="s">
        <v>1808</v>
      </c>
      <c r="C744" s="28" t="s">
        <v>146</v>
      </c>
      <c r="D744" s="28" t="s">
        <v>147</v>
      </c>
      <c r="E744" s="28" t="s">
        <v>2421</v>
      </c>
      <c r="F744" s="28" t="s">
        <v>1837</v>
      </c>
      <c r="G744" s="29">
        <v>351</v>
      </c>
      <c r="H744" s="29">
        <v>176</v>
      </c>
      <c r="I744" s="31">
        <v>0.50142450142450101</v>
      </c>
      <c r="J744" s="29">
        <v>175</v>
      </c>
      <c r="K744" s="31">
        <v>0.49857549857549899</v>
      </c>
      <c r="L744" s="29">
        <v>0</v>
      </c>
      <c r="M744" s="29">
        <v>2</v>
      </c>
      <c r="N744" s="29">
        <v>283</v>
      </c>
      <c r="O744" s="29">
        <v>7</v>
      </c>
      <c r="P744" s="29">
        <v>0</v>
      </c>
      <c r="Q744" s="29">
        <v>58</v>
      </c>
      <c r="R744" s="29">
        <v>1</v>
      </c>
      <c r="S744" s="29">
        <f>SUM(Table6[[#This Row],[AmInd]:[HawPI]],Table6[[#This Row],[Multiple]])</f>
        <v>293</v>
      </c>
      <c r="T744" s="29">
        <v>343</v>
      </c>
      <c r="U744" s="31">
        <v>0.97720797720797703</v>
      </c>
      <c r="V744" s="29">
        <v>8</v>
      </c>
      <c r="W744" s="31">
        <v>2.27920227920228E-2</v>
      </c>
      <c r="X744" s="29">
        <v>0</v>
      </c>
      <c r="Y744" s="29">
        <v>0</v>
      </c>
      <c r="Z744" s="29" t="s">
        <v>1869</v>
      </c>
      <c r="AA744" s="29">
        <v>32</v>
      </c>
      <c r="AB744" s="29">
        <v>30</v>
      </c>
      <c r="AC744" s="29">
        <v>35</v>
      </c>
      <c r="AD744" s="28">
        <v>40</v>
      </c>
      <c r="AE744" s="29">
        <v>39</v>
      </c>
      <c r="AF744" s="29">
        <v>42</v>
      </c>
      <c r="AG744" s="29">
        <v>40</v>
      </c>
      <c r="AH744" s="29">
        <v>51</v>
      </c>
      <c r="AI744" s="29">
        <v>42</v>
      </c>
      <c r="AJ744" s="29">
        <v>0</v>
      </c>
      <c r="AK744" s="29">
        <v>0</v>
      </c>
      <c r="AL744" s="29">
        <v>0</v>
      </c>
      <c r="AM744" s="29">
        <v>0</v>
      </c>
      <c r="AN744" s="29">
        <v>0</v>
      </c>
      <c r="AO744" s="29">
        <v>331</v>
      </c>
      <c r="AP744" s="72">
        <f>Table6[[#This Row],[FRL]]/Table6[[#This Row],[Total Students]]</f>
        <v>0.94301994301994307</v>
      </c>
      <c r="AQ744" s="29">
        <v>331</v>
      </c>
      <c r="AR744" s="57">
        <f>Table6[[#This Row],[At Risk]]/Table6[[#This Row],[Total Students]]</f>
        <v>0.94301994301994307</v>
      </c>
      <c r="AS744" s="29" t="s">
        <v>1767</v>
      </c>
      <c r="AT744" s="29" t="s">
        <v>1949</v>
      </c>
      <c r="AU744" s="70" t="s">
        <v>3246</v>
      </c>
    </row>
    <row r="745" spans="2:47" x14ac:dyDescent="0.25">
      <c r="B745" s="28" t="s">
        <v>1808</v>
      </c>
      <c r="C745" s="28" t="s">
        <v>146</v>
      </c>
      <c r="D745" s="28" t="s">
        <v>147</v>
      </c>
      <c r="E745" s="28" t="s">
        <v>2422</v>
      </c>
      <c r="F745" s="28" t="s">
        <v>615</v>
      </c>
      <c r="G745" s="29">
        <v>385</v>
      </c>
      <c r="H745" s="29">
        <v>172</v>
      </c>
      <c r="I745" s="31">
        <v>0.44675324675324701</v>
      </c>
      <c r="J745" s="29">
        <v>213</v>
      </c>
      <c r="K745" s="31">
        <v>0.55324675324675299</v>
      </c>
      <c r="L745" s="29">
        <v>0</v>
      </c>
      <c r="M745" s="29">
        <v>1</v>
      </c>
      <c r="N745" s="29">
        <v>213</v>
      </c>
      <c r="O745" s="29">
        <v>5</v>
      </c>
      <c r="P745" s="29">
        <v>1</v>
      </c>
      <c r="Q745" s="29">
        <v>162</v>
      </c>
      <c r="R745" s="29">
        <v>3</v>
      </c>
      <c r="S745" s="29">
        <f>SUM(Table6[[#This Row],[AmInd]:[HawPI]],Table6[[#This Row],[Multiple]])</f>
        <v>223</v>
      </c>
      <c r="T745" s="29">
        <v>379</v>
      </c>
      <c r="U745" s="31">
        <v>0.98441558441558397</v>
      </c>
      <c r="V745" s="29">
        <v>6</v>
      </c>
      <c r="W745" s="31">
        <v>1.55844155844156E-2</v>
      </c>
      <c r="X745" s="29">
        <v>0</v>
      </c>
      <c r="Y745" s="29">
        <v>9</v>
      </c>
      <c r="Z745" s="29" t="s">
        <v>1869</v>
      </c>
      <c r="AA745" s="29">
        <v>97</v>
      </c>
      <c r="AB745" s="29">
        <v>82</v>
      </c>
      <c r="AC745" s="29">
        <v>94</v>
      </c>
      <c r="AD745" s="28">
        <v>103</v>
      </c>
      <c r="AE745" s="29">
        <v>0</v>
      </c>
      <c r="AF745" s="29">
        <v>0</v>
      </c>
      <c r="AG745" s="29">
        <v>0</v>
      </c>
      <c r="AH745" s="29">
        <v>0</v>
      </c>
      <c r="AI745" s="29">
        <v>0</v>
      </c>
      <c r="AJ745" s="29">
        <v>0</v>
      </c>
      <c r="AK745" s="29">
        <v>0</v>
      </c>
      <c r="AL745" s="29">
        <v>0</v>
      </c>
      <c r="AM745" s="29">
        <v>0</v>
      </c>
      <c r="AN745" s="29">
        <v>0</v>
      </c>
      <c r="AO745" s="29">
        <v>331</v>
      </c>
      <c r="AP745" s="72">
        <f>Table6[[#This Row],[FRL]]/Table6[[#This Row],[Total Students]]</f>
        <v>0.85974025974025969</v>
      </c>
      <c r="AQ745" s="29">
        <v>331</v>
      </c>
      <c r="AR745" s="57">
        <f>Table6[[#This Row],[At Risk]]/Table6[[#This Row],[Total Students]]</f>
        <v>0.85974025974025969</v>
      </c>
      <c r="AS745" s="29" t="s">
        <v>1767</v>
      </c>
      <c r="AT745" s="29" t="s">
        <v>1949</v>
      </c>
      <c r="AU745" s="70" t="s">
        <v>3246</v>
      </c>
    </row>
    <row r="746" spans="2:47" x14ac:dyDescent="0.25">
      <c r="B746" s="28" t="s">
        <v>1808</v>
      </c>
      <c r="C746" s="28" t="s">
        <v>146</v>
      </c>
      <c r="D746" s="28" t="s">
        <v>147</v>
      </c>
      <c r="E746" s="28" t="s">
        <v>2423</v>
      </c>
      <c r="F746" s="28" t="s">
        <v>1130</v>
      </c>
      <c r="G746" s="29">
        <v>274</v>
      </c>
      <c r="H746" s="29">
        <v>152</v>
      </c>
      <c r="I746" s="31">
        <v>0.55474452554744502</v>
      </c>
      <c r="J746" s="29">
        <v>122</v>
      </c>
      <c r="K746" s="31">
        <v>0.44525547445255498</v>
      </c>
      <c r="L746" s="29">
        <v>0</v>
      </c>
      <c r="M746" s="29">
        <v>2</v>
      </c>
      <c r="N746" s="29">
        <v>166</v>
      </c>
      <c r="O746" s="29">
        <v>3</v>
      </c>
      <c r="P746" s="29">
        <v>3</v>
      </c>
      <c r="Q746" s="29">
        <v>94</v>
      </c>
      <c r="R746" s="29">
        <v>6</v>
      </c>
      <c r="S746" s="29">
        <f>SUM(Table6[[#This Row],[AmInd]:[HawPI]],Table6[[#This Row],[Multiple]])</f>
        <v>180</v>
      </c>
      <c r="T746" s="29">
        <v>271</v>
      </c>
      <c r="U746" s="31">
        <v>0.98905109489051102</v>
      </c>
      <c r="V746" s="29">
        <v>3</v>
      </c>
      <c r="W746" s="31">
        <v>1.09489051094891E-2</v>
      </c>
      <c r="X746" s="29">
        <v>0</v>
      </c>
      <c r="Y746" s="29">
        <v>4</v>
      </c>
      <c r="Z746" s="29" t="s">
        <v>1869</v>
      </c>
      <c r="AA746" s="29">
        <v>39</v>
      </c>
      <c r="AB746" s="29">
        <v>48</v>
      </c>
      <c r="AC746" s="29">
        <v>37</v>
      </c>
      <c r="AD746" s="28">
        <v>26</v>
      </c>
      <c r="AE746" s="29">
        <v>40</v>
      </c>
      <c r="AF746" s="29">
        <v>37</v>
      </c>
      <c r="AG746" s="29">
        <v>15</v>
      </c>
      <c r="AH746" s="29">
        <v>18</v>
      </c>
      <c r="AI746" s="29">
        <v>10</v>
      </c>
      <c r="AJ746" s="29">
        <v>0</v>
      </c>
      <c r="AK746" s="29">
        <v>0</v>
      </c>
      <c r="AL746" s="29">
        <v>0</v>
      </c>
      <c r="AM746" s="29">
        <v>0</v>
      </c>
      <c r="AN746" s="29">
        <v>0</v>
      </c>
      <c r="AO746" s="29">
        <v>148</v>
      </c>
      <c r="AP746" s="72">
        <f>Table6[[#This Row],[FRL]]/Table6[[#This Row],[Total Students]]</f>
        <v>0.54014598540145986</v>
      </c>
      <c r="AQ746" s="29">
        <v>148</v>
      </c>
      <c r="AR746" s="57">
        <f>Table6[[#This Row],[At Risk]]/Table6[[#This Row],[Total Students]]</f>
        <v>0.54014598540145986</v>
      </c>
      <c r="AS746" s="29" t="s">
        <v>1767</v>
      </c>
      <c r="AT746" s="29" t="s">
        <v>1949</v>
      </c>
      <c r="AU746" s="70" t="s">
        <v>3246</v>
      </c>
    </row>
    <row r="747" spans="2:47" ht="30" x14ac:dyDescent="0.25">
      <c r="B747" s="28" t="s">
        <v>1808</v>
      </c>
      <c r="C747" s="28" t="s">
        <v>148</v>
      </c>
      <c r="D747" s="28" t="s">
        <v>149</v>
      </c>
      <c r="E747" s="28" t="s">
        <v>2424</v>
      </c>
      <c r="F747" s="28" t="s">
        <v>1131</v>
      </c>
      <c r="G747" s="29">
        <v>249</v>
      </c>
      <c r="H747" s="29">
        <v>125</v>
      </c>
      <c r="I747" s="31">
        <v>0.50200803212851397</v>
      </c>
      <c r="J747" s="29">
        <v>124</v>
      </c>
      <c r="K747" s="31">
        <v>0.49799196787148597</v>
      </c>
      <c r="L747" s="29">
        <v>3</v>
      </c>
      <c r="M747" s="29">
        <v>2</v>
      </c>
      <c r="N747" s="29">
        <v>209</v>
      </c>
      <c r="O747" s="29">
        <v>6</v>
      </c>
      <c r="P747" s="29">
        <v>0</v>
      </c>
      <c r="Q747" s="29">
        <v>26</v>
      </c>
      <c r="R747" s="29">
        <v>3</v>
      </c>
      <c r="S747" s="29">
        <f>SUM(Table6[[#This Row],[AmInd]:[HawPI]],Table6[[#This Row],[Multiple]])</f>
        <v>223</v>
      </c>
      <c r="T747" s="29">
        <v>247</v>
      </c>
      <c r="U747" s="31">
        <v>0.99196787148594401</v>
      </c>
      <c r="V747" s="29">
        <v>2</v>
      </c>
      <c r="W747" s="31">
        <v>8.0321285140562207E-3</v>
      </c>
      <c r="X747" s="29">
        <v>0</v>
      </c>
      <c r="Y747" s="29">
        <v>0</v>
      </c>
      <c r="Z747" s="29" t="s">
        <v>1869</v>
      </c>
      <c r="AA747" s="29">
        <v>0</v>
      </c>
      <c r="AB747" s="29">
        <v>0</v>
      </c>
      <c r="AC747" s="29">
        <v>0</v>
      </c>
      <c r="AD747" s="28">
        <v>0</v>
      </c>
      <c r="AE747" s="29">
        <v>84</v>
      </c>
      <c r="AF747" s="29">
        <v>80</v>
      </c>
      <c r="AG747" s="29">
        <v>85</v>
      </c>
      <c r="AH747" s="29">
        <v>0</v>
      </c>
      <c r="AI747" s="29">
        <v>0</v>
      </c>
      <c r="AJ747" s="29">
        <v>0</v>
      </c>
      <c r="AK747" s="29">
        <v>0</v>
      </c>
      <c r="AL747" s="29">
        <v>0</v>
      </c>
      <c r="AM747" s="29">
        <v>0</v>
      </c>
      <c r="AN747" s="29">
        <v>0</v>
      </c>
      <c r="AO747" s="29">
        <v>227</v>
      </c>
      <c r="AP747" s="72">
        <f>Table6[[#This Row],[FRL]]/Table6[[#This Row],[Total Students]]</f>
        <v>0.91164658634538154</v>
      </c>
      <c r="AQ747" s="29">
        <v>227</v>
      </c>
      <c r="AR747" s="57">
        <f>Table6[[#This Row],[At Risk]]/Table6[[#This Row],[Total Students]]</f>
        <v>0.91164658634538154</v>
      </c>
      <c r="AS747" s="29" t="s">
        <v>1767</v>
      </c>
      <c r="AT747" s="29" t="s">
        <v>1770</v>
      </c>
      <c r="AU747" s="70" t="s">
        <v>3246</v>
      </c>
    </row>
    <row r="748" spans="2:47" ht="30" x14ac:dyDescent="0.25">
      <c r="B748" s="28" t="s">
        <v>1808</v>
      </c>
      <c r="C748" s="28" t="s">
        <v>148</v>
      </c>
      <c r="D748" s="28" t="s">
        <v>149</v>
      </c>
      <c r="E748" s="28" t="s">
        <v>2425</v>
      </c>
      <c r="F748" s="28" t="s">
        <v>1132</v>
      </c>
      <c r="G748" s="29">
        <v>324</v>
      </c>
      <c r="H748" s="29">
        <v>147</v>
      </c>
      <c r="I748" s="31">
        <v>0.453703703703704</v>
      </c>
      <c r="J748" s="29">
        <v>177</v>
      </c>
      <c r="K748" s="31">
        <v>0.54629629629629595</v>
      </c>
      <c r="L748" s="29">
        <v>0</v>
      </c>
      <c r="M748" s="29">
        <v>1</v>
      </c>
      <c r="N748" s="29">
        <v>199</v>
      </c>
      <c r="O748" s="29">
        <v>3</v>
      </c>
      <c r="P748" s="29">
        <v>0</v>
      </c>
      <c r="Q748" s="29">
        <v>113</v>
      </c>
      <c r="R748" s="29">
        <v>8</v>
      </c>
      <c r="S748" s="29">
        <f>SUM(Table6[[#This Row],[AmInd]:[HawPI]],Table6[[#This Row],[Multiple]])</f>
        <v>211</v>
      </c>
      <c r="T748" s="29">
        <v>322</v>
      </c>
      <c r="U748" s="31">
        <v>0.99382716049382702</v>
      </c>
      <c r="V748" s="29">
        <v>2</v>
      </c>
      <c r="W748" s="31">
        <v>6.17283950617284E-3</v>
      </c>
      <c r="X748" s="29">
        <v>0</v>
      </c>
      <c r="Y748" s="29">
        <v>3</v>
      </c>
      <c r="Z748" s="29" t="s">
        <v>1869</v>
      </c>
      <c r="AA748" s="29">
        <v>49</v>
      </c>
      <c r="AB748" s="29">
        <v>37</v>
      </c>
      <c r="AC748" s="29">
        <v>50</v>
      </c>
      <c r="AD748" s="28">
        <v>50</v>
      </c>
      <c r="AE748" s="29">
        <v>38</v>
      </c>
      <c r="AF748" s="29">
        <v>45</v>
      </c>
      <c r="AG748" s="29">
        <v>52</v>
      </c>
      <c r="AH748" s="29">
        <v>0</v>
      </c>
      <c r="AI748" s="29">
        <v>0</v>
      </c>
      <c r="AJ748" s="29">
        <v>0</v>
      </c>
      <c r="AK748" s="29">
        <v>0</v>
      </c>
      <c r="AL748" s="29">
        <v>0</v>
      </c>
      <c r="AM748" s="29">
        <v>0</v>
      </c>
      <c r="AN748" s="29">
        <v>0</v>
      </c>
      <c r="AO748" s="29">
        <v>283</v>
      </c>
      <c r="AP748" s="72">
        <f>Table6[[#This Row],[FRL]]/Table6[[#This Row],[Total Students]]</f>
        <v>0.87345679012345678</v>
      </c>
      <c r="AQ748" s="29">
        <v>283</v>
      </c>
      <c r="AR748" s="57">
        <f>Table6[[#This Row],[At Risk]]/Table6[[#This Row],[Total Students]]</f>
        <v>0.87345679012345678</v>
      </c>
      <c r="AS748" s="29" t="s">
        <v>1767</v>
      </c>
      <c r="AT748" s="29" t="s">
        <v>1770</v>
      </c>
      <c r="AU748" s="70" t="s">
        <v>3246</v>
      </c>
    </row>
    <row r="749" spans="2:47" ht="30" x14ac:dyDescent="0.25">
      <c r="B749" s="28" t="s">
        <v>1808</v>
      </c>
      <c r="C749" s="28" t="s">
        <v>148</v>
      </c>
      <c r="D749" s="28" t="s">
        <v>149</v>
      </c>
      <c r="E749" s="28" t="s">
        <v>2426</v>
      </c>
      <c r="F749" s="28" t="s">
        <v>1133</v>
      </c>
      <c r="G749" s="29">
        <v>199</v>
      </c>
      <c r="H749" s="29">
        <v>94</v>
      </c>
      <c r="I749" s="31">
        <v>0.47236180904522601</v>
      </c>
      <c r="J749" s="29">
        <v>105</v>
      </c>
      <c r="K749" s="31">
        <v>0.52763819095477404</v>
      </c>
      <c r="L749" s="29">
        <v>0</v>
      </c>
      <c r="M749" s="29">
        <v>0</v>
      </c>
      <c r="N749" s="29">
        <v>13</v>
      </c>
      <c r="O749" s="29">
        <v>4</v>
      </c>
      <c r="P749" s="29">
        <v>0</v>
      </c>
      <c r="Q749" s="29">
        <v>180</v>
      </c>
      <c r="R749" s="29">
        <v>2</v>
      </c>
      <c r="S749" s="29">
        <f>SUM(Table6[[#This Row],[AmInd]:[HawPI]],Table6[[#This Row],[Multiple]])</f>
        <v>19</v>
      </c>
      <c r="T749" s="29">
        <v>198</v>
      </c>
      <c r="U749" s="31">
        <v>0.99497487437185905</v>
      </c>
      <c r="V749" s="29">
        <v>1</v>
      </c>
      <c r="W749" s="31">
        <v>5.0251256281407001E-3</v>
      </c>
      <c r="X749" s="29">
        <v>0</v>
      </c>
      <c r="Y749" s="29">
        <v>0</v>
      </c>
      <c r="Z749" s="29" t="s">
        <v>1869</v>
      </c>
      <c r="AA749" s="29">
        <v>23</v>
      </c>
      <c r="AB749" s="29">
        <v>20</v>
      </c>
      <c r="AC749" s="29">
        <v>20</v>
      </c>
      <c r="AD749" s="28">
        <v>22</v>
      </c>
      <c r="AE749" s="29">
        <v>24</v>
      </c>
      <c r="AF749" s="29">
        <v>23</v>
      </c>
      <c r="AG749" s="29">
        <v>22</v>
      </c>
      <c r="AH749" s="29">
        <v>18</v>
      </c>
      <c r="AI749" s="29">
        <v>27</v>
      </c>
      <c r="AJ749" s="29">
        <v>0</v>
      </c>
      <c r="AK749" s="29">
        <v>0</v>
      </c>
      <c r="AL749" s="29">
        <v>0</v>
      </c>
      <c r="AM749" s="29">
        <v>0</v>
      </c>
      <c r="AN749" s="29">
        <v>0</v>
      </c>
      <c r="AO749" s="29">
        <v>151</v>
      </c>
      <c r="AP749" s="72">
        <f>Table6[[#This Row],[FRL]]/Table6[[#This Row],[Total Students]]</f>
        <v>0.75879396984924619</v>
      </c>
      <c r="AQ749" s="29">
        <v>151</v>
      </c>
      <c r="AR749" s="57">
        <f>Table6[[#This Row],[At Risk]]/Table6[[#This Row],[Total Students]]</f>
        <v>0.75879396984924619</v>
      </c>
      <c r="AS749" s="29" t="s">
        <v>1767</v>
      </c>
      <c r="AT749" s="29" t="s">
        <v>1770</v>
      </c>
      <c r="AU749" s="70" t="s">
        <v>3246</v>
      </c>
    </row>
    <row r="750" spans="2:47" ht="30" x14ac:dyDescent="0.25">
      <c r="B750" s="28" t="s">
        <v>1808</v>
      </c>
      <c r="C750" s="28" t="s">
        <v>148</v>
      </c>
      <c r="D750" s="28" t="s">
        <v>149</v>
      </c>
      <c r="E750" s="28" t="s">
        <v>2427</v>
      </c>
      <c r="F750" s="28" t="s">
        <v>1134</v>
      </c>
      <c r="G750" s="29">
        <v>283</v>
      </c>
      <c r="H750" s="29">
        <v>133</v>
      </c>
      <c r="I750" s="31">
        <v>0.46996466431095402</v>
      </c>
      <c r="J750" s="29">
        <v>150</v>
      </c>
      <c r="K750" s="31">
        <v>0.53003533568904604</v>
      </c>
      <c r="L750" s="29">
        <v>4</v>
      </c>
      <c r="M750" s="29">
        <v>1</v>
      </c>
      <c r="N750" s="29">
        <v>51</v>
      </c>
      <c r="O750" s="29">
        <v>12</v>
      </c>
      <c r="P750" s="29">
        <v>0</v>
      </c>
      <c r="Q750" s="29">
        <v>205</v>
      </c>
      <c r="R750" s="29">
        <v>10</v>
      </c>
      <c r="S750" s="29">
        <f>SUM(Table6[[#This Row],[AmInd]:[HawPI]],Table6[[#This Row],[Multiple]])</f>
        <v>78</v>
      </c>
      <c r="T750" s="29">
        <v>280</v>
      </c>
      <c r="U750" s="31">
        <v>0.98939929328621901</v>
      </c>
      <c r="V750" s="29">
        <v>3</v>
      </c>
      <c r="W750" s="31">
        <v>1.06007067137809E-2</v>
      </c>
      <c r="X750" s="29">
        <v>0</v>
      </c>
      <c r="Y750" s="29">
        <v>3</v>
      </c>
      <c r="Z750" s="29" t="s">
        <v>1869</v>
      </c>
      <c r="AA750" s="29">
        <v>30</v>
      </c>
      <c r="AB750" s="29">
        <v>40</v>
      </c>
      <c r="AC750" s="29">
        <v>26</v>
      </c>
      <c r="AD750" s="28">
        <v>32</v>
      </c>
      <c r="AE750" s="29">
        <v>33</v>
      </c>
      <c r="AF750" s="29">
        <v>37</v>
      </c>
      <c r="AG750" s="29">
        <v>23</v>
      </c>
      <c r="AH750" s="29">
        <v>34</v>
      </c>
      <c r="AI750" s="29">
        <v>25</v>
      </c>
      <c r="AJ750" s="29">
        <v>0</v>
      </c>
      <c r="AK750" s="29">
        <v>0</v>
      </c>
      <c r="AL750" s="29">
        <v>0</v>
      </c>
      <c r="AM750" s="29">
        <v>0</v>
      </c>
      <c r="AN750" s="29">
        <v>0</v>
      </c>
      <c r="AO750" s="29">
        <v>217</v>
      </c>
      <c r="AP750" s="72">
        <f>Table6[[#This Row],[FRL]]/Table6[[#This Row],[Total Students]]</f>
        <v>0.7667844522968198</v>
      </c>
      <c r="AQ750" s="29">
        <v>217</v>
      </c>
      <c r="AR750" s="57">
        <f>Table6[[#This Row],[At Risk]]/Table6[[#This Row],[Total Students]]</f>
        <v>0.7667844522968198</v>
      </c>
      <c r="AS750" s="29" t="s">
        <v>1767</v>
      </c>
      <c r="AT750" s="29" t="s">
        <v>1770</v>
      </c>
      <c r="AU750" s="70" t="s">
        <v>3246</v>
      </c>
    </row>
    <row r="751" spans="2:47" x14ac:dyDescent="0.25">
      <c r="B751" s="28" t="s">
        <v>1808</v>
      </c>
      <c r="C751" s="28" t="s">
        <v>148</v>
      </c>
      <c r="D751" s="28" t="s">
        <v>149</v>
      </c>
      <c r="E751" s="28" t="s">
        <v>2428</v>
      </c>
      <c r="F751" s="28" t="s">
        <v>1135</v>
      </c>
      <c r="G751" s="29">
        <v>1297</v>
      </c>
      <c r="H751" s="29">
        <v>682</v>
      </c>
      <c r="I751" s="31">
        <v>0.52582883577486506</v>
      </c>
      <c r="J751" s="29">
        <v>615</v>
      </c>
      <c r="K751" s="31">
        <v>0.474171164225135</v>
      </c>
      <c r="L751" s="29">
        <v>16</v>
      </c>
      <c r="M751" s="29">
        <v>9</v>
      </c>
      <c r="N751" s="29">
        <v>739</v>
      </c>
      <c r="O751" s="29">
        <v>23</v>
      </c>
      <c r="P751" s="29">
        <v>0</v>
      </c>
      <c r="Q751" s="29">
        <v>490</v>
      </c>
      <c r="R751" s="29">
        <v>20</v>
      </c>
      <c r="S751" s="29">
        <f>SUM(Table6[[#This Row],[AmInd]:[HawPI]],Table6[[#This Row],[Multiple]])</f>
        <v>807</v>
      </c>
      <c r="T751" s="29">
        <v>1287</v>
      </c>
      <c r="U751" s="31">
        <v>0.99228989976869697</v>
      </c>
      <c r="V751" s="29">
        <v>10</v>
      </c>
      <c r="W751" s="31">
        <v>7.7101002313030098E-3</v>
      </c>
      <c r="X751" s="29">
        <v>0</v>
      </c>
      <c r="Y751" s="29">
        <v>0</v>
      </c>
      <c r="Z751" s="29" t="s">
        <v>1869</v>
      </c>
      <c r="AA751" s="29">
        <v>0</v>
      </c>
      <c r="AB751" s="29">
        <v>0</v>
      </c>
      <c r="AC751" s="29">
        <v>0</v>
      </c>
      <c r="AD751" s="28">
        <v>0</v>
      </c>
      <c r="AE751" s="29">
        <v>0</v>
      </c>
      <c r="AF751" s="29">
        <v>0</v>
      </c>
      <c r="AG751" s="29">
        <v>0</v>
      </c>
      <c r="AH751" s="29">
        <v>0</v>
      </c>
      <c r="AI751" s="29">
        <v>0</v>
      </c>
      <c r="AJ751" s="29">
        <v>374</v>
      </c>
      <c r="AK751" s="29">
        <v>1</v>
      </c>
      <c r="AL751" s="29">
        <v>347</v>
      </c>
      <c r="AM751" s="29">
        <v>311</v>
      </c>
      <c r="AN751" s="29">
        <v>264</v>
      </c>
      <c r="AO751" s="29">
        <v>857</v>
      </c>
      <c r="AP751" s="72">
        <f>Table6[[#This Row],[FRL]]/Table6[[#This Row],[Total Students]]</f>
        <v>0.66075558982266769</v>
      </c>
      <c r="AQ751" s="29">
        <v>857</v>
      </c>
      <c r="AR751" s="57">
        <f>Table6[[#This Row],[At Risk]]/Table6[[#This Row],[Total Students]]</f>
        <v>0.66075558982266769</v>
      </c>
      <c r="AS751" s="29" t="s">
        <v>1767</v>
      </c>
      <c r="AT751" s="29" t="s">
        <v>1770</v>
      </c>
      <c r="AU751" s="70" t="s">
        <v>3246</v>
      </c>
    </row>
    <row r="752" spans="2:47" x14ac:dyDescent="0.25">
      <c r="B752" s="28" t="s">
        <v>1808</v>
      </c>
      <c r="C752" s="28" t="s">
        <v>148</v>
      </c>
      <c r="D752" s="28" t="s">
        <v>149</v>
      </c>
      <c r="E752" s="28" t="s">
        <v>2429</v>
      </c>
      <c r="F752" s="28" t="s">
        <v>1136</v>
      </c>
      <c r="G752" s="29">
        <v>510</v>
      </c>
      <c r="H752" s="29">
        <v>223</v>
      </c>
      <c r="I752" s="31">
        <v>0.43725490196078398</v>
      </c>
      <c r="J752" s="29">
        <v>287</v>
      </c>
      <c r="K752" s="31">
        <v>0.56274509803921602</v>
      </c>
      <c r="L752" s="29">
        <v>1</v>
      </c>
      <c r="M752" s="29">
        <v>2</v>
      </c>
      <c r="N752" s="29">
        <v>469</v>
      </c>
      <c r="O752" s="29">
        <v>5</v>
      </c>
      <c r="P752" s="29">
        <v>1</v>
      </c>
      <c r="Q752" s="29">
        <v>28</v>
      </c>
      <c r="R752" s="29">
        <v>4</v>
      </c>
      <c r="S752" s="29">
        <f>SUM(Table6[[#This Row],[AmInd]:[HawPI]],Table6[[#This Row],[Multiple]])</f>
        <v>482</v>
      </c>
      <c r="T752" s="29">
        <v>507</v>
      </c>
      <c r="U752" s="31">
        <v>0.99411764705882399</v>
      </c>
      <c r="V752" s="29">
        <v>3</v>
      </c>
      <c r="W752" s="31">
        <v>5.8823529411764696E-3</v>
      </c>
      <c r="X752" s="29">
        <v>0</v>
      </c>
      <c r="Y752" s="29">
        <v>0</v>
      </c>
      <c r="Z752" s="29" t="s">
        <v>1869</v>
      </c>
      <c r="AA752" s="29">
        <v>0</v>
      </c>
      <c r="AB752" s="29">
        <v>0</v>
      </c>
      <c r="AC752" s="29">
        <v>0</v>
      </c>
      <c r="AD752" s="28">
        <v>0</v>
      </c>
      <c r="AE752" s="29">
        <v>0</v>
      </c>
      <c r="AF752" s="29">
        <v>0</v>
      </c>
      <c r="AG752" s="29">
        <v>120</v>
      </c>
      <c r="AH752" s="29">
        <v>218</v>
      </c>
      <c r="AI752" s="29">
        <v>172</v>
      </c>
      <c r="AJ752" s="29">
        <v>0</v>
      </c>
      <c r="AK752" s="29">
        <v>0</v>
      </c>
      <c r="AL752" s="29">
        <v>0</v>
      </c>
      <c r="AM752" s="29">
        <v>0</v>
      </c>
      <c r="AN752" s="29">
        <v>0</v>
      </c>
      <c r="AO752" s="29">
        <v>382</v>
      </c>
      <c r="AP752" s="72">
        <f>Table6[[#This Row],[FRL]]/Table6[[#This Row],[Total Students]]</f>
        <v>0.74901960784313726</v>
      </c>
      <c r="AQ752" s="29">
        <v>382</v>
      </c>
      <c r="AR752" s="57">
        <f>Table6[[#This Row],[At Risk]]/Table6[[#This Row],[Total Students]]</f>
        <v>0.74901960784313726</v>
      </c>
      <c r="AS752" s="29" t="s">
        <v>1767</v>
      </c>
      <c r="AT752" s="29" t="s">
        <v>1770</v>
      </c>
      <c r="AU752" s="70" t="s">
        <v>3246</v>
      </c>
    </row>
    <row r="753" spans="2:47" ht="30" x14ac:dyDescent="0.25">
      <c r="B753" s="28" t="s">
        <v>1808</v>
      </c>
      <c r="C753" s="28" t="s">
        <v>148</v>
      </c>
      <c r="D753" s="28" t="s">
        <v>149</v>
      </c>
      <c r="E753" s="28" t="s">
        <v>2430</v>
      </c>
      <c r="F753" s="28" t="s">
        <v>1137</v>
      </c>
      <c r="G753" s="29">
        <v>691</v>
      </c>
      <c r="H753" s="29">
        <v>326</v>
      </c>
      <c r="I753" s="31">
        <v>0.47178002894356003</v>
      </c>
      <c r="J753" s="29">
        <v>365</v>
      </c>
      <c r="K753" s="31">
        <v>0.52821997105644003</v>
      </c>
      <c r="L753" s="29">
        <v>1</v>
      </c>
      <c r="M753" s="29">
        <v>0</v>
      </c>
      <c r="N753" s="29">
        <v>634</v>
      </c>
      <c r="O753" s="29">
        <v>14</v>
      </c>
      <c r="P753" s="29">
        <v>0</v>
      </c>
      <c r="Q753" s="29">
        <v>32</v>
      </c>
      <c r="R753" s="29">
        <v>10</v>
      </c>
      <c r="S753" s="29">
        <f>SUM(Table6[[#This Row],[AmInd]:[HawPI]],Table6[[#This Row],[Multiple]])</f>
        <v>659</v>
      </c>
      <c r="T753" s="29">
        <v>683</v>
      </c>
      <c r="U753" s="31">
        <v>0.98842257597684502</v>
      </c>
      <c r="V753" s="29">
        <v>8</v>
      </c>
      <c r="W753" s="31">
        <v>1.15774240231548E-2</v>
      </c>
      <c r="X753" s="29">
        <v>0</v>
      </c>
      <c r="Y753" s="29">
        <v>17</v>
      </c>
      <c r="Z753" s="29" t="s">
        <v>1869</v>
      </c>
      <c r="AA753" s="29">
        <v>118</v>
      </c>
      <c r="AB753" s="29">
        <v>97</v>
      </c>
      <c r="AC753" s="29">
        <v>116</v>
      </c>
      <c r="AD753" s="28">
        <v>114</v>
      </c>
      <c r="AE753" s="29">
        <v>111</v>
      </c>
      <c r="AF753" s="29">
        <v>118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649</v>
      </c>
      <c r="AP753" s="72">
        <f>Table6[[#This Row],[FRL]]/Table6[[#This Row],[Total Students]]</f>
        <v>0.93921852387843707</v>
      </c>
      <c r="AQ753" s="29">
        <v>649</v>
      </c>
      <c r="AR753" s="57">
        <f>Table6[[#This Row],[At Risk]]/Table6[[#This Row],[Total Students]]</f>
        <v>0.93921852387843707</v>
      </c>
      <c r="AS753" s="29" t="s">
        <v>1767</v>
      </c>
      <c r="AT753" s="29" t="s">
        <v>1770</v>
      </c>
      <c r="AU753" s="70" t="s">
        <v>3246</v>
      </c>
    </row>
    <row r="754" spans="2:47" x14ac:dyDescent="0.25">
      <c r="B754" s="28" t="s">
        <v>1808</v>
      </c>
      <c r="C754" s="28" t="s">
        <v>148</v>
      </c>
      <c r="D754" s="28" t="s">
        <v>149</v>
      </c>
      <c r="E754" s="28" t="s">
        <v>2431</v>
      </c>
      <c r="F754" s="28" t="s">
        <v>1138</v>
      </c>
      <c r="G754" s="29">
        <v>294</v>
      </c>
      <c r="H754" s="29">
        <v>154</v>
      </c>
      <c r="I754" s="31">
        <v>0.52380952380952395</v>
      </c>
      <c r="J754" s="29">
        <v>140</v>
      </c>
      <c r="K754" s="31">
        <v>0.476190476190476</v>
      </c>
      <c r="L754" s="29">
        <v>7</v>
      </c>
      <c r="M754" s="29">
        <v>5</v>
      </c>
      <c r="N754" s="29">
        <v>43</v>
      </c>
      <c r="O754" s="29">
        <v>15</v>
      </c>
      <c r="P754" s="29">
        <v>0</v>
      </c>
      <c r="Q754" s="29">
        <v>209</v>
      </c>
      <c r="R754" s="29">
        <v>15</v>
      </c>
      <c r="S754" s="29">
        <f>SUM(Table6[[#This Row],[AmInd]:[HawPI]],Table6[[#This Row],[Multiple]])</f>
        <v>85</v>
      </c>
      <c r="T754" s="29">
        <v>294</v>
      </c>
      <c r="U754" s="31">
        <v>1</v>
      </c>
      <c r="V754" s="29">
        <v>0</v>
      </c>
      <c r="W754" s="31">
        <v>0</v>
      </c>
      <c r="X754" s="29">
        <v>0</v>
      </c>
      <c r="Y754" s="29">
        <v>0</v>
      </c>
      <c r="Z754" s="29" t="s">
        <v>1869</v>
      </c>
      <c r="AA754" s="29">
        <v>44</v>
      </c>
      <c r="AB754" s="29">
        <v>44</v>
      </c>
      <c r="AC754" s="29">
        <v>48</v>
      </c>
      <c r="AD754" s="28">
        <v>48</v>
      </c>
      <c r="AE754" s="29">
        <v>56</v>
      </c>
      <c r="AF754" s="29">
        <v>54</v>
      </c>
      <c r="AG754" s="29">
        <v>0</v>
      </c>
      <c r="AH754" s="29">
        <v>0</v>
      </c>
      <c r="AI754" s="29">
        <v>0</v>
      </c>
      <c r="AJ754" s="29">
        <v>0</v>
      </c>
      <c r="AK754" s="29">
        <v>0</v>
      </c>
      <c r="AL754" s="29">
        <v>0</v>
      </c>
      <c r="AM754" s="29">
        <v>0</v>
      </c>
      <c r="AN754" s="29">
        <v>0</v>
      </c>
      <c r="AO754" s="29">
        <v>59</v>
      </c>
      <c r="AP754" s="72">
        <f>Table6[[#This Row],[FRL]]/Table6[[#This Row],[Total Students]]</f>
        <v>0.20068027210884354</v>
      </c>
      <c r="AQ754" s="29">
        <v>59</v>
      </c>
      <c r="AR754" s="57">
        <f>Table6[[#This Row],[At Risk]]/Table6[[#This Row],[Total Students]]</f>
        <v>0.20068027210884354</v>
      </c>
      <c r="AS754" s="29" t="s">
        <v>1767</v>
      </c>
      <c r="AT754" s="29" t="s">
        <v>1770</v>
      </c>
      <c r="AU754" s="70" t="s">
        <v>3247</v>
      </c>
    </row>
    <row r="755" spans="2:47" x14ac:dyDescent="0.25">
      <c r="B755" s="28" t="s">
        <v>1808</v>
      </c>
      <c r="C755" s="28" t="s">
        <v>148</v>
      </c>
      <c r="D755" s="28" t="s">
        <v>149</v>
      </c>
      <c r="E755" s="28" t="s">
        <v>2432</v>
      </c>
      <c r="F755" s="28" t="s">
        <v>1139</v>
      </c>
      <c r="G755" s="29">
        <v>175</v>
      </c>
      <c r="H755" s="29">
        <v>90</v>
      </c>
      <c r="I755" s="31">
        <v>0.51428571428571401</v>
      </c>
      <c r="J755" s="29">
        <v>85</v>
      </c>
      <c r="K755" s="31">
        <v>0.48571428571428599</v>
      </c>
      <c r="L755" s="29">
        <v>4</v>
      </c>
      <c r="M755" s="29">
        <v>2</v>
      </c>
      <c r="N755" s="29">
        <v>24</v>
      </c>
      <c r="O755" s="29">
        <v>7</v>
      </c>
      <c r="P755" s="29">
        <v>0</v>
      </c>
      <c r="Q755" s="29">
        <v>133</v>
      </c>
      <c r="R755" s="29">
        <v>5</v>
      </c>
      <c r="S755" s="29">
        <f>SUM(Table6[[#This Row],[AmInd]:[HawPI]],Table6[[#This Row],[Multiple]])</f>
        <v>42</v>
      </c>
      <c r="T755" s="29">
        <v>175</v>
      </c>
      <c r="U755" s="31">
        <v>1</v>
      </c>
      <c r="V755" s="29">
        <v>0</v>
      </c>
      <c r="W755" s="31">
        <v>0</v>
      </c>
      <c r="X755" s="29">
        <v>0</v>
      </c>
      <c r="Y755" s="29">
        <v>0</v>
      </c>
      <c r="Z755" s="29" t="s">
        <v>1869</v>
      </c>
      <c r="AA755" s="29">
        <v>0</v>
      </c>
      <c r="AB755" s="29">
        <v>0</v>
      </c>
      <c r="AC755" s="29">
        <v>0</v>
      </c>
      <c r="AD755" s="28">
        <v>0</v>
      </c>
      <c r="AE755" s="29">
        <v>0</v>
      </c>
      <c r="AF755" s="29">
        <v>0</v>
      </c>
      <c r="AG755" s="29">
        <v>61</v>
      </c>
      <c r="AH755" s="29">
        <v>57</v>
      </c>
      <c r="AI755" s="29">
        <v>57</v>
      </c>
      <c r="AJ755" s="29">
        <v>0</v>
      </c>
      <c r="AK755" s="29">
        <v>0</v>
      </c>
      <c r="AL755" s="29">
        <v>0</v>
      </c>
      <c r="AM755" s="29">
        <v>0</v>
      </c>
      <c r="AN755" s="29">
        <v>0</v>
      </c>
      <c r="AO755" s="29">
        <v>37</v>
      </c>
      <c r="AP755" s="72">
        <f>Table6[[#This Row],[FRL]]/Table6[[#This Row],[Total Students]]</f>
        <v>0.21142857142857144</v>
      </c>
      <c r="AQ755" s="29">
        <v>37</v>
      </c>
      <c r="AR755" s="57">
        <f>Table6[[#This Row],[At Risk]]/Table6[[#This Row],[Total Students]]</f>
        <v>0.21142857142857144</v>
      </c>
      <c r="AS755" s="29" t="s">
        <v>1767</v>
      </c>
      <c r="AT755" s="29" t="s">
        <v>1770</v>
      </c>
      <c r="AU755" s="70" t="s">
        <v>3247</v>
      </c>
    </row>
    <row r="756" spans="2:47" ht="30" x14ac:dyDescent="0.25">
      <c r="B756" s="28" t="s">
        <v>1808</v>
      </c>
      <c r="C756" s="28" t="s">
        <v>148</v>
      </c>
      <c r="D756" s="28" t="s">
        <v>149</v>
      </c>
      <c r="E756" s="28" t="s">
        <v>2433</v>
      </c>
      <c r="F756" s="28" t="s">
        <v>1140</v>
      </c>
      <c r="G756" s="29">
        <v>406</v>
      </c>
      <c r="H756" s="29">
        <v>191</v>
      </c>
      <c r="I756" s="31">
        <v>0.47044334975369501</v>
      </c>
      <c r="J756" s="29">
        <v>215</v>
      </c>
      <c r="K756" s="31">
        <v>0.52955665024630505</v>
      </c>
      <c r="L756" s="29">
        <v>2</v>
      </c>
      <c r="M756" s="29">
        <v>0</v>
      </c>
      <c r="N756" s="29">
        <v>89</v>
      </c>
      <c r="O756" s="29">
        <v>6</v>
      </c>
      <c r="P756" s="29">
        <v>0</v>
      </c>
      <c r="Q756" s="29">
        <v>295</v>
      </c>
      <c r="R756" s="29">
        <v>14</v>
      </c>
      <c r="S756" s="29">
        <f>SUM(Table6[[#This Row],[AmInd]:[HawPI]],Table6[[#This Row],[Multiple]])</f>
        <v>111</v>
      </c>
      <c r="T756" s="29">
        <v>406</v>
      </c>
      <c r="U756" s="31">
        <v>1</v>
      </c>
      <c r="V756" s="29">
        <v>0</v>
      </c>
      <c r="W756" s="31">
        <v>0</v>
      </c>
      <c r="X756" s="29">
        <v>0</v>
      </c>
      <c r="Y756" s="29">
        <v>0</v>
      </c>
      <c r="Z756" s="29" t="s">
        <v>1869</v>
      </c>
      <c r="AA756" s="29">
        <v>36</v>
      </c>
      <c r="AB756" s="29">
        <v>51</v>
      </c>
      <c r="AC756" s="29">
        <v>32</v>
      </c>
      <c r="AD756" s="28">
        <v>41</v>
      </c>
      <c r="AE756" s="29">
        <v>51</v>
      </c>
      <c r="AF756" s="29">
        <v>47</v>
      </c>
      <c r="AG756" s="29">
        <v>58</v>
      </c>
      <c r="AH756" s="29">
        <v>50</v>
      </c>
      <c r="AI756" s="29">
        <v>40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269</v>
      </c>
      <c r="AP756" s="72">
        <f>Table6[[#This Row],[FRL]]/Table6[[#This Row],[Total Students]]</f>
        <v>0.66256157635467983</v>
      </c>
      <c r="AQ756" s="29">
        <v>269</v>
      </c>
      <c r="AR756" s="57">
        <f>Table6[[#This Row],[At Risk]]/Table6[[#This Row],[Total Students]]</f>
        <v>0.66256157635467983</v>
      </c>
      <c r="AS756" s="29" t="s">
        <v>1767</v>
      </c>
      <c r="AT756" s="29" t="s">
        <v>1770</v>
      </c>
      <c r="AU756" s="70" t="s">
        <v>3246</v>
      </c>
    </row>
    <row r="757" spans="2:47" x14ac:dyDescent="0.25">
      <c r="B757" s="28" t="s">
        <v>1808</v>
      </c>
      <c r="C757" s="28" t="s">
        <v>148</v>
      </c>
      <c r="D757" s="28" t="s">
        <v>149</v>
      </c>
      <c r="E757" s="28" t="s">
        <v>2434</v>
      </c>
      <c r="F757" s="28" t="s">
        <v>1141</v>
      </c>
      <c r="G757" s="29">
        <v>446</v>
      </c>
      <c r="H757" s="29">
        <v>209</v>
      </c>
      <c r="I757" s="31">
        <v>0.46860986547085198</v>
      </c>
      <c r="J757" s="29">
        <v>237</v>
      </c>
      <c r="K757" s="31">
        <v>0.53139013452914796</v>
      </c>
      <c r="L757" s="29">
        <v>1</v>
      </c>
      <c r="M757" s="29">
        <v>5</v>
      </c>
      <c r="N757" s="29">
        <v>332</v>
      </c>
      <c r="O757" s="29">
        <v>13</v>
      </c>
      <c r="P757" s="29">
        <v>0</v>
      </c>
      <c r="Q757" s="29">
        <v>90</v>
      </c>
      <c r="R757" s="29">
        <v>5</v>
      </c>
      <c r="S757" s="29">
        <f>SUM(Table6[[#This Row],[AmInd]:[HawPI]],Table6[[#This Row],[Multiple]])</f>
        <v>356</v>
      </c>
      <c r="T757" s="29">
        <v>437</v>
      </c>
      <c r="U757" s="31">
        <v>0.97982062780269097</v>
      </c>
      <c r="V757" s="29">
        <v>9</v>
      </c>
      <c r="W757" s="31">
        <v>2.0179372197309399E-2</v>
      </c>
      <c r="X757" s="29">
        <v>0</v>
      </c>
      <c r="Y757" s="29">
        <v>13</v>
      </c>
      <c r="Z757" s="29" t="s">
        <v>1869</v>
      </c>
      <c r="AA757" s="29">
        <v>135</v>
      </c>
      <c r="AB757" s="29">
        <v>94</v>
      </c>
      <c r="AC757" s="29">
        <v>88</v>
      </c>
      <c r="AD757" s="28">
        <v>116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376</v>
      </c>
      <c r="AP757" s="72">
        <f>Table6[[#This Row],[FRL]]/Table6[[#This Row],[Total Students]]</f>
        <v>0.84304932735426008</v>
      </c>
      <c r="AQ757" s="29">
        <v>376</v>
      </c>
      <c r="AR757" s="57">
        <f>Table6[[#This Row],[At Risk]]/Table6[[#This Row],[Total Students]]</f>
        <v>0.84304932735426008</v>
      </c>
      <c r="AS757" s="29" t="s">
        <v>1767</v>
      </c>
      <c r="AT757" s="29" t="s">
        <v>1770</v>
      </c>
      <c r="AU757" s="70" t="s">
        <v>3246</v>
      </c>
    </row>
    <row r="758" spans="2:47" x14ac:dyDescent="0.25">
      <c r="B758" s="28" t="s">
        <v>1808</v>
      </c>
      <c r="C758" s="28" t="s">
        <v>148</v>
      </c>
      <c r="D758" s="28" t="s">
        <v>149</v>
      </c>
      <c r="E758" s="28" t="s">
        <v>2435</v>
      </c>
      <c r="F758" s="28" t="s">
        <v>1142</v>
      </c>
      <c r="G758" s="29">
        <v>276</v>
      </c>
      <c r="H758" s="29">
        <v>137</v>
      </c>
      <c r="I758" s="31">
        <v>0.49637681159420299</v>
      </c>
      <c r="J758" s="29">
        <v>139</v>
      </c>
      <c r="K758" s="31">
        <v>0.50362318840579701</v>
      </c>
      <c r="L758" s="29">
        <v>3</v>
      </c>
      <c r="M758" s="29">
        <v>1</v>
      </c>
      <c r="N758" s="29">
        <v>187</v>
      </c>
      <c r="O758" s="29">
        <v>11</v>
      </c>
      <c r="P758" s="29">
        <v>0</v>
      </c>
      <c r="Q758" s="29">
        <v>67</v>
      </c>
      <c r="R758" s="29">
        <v>7</v>
      </c>
      <c r="S758" s="29">
        <f>SUM(Table6[[#This Row],[AmInd]:[HawPI]],Table6[[#This Row],[Multiple]])</f>
        <v>209</v>
      </c>
      <c r="T758" s="29">
        <v>276</v>
      </c>
      <c r="U758" s="31">
        <v>1</v>
      </c>
      <c r="V758" s="29">
        <v>0</v>
      </c>
      <c r="W758" s="31">
        <v>0</v>
      </c>
      <c r="X758" s="29">
        <v>0</v>
      </c>
      <c r="Y758" s="29">
        <v>0</v>
      </c>
      <c r="Z758" s="29" t="s">
        <v>1869</v>
      </c>
      <c r="AA758" s="29">
        <v>21</v>
      </c>
      <c r="AB758" s="29">
        <v>28</v>
      </c>
      <c r="AC758" s="29">
        <v>35</v>
      </c>
      <c r="AD758" s="28">
        <v>32</v>
      </c>
      <c r="AE758" s="29">
        <v>27</v>
      </c>
      <c r="AF758" s="29">
        <v>28</v>
      </c>
      <c r="AG758" s="29">
        <v>41</v>
      </c>
      <c r="AH758" s="29">
        <v>35</v>
      </c>
      <c r="AI758" s="29">
        <v>29</v>
      </c>
      <c r="AJ758" s="29">
        <v>0</v>
      </c>
      <c r="AK758" s="29">
        <v>0</v>
      </c>
      <c r="AL758" s="29">
        <v>0</v>
      </c>
      <c r="AM758" s="29">
        <v>0</v>
      </c>
      <c r="AN758" s="29">
        <v>0</v>
      </c>
      <c r="AO758" s="29">
        <v>248</v>
      </c>
      <c r="AP758" s="72">
        <f>Table6[[#This Row],[FRL]]/Table6[[#This Row],[Total Students]]</f>
        <v>0.89855072463768115</v>
      </c>
      <c r="AQ758" s="29">
        <v>248</v>
      </c>
      <c r="AR758" s="57">
        <f>Table6[[#This Row],[At Risk]]/Table6[[#This Row],[Total Students]]</f>
        <v>0.89855072463768115</v>
      </c>
      <c r="AS758" s="29" t="s">
        <v>1767</v>
      </c>
      <c r="AT758" s="29" t="s">
        <v>1770</v>
      </c>
      <c r="AU758" s="70" t="s">
        <v>3246</v>
      </c>
    </row>
    <row r="759" spans="2:47" x14ac:dyDescent="0.25">
      <c r="B759" s="28" t="s">
        <v>1808</v>
      </c>
      <c r="C759" s="28" t="s">
        <v>148</v>
      </c>
      <c r="D759" s="28" t="s">
        <v>149</v>
      </c>
      <c r="E759" s="28" t="s">
        <v>2436</v>
      </c>
      <c r="F759" s="28" t="s">
        <v>1838</v>
      </c>
      <c r="G759" s="29">
        <v>402</v>
      </c>
      <c r="H759" s="29">
        <v>186</v>
      </c>
      <c r="I759" s="31">
        <v>0.462686567164179</v>
      </c>
      <c r="J759" s="29">
        <v>216</v>
      </c>
      <c r="K759" s="31">
        <v>0.537313432835821</v>
      </c>
      <c r="L759" s="29">
        <v>0</v>
      </c>
      <c r="M759" s="29">
        <v>1</v>
      </c>
      <c r="N759" s="29">
        <v>223</v>
      </c>
      <c r="O759" s="29">
        <v>3</v>
      </c>
      <c r="P759" s="29">
        <v>0</v>
      </c>
      <c r="Q759" s="29">
        <v>161</v>
      </c>
      <c r="R759" s="29">
        <v>14</v>
      </c>
      <c r="S759" s="29">
        <f>SUM(Table6[[#This Row],[AmInd]:[HawPI]],Table6[[#This Row],[Multiple]])</f>
        <v>241</v>
      </c>
      <c r="T759" s="29">
        <v>399</v>
      </c>
      <c r="U759" s="31">
        <v>0.99253731343283602</v>
      </c>
      <c r="V759" s="29">
        <v>3</v>
      </c>
      <c r="W759" s="31">
        <v>7.4626865671641798E-3</v>
      </c>
      <c r="X759" s="29">
        <v>0</v>
      </c>
      <c r="Y759" s="29">
        <v>0</v>
      </c>
      <c r="Z759" s="29" t="s">
        <v>1869</v>
      </c>
      <c r="AA759" s="29">
        <v>0</v>
      </c>
      <c r="AB759" s="29">
        <v>0</v>
      </c>
      <c r="AC759" s="29">
        <v>0</v>
      </c>
      <c r="AD759" s="28">
        <v>0</v>
      </c>
      <c r="AE759" s="29">
        <v>0</v>
      </c>
      <c r="AF759" s="29">
        <v>0</v>
      </c>
      <c r="AG759" s="29">
        <v>0</v>
      </c>
      <c r="AH759" s="29">
        <v>63</v>
      </c>
      <c r="AI759" s="29">
        <v>50</v>
      </c>
      <c r="AJ759" s="29">
        <v>95</v>
      </c>
      <c r="AK759" s="29">
        <v>1</v>
      </c>
      <c r="AL759" s="29">
        <v>62</v>
      </c>
      <c r="AM759" s="29">
        <v>81</v>
      </c>
      <c r="AN759" s="29">
        <v>50</v>
      </c>
      <c r="AO759" s="29">
        <v>298</v>
      </c>
      <c r="AP759" s="72">
        <f>Table6[[#This Row],[FRL]]/Table6[[#This Row],[Total Students]]</f>
        <v>0.74129353233830841</v>
      </c>
      <c r="AQ759" s="29">
        <v>298</v>
      </c>
      <c r="AR759" s="57">
        <f>Table6[[#This Row],[At Risk]]/Table6[[#This Row],[Total Students]]</f>
        <v>0.74129353233830841</v>
      </c>
      <c r="AS759" s="29" t="s">
        <v>1767</v>
      </c>
      <c r="AT759" s="29" t="s">
        <v>1770</v>
      </c>
      <c r="AU759" s="70" t="s">
        <v>3246</v>
      </c>
    </row>
    <row r="760" spans="2:47" ht="30" x14ac:dyDescent="0.25">
      <c r="B760" s="28" t="s">
        <v>1808</v>
      </c>
      <c r="C760" s="28" t="s">
        <v>148</v>
      </c>
      <c r="D760" s="28" t="s">
        <v>149</v>
      </c>
      <c r="E760" s="28" t="s">
        <v>2437</v>
      </c>
      <c r="F760" s="28" t="s">
        <v>1143</v>
      </c>
      <c r="G760" s="29">
        <v>154</v>
      </c>
      <c r="H760" s="29">
        <v>62</v>
      </c>
      <c r="I760" s="31">
        <v>0.40259740259740301</v>
      </c>
      <c r="J760" s="29">
        <v>92</v>
      </c>
      <c r="K760" s="31">
        <v>0.59740259740259705</v>
      </c>
      <c r="L760" s="29">
        <v>2</v>
      </c>
      <c r="M760" s="29">
        <v>0</v>
      </c>
      <c r="N760" s="29">
        <v>139</v>
      </c>
      <c r="O760" s="29">
        <v>1</v>
      </c>
      <c r="P760" s="29">
        <v>0</v>
      </c>
      <c r="Q760" s="29">
        <v>11</v>
      </c>
      <c r="R760" s="29">
        <v>1</v>
      </c>
      <c r="S760" s="29">
        <f>SUM(Table6[[#This Row],[AmInd]:[HawPI]],Table6[[#This Row],[Multiple]])</f>
        <v>143</v>
      </c>
      <c r="T760" s="29">
        <v>154</v>
      </c>
      <c r="U760" s="31">
        <v>1</v>
      </c>
      <c r="V760" s="29">
        <v>0</v>
      </c>
      <c r="W760" s="31">
        <v>0</v>
      </c>
      <c r="X760" s="29">
        <v>0</v>
      </c>
      <c r="Y760" s="29">
        <v>0</v>
      </c>
      <c r="Z760" s="29" t="s">
        <v>1869</v>
      </c>
      <c r="AA760" s="29">
        <v>0</v>
      </c>
      <c r="AB760" s="29">
        <v>0</v>
      </c>
      <c r="AC760" s="29">
        <v>0</v>
      </c>
      <c r="AD760" s="28">
        <v>0</v>
      </c>
      <c r="AE760" s="29">
        <v>2</v>
      </c>
      <c r="AF760" s="29">
        <v>4</v>
      </c>
      <c r="AG760" s="29">
        <v>0</v>
      </c>
      <c r="AH760" s="29">
        <v>5</v>
      </c>
      <c r="AI760" s="29">
        <v>47</v>
      </c>
      <c r="AJ760" s="29">
        <v>19</v>
      </c>
      <c r="AK760" s="29">
        <v>0</v>
      </c>
      <c r="AL760" s="29">
        <v>24</v>
      </c>
      <c r="AM760" s="29">
        <v>20</v>
      </c>
      <c r="AN760" s="29">
        <v>33</v>
      </c>
      <c r="AO760" s="29">
        <v>143</v>
      </c>
      <c r="AP760" s="72">
        <f>Table6[[#This Row],[FRL]]/Table6[[#This Row],[Total Students]]</f>
        <v>0.9285714285714286</v>
      </c>
      <c r="AQ760" s="29">
        <v>143</v>
      </c>
      <c r="AR760" s="57">
        <f>Table6[[#This Row],[At Risk]]/Table6[[#This Row],[Total Students]]</f>
        <v>0.9285714285714286</v>
      </c>
      <c r="AS760" s="29" t="s">
        <v>1767</v>
      </c>
      <c r="AT760" s="29" t="s">
        <v>1770</v>
      </c>
      <c r="AU760" s="70" t="s">
        <v>3246</v>
      </c>
    </row>
    <row r="761" spans="2:47" x14ac:dyDescent="0.25">
      <c r="B761" s="28" t="s">
        <v>1808</v>
      </c>
      <c r="C761" s="28" t="s">
        <v>148</v>
      </c>
      <c r="D761" s="28" t="s">
        <v>149</v>
      </c>
      <c r="E761" s="28" t="s">
        <v>2438</v>
      </c>
      <c r="F761" s="28" t="s">
        <v>1144</v>
      </c>
      <c r="G761" s="29">
        <v>306</v>
      </c>
      <c r="H761" s="29">
        <v>170</v>
      </c>
      <c r="I761" s="31">
        <v>0.55555555555555602</v>
      </c>
      <c r="J761" s="29">
        <v>136</v>
      </c>
      <c r="K761" s="31">
        <v>0.44444444444444398</v>
      </c>
      <c r="L761" s="29">
        <v>1</v>
      </c>
      <c r="M761" s="29">
        <v>2</v>
      </c>
      <c r="N761" s="29">
        <v>146</v>
      </c>
      <c r="O761" s="29">
        <v>6</v>
      </c>
      <c r="P761" s="29">
        <v>0</v>
      </c>
      <c r="Q761" s="29">
        <v>137</v>
      </c>
      <c r="R761" s="29">
        <v>14</v>
      </c>
      <c r="S761" s="29">
        <f>SUM(Table6[[#This Row],[AmInd]:[HawPI]],Table6[[#This Row],[Multiple]])</f>
        <v>169</v>
      </c>
      <c r="T761" s="29">
        <v>306</v>
      </c>
      <c r="U761" s="31">
        <v>1</v>
      </c>
      <c r="V761" s="29">
        <v>0</v>
      </c>
      <c r="W761" s="31">
        <v>0</v>
      </c>
      <c r="X761" s="29">
        <v>0</v>
      </c>
      <c r="Y761" s="29">
        <v>0</v>
      </c>
      <c r="Z761" s="29" t="s">
        <v>1869</v>
      </c>
      <c r="AA761" s="29">
        <v>0</v>
      </c>
      <c r="AB761" s="29">
        <v>36</v>
      </c>
      <c r="AC761" s="29">
        <v>39</v>
      </c>
      <c r="AD761" s="28">
        <v>38</v>
      </c>
      <c r="AE761" s="29">
        <v>37</v>
      </c>
      <c r="AF761" s="29">
        <v>38</v>
      </c>
      <c r="AG761" s="29">
        <v>40</v>
      </c>
      <c r="AH761" s="29">
        <v>39</v>
      </c>
      <c r="AI761" s="29">
        <v>39</v>
      </c>
      <c r="AJ761" s="29">
        <v>0</v>
      </c>
      <c r="AK761" s="29">
        <v>0</v>
      </c>
      <c r="AL761" s="29">
        <v>0</v>
      </c>
      <c r="AM761" s="29">
        <v>0</v>
      </c>
      <c r="AN761" s="29">
        <v>0</v>
      </c>
      <c r="AO761" s="29">
        <v>174</v>
      </c>
      <c r="AP761" s="72">
        <f>Table6[[#This Row],[FRL]]/Table6[[#This Row],[Total Students]]</f>
        <v>0.56862745098039214</v>
      </c>
      <c r="AQ761" s="29">
        <v>174</v>
      </c>
      <c r="AR761" s="57">
        <f>Table6[[#This Row],[At Risk]]/Table6[[#This Row],[Total Students]]</f>
        <v>0.56862745098039214</v>
      </c>
      <c r="AS761" s="29" t="s">
        <v>1767</v>
      </c>
      <c r="AT761" s="29" t="s">
        <v>1770</v>
      </c>
      <c r="AU761" s="70" t="s">
        <v>3246</v>
      </c>
    </row>
    <row r="762" spans="2:47" x14ac:dyDescent="0.25">
      <c r="B762" s="28" t="s">
        <v>1808</v>
      </c>
      <c r="C762" s="28" t="s">
        <v>148</v>
      </c>
      <c r="D762" s="28" t="s">
        <v>149</v>
      </c>
      <c r="E762" s="28" t="s">
        <v>2439</v>
      </c>
      <c r="F762" s="28" t="s">
        <v>1145</v>
      </c>
      <c r="G762" s="29">
        <v>8</v>
      </c>
      <c r="H762" s="29">
        <v>1</v>
      </c>
      <c r="I762" s="31">
        <v>0.125</v>
      </c>
      <c r="J762" s="29">
        <v>7</v>
      </c>
      <c r="K762" s="31">
        <v>0.875</v>
      </c>
      <c r="L762" s="29">
        <v>0</v>
      </c>
      <c r="M762" s="29">
        <v>0</v>
      </c>
      <c r="N762" s="29">
        <v>7</v>
      </c>
      <c r="O762" s="29">
        <v>0</v>
      </c>
      <c r="P762" s="29">
        <v>0</v>
      </c>
      <c r="Q762" s="29">
        <v>1</v>
      </c>
      <c r="R762" s="29">
        <v>0</v>
      </c>
      <c r="S762" s="29">
        <f>SUM(Table6[[#This Row],[AmInd]:[HawPI]],Table6[[#This Row],[Multiple]])</f>
        <v>7</v>
      </c>
      <c r="T762" s="29">
        <v>8</v>
      </c>
      <c r="U762" s="31">
        <v>1</v>
      </c>
      <c r="V762" s="29">
        <v>0</v>
      </c>
      <c r="W762" s="31">
        <v>0</v>
      </c>
      <c r="X762" s="29">
        <v>0</v>
      </c>
      <c r="Y762" s="29">
        <v>0</v>
      </c>
      <c r="Z762" s="29" t="s">
        <v>1869</v>
      </c>
      <c r="AA762" s="29">
        <v>0</v>
      </c>
      <c r="AB762" s="29">
        <v>0</v>
      </c>
      <c r="AC762" s="29">
        <v>0</v>
      </c>
      <c r="AD762" s="28">
        <v>0</v>
      </c>
      <c r="AE762" s="29">
        <v>0</v>
      </c>
      <c r="AF762" s="29">
        <v>1</v>
      </c>
      <c r="AG762" s="29">
        <v>3</v>
      </c>
      <c r="AH762" s="29">
        <v>1</v>
      </c>
      <c r="AI762" s="29">
        <v>2</v>
      </c>
      <c r="AJ762" s="29">
        <v>0</v>
      </c>
      <c r="AK762" s="29">
        <v>0</v>
      </c>
      <c r="AL762" s="29">
        <v>1</v>
      </c>
      <c r="AM762" s="29">
        <v>0</v>
      </c>
      <c r="AN762" s="29">
        <v>0</v>
      </c>
      <c r="AO762" s="29">
        <v>8</v>
      </c>
      <c r="AP762" s="72">
        <f>Table6[[#This Row],[FRL]]/Table6[[#This Row],[Total Students]]</f>
        <v>1</v>
      </c>
      <c r="AQ762" s="29">
        <v>8</v>
      </c>
      <c r="AR762" s="57">
        <f>Table6[[#This Row],[At Risk]]/Table6[[#This Row],[Total Students]]</f>
        <v>1</v>
      </c>
      <c r="AS762" s="29" t="s">
        <v>1767</v>
      </c>
      <c r="AT762" s="29" t="s">
        <v>1770</v>
      </c>
      <c r="AU762" s="70" t="s">
        <v>3247</v>
      </c>
    </row>
    <row r="763" spans="2:47" x14ac:dyDescent="0.25">
      <c r="B763" s="28" t="s">
        <v>1808</v>
      </c>
      <c r="C763" s="28" t="s">
        <v>150</v>
      </c>
      <c r="D763" s="28" t="s">
        <v>151</v>
      </c>
      <c r="E763" s="28" t="s">
        <v>2440</v>
      </c>
      <c r="F763" s="28" t="s">
        <v>1146</v>
      </c>
      <c r="G763" s="29">
        <v>787</v>
      </c>
      <c r="H763" s="29">
        <v>404</v>
      </c>
      <c r="I763" s="31">
        <v>0.51334180432020304</v>
      </c>
      <c r="J763" s="29">
        <v>383</v>
      </c>
      <c r="K763" s="31">
        <v>0.48665819567979701</v>
      </c>
      <c r="L763" s="29">
        <v>5</v>
      </c>
      <c r="M763" s="29">
        <v>25</v>
      </c>
      <c r="N763" s="29">
        <v>348</v>
      </c>
      <c r="O763" s="29">
        <v>29</v>
      </c>
      <c r="P763" s="29">
        <v>1</v>
      </c>
      <c r="Q763" s="29">
        <v>331</v>
      </c>
      <c r="R763" s="29">
        <v>48</v>
      </c>
      <c r="S763" s="29">
        <f>SUM(Table6[[#This Row],[AmInd]:[HawPI]],Table6[[#This Row],[Multiple]])</f>
        <v>456</v>
      </c>
      <c r="T763" s="29">
        <v>754</v>
      </c>
      <c r="U763" s="31">
        <v>0.95806861499364704</v>
      </c>
      <c r="V763" s="29">
        <v>33</v>
      </c>
      <c r="W763" s="31">
        <v>4.1931385006353197E-2</v>
      </c>
      <c r="X763" s="29">
        <v>0</v>
      </c>
      <c r="Y763" s="29">
        <v>12</v>
      </c>
      <c r="Z763" s="29" t="s">
        <v>1869</v>
      </c>
      <c r="AA763" s="29">
        <v>99</v>
      </c>
      <c r="AB763" s="29">
        <v>85</v>
      </c>
      <c r="AC763" s="29">
        <v>93</v>
      </c>
      <c r="AD763" s="28">
        <v>90</v>
      </c>
      <c r="AE763" s="29">
        <v>87</v>
      </c>
      <c r="AF763" s="29">
        <v>93</v>
      </c>
      <c r="AG763" s="29">
        <v>81</v>
      </c>
      <c r="AH763" s="29">
        <v>85</v>
      </c>
      <c r="AI763" s="29">
        <v>62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335</v>
      </c>
      <c r="AP763" s="72">
        <f>Table6[[#This Row],[FRL]]/Table6[[#This Row],[Total Students]]</f>
        <v>0.42566709021601018</v>
      </c>
      <c r="AQ763" s="29">
        <v>358</v>
      </c>
      <c r="AR763" s="57">
        <f>Table6[[#This Row],[At Risk]]/Table6[[#This Row],[Total Students]]</f>
        <v>0.45489199491740789</v>
      </c>
      <c r="AS763" s="29" t="s">
        <v>1767</v>
      </c>
      <c r="AT763" s="29" t="s">
        <v>1771</v>
      </c>
      <c r="AU763" s="70" t="s">
        <v>3247</v>
      </c>
    </row>
    <row r="764" spans="2:47" ht="30" x14ac:dyDescent="0.25">
      <c r="B764" s="28" t="s">
        <v>1808</v>
      </c>
      <c r="C764" s="28" t="s">
        <v>150</v>
      </c>
      <c r="D764" s="28" t="s">
        <v>151</v>
      </c>
      <c r="E764" s="28" t="s">
        <v>2441</v>
      </c>
      <c r="F764" s="28" t="s">
        <v>1147</v>
      </c>
      <c r="G764" s="29">
        <v>532</v>
      </c>
      <c r="H764" s="29">
        <v>272</v>
      </c>
      <c r="I764" s="31">
        <v>0.511278195488722</v>
      </c>
      <c r="J764" s="29">
        <v>260</v>
      </c>
      <c r="K764" s="31">
        <v>0.488721804511278</v>
      </c>
      <c r="L764" s="29">
        <v>0</v>
      </c>
      <c r="M764" s="29">
        <v>1</v>
      </c>
      <c r="N764" s="29">
        <v>513</v>
      </c>
      <c r="O764" s="29">
        <v>15</v>
      </c>
      <c r="P764" s="29">
        <v>0</v>
      </c>
      <c r="Q764" s="29">
        <v>2</v>
      </c>
      <c r="R764" s="29">
        <v>1</v>
      </c>
      <c r="S764" s="29">
        <f>SUM(Table6[[#This Row],[AmInd]:[HawPI]],Table6[[#This Row],[Multiple]])</f>
        <v>530</v>
      </c>
      <c r="T764" s="29">
        <v>519</v>
      </c>
      <c r="U764" s="31">
        <v>0.97556390977443597</v>
      </c>
      <c r="V764" s="29">
        <v>13</v>
      </c>
      <c r="W764" s="31">
        <v>2.4436090225563901E-2</v>
      </c>
      <c r="X764" s="29">
        <v>0</v>
      </c>
      <c r="Y764" s="29">
        <v>7</v>
      </c>
      <c r="Z764" s="29" t="s">
        <v>1869</v>
      </c>
      <c r="AA764" s="29">
        <v>89</v>
      </c>
      <c r="AB764" s="29">
        <v>76</v>
      </c>
      <c r="AC764" s="29">
        <v>81</v>
      </c>
      <c r="AD764" s="28">
        <v>76</v>
      </c>
      <c r="AE764" s="29">
        <v>55</v>
      </c>
      <c r="AF764" s="29">
        <v>53</v>
      </c>
      <c r="AG764" s="29">
        <v>50</v>
      </c>
      <c r="AH764" s="29">
        <v>45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528</v>
      </c>
      <c r="AP764" s="72">
        <f>Table6[[#This Row],[FRL]]/Table6[[#This Row],[Total Students]]</f>
        <v>0.99248120300751874</v>
      </c>
      <c r="AQ764" s="29">
        <v>528</v>
      </c>
      <c r="AR764" s="57">
        <f>Table6[[#This Row],[At Risk]]/Table6[[#This Row],[Total Students]]</f>
        <v>0.99248120300751874</v>
      </c>
      <c r="AS764" s="29" t="s">
        <v>1767</v>
      </c>
      <c r="AT764" s="29" t="s">
        <v>1771</v>
      </c>
      <c r="AU764" s="70" t="s">
        <v>3246</v>
      </c>
    </row>
    <row r="765" spans="2:47" ht="30" x14ac:dyDescent="0.25">
      <c r="B765" s="28" t="s">
        <v>1808</v>
      </c>
      <c r="C765" s="28" t="s">
        <v>150</v>
      </c>
      <c r="D765" s="28" t="s">
        <v>151</v>
      </c>
      <c r="E765" s="28" t="s">
        <v>2442</v>
      </c>
      <c r="F765" s="28" t="s">
        <v>3234</v>
      </c>
      <c r="G765" s="29">
        <v>444</v>
      </c>
      <c r="H765" s="29">
        <v>219</v>
      </c>
      <c r="I765" s="31">
        <v>0.49324324324324298</v>
      </c>
      <c r="J765" s="29">
        <v>225</v>
      </c>
      <c r="K765" s="31">
        <v>0.50675675675675702</v>
      </c>
      <c r="L765" s="29">
        <v>1</v>
      </c>
      <c r="M765" s="29">
        <v>71</v>
      </c>
      <c r="N765" s="29">
        <v>241</v>
      </c>
      <c r="O765" s="29">
        <v>118</v>
      </c>
      <c r="P765" s="29">
        <v>0</v>
      </c>
      <c r="Q765" s="29">
        <v>6</v>
      </c>
      <c r="R765" s="29">
        <v>7</v>
      </c>
      <c r="S765" s="29">
        <f>SUM(Table6[[#This Row],[AmInd]:[HawPI]],Table6[[#This Row],[Multiple]])</f>
        <v>438</v>
      </c>
      <c r="T765" s="29">
        <v>269</v>
      </c>
      <c r="U765" s="31">
        <v>0.605855855855856</v>
      </c>
      <c r="V765" s="29">
        <v>175</v>
      </c>
      <c r="W765" s="31">
        <v>0.394144144144144</v>
      </c>
      <c r="X765" s="29">
        <v>0</v>
      </c>
      <c r="Y765" s="29">
        <v>2</v>
      </c>
      <c r="Z765" s="29" t="s">
        <v>1869</v>
      </c>
      <c r="AA765" s="29">
        <v>67</v>
      </c>
      <c r="AB765" s="29">
        <v>60</v>
      </c>
      <c r="AC765" s="29">
        <v>76</v>
      </c>
      <c r="AD765" s="28">
        <v>78</v>
      </c>
      <c r="AE765" s="29">
        <v>82</v>
      </c>
      <c r="AF765" s="29">
        <v>79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315</v>
      </c>
      <c r="AP765" s="72">
        <f>Table6[[#This Row],[FRL]]/Table6[[#This Row],[Total Students]]</f>
        <v>0.70945945945945943</v>
      </c>
      <c r="AQ765" s="29">
        <v>378</v>
      </c>
      <c r="AR765" s="57">
        <f>Table6[[#This Row],[At Risk]]/Table6[[#This Row],[Total Students]]</f>
        <v>0.85135135135135132</v>
      </c>
      <c r="AS765" s="29" t="s">
        <v>1767</v>
      </c>
      <c r="AT765" s="29" t="s">
        <v>1771</v>
      </c>
      <c r="AU765" s="70" t="s">
        <v>3247</v>
      </c>
    </row>
    <row r="766" spans="2:47" x14ac:dyDescent="0.25">
      <c r="B766" s="28" t="s">
        <v>1808</v>
      </c>
      <c r="C766" s="28" t="s">
        <v>150</v>
      </c>
      <c r="D766" s="28" t="s">
        <v>151</v>
      </c>
      <c r="E766" s="28" t="s">
        <v>2443</v>
      </c>
      <c r="F766" s="28" t="s">
        <v>1148</v>
      </c>
      <c r="G766" s="29">
        <v>1001</v>
      </c>
      <c r="H766" s="29">
        <v>564</v>
      </c>
      <c r="I766" s="31">
        <v>0.56343656343656301</v>
      </c>
      <c r="J766" s="29">
        <v>437</v>
      </c>
      <c r="K766" s="31">
        <v>0.43656343656343699</v>
      </c>
      <c r="L766" s="29">
        <v>0</v>
      </c>
      <c r="M766" s="29">
        <v>2</v>
      </c>
      <c r="N766" s="29">
        <v>971</v>
      </c>
      <c r="O766" s="29">
        <v>21</v>
      </c>
      <c r="P766" s="29">
        <v>0</v>
      </c>
      <c r="Q766" s="29">
        <v>3</v>
      </c>
      <c r="R766" s="29">
        <v>4</v>
      </c>
      <c r="S766" s="29">
        <f>SUM(Table6[[#This Row],[AmInd]:[HawPI]],Table6[[#This Row],[Multiple]])</f>
        <v>998</v>
      </c>
      <c r="T766" s="29">
        <v>978</v>
      </c>
      <c r="U766" s="31">
        <v>0.97702297702297702</v>
      </c>
      <c r="V766" s="29">
        <v>23</v>
      </c>
      <c r="W766" s="31">
        <v>2.2977022977023E-2</v>
      </c>
      <c r="X766" s="29">
        <v>0</v>
      </c>
      <c r="Y766" s="29">
        <v>0</v>
      </c>
      <c r="Z766" s="29" t="s">
        <v>1869</v>
      </c>
      <c r="AA766" s="29">
        <v>0</v>
      </c>
      <c r="AB766" s="29">
        <v>0</v>
      </c>
      <c r="AC766" s="29">
        <v>0</v>
      </c>
      <c r="AD766" s="28">
        <v>0</v>
      </c>
      <c r="AE766" s="29">
        <v>0</v>
      </c>
      <c r="AF766" s="29">
        <v>0</v>
      </c>
      <c r="AG766" s="29">
        <v>0</v>
      </c>
      <c r="AH766" s="29">
        <v>0</v>
      </c>
      <c r="AI766" s="29">
        <v>0</v>
      </c>
      <c r="AJ766" s="29">
        <v>251</v>
      </c>
      <c r="AK766" s="29">
        <v>3</v>
      </c>
      <c r="AL766" s="29">
        <v>248</v>
      </c>
      <c r="AM766" s="29">
        <v>249</v>
      </c>
      <c r="AN766" s="29">
        <v>250</v>
      </c>
      <c r="AO766" s="29">
        <v>845</v>
      </c>
      <c r="AP766" s="72">
        <f>Table6[[#This Row],[FRL]]/Table6[[#This Row],[Total Students]]</f>
        <v>0.8441558441558441</v>
      </c>
      <c r="AQ766" s="29">
        <v>845</v>
      </c>
      <c r="AR766" s="57">
        <f>Table6[[#This Row],[At Risk]]/Table6[[#This Row],[Total Students]]</f>
        <v>0.8441558441558441</v>
      </c>
      <c r="AS766" s="29" t="s">
        <v>1767</v>
      </c>
      <c r="AT766" s="29" t="s">
        <v>1771</v>
      </c>
      <c r="AU766" s="70" t="s">
        <v>3246</v>
      </c>
    </row>
    <row r="767" spans="2:47" x14ac:dyDescent="0.25">
      <c r="B767" s="28" t="s">
        <v>1808</v>
      </c>
      <c r="C767" s="28" t="s">
        <v>150</v>
      </c>
      <c r="D767" s="28" t="s">
        <v>151</v>
      </c>
      <c r="E767" s="28" t="s">
        <v>2444</v>
      </c>
      <c r="F767" s="28" t="s">
        <v>1149</v>
      </c>
      <c r="G767" s="29">
        <v>932</v>
      </c>
      <c r="H767" s="29">
        <v>542</v>
      </c>
      <c r="I767" s="31">
        <v>0.58154506437768205</v>
      </c>
      <c r="J767" s="29">
        <v>390</v>
      </c>
      <c r="K767" s="31">
        <v>0.418454935622318</v>
      </c>
      <c r="L767" s="29">
        <v>2</v>
      </c>
      <c r="M767" s="29">
        <v>153</v>
      </c>
      <c r="N767" s="29">
        <v>291</v>
      </c>
      <c r="O767" s="29">
        <v>64</v>
      </c>
      <c r="P767" s="29">
        <v>0</v>
      </c>
      <c r="Q767" s="29">
        <v>369</v>
      </c>
      <c r="R767" s="29">
        <v>53</v>
      </c>
      <c r="S767" s="29">
        <f>SUM(Table6[[#This Row],[AmInd]:[HawPI]],Table6[[#This Row],[Multiple]])</f>
        <v>563</v>
      </c>
      <c r="T767" s="29">
        <v>931</v>
      </c>
      <c r="U767" s="31">
        <v>0.99892703862660903</v>
      </c>
      <c r="V767" s="29">
        <v>1</v>
      </c>
      <c r="W767" s="31">
        <v>1.0729613733905601E-3</v>
      </c>
      <c r="X767" s="29">
        <v>0</v>
      </c>
      <c r="Y767" s="29">
        <v>0</v>
      </c>
      <c r="Z767" s="29" t="s">
        <v>1869</v>
      </c>
      <c r="AA767" s="29">
        <v>0</v>
      </c>
      <c r="AB767" s="29">
        <v>0</v>
      </c>
      <c r="AC767" s="29">
        <v>0</v>
      </c>
      <c r="AD767" s="28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254</v>
      </c>
      <c r="AK767" s="29">
        <v>0</v>
      </c>
      <c r="AL767" s="29">
        <v>248</v>
      </c>
      <c r="AM767" s="29">
        <v>195</v>
      </c>
      <c r="AN767" s="29">
        <v>235</v>
      </c>
      <c r="AO767" s="29">
        <v>260</v>
      </c>
      <c r="AP767" s="72">
        <f>Table6[[#This Row],[FRL]]/Table6[[#This Row],[Total Students]]</f>
        <v>0.27896995708154504</v>
      </c>
      <c r="AQ767" s="29">
        <v>261</v>
      </c>
      <c r="AR767" s="57">
        <f>Table6[[#This Row],[At Risk]]/Table6[[#This Row],[Total Students]]</f>
        <v>0.28004291845493562</v>
      </c>
      <c r="AS767" s="29" t="s">
        <v>1767</v>
      </c>
      <c r="AT767" s="29" t="s">
        <v>1771</v>
      </c>
      <c r="AU767" s="70" t="s">
        <v>3247</v>
      </c>
    </row>
    <row r="768" spans="2:47" ht="30" x14ac:dyDescent="0.25">
      <c r="B768" s="28" t="s">
        <v>1808</v>
      </c>
      <c r="C768" s="28" t="s">
        <v>150</v>
      </c>
      <c r="D768" s="28" t="s">
        <v>151</v>
      </c>
      <c r="E768" s="28" t="s">
        <v>2445</v>
      </c>
      <c r="F768" s="28" t="s">
        <v>1150</v>
      </c>
      <c r="G768" s="29">
        <v>732</v>
      </c>
      <c r="H768" s="29">
        <v>362</v>
      </c>
      <c r="I768" s="31">
        <v>0.494535519125683</v>
      </c>
      <c r="J768" s="29">
        <v>370</v>
      </c>
      <c r="K768" s="31">
        <v>0.50546448087431695</v>
      </c>
      <c r="L768" s="29">
        <v>2</v>
      </c>
      <c r="M768" s="29">
        <v>12</v>
      </c>
      <c r="N768" s="29">
        <v>631</v>
      </c>
      <c r="O768" s="29">
        <v>53</v>
      </c>
      <c r="P768" s="29">
        <v>2</v>
      </c>
      <c r="Q768" s="29">
        <v>19</v>
      </c>
      <c r="R768" s="29">
        <v>13</v>
      </c>
      <c r="S768" s="29">
        <f>SUM(Table6[[#This Row],[AmInd]:[HawPI]],Table6[[#This Row],[Multiple]])</f>
        <v>713</v>
      </c>
      <c r="T768" s="29">
        <v>709</v>
      </c>
      <c r="U768" s="31">
        <v>0.96857923497267795</v>
      </c>
      <c r="V768" s="29">
        <v>23</v>
      </c>
      <c r="W768" s="31">
        <v>3.1420765027322398E-2</v>
      </c>
      <c r="X768" s="29">
        <v>0</v>
      </c>
      <c r="Y768" s="29">
        <v>7</v>
      </c>
      <c r="Z768" s="29" t="s">
        <v>1869</v>
      </c>
      <c r="AA768" s="29">
        <v>80</v>
      </c>
      <c r="AB768" s="29">
        <v>81</v>
      </c>
      <c r="AC768" s="29">
        <v>80</v>
      </c>
      <c r="AD768" s="28">
        <v>82</v>
      </c>
      <c r="AE768" s="29">
        <v>80</v>
      </c>
      <c r="AF768" s="29">
        <v>81</v>
      </c>
      <c r="AG768" s="29">
        <v>81</v>
      </c>
      <c r="AH768" s="29">
        <v>79</v>
      </c>
      <c r="AI768" s="29">
        <v>81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594</v>
      </c>
      <c r="AP768" s="72">
        <f>Table6[[#This Row],[FRL]]/Table6[[#This Row],[Total Students]]</f>
        <v>0.81147540983606559</v>
      </c>
      <c r="AQ768" s="29">
        <v>594</v>
      </c>
      <c r="AR768" s="57">
        <f>Table6[[#This Row],[At Risk]]/Table6[[#This Row],[Total Students]]</f>
        <v>0.81147540983606559</v>
      </c>
      <c r="AS768" s="29" t="s">
        <v>1767</v>
      </c>
      <c r="AT768" s="29" t="s">
        <v>1771</v>
      </c>
      <c r="AU768" s="70" t="s">
        <v>3246</v>
      </c>
    </row>
    <row r="769" spans="2:47" x14ac:dyDescent="0.25">
      <c r="B769" s="28" t="s">
        <v>1808</v>
      </c>
      <c r="C769" s="28" t="s">
        <v>150</v>
      </c>
      <c r="D769" s="28" t="s">
        <v>151</v>
      </c>
      <c r="E769" s="28" t="s">
        <v>2446</v>
      </c>
      <c r="F769" s="28" t="s">
        <v>1151</v>
      </c>
      <c r="G769" s="29">
        <v>699</v>
      </c>
      <c r="H769" s="29">
        <v>364</v>
      </c>
      <c r="I769" s="31">
        <v>0.52074391988555102</v>
      </c>
      <c r="J769" s="29">
        <v>335</v>
      </c>
      <c r="K769" s="31">
        <v>0.47925608011444898</v>
      </c>
      <c r="L769" s="29">
        <v>0</v>
      </c>
      <c r="M769" s="29">
        <v>30</v>
      </c>
      <c r="N769" s="29">
        <v>239</v>
      </c>
      <c r="O769" s="29">
        <v>32</v>
      </c>
      <c r="P769" s="29">
        <v>0</v>
      </c>
      <c r="Q769" s="29">
        <v>360</v>
      </c>
      <c r="R769" s="29">
        <v>38</v>
      </c>
      <c r="S769" s="29">
        <f>SUM(Table6[[#This Row],[AmInd]:[HawPI]],Table6[[#This Row],[Multiple]])</f>
        <v>339</v>
      </c>
      <c r="T769" s="29">
        <v>678</v>
      </c>
      <c r="U769" s="31">
        <v>0.96995708154506399</v>
      </c>
      <c r="V769" s="29">
        <v>21</v>
      </c>
      <c r="W769" s="31">
        <v>3.0042918454935601E-2</v>
      </c>
      <c r="X769" s="29">
        <v>0</v>
      </c>
      <c r="Y769" s="29">
        <v>17</v>
      </c>
      <c r="Z769" s="29" t="s">
        <v>1869</v>
      </c>
      <c r="AA769" s="29">
        <v>80</v>
      </c>
      <c r="AB769" s="29">
        <v>81</v>
      </c>
      <c r="AC769" s="29">
        <v>74</v>
      </c>
      <c r="AD769" s="28">
        <v>78</v>
      </c>
      <c r="AE769" s="29">
        <v>77</v>
      </c>
      <c r="AF769" s="29">
        <v>73</v>
      </c>
      <c r="AG769" s="29">
        <v>75</v>
      </c>
      <c r="AH769" s="29">
        <v>72</v>
      </c>
      <c r="AI769" s="29">
        <v>72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340</v>
      </c>
      <c r="AP769" s="72">
        <f>Table6[[#This Row],[FRL]]/Table6[[#This Row],[Total Students]]</f>
        <v>0.48640915593705292</v>
      </c>
      <c r="AQ769" s="29">
        <v>340</v>
      </c>
      <c r="AR769" s="57">
        <f>Table6[[#This Row],[At Risk]]/Table6[[#This Row],[Total Students]]</f>
        <v>0.48640915593705292</v>
      </c>
      <c r="AS769" s="29" t="s">
        <v>1767</v>
      </c>
      <c r="AT769" s="29" t="s">
        <v>1771</v>
      </c>
      <c r="AU769" s="70" t="s">
        <v>3246</v>
      </c>
    </row>
    <row r="770" spans="2:47" x14ac:dyDescent="0.25">
      <c r="B770" s="28" t="s">
        <v>1808</v>
      </c>
      <c r="C770" s="28" t="s">
        <v>150</v>
      </c>
      <c r="D770" s="28" t="s">
        <v>151</v>
      </c>
      <c r="E770" s="28" t="s">
        <v>2447</v>
      </c>
      <c r="F770" s="28" t="s">
        <v>1152</v>
      </c>
      <c r="G770" s="29">
        <v>1094</v>
      </c>
      <c r="H770" s="29">
        <v>543</v>
      </c>
      <c r="I770" s="31">
        <v>0.49679780420859998</v>
      </c>
      <c r="J770" s="29">
        <v>551</v>
      </c>
      <c r="K770" s="31">
        <v>0.50320219579140002</v>
      </c>
      <c r="L770" s="29">
        <v>4</v>
      </c>
      <c r="M770" s="29">
        <v>18</v>
      </c>
      <c r="N770" s="29">
        <v>1026</v>
      </c>
      <c r="O770" s="29">
        <v>20</v>
      </c>
      <c r="P770" s="29">
        <v>0</v>
      </c>
      <c r="Q770" s="29">
        <v>12</v>
      </c>
      <c r="R770" s="29">
        <v>14</v>
      </c>
      <c r="S770" s="29">
        <f>SUM(Table6[[#This Row],[AmInd]:[HawPI]],Table6[[#This Row],[Multiple]])</f>
        <v>1082</v>
      </c>
      <c r="T770" s="29">
        <v>1082</v>
      </c>
      <c r="U770" s="31">
        <v>0.98902104300091498</v>
      </c>
      <c r="V770" s="29">
        <v>12</v>
      </c>
      <c r="W770" s="31">
        <v>1.0978956999085099E-2</v>
      </c>
      <c r="X770" s="29">
        <v>0</v>
      </c>
      <c r="Y770" s="29">
        <v>0</v>
      </c>
      <c r="Z770" s="29" t="s">
        <v>1869</v>
      </c>
      <c r="AA770" s="29">
        <v>0</v>
      </c>
      <c r="AB770" s="29">
        <v>0</v>
      </c>
      <c r="AC770" s="29">
        <v>0</v>
      </c>
      <c r="AD770" s="28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285</v>
      </c>
      <c r="AK770" s="29">
        <v>0</v>
      </c>
      <c r="AL770" s="29">
        <v>277</v>
      </c>
      <c r="AM770" s="29">
        <v>269</v>
      </c>
      <c r="AN770" s="29">
        <v>263</v>
      </c>
      <c r="AO770" s="29">
        <v>914</v>
      </c>
      <c r="AP770" s="72">
        <f>Table6[[#This Row],[FRL]]/Table6[[#This Row],[Total Students]]</f>
        <v>0.8354661791590493</v>
      </c>
      <c r="AQ770" s="29">
        <v>914</v>
      </c>
      <c r="AR770" s="57">
        <f>Table6[[#This Row],[At Risk]]/Table6[[#This Row],[Total Students]]</f>
        <v>0.8354661791590493</v>
      </c>
      <c r="AS770" s="29" t="s">
        <v>1767</v>
      </c>
      <c r="AT770" s="29" t="s">
        <v>1771</v>
      </c>
      <c r="AU770" s="70" t="s">
        <v>3246</v>
      </c>
    </row>
    <row r="771" spans="2:47" x14ac:dyDescent="0.25">
      <c r="B771" s="28" t="s">
        <v>1808</v>
      </c>
      <c r="C771" s="28" t="s">
        <v>150</v>
      </c>
      <c r="D771" s="28" t="s">
        <v>151</v>
      </c>
      <c r="E771" s="28" t="s">
        <v>2448</v>
      </c>
      <c r="F771" s="28" t="s">
        <v>1153</v>
      </c>
      <c r="G771" s="29">
        <v>1732</v>
      </c>
      <c r="H771" s="29">
        <v>907</v>
      </c>
      <c r="I771" s="31">
        <v>0.52367205542725204</v>
      </c>
      <c r="J771" s="29">
        <v>825</v>
      </c>
      <c r="K771" s="31">
        <v>0.47632794457274802</v>
      </c>
      <c r="L771" s="29">
        <v>2</v>
      </c>
      <c r="M771" s="29">
        <v>61</v>
      </c>
      <c r="N771" s="29">
        <v>453</v>
      </c>
      <c r="O771" s="29">
        <v>140</v>
      </c>
      <c r="P771" s="29">
        <v>2</v>
      </c>
      <c r="Q771" s="29">
        <v>967</v>
      </c>
      <c r="R771" s="29">
        <v>107</v>
      </c>
      <c r="S771" s="29">
        <f>SUM(Table6[[#This Row],[AmInd]:[HawPI]],Table6[[#This Row],[Multiple]])</f>
        <v>765</v>
      </c>
      <c r="T771" s="29">
        <v>1707</v>
      </c>
      <c r="U771" s="31">
        <v>0.98556581986143199</v>
      </c>
      <c r="V771" s="29">
        <v>25</v>
      </c>
      <c r="W771" s="31">
        <v>1.4434180138568099E-2</v>
      </c>
      <c r="X771" s="29">
        <v>0</v>
      </c>
      <c r="Y771" s="29">
        <v>0</v>
      </c>
      <c r="Z771" s="29" t="s">
        <v>1869</v>
      </c>
      <c r="AA771" s="29">
        <v>104</v>
      </c>
      <c r="AB771" s="29">
        <v>96</v>
      </c>
      <c r="AC771" s="29">
        <v>104</v>
      </c>
      <c r="AD771" s="28">
        <v>101</v>
      </c>
      <c r="AE771" s="29">
        <v>126</v>
      </c>
      <c r="AF771" s="29">
        <v>143</v>
      </c>
      <c r="AG771" s="29">
        <v>150</v>
      </c>
      <c r="AH771" s="29">
        <v>153</v>
      </c>
      <c r="AI771" s="29">
        <v>187</v>
      </c>
      <c r="AJ771" s="29">
        <v>159</v>
      </c>
      <c r="AK771" s="29">
        <v>0</v>
      </c>
      <c r="AL771" s="29">
        <v>156</v>
      </c>
      <c r="AM771" s="29">
        <v>136</v>
      </c>
      <c r="AN771" s="29">
        <v>117</v>
      </c>
      <c r="AO771" s="29">
        <v>256</v>
      </c>
      <c r="AP771" s="72">
        <f>Table6[[#This Row],[FRL]]/Table6[[#This Row],[Total Students]]</f>
        <v>0.14780600461893764</v>
      </c>
      <c r="AQ771" s="29">
        <v>273</v>
      </c>
      <c r="AR771" s="57">
        <f>Table6[[#This Row],[At Risk]]/Table6[[#This Row],[Total Students]]</f>
        <v>0.15762124711316397</v>
      </c>
      <c r="AS771" s="29" t="s">
        <v>1767</v>
      </c>
      <c r="AT771" s="29" t="s">
        <v>1771</v>
      </c>
      <c r="AU771" s="70" t="s">
        <v>3247</v>
      </c>
    </row>
    <row r="772" spans="2:47" ht="30" x14ac:dyDescent="0.25">
      <c r="B772" s="28" t="s">
        <v>1808</v>
      </c>
      <c r="C772" s="28" t="s">
        <v>150</v>
      </c>
      <c r="D772" s="28" t="s">
        <v>151</v>
      </c>
      <c r="E772" s="28" t="s">
        <v>2449</v>
      </c>
      <c r="F772" s="28" t="s">
        <v>1154</v>
      </c>
      <c r="G772" s="29">
        <v>840</v>
      </c>
      <c r="H772" s="29">
        <v>381</v>
      </c>
      <c r="I772" s="31">
        <v>0.45357142857142901</v>
      </c>
      <c r="J772" s="29">
        <v>459</v>
      </c>
      <c r="K772" s="31">
        <v>0.54642857142857104</v>
      </c>
      <c r="L772" s="29">
        <v>0</v>
      </c>
      <c r="M772" s="29">
        <v>1</v>
      </c>
      <c r="N772" s="29">
        <v>832</v>
      </c>
      <c r="O772" s="29">
        <v>6</v>
      </c>
      <c r="P772" s="29">
        <v>0</v>
      </c>
      <c r="Q772" s="29">
        <v>1</v>
      </c>
      <c r="R772" s="29">
        <v>0</v>
      </c>
      <c r="S772" s="29">
        <f>SUM(Table6[[#This Row],[AmInd]:[HawPI]],Table6[[#This Row],[Multiple]])</f>
        <v>839</v>
      </c>
      <c r="T772" s="29">
        <v>836</v>
      </c>
      <c r="U772" s="31">
        <v>0.99523809523809503</v>
      </c>
      <c r="V772" s="29">
        <v>4</v>
      </c>
      <c r="W772" s="31">
        <v>4.7619047619047597E-3</v>
      </c>
      <c r="X772" s="29">
        <v>0</v>
      </c>
      <c r="Y772" s="29">
        <v>0</v>
      </c>
      <c r="Z772" s="29" t="s">
        <v>1869</v>
      </c>
      <c r="AA772" s="29">
        <v>0</v>
      </c>
      <c r="AB772" s="29">
        <v>0</v>
      </c>
      <c r="AC772" s="29">
        <v>0</v>
      </c>
      <c r="AD772" s="28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159</v>
      </c>
      <c r="AK772" s="29">
        <v>0</v>
      </c>
      <c r="AL772" s="29">
        <v>262</v>
      </c>
      <c r="AM772" s="29">
        <v>251</v>
      </c>
      <c r="AN772" s="29">
        <v>168</v>
      </c>
      <c r="AO772" s="29">
        <v>760</v>
      </c>
      <c r="AP772" s="72">
        <f>Table6[[#This Row],[FRL]]/Table6[[#This Row],[Total Students]]</f>
        <v>0.90476190476190477</v>
      </c>
      <c r="AQ772" s="29">
        <v>760</v>
      </c>
      <c r="AR772" s="57">
        <f>Table6[[#This Row],[At Risk]]/Table6[[#This Row],[Total Students]]</f>
        <v>0.90476190476190477</v>
      </c>
      <c r="AS772" s="29" t="s">
        <v>1767</v>
      </c>
      <c r="AT772" s="29" t="s">
        <v>1771</v>
      </c>
      <c r="AU772" s="70" t="s">
        <v>3246</v>
      </c>
    </row>
    <row r="773" spans="2:47" x14ac:dyDescent="0.25">
      <c r="B773" s="28" t="s">
        <v>1808</v>
      </c>
      <c r="C773" s="28" t="s">
        <v>150</v>
      </c>
      <c r="D773" s="28" t="s">
        <v>151</v>
      </c>
      <c r="E773" s="28" t="s">
        <v>2450</v>
      </c>
      <c r="F773" s="28" t="s">
        <v>1155</v>
      </c>
      <c r="G773" s="29">
        <v>269</v>
      </c>
      <c r="H773" s="29">
        <v>119</v>
      </c>
      <c r="I773" s="31">
        <v>0.44237918215613398</v>
      </c>
      <c r="J773" s="29">
        <v>150</v>
      </c>
      <c r="K773" s="31">
        <v>0.55762081784386597</v>
      </c>
      <c r="L773" s="29">
        <v>1</v>
      </c>
      <c r="M773" s="29">
        <v>1</v>
      </c>
      <c r="N773" s="29">
        <v>226</v>
      </c>
      <c r="O773" s="29">
        <v>37</v>
      </c>
      <c r="P773" s="29">
        <v>0</v>
      </c>
      <c r="Q773" s="29">
        <v>4</v>
      </c>
      <c r="R773" s="29">
        <v>0</v>
      </c>
      <c r="S773" s="29">
        <f>SUM(Table6[[#This Row],[AmInd]:[HawPI]],Table6[[#This Row],[Multiple]])</f>
        <v>265</v>
      </c>
      <c r="T773" s="29">
        <v>233</v>
      </c>
      <c r="U773" s="31">
        <v>0.86617100371747202</v>
      </c>
      <c r="V773" s="29">
        <v>36</v>
      </c>
      <c r="W773" s="31">
        <v>0.13382899628252801</v>
      </c>
      <c r="X773" s="29">
        <v>0</v>
      </c>
      <c r="Y773" s="29">
        <v>4</v>
      </c>
      <c r="Z773" s="29" t="s">
        <v>1869</v>
      </c>
      <c r="AA773" s="29">
        <v>50</v>
      </c>
      <c r="AB773" s="29">
        <v>46</v>
      </c>
      <c r="AC773" s="29">
        <v>46</v>
      </c>
      <c r="AD773" s="28">
        <v>49</v>
      </c>
      <c r="AE773" s="29">
        <v>50</v>
      </c>
      <c r="AF773" s="29">
        <v>24</v>
      </c>
      <c r="AG773" s="29">
        <v>0</v>
      </c>
      <c r="AH773" s="29">
        <v>0</v>
      </c>
      <c r="AI773" s="29">
        <v>0</v>
      </c>
      <c r="AJ773" s="29">
        <v>0</v>
      </c>
      <c r="AK773" s="29">
        <v>0</v>
      </c>
      <c r="AL773" s="29">
        <v>0</v>
      </c>
      <c r="AM773" s="29">
        <v>0</v>
      </c>
      <c r="AN773" s="29">
        <v>0</v>
      </c>
      <c r="AO773" s="29">
        <v>258</v>
      </c>
      <c r="AP773" s="72">
        <f>Table6[[#This Row],[FRL]]/Table6[[#This Row],[Total Students]]</f>
        <v>0.95910780669144979</v>
      </c>
      <c r="AQ773" s="29">
        <v>258</v>
      </c>
      <c r="AR773" s="57">
        <f>Table6[[#This Row],[At Risk]]/Table6[[#This Row],[Total Students]]</f>
        <v>0.95910780669144979</v>
      </c>
      <c r="AS773" s="29" t="s">
        <v>1767</v>
      </c>
      <c r="AT773" s="29" t="s">
        <v>1771</v>
      </c>
      <c r="AU773" s="70" t="s">
        <v>3246</v>
      </c>
    </row>
    <row r="774" spans="2:47" x14ac:dyDescent="0.25">
      <c r="B774" s="28" t="s">
        <v>1808</v>
      </c>
      <c r="C774" s="28" t="s">
        <v>150</v>
      </c>
      <c r="D774" s="28" t="s">
        <v>151</v>
      </c>
      <c r="E774" s="28" t="s">
        <v>2451</v>
      </c>
      <c r="F774" s="28" t="s">
        <v>1156</v>
      </c>
      <c r="G774" s="29">
        <v>816</v>
      </c>
      <c r="H774" s="29">
        <v>480</v>
      </c>
      <c r="I774" s="31">
        <v>0.58823529411764697</v>
      </c>
      <c r="J774" s="29">
        <v>336</v>
      </c>
      <c r="K774" s="31">
        <v>0.41176470588235298</v>
      </c>
      <c r="L774" s="29">
        <v>0</v>
      </c>
      <c r="M774" s="29">
        <v>19</v>
      </c>
      <c r="N774" s="29">
        <v>776</v>
      </c>
      <c r="O774" s="29">
        <v>18</v>
      </c>
      <c r="P774" s="29">
        <v>0</v>
      </c>
      <c r="Q774" s="29">
        <v>3</v>
      </c>
      <c r="R774" s="29">
        <v>0</v>
      </c>
      <c r="S774" s="29">
        <f>SUM(Table6[[#This Row],[AmInd]:[HawPI]],Table6[[#This Row],[Multiple]])</f>
        <v>813</v>
      </c>
      <c r="T774" s="29">
        <v>800</v>
      </c>
      <c r="U774" s="31">
        <v>0.98039215686274495</v>
      </c>
      <c r="V774" s="29">
        <v>16</v>
      </c>
      <c r="W774" s="31">
        <v>1.9607843137254902E-2</v>
      </c>
      <c r="X774" s="29">
        <v>0</v>
      </c>
      <c r="Y774" s="29">
        <v>0</v>
      </c>
      <c r="Z774" s="29" t="s">
        <v>1869</v>
      </c>
      <c r="AA774" s="29">
        <v>0</v>
      </c>
      <c r="AB774" s="29">
        <v>0</v>
      </c>
      <c r="AC774" s="29">
        <v>0</v>
      </c>
      <c r="AD774" s="28">
        <v>0</v>
      </c>
      <c r="AE774" s="29">
        <v>0</v>
      </c>
      <c r="AF774" s="29">
        <v>0</v>
      </c>
      <c r="AG774" s="29">
        <v>0</v>
      </c>
      <c r="AH774" s="29">
        <v>53</v>
      </c>
      <c r="AI774" s="29">
        <v>99</v>
      </c>
      <c r="AJ774" s="29">
        <v>178</v>
      </c>
      <c r="AK774" s="29">
        <v>0</v>
      </c>
      <c r="AL774" s="29">
        <v>164</v>
      </c>
      <c r="AM774" s="29">
        <v>149</v>
      </c>
      <c r="AN774" s="29">
        <v>173</v>
      </c>
      <c r="AO774" s="29">
        <v>715</v>
      </c>
      <c r="AP774" s="72">
        <f>Table6[[#This Row],[FRL]]/Table6[[#This Row],[Total Students]]</f>
        <v>0.87622549019607843</v>
      </c>
      <c r="AQ774" s="29">
        <v>715</v>
      </c>
      <c r="AR774" s="57">
        <f>Table6[[#This Row],[At Risk]]/Table6[[#This Row],[Total Students]]</f>
        <v>0.87622549019607843</v>
      </c>
      <c r="AS774" s="29" t="s">
        <v>1767</v>
      </c>
      <c r="AT774" s="29" t="s">
        <v>1771</v>
      </c>
      <c r="AU774" s="70" t="s">
        <v>3246</v>
      </c>
    </row>
    <row r="775" spans="2:47" x14ac:dyDescent="0.25">
      <c r="B775" s="28" t="s">
        <v>1808</v>
      </c>
      <c r="C775" s="28" t="s">
        <v>150</v>
      </c>
      <c r="D775" s="28" t="s">
        <v>151</v>
      </c>
      <c r="E775" s="28" t="s">
        <v>2452</v>
      </c>
      <c r="F775" s="28" t="s">
        <v>1157</v>
      </c>
      <c r="G775" s="29">
        <v>62</v>
      </c>
      <c r="H775" s="29">
        <v>4</v>
      </c>
      <c r="I775" s="31">
        <v>6.4516129032258104E-2</v>
      </c>
      <c r="J775" s="29">
        <v>58</v>
      </c>
      <c r="K775" s="31">
        <v>0.93548387096774199</v>
      </c>
      <c r="L775" s="29">
        <v>0</v>
      </c>
      <c r="M775" s="29">
        <v>0</v>
      </c>
      <c r="N775" s="29">
        <v>59</v>
      </c>
      <c r="O775" s="29">
        <v>0</v>
      </c>
      <c r="P775" s="29">
        <v>1</v>
      </c>
      <c r="Q775" s="29">
        <v>2</v>
      </c>
      <c r="R775" s="29">
        <v>0</v>
      </c>
      <c r="S775" s="29">
        <f>SUM(Table6[[#This Row],[AmInd]:[HawPI]],Table6[[#This Row],[Multiple]])</f>
        <v>60</v>
      </c>
      <c r="T775" s="29">
        <v>62</v>
      </c>
      <c r="U775" s="31">
        <v>1</v>
      </c>
      <c r="V775" s="29">
        <v>0</v>
      </c>
      <c r="W775" s="31">
        <v>0</v>
      </c>
      <c r="X775" s="29">
        <v>0</v>
      </c>
      <c r="Y775" s="29">
        <v>0</v>
      </c>
      <c r="Z775" s="29" t="s">
        <v>1869</v>
      </c>
      <c r="AA775" s="29">
        <v>0</v>
      </c>
      <c r="AB775" s="29">
        <v>0</v>
      </c>
      <c r="AC775" s="29">
        <v>0</v>
      </c>
      <c r="AD775" s="28">
        <v>0</v>
      </c>
      <c r="AE775" s="29">
        <v>0</v>
      </c>
      <c r="AF775" s="29">
        <v>0</v>
      </c>
      <c r="AG775" s="29">
        <v>0</v>
      </c>
      <c r="AH775" s="29">
        <v>1</v>
      </c>
      <c r="AI775" s="29">
        <v>5</v>
      </c>
      <c r="AJ775" s="29">
        <v>17</v>
      </c>
      <c r="AK775" s="29">
        <v>0</v>
      </c>
      <c r="AL775" s="29">
        <v>25</v>
      </c>
      <c r="AM775" s="29">
        <v>14</v>
      </c>
      <c r="AN775" s="29">
        <v>0</v>
      </c>
      <c r="AO775" s="29">
        <v>31</v>
      </c>
      <c r="AP775" s="72">
        <f>Table6[[#This Row],[FRL]]/Table6[[#This Row],[Total Students]]</f>
        <v>0.5</v>
      </c>
      <c r="AQ775" s="29">
        <v>31</v>
      </c>
      <c r="AR775" s="57">
        <f>Table6[[#This Row],[At Risk]]/Table6[[#This Row],[Total Students]]</f>
        <v>0.5</v>
      </c>
      <c r="AS775" s="29" t="s">
        <v>1767</v>
      </c>
      <c r="AT775" s="29" t="s">
        <v>1771</v>
      </c>
      <c r="AU775" s="70" t="s">
        <v>3247</v>
      </c>
    </row>
    <row r="776" spans="2:47" x14ac:dyDescent="0.25">
      <c r="B776" s="28" t="s">
        <v>1808</v>
      </c>
      <c r="C776" s="28" t="s">
        <v>150</v>
      </c>
      <c r="D776" s="28" t="s">
        <v>151</v>
      </c>
      <c r="E776" s="28" t="s">
        <v>2453</v>
      </c>
      <c r="F776" s="28" t="s">
        <v>1158</v>
      </c>
      <c r="G776" s="29">
        <v>327</v>
      </c>
      <c r="H776" s="29">
        <v>168</v>
      </c>
      <c r="I776" s="31">
        <v>0.51376146788990795</v>
      </c>
      <c r="J776" s="29">
        <v>159</v>
      </c>
      <c r="K776" s="31">
        <v>0.48623853211009199</v>
      </c>
      <c r="L776" s="29">
        <v>0</v>
      </c>
      <c r="M776" s="29">
        <v>0</v>
      </c>
      <c r="N776" s="29">
        <v>314</v>
      </c>
      <c r="O776" s="29">
        <v>10</v>
      </c>
      <c r="P776" s="29">
        <v>1</v>
      </c>
      <c r="Q776" s="29">
        <v>0</v>
      </c>
      <c r="R776" s="29">
        <v>2</v>
      </c>
      <c r="S776" s="29">
        <f>SUM(Table6[[#This Row],[AmInd]:[HawPI]],Table6[[#This Row],[Multiple]])</f>
        <v>327</v>
      </c>
      <c r="T776" s="29">
        <v>319</v>
      </c>
      <c r="U776" s="31">
        <v>0.97553516819571895</v>
      </c>
      <c r="V776" s="29">
        <v>8</v>
      </c>
      <c r="W776" s="31">
        <v>2.4464831804281301E-2</v>
      </c>
      <c r="X776" s="29">
        <v>0</v>
      </c>
      <c r="Y776" s="29">
        <v>3</v>
      </c>
      <c r="Z776" s="29" t="s">
        <v>1869</v>
      </c>
      <c r="AA776" s="29">
        <v>52</v>
      </c>
      <c r="AB776" s="29">
        <v>46</v>
      </c>
      <c r="AC776" s="29">
        <v>46</v>
      </c>
      <c r="AD776" s="28">
        <v>43</v>
      </c>
      <c r="AE776" s="29">
        <v>49</v>
      </c>
      <c r="AF776" s="29">
        <v>35</v>
      </c>
      <c r="AG776" s="29">
        <v>27</v>
      </c>
      <c r="AH776" s="29">
        <v>26</v>
      </c>
      <c r="AI776" s="29">
        <v>0</v>
      </c>
      <c r="AJ776" s="29">
        <v>0</v>
      </c>
      <c r="AK776" s="29">
        <v>0</v>
      </c>
      <c r="AL776" s="29">
        <v>0</v>
      </c>
      <c r="AM776" s="29">
        <v>0</v>
      </c>
      <c r="AN776" s="29">
        <v>0</v>
      </c>
      <c r="AO776" s="29">
        <v>324</v>
      </c>
      <c r="AP776" s="72">
        <f>Table6[[#This Row],[FRL]]/Table6[[#This Row],[Total Students]]</f>
        <v>0.99082568807339455</v>
      </c>
      <c r="AQ776" s="29">
        <v>324</v>
      </c>
      <c r="AR776" s="57">
        <f>Table6[[#This Row],[At Risk]]/Table6[[#This Row],[Total Students]]</f>
        <v>0.99082568807339455</v>
      </c>
      <c r="AS776" s="29" t="s">
        <v>1767</v>
      </c>
      <c r="AT776" s="29" t="s">
        <v>1771</v>
      </c>
      <c r="AU776" s="70" t="s">
        <v>3246</v>
      </c>
    </row>
    <row r="777" spans="2:47" ht="30" x14ac:dyDescent="0.25">
      <c r="B777" s="28" t="s">
        <v>1808</v>
      </c>
      <c r="C777" s="28" t="s">
        <v>150</v>
      </c>
      <c r="D777" s="28" t="s">
        <v>151</v>
      </c>
      <c r="E777" s="28" t="s">
        <v>2454</v>
      </c>
      <c r="F777" s="28" t="s">
        <v>1159</v>
      </c>
      <c r="G777" s="29">
        <v>615</v>
      </c>
      <c r="H777" s="29">
        <v>315</v>
      </c>
      <c r="I777" s="31">
        <v>0.51219512195121997</v>
      </c>
      <c r="J777" s="29">
        <v>300</v>
      </c>
      <c r="K777" s="31">
        <v>0.48780487804877998</v>
      </c>
      <c r="L777" s="29">
        <v>4</v>
      </c>
      <c r="M777" s="29">
        <v>70</v>
      </c>
      <c r="N777" s="29">
        <v>528</v>
      </c>
      <c r="O777" s="29">
        <v>1</v>
      </c>
      <c r="P777" s="29">
        <v>0</v>
      </c>
      <c r="Q777" s="29">
        <v>4</v>
      </c>
      <c r="R777" s="29">
        <v>8</v>
      </c>
      <c r="S777" s="29">
        <f>SUM(Table6[[#This Row],[AmInd]:[HawPI]],Table6[[#This Row],[Multiple]])</f>
        <v>611</v>
      </c>
      <c r="T777" s="29">
        <v>581</v>
      </c>
      <c r="U777" s="31">
        <v>0.94471544715447198</v>
      </c>
      <c r="V777" s="29">
        <v>34</v>
      </c>
      <c r="W777" s="31">
        <v>5.5284552845528502E-2</v>
      </c>
      <c r="X777" s="29">
        <v>0</v>
      </c>
      <c r="Y777" s="29">
        <v>0</v>
      </c>
      <c r="Z777" s="29" t="s">
        <v>1869</v>
      </c>
      <c r="AA777" s="29">
        <v>68</v>
      </c>
      <c r="AB777" s="29">
        <v>72</v>
      </c>
      <c r="AC777" s="29">
        <v>75</v>
      </c>
      <c r="AD777" s="28">
        <v>67</v>
      </c>
      <c r="AE777" s="29">
        <v>71</v>
      </c>
      <c r="AF777" s="29">
        <v>73</v>
      </c>
      <c r="AG777" s="29">
        <v>64</v>
      </c>
      <c r="AH777" s="29">
        <v>68</v>
      </c>
      <c r="AI777" s="29">
        <v>57</v>
      </c>
      <c r="AJ777" s="29">
        <v>0</v>
      </c>
      <c r="AK777" s="29">
        <v>0</v>
      </c>
      <c r="AL777" s="29">
        <v>0</v>
      </c>
      <c r="AM777" s="29">
        <v>0</v>
      </c>
      <c r="AN777" s="29">
        <v>0</v>
      </c>
      <c r="AO777" s="29">
        <v>478</v>
      </c>
      <c r="AP777" s="72">
        <f>Table6[[#This Row],[FRL]]/Table6[[#This Row],[Total Students]]</f>
        <v>0.77723577235772356</v>
      </c>
      <c r="AQ777" s="29">
        <v>481</v>
      </c>
      <c r="AR777" s="57">
        <f>Table6[[#This Row],[At Risk]]/Table6[[#This Row],[Total Students]]</f>
        <v>0.78211382113821137</v>
      </c>
      <c r="AS777" s="29" t="s">
        <v>1767</v>
      </c>
      <c r="AT777" s="29" t="s">
        <v>1771</v>
      </c>
      <c r="AU777" s="70" t="s">
        <v>3247</v>
      </c>
    </row>
    <row r="778" spans="2:47" ht="30" x14ac:dyDescent="0.25">
      <c r="B778" s="28" t="s">
        <v>1808</v>
      </c>
      <c r="C778" s="28" t="s">
        <v>150</v>
      </c>
      <c r="D778" s="28" t="s">
        <v>151</v>
      </c>
      <c r="E778" s="28" t="s">
        <v>2455</v>
      </c>
      <c r="F778" s="28" t="s">
        <v>1160</v>
      </c>
      <c r="G778" s="29">
        <v>776</v>
      </c>
      <c r="H778" s="29">
        <v>399</v>
      </c>
      <c r="I778" s="31">
        <v>0.51417525773195905</v>
      </c>
      <c r="J778" s="29">
        <v>377</v>
      </c>
      <c r="K778" s="31">
        <v>0.48582474226804101</v>
      </c>
      <c r="L778" s="29">
        <v>3</v>
      </c>
      <c r="M778" s="29">
        <v>6</v>
      </c>
      <c r="N778" s="29">
        <v>720</v>
      </c>
      <c r="O778" s="29">
        <v>16</v>
      </c>
      <c r="P778" s="29">
        <v>1</v>
      </c>
      <c r="Q778" s="29">
        <v>23</v>
      </c>
      <c r="R778" s="29">
        <v>7</v>
      </c>
      <c r="S778" s="29">
        <f>SUM(Table6[[#This Row],[AmInd]:[HawPI]],Table6[[#This Row],[Multiple]])</f>
        <v>753</v>
      </c>
      <c r="T778" s="29">
        <v>762</v>
      </c>
      <c r="U778" s="31">
        <v>0.981958762886598</v>
      </c>
      <c r="V778" s="29">
        <v>14</v>
      </c>
      <c r="W778" s="31">
        <v>1.8041237113402098E-2</v>
      </c>
      <c r="X778" s="29">
        <v>0</v>
      </c>
      <c r="Y778" s="29">
        <v>18</v>
      </c>
      <c r="Z778" s="29" t="s">
        <v>1869</v>
      </c>
      <c r="AA778" s="29">
        <v>83</v>
      </c>
      <c r="AB778" s="29">
        <v>84</v>
      </c>
      <c r="AC778" s="29">
        <v>84</v>
      </c>
      <c r="AD778" s="28">
        <v>83</v>
      </c>
      <c r="AE778" s="29">
        <v>81</v>
      </c>
      <c r="AF778" s="29">
        <v>87</v>
      </c>
      <c r="AG778" s="29">
        <v>87</v>
      </c>
      <c r="AH778" s="29">
        <v>85</v>
      </c>
      <c r="AI778" s="29">
        <v>84</v>
      </c>
      <c r="AJ778" s="29">
        <v>0</v>
      </c>
      <c r="AK778" s="29">
        <v>0</v>
      </c>
      <c r="AL778" s="29">
        <v>0</v>
      </c>
      <c r="AM778" s="29">
        <v>0</v>
      </c>
      <c r="AN778" s="29">
        <v>0</v>
      </c>
      <c r="AO778" s="29">
        <v>646</v>
      </c>
      <c r="AP778" s="72">
        <f>Table6[[#This Row],[FRL]]/Table6[[#This Row],[Total Students]]</f>
        <v>0.83247422680412375</v>
      </c>
      <c r="AQ778" s="29">
        <v>646</v>
      </c>
      <c r="AR778" s="57">
        <f>Table6[[#This Row],[At Risk]]/Table6[[#This Row],[Total Students]]</f>
        <v>0.83247422680412375</v>
      </c>
      <c r="AS778" s="29" t="s">
        <v>1767</v>
      </c>
      <c r="AT778" s="29" t="s">
        <v>1771</v>
      </c>
      <c r="AU778" s="70" t="s">
        <v>3246</v>
      </c>
    </row>
    <row r="779" spans="2:47" ht="30" x14ac:dyDescent="0.25">
      <c r="B779" s="28" t="s">
        <v>1808</v>
      </c>
      <c r="C779" s="28" t="s">
        <v>150</v>
      </c>
      <c r="D779" s="28" t="s">
        <v>151</v>
      </c>
      <c r="E779" s="28" t="s">
        <v>2456</v>
      </c>
      <c r="F779" s="28" t="s">
        <v>1161</v>
      </c>
      <c r="G779" s="29">
        <v>448</v>
      </c>
      <c r="H779" s="29">
        <v>232</v>
      </c>
      <c r="I779" s="31">
        <v>0.51785714285714302</v>
      </c>
      <c r="J779" s="29">
        <v>216</v>
      </c>
      <c r="K779" s="31">
        <v>0.48214285714285698</v>
      </c>
      <c r="L779" s="29">
        <v>2</v>
      </c>
      <c r="M779" s="29">
        <v>8</v>
      </c>
      <c r="N779" s="29">
        <v>371</v>
      </c>
      <c r="O779" s="29">
        <v>21</v>
      </c>
      <c r="P779" s="29">
        <v>0</v>
      </c>
      <c r="Q779" s="29">
        <v>34</v>
      </c>
      <c r="R779" s="29">
        <v>12</v>
      </c>
      <c r="S779" s="29">
        <f>SUM(Table6[[#This Row],[AmInd]:[HawPI]],Table6[[#This Row],[Multiple]])</f>
        <v>414</v>
      </c>
      <c r="T779" s="29">
        <v>443</v>
      </c>
      <c r="U779" s="31">
        <v>0.98883928571428603</v>
      </c>
      <c r="V779" s="29">
        <v>5</v>
      </c>
      <c r="W779" s="31">
        <v>1.11607142857143E-2</v>
      </c>
      <c r="X779" s="29">
        <v>0</v>
      </c>
      <c r="Y779" s="29">
        <v>0</v>
      </c>
      <c r="Z779" s="29" t="s">
        <v>1869</v>
      </c>
      <c r="AA779" s="29">
        <v>0</v>
      </c>
      <c r="AB779" s="29">
        <v>0</v>
      </c>
      <c r="AC779" s="29">
        <v>0</v>
      </c>
      <c r="AD779" s="28">
        <v>0</v>
      </c>
      <c r="AE779" s="29">
        <v>0</v>
      </c>
      <c r="AF779" s="29">
        <v>0</v>
      </c>
      <c r="AG779" s="29">
        <v>0</v>
      </c>
      <c r="AH779" s="29">
        <v>0</v>
      </c>
      <c r="AI779" s="29">
        <v>0</v>
      </c>
      <c r="AJ779" s="29">
        <v>119</v>
      </c>
      <c r="AK779" s="29">
        <v>5</v>
      </c>
      <c r="AL779" s="29">
        <v>110</v>
      </c>
      <c r="AM779" s="29">
        <v>113</v>
      </c>
      <c r="AN779" s="29">
        <v>101</v>
      </c>
      <c r="AO779" s="29">
        <v>370</v>
      </c>
      <c r="AP779" s="72">
        <f>Table6[[#This Row],[FRL]]/Table6[[#This Row],[Total Students]]</f>
        <v>0.8258928571428571</v>
      </c>
      <c r="AQ779" s="29">
        <v>370</v>
      </c>
      <c r="AR779" s="57">
        <f>Table6[[#This Row],[At Risk]]/Table6[[#This Row],[Total Students]]</f>
        <v>0.8258928571428571</v>
      </c>
      <c r="AS779" s="29" t="s">
        <v>1767</v>
      </c>
      <c r="AT779" s="29" t="s">
        <v>1771</v>
      </c>
      <c r="AU779" s="70" t="s">
        <v>3246</v>
      </c>
    </row>
    <row r="780" spans="2:47" x14ac:dyDescent="0.25">
      <c r="B780" s="28" t="s">
        <v>1808</v>
      </c>
      <c r="C780" s="28" t="s">
        <v>150</v>
      </c>
      <c r="D780" s="28" t="s">
        <v>151</v>
      </c>
      <c r="E780" s="28" t="s">
        <v>2457</v>
      </c>
      <c r="F780" s="28" t="s">
        <v>1162</v>
      </c>
      <c r="G780" s="29">
        <v>45</v>
      </c>
      <c r="H780" s="29">
        <v>11</v>
      </c>
      <c r="I780" s="31">
        <v>0.24444444444444399</v>
      </c>
      <c r="J780" s="29">
        <v>34</v>
      </c>
      <c r="K780" s="31">
        <v>0.75555555555555598</v>
      </c>
      <c r="L780" s="29">
        <v>0</v>
      </c>
      <c r="M780" s="29">
        <v>0</v>
      </c>
      <c r="N780" s="29">
        <v>43</v>
      </c>
      <c r="O780" s="29">
        <v>2</v>
      </c>
      <c r="P780" s="29">
        <v>0</v>
      </c>
      <c r="Q780" s="29">
        <v>0</v>
      </c>
      <c r="R780" s="29">
        <v>0</v>
      </c>
      <c r="S780" s="29">
        <f>SUM(Table6[[#This Row],[AmInd]:[HawPI]],Table6[[#This Row],[Multiple]])</f>
        <v>45</v>
      </c>
      <c r="T780" s="29">
        <v>44</v>
      </c>
      <c r="U780" s="31">
        <v>0.97777777777777797</v>
      </c>
      <c r="V780" s="29">
        <v>1</v>
      </c>
      <c r="W780" s="31">
        <v>2.2222222222222199E-2</v>
      </c>
      <c r="X780" s="29">
        <v>0</v>
      </c>
      <c r="Y780" s="29">
        <v>0</v>
      </c>
      <c r="Z780" s="29" t="s">
        <v>1869</v>
      </c>
      <c r="AA780" s="29">
        <v>0</v>
      </c>
      <c r="AB780" s="29">
        <v>0</v>
      </c>
      <c r="AC780" s="29">
        <v>0</v>
      </c>
      <c r="AD780" s="28">
        <v>0</v>
      </c>
      <c r="AE780" s="29">
        <v>0</v>
      </c>
      <c r="AF780" s="29">
        <v>0</v>
      </c>
      <c r="AG780" s="29">
        <v>0</v>
      </c>
      <c r="AH780" s="29">
        <v>0</v>
      </c>
      <c r="AI780" s="29">
        <v>45</v>
      </c>
      <c r="AJ780" s="29">
        <v>0</v>
      </c>
      <c r="AK780" s="29">
        <v>0</v>
      </c>
      <c r="AL780" s="29">
        <v>0</v>
      </c>
      <c r="AM780" s="29">
        <v>0</v>
      </c>
      <c r="AN780" s="29">
        <v>0</v>
      </c>
      <c r="AO780" s="29">
        <v>44</v>
      </c>
      <c r="AP780" s="72">
        <f>Table6[[#This Row],[FRL]]/Table6[[#This Row],[Total Students]]</f>
        <v>0.97777777777777775</v>
      </c>
      <c r="AQ780" s="29">
        <v>44</v>
      </c>
      <c r="AR780" s="57">
        <f>Table6[[#This Row],[At Risk]]/Table6[[#This Row],[Total Students]]</f>
        <v>0.97777777777777775</v>
      </c>
      <c r="AS780" s="29" t="s">
        <v>1767</v>
      </c>
      <c r="AT780" s="29" t="s">
        <v>1771</v>
      </c>
      <c r="AU780" s="70" t="s">
        <v>3246</v>
      </c>
    </row>
    <row r="781" spans="2:47" x14ac:dyDescent="0.25">
      <c r="B781" s="28" t="s">
        <v>1808</v>
      </c>
      <c r="C781" s="28" t="s">
        <v>150</v>
      </c>
      <c r="D781" s="28" t="s">
        <v>151</v>
      </c>
      <c r="E781" s="28" t="s">
        <v>2458</v>
      </c>
      <c r="F781" s="28" t="s">
        <v>1163</v>
      </c>
      <c r="G781" s="29">
        <v>474</v>
      </c>
      <c r="H781" s="29">
        <v>256</v>
      </c>
      <c r="I781" s="31">
        <v>0.54008438818565396</v>
      </c>
      <c r="J781" s="29">
        <v>218</v>
      </c>
      <c r="K781" s="31">
        <v>0.45991561181434598</v>
      </c>
      <c r="L781" s="29">
        <v>4</v>
      </c>
      <c r="M781" s="29">
        <v>6</v>
      </c>
      <c r="N781" s="29">
        <v>332</v>
      </c>
      <c r="O781" s="29">
        <v>74</v>
      </c>
      <c r="P781" s="29">
        <v>0</v>
      </c>
      <c r="Q781" s="29">
        <v>46</v>
      </c>
      <c r="R781" s="29">
        <v>12</v>
      </c>
      <c r="S781" s="29">
        <f>SUM(Table6[[#This Row],[AmInd]:[HawPI]],Table6[[#This Row],[Multiple]])</f>
        <v>428</v>
      </c>
      <c r="T781" s="29">
        <v>397</v>
      </c>
      <c r="U781" s="31">
        <v>0.83755274261603396</v>
      </c>
      <c r="V781" s="29">
        <v>77</v>
      </c>
      <c r="W781" s="31">
        <v>0.16244725738396601</v>
      </c>
      <c r="X781" s="29">
        <v>0</v>
      </c>
      <c r="Y781" s="29">
        <v>4</v>
      </c>
      <c r="Z781" s="29" t="s">
        <v>1869</v>
      </c>
      <c r="AA781" s="29">
        <v>51</v>
      </c>
      <c r="AB781" s="29">
        <v>52</v>
      </c>
      <c r="AC781" s="29">
        <v>53</v>
      </c>
      <c r="AD781" s="28">
        <v>77</v>
      </c>
      <c r="AE781" s="29">
        <v>74</v>
      </c>
      <c r="AF781" s="29">
        <v>50</v>
      </c>
      <c r="AG781" s="29">
        <v>56</v>
      </c>
      <c r="AH781" s="29">
        <v>32</v>
      </c>
      <c r="AI781" s="29">
        <v>25</v>
      </c>
      <c r="AJ781" s="29">
        <v>0</v>
      </c>
      <c r="AK781" s="29">
        <v>0</v>
      </c>
      <c r="AL781" s="29">
        <v>0</v>
      </c>
      <c r="AM781" s="29">
        <v>0</v>
      </c>
      <c r="AN781" s="29">
        <v>0</v>
      </c>
      <c r="AO781" s="29">
        <v>426</v>
      </c>
      <c r="AP781" s="72">
        <f>Table6[[#This Row],[FRL]]/Table6[[#This Row],[Total Students]]</f>
        <v>0.89873417721518989</v>
      </c>
      <c r="AQ781" s="29">
        <v>426</v>
      </c>
      <c r="AR781" s="57">
        <f>Table6[[#This Row],[At Risk]]/Table6[[#This Row],[Total Students]]</f>
        <v>0.89873417721518989</v>
      </c>
      <c r="AS781" s="29" t="s">
        <v>1767</v>
      </c>
      <c r="AT781" s="29" t="s">
        <v>1771</v>
      </c>
      <c r="AU781" s="70" t="s">
        <v>3246</v>
      </c>
    </row>
    <row r="782" spans="2:47" x14ac:dyDescent="0.25">
      <c r="B782" s="28" t="s">
        <v>1808</v>
      </c>
      <c r="C782" s="28" t="s">
        <v>150</v>
      </c>
      <c r="D782" s="28" t="s">
        <v>151</v>
      </c>
      <c r="E782" s="28" t="s">
        <v>2459</v>
      </c>
      <c r="F782" s="28" t="s">
        <v>1164</v>
      </c>
      <c r="G782" s="29">
        <v>331</v>
      </c>
      <c r="H782" s="29">
        <v>136</v>
      </c>
      <c r="I782" s="31">
        <v>0.410876132930514</v>
      </c>
      <c r="J782" s="29">
        <v>195</v>
      </c>
      <c r="K782" s="31">
        <v>0.58912386706948605</v>
      </c>
      <c r="L782" s="29">
        <v>1</v>
      </c>
      <c r="M782" s="29">
        <v>6</v>
      </c>
      <c r="N782" s="29">
        <v>123</v>
      </c>
      <c r="O782" s="29">
        <v>16</v>
      </c>
      <c r="P782" s="29">
        <v>0</v>
      </c>
      <c r="Q782" s="29">
        <v>169</v>
      </c>
      <c r="R782" s="29">
        <v>16</v>
      </c>
      <c r="S782" s="29">
        <f>SUM(Table6[[#This Row],[AmInd]:[HawPI]],Table6[[#This Row],[Multiple]])</f>
        <v>162</v>
      </c>
      <c r="T782" s="29">
        <v>329</v>
      </c>
      <c r="U782" s="31">
        <v>0.99395770392749305</v>
      </c>
      <c r="V782" s="29">
        <v>2</v>
      </c>
      <c r="W782" s="31">
        <v>6.0422960725075503E-3</v>
      </c>
      <c r="X782" s="29">
        <v>0</v>
      </c>
      <c r="Y782" s="29">
        <v>0</v>
      </c>
      <c r="Z782" s="29" t="s">
        <v>1869</v>
      </c>
      <c r="AA782" s="29">
        <v>98</v>
      </c>
      <c r="AB782" s="29">
        <v>76</v>
      </c>
      <c r="AC782" s="29">
        <v>75</v>
      </c>
      <c r="AD782" s="28">
        <v>82</v>
      </c>
      <c r="AE782" s="29">
        <v>0</v>
      </c>
      <c r="AF782" s="29">
        <v>0</v>
      </c>
      <c r="AG782" s="29">
        <v>0</v>
      </c>
      <c r="AH782" s="29">
        <v>0</v>
      </c>
      <c r="AI782" s="29">
        <v>0</v>
      </c>
      <c r="AJ782" s="29">
        <v>0</v>
      </c>
      <c r="AK782" s="29">
        <v>0</v>
      </c>
      <c r="AL782" s="29">
        <v>0</v>
      </c>
      <c r="AM782" s="29">
        <v>0</v>
      </c>
      <c r="AN782" s="29">
        <v>0</v>
      </c>
      <c r="AO782" s="29">
        <v>137</v>
      </c>
      <c r="AP782" s="72">
        <f>Table6[[#This Row],[FRL]]/Table6[[#This Row],[Total Students]]</f>
        <v>0.41389728096676737</v>
      </c>
      <c r="AQ782" s="29">
        <v>137</v>
      </c>
      <c r="AR782" s="57">
        <f>Table6[[#This Row],[At Risk]]/Table6[[#This Row],[Total Students]]</f>
        <v>0.41389728096676737</v>
      </c>
      <c r="AS782" s="29" t="s">
        <v>1767</v>
      </c>
      <c r="AT782" s="29" t="s">
        <v>1771</v>
      </c>
      <c r="AU782" s="70" t="s">
        <v>3246</v>
      </c>
    </row>
    <row r="783" spans="2:47" x14ac:dyDescent="0.25">
      <c r="B783" s="28" t="s">
        <v>1808</v>
      </c>
      <c r="C783" s="28" t="s">
        <v>150</v>
      </c>
      <c r="D783" s="28" t="s">
        <v>151</v>
      </c>
      <c r="E783" s="28" t="s">
        <v>2460</v>
      </c>
      <c r="F783" s="28" t="s">
        <v>1165</v>
      </c>
      <c r="G783" s="29">
        <v>205</v>
      </c>
      <c r="H783" s="29">
        <v>94</v>
      </c>
      <c r="I783" s="31">
        <v>0.45853658536585401</v>
      </c>
      <c r="J783" s="29">
        <v>111</v>
      </c>
      <c r="K783" s="31">
        <v>0.54146341463414605</v>
      </c>
      <c r="L783" s="29">
        <v>2</v>
      </c>
      <c r="M783" s="29">
        <v>0</v>
      </c>
      <c r="N783" s="29">
        <v>115</v>
      </c>
      <c r="O783" s="29">
        <v>26</v>
      </c>
      <c r="P783" s="29">
        <v>0</v>
      </c>
      <c r="Q783" s="29">
        <v>49</v>
      </c>
      <c r="R783" s="29">
        <v>13</v>
      </c>
      <c r="S783" s="29">
        <f>SUM(Table6[[#This Row],[AmInd]:[HawPI]],Table6[[#This Row],[Multiple]])</f>
        <v>156</v>
      </c>
      <c r="T783" s="29">
        <v>190</v>
      </c>
      <c r="U783" s="31">
        <v>0.92682926829268297</v>
      </c>
      <c r="V783" s="29">
        <v>15</v>
      </c>
      <c r="W783" s="31">
        <v>7.3170731707317097E-2</v>
      </c>
      <c r="X783" s="29">
        <v>0</v>
      </c>
      <c r="Y783" s="29">
        <v>4</v>
      </c>
      <c r="Z783" s="29" t="s">
        <v>1869</v>
      </c>
      <c r="AA783" s="29">
        <v>32</v>
      </c>
      <c r="AB783" s="29">
        <v>36</v>
      </c>
      <c r="AC783" s="29">
        <v>40</v>
      </c>
      <c r="AD783" s="28">
        <v>44</v>
      </c>
      <c r="AE783" s="29">
        <v>25</v>
      </c>
      <c r="AF783" s="29">
        <v>24</v>
      </c>
      <c r="AG783" s="29">
        <v>0</v>
      </c>
      <c r="AH783" s="29">
        <v>0</v>
      </c>
      <c r="AI783" s="29">
        <v>0</v>
      </c>
      <c r="AJ783" s="29">
        <v>0</v>
      </c>
      <c r="AK783" s="29">
        <v>0</v>
      </c>
      <c r="AL783" s="29">
        <v>0</v>
      </c>
      <c r="AM783" s="29">
        <v>0</v>
      </c>
      <c r="AN783" s="29">
        <v>0</v>
      </c>
      <c r="AO783" s="29">
        <v>141</v>
      </c>
      <c r="AP783" s="72">
        <f>Table6[[#This Row],[FRL]]/Table6[[#This Row],[Total Students]]</f>
        <v>0.68780487804878043</v>
      </c>
      <c r="AQ783" s="29">
        <v>141</v>
      </c>
      <c r="AR783" s="57">
        <f>Table6[[#This Row],[At Risk]]/Table6[[#This Row],[Total Students]]</f>
        <v>0.68780487804878043</v>
      </c>
      <c r="AS783" s="29" t="s">
        <v>1767</v>
      </c>
      <c r="AT783" s="29" t="s">
        <v>1771</v>
      </c>
      <c r="AU783" s="70" t="s">
        <v>3246</v>
      </c>
    </row>
    <row r="784" spans="2:47" x14ac:dyDescent="0.25">
      <c r="B784" s="28" t="s">
        <v>1808</v>
      </c>
      <c r="C784" s="28" t="s">
        <v>150</v>
      </c>
      <c r="D784" s="28" t="s">
        <v>151</v>
      </c>
      <c r="E784" s="28" t="s">
        <v>2461</v>
      </c>
      <c r="F784" s="28" t="s">
        <v>1166</v>
      </c>
      <c r="G784" s="29">
        <v>551</v>
      </c>
      <c r="H784" s="29">
        <v>261</v>
      </c>
      <c r="I784" s="31">
        <v>0.47368421052631599</v>
      </c>
      <c r="J784" s="29">
        <v>290</v>
      </c>
      <c r="K784" s="31">
        <v>0.52631578947368396</v>
      </c>
      <c r="L784" s="29">
        <v>0</v>
      </c>
      <c r="M784" s="29">
        <v>0</v>
      </c>
      <c r="N784" s="29">
        <v>456</v>
      </c>
      <c r="O784" s="29">
        <v>87</v>
      </c>
      <c r="P784" s="29">
        <v>0</v>
      </c>
      <c r="Q784" s="29">
        <v>8</v>
      </c>
      <c r="R784" s="29">
        <v>0</v>
      </c>
      <c r="S784" s="29">
        <f>SUM(Table6[[#This Row],[AmInd]:[HawPI]],Table6[[#This Row],[Multiple]])</f>
        <v>543</v>
      </c>
      <c r="T784" s="29">
        <v>463</v>
      </c>
      <c r="U784" s="31">
        <v>0.84029038112522703</v>
      </c>
      <c r="V784" s="29">
        <v>88</v>
      </c>
      <c r="W784" s="31">
        <v>0.159709618874773</v>
      </c>
      <c r="X784" s="29">
        <v>0</v>
      </c>
      <c r="Y784" s="29">
        <v>1</v>
      </c>
      <c r="Z784" s="29" t="s">
        <v>1869</v>
      </c>
      <c r="AA784" s="29">
        <v>49</v>
      </c>
      <c r="AB784" s="29">
        <v>50</v>
      </c>
      <c r="AC784" s="29">
        <v>71</v>
      </c>
      <c r="AD784" s="28">
        <v>71</v>
      </c>
      <c r="AE784" s="29">
        <v>71</v>
      </c>
      <c r="AF784" s="29">
        <v>64</v>
      </c>
      <c r="AG784" s="29">
        <v>62</v>
      </c>
      <c r="AH784" s="29">
        <v>53</v>
      </c>
      <c r="AI784" s="29">
        <v>59</v>
      </c>
      <c r="AJ784" s="29">
        <v>0</v>
      </c>
      <c r="AK784" s="29">
        <v>0</v>
      </c>
      <c r="AL784" s="29">
        <v>0</v>
      </c>
      <c r="AM784" s="29">
        <v>0</v>
      </c>
      <c r="AN784" s="29">
        <v>0</v>
      </c>
      <c r="AO784" s="29">
        <v>492</v>
      </c>
      <c r="AP784" s="72">
        <f>Table6[[#This Row],[FRL]]/Table6[[#This Row],[Total Students]]</f>
        <v>0.89292196007259528</v>
      </c>
      <c r="AQ784" s="29">
        <v>492</v>
      </c>
      <c r="AR784" s="57">
        <f>Table6[[#This Row],[At Risk]]/Table6[[#This Row],[Total Students]]</f>
        <v>0.89292196007259528</v>
      </c>
      <c r="AS784" s="29" t="s">
        <v>1767</v>
      </c>
      <c r="AT784" s="29" t="s">
        <v>1771</v>
      </c>
      <c r="AU784" s="70" t="s">
        <v>3246</v>
      </c>
    </row>
    <row r="785" spans="2:47" x14ac:dyDescent="0.25">
      <c r="B785" s="28" t="s">
        <v>1808</v>
      </c>
      <c r="C785" s="28" t="s">
        <v>150</v>
      </c>
      <c r="D785" s="28" t="s">
        <v>151</v>
      </c>
      <c r="E785" s="28" t="s">
        <v>2462</v>
      </c>
      <c r="F785" s="28" t="s">
        <v>1167</v>
      </c>
      <c r="G785" s="29">
        <v>103</v>
      </c>
      <c r="H785" s="29">
        <v>43</v>
      </c>
      <c r="I785" s="31">
        <v>0.41747572815534001</v>
      </c>
      <c r="J785" s="29">
        <v>60</v>
      </c>
      <c r="K785" s="31">
        <v>0.58252427184466005</v>
      </c>
      <c r="L785" s="29">
        <v>0</v>
      </c>
      <c r="M785" s="29">
        <v>2</v>
      </c>
      <c r="N785" s="29">
        <v>80</v>
      </c>
      <c r="O785" s="29">
        <v>19</v>
      </c>
      <c r="P785" s="29">
        <v>0</v>
      </c>
      <c r="Q785" s="29">
        <v>2</v>
      </c>
      <c r="R785" s="29">
        <v>0</v>
      </c>
      <c r="S785" s="29">
        <f>SUM(Table6[[#This Row],[AmInd]:[HawPI]],Table6[[#This Row],[Multiple]])</f>
        <v>101</v>
      </c>
      <c r="T785" s="29">
        <v>81</v>
      </c>
      <c r="U785" s="31">
        <v>0.78640776699029102</v>
      </c>
      <c r="V785" s="29">
        <v>22</v>
      </c>
      <c r="W785" s="31">
        <v>0.213592233009709</v>
      </c>
      <c r="X785" s="29">
        <v>0</v>
      </c>
      <c r="Y785" s="29">
        <v>0</v>
      </c>
      <c r="Z785" s="29" t="s">
        <v>1869</v>
      </c>
      <c r="AA785" s="29">
        <v>39</v>
      </c>
      <c r="AB785" s="29">
        <v>33</v>
      </c>
      <c r="AC785" s="29">
        <v>31</v>
      </c>
      <c r="AD785" s="28">
        <v>0</v>
      </c>
      <c r="AE785" s="29">
        <v>0</v>
      </c>
      <c r="AF785" s="29">
        <v>0</v>
      </c>
      <c r="AG785" s="29">
        <v>0</v>
      </c>
      <c r="AH785" s="29">
        <v>0</v>
      </c>
      <c r="AI785" s="29">
        <v>0</v>
      </c>
      <c r="AJ785" s="29">
        <v>0</v>
      </c>
      <c r="AK785" s="29">
        <v>0</v>
      </c>
      <c r="AL785" s="29">
        <v>0</v>
      </c>
      <c r="AM785" s="29">
        <v>0</v>
      </c>
      <c r="AN785" s="29">
        <v>0</v>
      </c>
      <c r="AO785" s="29">
        <v>100</v>
      </c>
      <c r="AP785" s="72">
        <f>Table6[[#This Row],[FRL]]/Table6[[#This Row],[Total Students]]</f>
        <v>0.970873786407767</v>
      </c>
      <c r="AQ785" s="29">
        <v>100</v>
      </c>
      <c r="AR785" s="57">
        <f>Table6[[#This Row],[At Risk]]/Table6[[#This Row],[Total Students]]</f>
        <v>0.970873786407767</v>
      </c>
      <c r="AS785" s="29" t="s">
        <v>1767</v>
      </c>
      <c r="AT785" s="29" t="s">
        <v>1771</v>
      </c>
      <c r="AU785" s="70" t="s">
        <v>3246</v>
      </c>
    </row>
    <row r="786" spans="2:47" x14ac:dyDescent="0.25">
      <c r="B786" s="28" t="s">
        <v>1808</v>
      </c>
      <c r="C786" s="28" t="s">
        <v>150</v>
      </c>
      <c r="D786" s="28" t="s">
        <v>151</v>
      </c>
      <c r="E786" s="28" t="s">
        <v>2463</v>
      </c>
      <c r="F786" s="28" t="s">
        <v>1168</v>
      </c>
      <c r="G786" s="29">
        <v>117</v>
      </c>
      <c r="H786" s="29">
        <v>55</v>
      </c>
      <c r="I786" s="31">
        <v>0.47008547008547003</v>
      </c>
      <c r="J786" s="29">
        <v>62</v>
      </c>
      <c r="K786" s="31">
        <v>0.52991452991453003</v>
      </c>
      <c r="L786" s="29">
        <v>0</v>
      </c>
      <c r="M786" s="29">
        <v>2</v>
      </c>
      <c r="N786" s="29">
        <v>54</v>
      </c>
      <c r="O786" s="29">
        <v>16</v>
      </c>
      <c r="P786" s="29">
        <v>0</v>
      </c>
      <c r="Q786" s="29">
        <v>41</v>
      </c>
      <c r="R786" s="29">
        <v>4</v>
      </c>
      <c r="S786" s="29">
        <f>SUM(Table6[[#This Row],[AmInd]:[HawPI]],Table6[[#This Row],[Multiple]])</f>
        <v>76</v>
      </c>
      <c r="T786" s="29">
        <v>106</v>
      </c>
      <c r="U786" s="31">
        <v>0.90598290598290598</v>
      </c>
      <c r="V786" s="29">
        <v>11</v>
      </c>
      <c r="W786" s="31">
        <v>9.4017094017094002E-2</v>
      </c>
      <c r="X786" s="29">
        <v>0</v>
      </c>
      <c r="Y786" s="29">
        <v>0</v>
      </c>
      <c r="Z786" s="29" t="s">
        <v>1869</v>
      </c>
      <c r="AA786" s="29">
        <v>46</v>
      </c>
      <c r="AB786" s="29">
        <v>46</v>
      </c>
      <c r="AC786" s="29">
        <v>25</v>
      </c>
      <c r="AD786" s="28">
        <v>0</v>
      </c>
      <c r="AE786" s="29">
        <v>0</v>
      </c>
      <c r="AF786" s="29">
        <v>0</v>
      </c>
      <c r="AG786" s="29">
        <v>0</v>
      </c>
      <c r="AH786" s="29">
        <v>0</v>
      </c>
      <c r="AI786" s="29">
        <v>0</v>
      </c>
      <c r="AJ786" s="29">
        <v>0</v>
      </c>
      <c r="AK786" s="29">
        <v>0</v>
      </c>
      <c r="AL786" s="29">
        <v>0</v>
      </c>
      <c r="AM786" s="29">
        <v>0</v>
      </c>
      <c r="AN786" s="29">
        <v>0</v>
      </c>
      <c r="AO786" s="29">
        <v>53</v>
      </c>
      <c r="AP786" s="72">
        <f>Table6[[#This Row],[FRL]]/Table6[[#This Row],[Total Students]]</f>
        <v>0.45299145299145299</v>
      </c>
      <c r="AQ786" s="29">
        <v>53</v>
      </c>
      <c r="AR786" s="57">
        <f>Table6[[#This Row],[At Risk]]/Table6[[#This Row],[Total Students]]</f>
        <v>0.45299145299145299</v>
      </c>
      <c r="AS786" s="29" t="s">
        <v>1767</v>
      </c>
      <c r="AT786" s="29" t="s">
        <v>1771</v>
      </c>
      <c r="AU786" s="70" t="s">
        <v>3246</v>
      </c>
    </row>
    <row r="787" spans="2:47" ht="30" x14ac:dyDescent="0.25">
      <c r="B787" s="28" t="s">
        <v>1808</v>
      </c>
      <c r="C787" s="28" t="s">
        <v>150</v>
      </c>
      <c r="D787" s="28" t="s">
        <v>151</v>
      </c>
      <c r="E787" s="28" t="s">
        <v>2464</v>
      </c>
      <c r="F787" s="28" t="s">
        <v>1839</v>
      </c>
      <c r="G787" s="29">
        <v>83</v>
      </c>
      <c r="H787" s="29">
        <v>40</v>
      </c>
      <c r="I787" s="31">
        <v>0.48192771084337299</v>
      </c>
      <c r="J787" s="29">
        <v>43</v>
      </c>
      <c r="K787" s="31">
        <v>0.51807228915662695</v>
      </c>
      <c r="L787" s="29">
        <v>0</v>
      </c>
      <c r="M787" s="29">
        <v>11</v>
      </c>
      <c r="N787" s="29">
        <v>46</v>
      </c>
      <c r="O787" s="29">
        <v>23</v>
      </c>
      <c r="P787" s="29">
        <v>1</v>
      </c>
      <c r="Q787" s="29">
        <v>2</v>
      </c>
      <c r="R787" s="29">
        <v>0</v>
      </c>
      <c r="S787" s="29">
        <f>SUM(Table6[[#This Row],[AmInd]:[HawPI]],Table6[[#This Row],[Multiple]])</f>
        <v>81</v>
      </c>
      <c r="T787" s="29">
        <v>56</v>
      </c>
      <c r="U787" s="31">
        <v>0.67469879518072295</v>
      </c>
      <c r="V787" s="29">
        <v>27</v>
      </c>
      <c r="W787" s="31">
        <v>0.32530120481927699</v>
      </c>
      <c r="X787" s="29">
        <v>0</v>
      </c>
      <c r="Y787" s="29">
        <v>0</v>
      </c>
      <c r="Z787" s="29" t="s">
        <v>1869</v>
      </c>
      <c r="AA787" s="29">
        <v>0</v>
      </c>
      <c r="AB787" s="29">
        <v>0</v>
      </c>
      <c r="AC787" s="29">
        <v>0</v>
      </c>
      <c r="AD787" s="28">
        <v>0</v>
      </c>
      <c r="AE787" s="29">
        <v>0</v>
      </c>
      <c r="AF787" s="29">
        <v>0</v>
      </c>
      <c r="AG787" s="29">
        <v>0</v>
      </c>
      <c r="AH787" s="29">
        <v>0</v>
      </c>
      <c r="AI787" s="29">
        <v>0</v>
      </c>
      <c r="AJ787" s="29">
        <v>83</v>
      </c>
      <c r="AK787" s="29">
        <v>0</v>
      </c>
      <c r="AL787" s="29">
        <v>0</v>
      </c>
      <c r="AM787" s="29">
        <v>0</v>
      </c>
      <c r="AN787" s="29">
        <v>0</v>
      </c>
      <c r="AO787" s="29">
        <v>46</v>
      </c>
      <c r="AP787" s="72">
        <f>Table6[[#This Row],[FRL]]/Table6[[#This Row],[Total Students]]</f>
        <v>0.55421686746987953</v>
      </c>
      <c r="AQ787" s="29">
        <v>67</v>
      </c>
      <c r="AR787" s="57">
        <f>Table6[[#This Row],[At Risk]]/Table6[[#This Row],[Total Students]]</f>
        <v>0.80722891566265065</v>
      </c>
      <c r="AS787" s="29" t="s">
        <v>1767</v>
      </c>
      <c r="AT787" s="29" t="s">
        <v>1771</v>
      </c>
      <c r="AU787" s="70" t="s">
        <v>3247</v>
      </c>
    </row>
    <row r="788" spans="2:47" ht="30" x14ac:dyDescent="0.25">
      <c r="B788" s="28" t="s">
        <v>1808</v>
      </c>
      <c r="C788" s="28" t="s">
        <v>150</v>
      </c>
      <c r="D788" s="28" t="s">
        <v>151</v>
      </c>
      <c r="E788" s="28" t="s">
        <v>2465</v>
      </c>
      <c r="F788" s="28" t="s">
        <v>1840</v>
      </c>
      <c r="G788" s="29">
        <v>321</v>
      </c>
      <c r="H788" s="29">
        <v>141</v>
      </c>
      <c r="I788" s="31">
        <v>0.43925233644859801</v>
      </c>
      <c r="J788" s="29">
        <v>180</v>
      </c>
      <c r="K788" s="31">
        <v>0.56074766355140204</v>
      </c>
      <c r="L788" s="29">
        <v>0</v>
      </c>
      <c r="M788" s="29">
        <v>79</v>
      </c>
      <c r="N788" s="29">
        <v>168</v>
      </c>
      <c r="O788" s="29">
        <v>69</v>
      </c>
      <c r="P788" s="29">
        <v>0</v>
      </c>
      <c r="Q788" s="29">
        <v>3</v>
      </c>
      <c r="R788" s="29">
        <v>2</v>
      </c>
      <c r="S788" s="29">
        <f>SUM(Table6[[#This Row],[AmInd]:[HawPI]],Table6[[#This Row],[Multiple]])</f>
        <v>318</v>
      </c>
      <c r="T788" s="29">
        <v>231</v>
      </c>
      <c r="U788" s="31">
        <v>0.71962616822429903</v>
      </c>
      <c r="V788" s="29">
        <v>90</v>
      </c>
      <c r="W788" s="31">
        <v>0.28037383177570102</v>
      </c>
      <c r="X788" s="29">
        <v>0</v>
      </c>
      <c r="Y788" s="29">
        <v>0</v>
      </c>
      <c r="Z788" s="29" t="s">
        <v>1869</v>
      </c>
      <c r="AA788" s="29">
        <v>0</v>
      </c>
      <c r="AB788" s="29">
        <v>0</v>
      </c>
      <c r="AC788" s="29">
        <v>0</v>
      </c>
      <c r="AD788" s="28">
        <v>0</v>
      </c>
      <c r="AE788" s="29">
        <v>0</v>
      </c>
      <c r="AF788" s="29">
        <v>0</v>
      </c>
      <c r="AG788" s="29">
        <v>107</v>
      </c>
      <c r="AH788" s="29">
        <v>113</v>
      </c>
      <c r="AI788" s="29">
        <v>101</v>
      </c>
      <c r="AJ788" s="29">
        <v>0</v>
      </c>
      <c r="AK788" s="29">
        <v>0</v>
      </c>
      <c r="AL788" s="29">
        <v>0</v>
      </c>
      <c r="AM788" s="29">
        <v>0</v>
      </c>
      <c r="AN788" s="29">
        <v>0</v>
      </c>
      <c r="AO788" s="29">
        <v>188</v>
      </c>
      <c r="AP788" s="72">
        <f>Table6[[#This Row],[FRL]]/Table6[[#This Row],[Total Students]]</f>
        <v>0.58566978193146413</v>
      </c>
      <c r="AQ788" s="29">
        <v>240</v>
      </c>
      <c r="AR788" s="57">
        <f>Table6[[#This Row],[At Risk]]/Table6[[#This Row],[Total Students]]</f>
        <v>0.74766355140186913</v>
      </c>
      <c r="AS788" s="29" t="s">
        <v>1767</v>
      </c>
      <c r="AT788" s="29" t="s">
        <v>1771</v>
      </c>
      <c r="AU788" s="70" t="s">
        <v>3247</v>
      </c>
    </row>
    <row r="789" spans="2:47" ht="30" x14ac:dyDescent="0.25">
      <c r="B789" s="28" t="s">
        <v>1808</v>
      </c>
      <c r="C789" s="28" t="s">
        <v>150</v>
      </c>
      <c r="D789" s="28" t="s">
        <v>151</v>
      </c>
      <c r="E789" s="28" t="s">
        <v>2466</v>
      </c>
      <c r="F789" s="28" t="s">
        <v>1841</v>
      </c>
      <c r="G789" s="29">
        <v>419</v>
      </c>
      <c r="H789" s="29">
        <v>223</v>
      </c>
      <c r="I789" s="31">
        <v>0.53221957040572798</v>
      </c>
      <c r="J789" s="29">
        <v>196</v>
      </c>
      <c r="K789" s="31">
        <v>0.46778042959427202</v>
      </c>
      <c r="L789" s="29">
        <v>0</v>
      </c>
      <c r="M789" s="29">
        <v>43</v>
      </c>
      <c r="N789" s="29">
        <v>290</v>
      </c>
      <c r="O789" s="29">
        <v>78</v>
      </c>
      <c r="P789" s="29">
        <v>0</v>
      </c>
      <c r="Q789" s="29">
        <v>6</v>
      </c>
      <c r="R789" s="29">
        <v>2</v>
      </c>
      <c r="S789" s="29">
        <f>SUM(Table6[[#This Row],[AmInd]:[HawPI]],Table6[[#This Row],[Multiple]])</f>
        <v>413</v>
      </c>
      <c r="T789" s="29">
        <v>311</v>
      </c>
      <c r="U789" s="31">
        <v>0.74224343675417703</v>
      </c>
      <c r="V789" s="29">
        <v>108</v>
      </c>
      <c r="W789" s="31">
        <v>0.25775656324582302</v>
      </c>
      <c r="X789" s="29">
        <v>0</v>
      </c>
      <c r="Y789" s="29">
        <v>2</v>
      </c>
      <c r="Z789" s="29" t="s">
        <v>1869</v>
      </c>
      <c r="AA789" s="29">
        <v>70</v>
      </c>
      <c r="AB789" s="29">
        <v>68</v>
      </c>
      <c r="AC789" s="29">
        <v>53</v>
      </c>
      <c r="AD789" s="28">
        <v>64</v>
      </c>
      <c r="AE789" s="29">
        <v>86</v>
      </c>
      <c r="AF789" s="29">
        <v>76</v>
      </c>
      <c r="AG789" s="29">
        <v>0</v>
      </c>
      <c r="AH789" s="29">
        <v>0</v>
      </c>
      <c r="AI789" s="29">
        <v>0</v>
      </c>
      <c r="AJ789" s="29">
        <v>0</v>
      </c>
      <c r="AK789" s="29">
        <v>0</v>
      </c>
      <c r="AL789" s="29">
        <v>0</v>
      </c>
      <c r="AM789" s="29">
        <v>0</v>
      </c>
      <c r="AN789" s="29">
        <v>0</v>
      </c>
      <c r="AO789" s="29">
        <v>344</v>
      </c>
      <c r="AP789" s="72">
        <f>Table6[[#This Row],[FRL]]/Table6[[#This Row],[Total Students]]</f>
        <v>0.82100238663484482</v>
      </c>
      <c r="AQ789" s="29">
        <v>344</v>
      </c>
      <c r="AR789" s="57">
        <f>Table6[[#This Row],[At Risk]]/Table6[[#This Row],[Total Students]]</f>
        <v>0.82100238663484482</v>
      </c>
      <c r="AS789" s="29" t="s">
        <v>1767</v>
      </c>
      <c r="AT789" s="29" t="s">
        <v>1771</v>
      </c>
      <c r="AU789" s="70" t="s">
        <v>3246</v>
      </c>
    </row>
    <row r="790" spans="2:47" x14ac:dyDescent="0.25">
      <c r="B790" s="28" t="s">
        <v>1808</v>
      </c>
      <c r="C790" s="28" t="s">
        <v>150</v>
      </c>
      <c r="D790" s="28" t="s">
        <v>151</v>
      </c>
      <c r="E790" s="28" t="s">
        <v>2467</v>
      </c>
      <c r="F790" s="28" t="s">
        <v>1169</v>
      </c>
      <c r="G790" s="29">
        <v>49</v>
      </c>
      <c r="H790" s="29">
        <v>14</v>
      </c>
      <c r="I790" s="31">
        <v>0.28571428571428598</v>
      </c>
      <c r="J790" s="29">
        <v>35</v>
      </c>
      <c r="K790" s="31">
        <v>0.71428571428571397</v>
      </c>
      <c r="L790" s="29">
        <v>0</v>
      </c>
      <c r="M790" s="29">
        <v>5</v>
      </c>
      <c r="N790" s="29">
        <v>30</v>
      </c>
      <c r="O790" s="29">
        <v>4</v>
      </c>
      <c r="P790" s="29">
        <v>0</v>
      </c>
      <c r="Q790" s="29">
        <v>9</v>
      </c>
      <c r="R790" s="29">
        <v>1</v>
      </c>
      <c r="S790" s="29">
        <f>SUM(Table6[[#This Row],[AmInd]:[HawPI]],Table6[[#This Row],[Multiple]])</f>
        <v>40</v>
      </c>
      <c r="T790" s="29">
        <v>49</v>
      </c>
      <c r="U790" s="31">
        <v>1</v>
      </c>
      <c r="V790" s="29">
        <v>0</v>
      </c>
      <c r="W790" s="31">
        <v>0</v>
      </c>
      <c r="X790" s="29">
        <v>0</v>
      </c>
      <c r="Y790" s="29">
        <v>49</v>
      </c>
      <c r="Z790" s="29" t="s">
        <v>1869</v>
      </c>
      <c r="AA790" s="29">
        <v>0</v>
      </c>
      <c r="AB790" s="29">
        <v>0</v>
      </c>
      <c r="AC790" s="29">
        <v>0</v>
      </c>
      <c r="AD790" s="28">
        <v>0</v>
      </c>
      <c r="AE790" s="29">
        <v>0</v>
      </c>
      <c r="AF790" s="29">
        <v>0</v>
      </c>
      <c r="AG790" s="29">
        <v>0</v>
      </c>
      <c r="AH790" s="29">
        <v>0</v>
      </c>
      <c r="AI790" s="29">
        <v>0</v>
      </c>
      <c r="AJ790" s="29">
        <v>0</v>
      </c>
      <c r="AK790" s="29">
        <v>0</v>
      </c>
      <c r="AL790" s="29">
        <v>0</v>
      </c>
      <c r="AM790" s="29">
        <v>0</v>
      </c>
      <c r="AN790" s="29">
        <v>0</v>
      </c>
      <c r="AO790" s="29">
        <v>22</v>
      </c>
      <c r="AP790" s="72">
        <f>Table6[[#This Row],[FRL]]/Table6[[#This Row],[Total Students]]</f>
        <v>0.44897959183673469</v>
      </c>
      <c r="AQ790" s="29">
        <v>22</v>
      </c>
      <c r="AR790" s="57">
        <f>Table6[[#This Row],[At Risk]]/Table6[[#This Row],[Total Students]]</f>
        <v>0.44897959183673469</v>
      </c>
      <c r="AS790" s="29" t="s">
        <v>1767</v>
      </c>
      <c r="AT790" s="29" t="s">
        <v>1771</v>
      </c>
      <c r="AU790" s="70" t="s">
        <v>3247</v>
      </c>
    </row>
    <row r="791" spans="2:47" ht="30" x14ac:dyDescent="0.25">
      <c r="B791" s="28" t="s">
        <v>1808</v>
      </c>
      <c r="C791" s="28" t="s">
        <v>152</v>
      </c>
      <c r="D791" s="28" t="s">
        <v>153</v>
      </c>
      <c r="E791" s="28" t="s">
        <v>2468</v>
      </c>
      <c r="F791" s="28" t="s">
        <v>887</v>
      </c>
      <c r="G791" s="29">
        <v>124</v>
      </c>
      <c r="H791" s="29">
        <v>39</v>
      </c>
      <c r="I791" s="31">
        <v>0.31451612903225801</v>
      </c>
      <c r="J791" s="29">
        <v>85</v>
      </c>
      <c r="K791" s="31">
        <v>0.68548387096774199</v>
      </c>
      <c r="L791" s="29">
        <v>0</v>
      </c>
      <c r="M791" s="29">
        <v>0</v>
      </c>
      <c r="N791" s="29">
        <v>36</v>
      </c>
      <c r="O791" s="29">
        <v>1</v>
      </c>
      <c r="P791" s="29">
        <v>0</v>
      </c>
      <c r="Q791" s="29">
        <v>84</v>
      </c>
      <c r="R791" s="29">
        <v>3</v>
      </c>
      <c r="S791" s="29">
        <f>SUM(Table6[[#This Row],[AmInd]:[HawPI]],Table6[[#This Row],[Multiple]])</f>
        <v>40</v>
      </c>
      <c r="T791" s="29">
        <v>124</v>
      </c>
      <c r="U791" s="31">
        <v>1</v>
      </c>
      <c r="V791" s="29">
        <v>0</v>
      </c>
      <c r="W791" s="31">
        <v>0</v>
      </c>
      <c r="X791" s="29">
        <v>0</v>
      </c>
      <c r="Y791" s="29">
        <v>124</v>
      </c>
      <c r="Z791" s="29" t="s">
        <v>1869</v>
      </c>
      <c r="AA791" s="29">
        <v>0</v>
      </c>
      <c r="AB791" s="29">
        <v>0</v>
      </c>
      <c r="AC791" s="29">
        <v>0</v>
      </c>
      <c r="AD791" s="28">
        <v>0</v>
      </c>
      <c r="AE791" s="29">
        <v>0</v>
      </c>
      <c r="AF791" s="29">
        <v>0</v>
      </c>
      <c r="AG791" s="29">
        <v>0</v>
      </c>
      <c r="AH791" s="29">
        <v>0</v>
      </c>
      <c r="AI791" s="29">
        <v>0</v>
      </c>
      <c r="AJ791" s="29">
        <v>0</v>
      </c>
      <c r="AK791" s="29">
        <v>0</v>
      </c>
      <c r="AL791" s="29">
        <v>0</v>
      </c>
      <c r="AM791" s="29">
        <v>0</v>
      </c>
      <c r="AN791" s="29">
        <v>0</v>
      </c>
      <c r="AO791" s="29">
        <v>57</v>
      </c>
      <c r="AP791" s="72">
        <f>Table6[[#This Row],[FRL]]/Table6[[#This Row],[Total Students]]</f>
        <v>0.45967741935483869</v>
      </c>
      <c r="AQ791" s="29">
        <v>57</v>
      </c>
      <c r="AR791" s="57">
        <f>Table6[[#This Row],[At Risk]]/Table6[[#This Row],[Total Students]]</f>
        <v>0.45967741935483869</v>
      </c>
      <c r="AS791" s="29" t="s">
        <v>1767</v>
      </c>
      <c r="AT791" s="29" t="s">
        <v>1800</v>
      </c>
      <c r="AU791" s="70" t="s">
        <v>3247</v>
      </c>
    </row>
    <row r="792" spans="2:47" x14ac:dyDescent="0.25">
      <c r="B792" s="28" t="s">
        <v>1808</v>
      </c>
      <c r="C792" s="28" t="s">
        <v>152</v>
      </c>
      <c r="D792" s="28" t="s">
        <v>153</v>
      </c>
      <c r="E792" s="28" t="s">
        <v>2469</v>
      </c>
      <c r="F792" s="28" t="s">
        <v>1170</v>
      </c>
      <c r="G792" s="29">
        <v>452</v>
      </c>
      <c r="H792" s="29">
        <v>231</v>
      </c>
      <c r="I792" s="31">
        <v>0.51106194690265505</v>
      </c>
      <c r="J792" s="29">
        <v>221</v>
      </c>
      <c r="K792" s="31">
        <v>0.488938053097345</v>
      </c>
      <c r="L792" s="29">
        <v>0</v>
      </c>
      <c r="M792" s="29">
        <v>1</v>
      </c>
      <c r="N792" s="29">
        <v>31</v>
      </c>
      <c r="O792" s="29">
        <v>6</v>
      </c>
      <c r="P792" s="29">
        <v>0</v>
      </c>
      <c r="Q792" s="29">
        <v>411</v>
      </c>
      <c r="R792" s="29">
        <v>3</v>
      </c>
      <c r="S792" s="29">
        <f>SUM(Table6[[#This Row],[AmInd]:[HawPI]],Table6[[#This Row],[Multiple]])</f>
        <v>41</v>
      </c>
      <c r="T792" s="29">
        <v>451</v>
      </c>
      <c r="U792" s="31">
        <v>0.99778761061946897</v>
      </c>
      <c r="V792" s="29">
        <v>1</v>
      </c>
      <c r="W792" s="31">
        <v>2.21238938053097E-3</v>
      </c>
      <c r="X792" s="29">
        <v>0</v>
      </c>
      <c r="Y792" s="29">
        <v>0</v>
      </c>
      <c r="Z792" s="29" t="s">
        <v>1869</v>
      </c>
      <c r="AA792" s="29">
        <v>0</v>
      </c>
      <c r="AB792" s="29">
        <v>0</v>
      </c>
      <c r="AC792" s="29">
        <v>0</v>
      </c>
      <c r="AD792" s="28">
        <v>137</v>
      </c>
      <c r="AE792" s="29">
        <v>154</v>
      </c>
      <c r="AF792" s="29">
        <v>161</v>
      </c>
      <c r="AG792" s="29">
        <v>0</v>
      </c>
      <c r="AH792" s="29">
        <v>0</v>
      </c>
      <c r="AI792" s="29">
        <v>0</v>
      </c>
      <c r="AJ792" s="29">
        <v>0</v>
      </c>
      <c r="AK792" s="29">
        <v>0</v>
      </c>
      <c r="AL792" s="29">
        <v>0</v>
      </c>
      <c r="AM792" s="29">
        <v>0</v>
      </c>
      <c r="AN792" s="29">
        <v>0</v>
      </c>
      <c r="AO792" s="29">
        <v>271</v>
      </c>
      <c r="AP792" s="72">
        <f>Table6[[#This Row],[FRL]]/Table6[[#This Row],[Total Students]]</f>
        <v>0.59955752212389379</v>
      </c>
      <c r="AQ792" s="29">
        <v>271</v>
      </c>
      <c r="AR792" s="57">
        <f>Table6[[#This Row],[At Risk]]/Table6[[#This Row],[Total Students]]</f>
        <v>0.59955752212389379</v>
      </c>
      <c r="AS792" s="29" t="s">
        <v>1767</v>
      </c>
      <c r="AT792" s="29" t="s">
        <v>1800</v>
      </c>
      <c r="AU792" s="70" t="s">
        <v>3247</v>
      </c>
    </row>
    <row r="793" spans="2:47" x14ac:dyDescent="0.25">
      <c r="B793" s="28" t="s">
        <v>1808</v>
      </c>
      <c r="C793" s="28" t="s">
        <v>152</v>
      </c>
      <c r="D793" s="28" t="s">
        <v>153</v>
      </c>
      <c r="E793" s="28" t="s">
        <v>2470</v>
      </c>
      <c r="F793" s="28" t="s">
        <v>1171</v>
      </c>
      <c r="G793" s="29">
        <v>819</v>
      </c>
      <c r="H793" s="29">
        <v>390</v>
      </c>
      <c r="I793" s="31">
        <v>0.476190476190476</v>
      </c>
      <c r="J793" s="29">
        <v>429</v>
      </c>
      <c r="K793" s="31">
        <v>0.52380952380952395</v>
      </c>
      <c r="L793" s="29">
        <v>0</v>
      </c>
      <c r="M793" s="29">
        <v>42</v>
      </c>
      <c r="N793" s="29">
        <v>52</v>
      </c>
      <c r="O793" s="29">
        <v>33</v>
      </c>
      <c r="P793" s="29">
        <v>1</v>
      </c>
      <c r="Q793" s="29">
        <v>681</v>
      </c>
      <c r="R793" s="29">
        <v>10</v>
      </c>
      <c r="S793" s="29">
        <f>SUM(Table6[[#This Row],[AmInd]:[HawPI]],Table6[[#This Row],[Multiple]])</f>
        <v>138</v>
      </c>
      <c r="T793" s="29">
        <v>805</v>
      </c>
      <c r="U793" s="31">
        <v>0.98290598290598297</v>
      </c>
      <c r="V793" s="29">
        <v>14</v>
      </c>
      <c r="W793" s="31">
        <v>1.7094017094017099E-2</v>
      </c>
      <c r="X793" s="29">
        <v>0</v>
      </c>
      <c r="Y793" s="29">
        <v>0</v>
      </c>
      <c r="Z793" s="29" t="s">
        <v>1869</v>
      </c>
      <c r="AA793" s="29">
        <v>130</v>
      </c>
      <c r="AB793" s="29">
        <v>163</v>
      </c>
      <c r="AC793" s="29">
        <v>133</v>
      </c>
      <c r="AD793" s="28">
        <v>126</v>
      </c>
      <c r="AE793" s="29">
        <v>148</v>
      </c>
      <c r="AF793" s="29">
        <v>119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299</v>
      </c>
      <c r="AP793" s="72">
        <f>Table6[[#This Row],[FRL]]/Table6[[#This Row],[Total Students]]</f>
        <v>0.36507936507936506</v>
      </c>
      <c r="AQ793" s="29">
        <v>302</v>
      </c>
      <c r="AR793" s="57">
        <f>Table6[[#This Row],[At Risk]]/Table6[[#This Row],[Total Students]]</f>
        <v>0.36874236874236876</v>
      </c>
      <c r="AS793" s="29" t="s">
        <v>1767</v>
      </c>
      <c r="AT793" s="29" t="s">
        <v>1800</v>
      </c>
      <c r="AU793" s="70" t="s">
        <v>3247</v>
      </c>
    </row>
    <row r="794" spans="2:47" x14ac:dyDescent="0.25">
      <c r="B794" s="28" t="s">
        <v>1808</v>
      </c>
      <c r="C794" s="28" t="s">
        <v>152</v>
      </c>
      <c r="D794" s="28" t="s">
        <v>153</v>
      </c>
      <c r="E794" s="28" t="s">
        <v>2471</v>
      </c>
      <c r="F794" s="28" t="s">
        <v>1172</v>
      </c>
      <c r="G794" s="29">
        <v>109</v>
      </c>
      <c r="H794" s="29">
        <v>48</v>
      </c>
      <c r="I794" s="31">
        <v>0.44036697247706402</v>
      </c>
      <c r="J794" s="29">
        <v>61</v>
      </c>
      <c r="K794" s="31">
        <v>0.55963302752293598</v>
      </c>
      <c r="L794" s="29">
        <v>0</v>
      </c>
      <c r="M794" s="29">
        <v>0</v>
      </c>
      <c r="N794" s="29">
        <v>74</v>
      </c>
      <c r="O794" s="29">
        <v>5</v>
      </c>
      <c r="P794" s="29">
        <v>0</v>
      </c>
      <c r="Q794" s="29">
        <v>24</v>
      </c>
      <c r="R794" s="29">
        <v>6</v>
      </c>
      <c r="S794" s="29">
        <f>SUM(Table6[[#This Row],[AmInd]:[HawPI]],Table6[[#This Row],[Multiple]])</f>
        <v>85</v>
      </c>
      <c r="T794" s="29">
        <v>105</v>
      </c>
      <c r="U794" s="31">
        <v>0.96330275229357798</v>
      </c>
      <c r="V794" s="29">
        <v>4</v>
      </c>
      <c r="W794" s="31">
        <v>3.6697247706422E-2</v>
      </c>
      <c r="X794" s="29">
        <v>0</v>
      </c>
      <c r="Y794" s="29">
        <v>17</v>
      </c>
      <c r="Z794" s="29" t="s">
        <v>1869</v>
      </c>
      <c r="AA794" s="29">
        <v>92</v>
      </c>
      <c r="AB794" s="29">
        <v>0</v>
      </c>
      <c r="AC794" s="29">
        <v>0</v>
      </c>
      <c r="AD794" s="28">
        <v>0</v>
      </c>
      <c r="AE794" s="29">
        <v>0</v>
      </c>
      <c r="AF794" s="29">
        <v>0</v>
      </c>
      <c r="AG794" s="29">
        <v>0</v>
      </c>
      <c r="AH794" s="29">
        <v>0</v>
      </c>
      <c r="AI794" s="29">
        <v>0</v>
      </c>
      <c r="AJ794" s="29">
        <v>0</v>
      </c>
      <c r="AK794" s="29">
        <v>0</v>
      </c>
      <c r="AL794" s="29">
        <v>0</v>
      </c>
      <c r="AM794" s="29">
        <v>0</v>
      </c>
      <c r="AN794" s="29">
        <v>0</v>
      </c>
      <c r="AO794" s="29">
        <v>104</v>
      </c>
      <c r="AP794" s="72">
        <f>Table6[[#This Row],[FRL]]/Table6[[#This Row],[Total Students]]</f>
        <v>0.95412844036697253</v>
      </c>
      <c r="AQ794" s="29">
        <v>104</v>
      </c>
      <c r="AR794" s="57">
        <f>Table6[[#This Row],[At Risk]]/Table6[[#This Row],[Total Students]]</f>
        <v>0.95412844036697253</v>
      </c>
      <c r="AS794" s="29" t="s">
        <v>1767</v>
      </c>
      <c r="AT794" s="29" t="s">
        <v>1800</v>
      </c>
      <c r="AU794" s="70" t="s">
        <v>3246</v>
      </c>
    </row>
    <row r="795" spans="2:47" x14ac:dyDescent="0.25">
      <c r="B795" s="28" t="s">
        <v>1808</v>
      </c>
      <c r="C795" s="28" t="s">
        <v>152</v>
      </c>
      <c r="D795" s="28" t="s">
        <v>153</v>
      </c>
      <c r="E795" s="28" t="s">
        <v>2472</v>
      </c>
      <c r="F795" s="28" t="s">
        <v>1173</v>
      </c>
      <c r="G795" s="29">
        <v>445</v>
      </c>
      <c r="H795" s="29">
        <v>201</v>
      </c>
      <c r="I795" s="31">
        <v>0.45168539325842699</v>
      </c>
      <c r="J795" s="29">
        <v>244</v>
      </c>
      <c r="K795" s="31">
        <v>0.54831460674157295</v>
      </c>
      <c r="L795" s="29">
        <v>0</v>
      </c>
      <c r="M795" s="29">
        <v>4</v>
      </c>
      <c r="N795" s="29">
        <v>15</v>
      </c>
      <c r="O795" s="29">
        <v>8</v>
      </c>
      <c r="P795" s="29">
        <v>1</v>
      </c>
      <c r="Q795" s="29">
        <v>415</v>
      </c>
      <c r="R795" s="29">
        <v>2</v>
      </c>
      <c r="S795" s="29">
        <f>SUM(Table6[[#This Row],[AmInd]:[HawPI]],Table6[[#This Row],[Multiple]])</f>
        <v>30</v>
      </c>
      <c r="T795" s="29">
        <v>440</v>
      </c>
      <c r="U795" s="31">
        <v>0.98876404494381998</v>
      </c>
      <c r="V795" s="29">
        <v>5</v>
      </c>
      <c r="W795" s="31">
        <v>1.1235955056179799E-2</v>
      </c>
      <c r="X795" s="29">
        <v>0</v>
      </c>
      <c r="Y795" s="29">
        <v>7</v>
      </c>
      <c r="Z795" s="29" t="s">
        <v>1869</v>
      </c>
      <c r="AA795" s="29">
        <v>82</v>
      </c>
      <c r="AB795" s="29">
        <v>69</v>
      </c>
      <c r="AC795" s="29">
        <v>67</v>
      </c>
      <c r="AD795" s="28">
        <v>66</v>
      </c>
      <c r="AE795" s="29">
        <v>76</v>
      </c>
      <c r="AF795" s="29">
        <v>78</v>
      </c>
      <c r="AG795" s="29">
        <v>0</v>
      </c>
      <c r="AH795" s="29">
        <v>0</v>
      </c>
      <c r="AI795" s="29">
        <v>0</v>
      </c>
      <c r="AJ795" s="29">
        <v>0</v>
      </c>
      <c r="AK795" s="29">
        <v>0</v>
      </c>
      <c r="AL795" s="29">
        <v>0</v>
      </c>
      <c r="AM795" s="29">
        <v>0</v>
      </c>
      <c r="AN795" s="29">
        <v>0</v>
      </c>
      <c r="AO795" s="29">
        <v>207</v>
      </c>
      <c r="AP795" s="72">
        <f>Table6[[#This Row],[FRL]]/Table6[[#This Row],[Total Students]]</f>
        <v>0.46516853932584268</v>
      </c>
      <c r="AQ795" s="29">
        <v>208</v>
      </c>
      <c r="AR795" s="57">
        <f>Table6[[#This Row],[At Risk]]/Table6[[#This Row],[Total Students]]</f>
        <v>0.46741573033707867</v>
      </c>
      <c r="AS795" s="29" t="s">
        <v>1767</v>
      </c>
      <c r="AT795" s="29" t="s">
        <v>1800</v>
      </c>
      <c r="AU795" s="70" t="s">
        <v>3247</v>
      </c>
    </row>
    <row r="796" spans="2:47" x14ac:dyDescent="0.25">
      <c r="B796" s="28" t="s">
        <v>1808</v>
      </c>
      <c r="C796" s="28" t="s">
        <v>152</v>
      </c>
      <c r="D796" s="28" t="s">
        <v>153</v>
      </c>
      <c r="E796" s="28" t="s">
        <v>2473</v>
      </c>
      <c r="F796" s="28" t="s">
        <v>1174</v>
      </c>
      <c r="G796" s="29">
        <v>519</v>
      </c>
      <c r="H796" s="29">
        <v>260</v>
      </c>
      <c r="I796" s="31">
        <v>0.50096339113680199</v>
      </c>
      <c r="J796" s="29">
        <v>259</v>
      </c>
      <c r="K796" s="31">
        <v>0.49903660886319801</v>
      </c>
      <c r="L796" s="29">
        <v>1</v>
      </c>
      <c r="M796" s="29">
        <v>34</v>
      </c>
      <c r="N796" s="29">
        <v>444</v>
      </c>
      <c r="O796" s="29">
        <v>6</v>
      </c>
      <c r="P796" s="29">
        <v>0</v>
      </c>
      <c r="Q796" s="29">
        <v>28</v>
      </c>
      <c r="R796" s="29">
        <v>6</v>
      </c>
      <c r="S796" s="29">
        <f>SUM(Table6[[#This Row],[AmInd]:[HawPI]],Table6[[#This Row],[Multiple]])</f>
        <v>491</v>
      </c>
      <c r="T796" s="29">
        <v>500</v>
      </c>
      <c r="U796" s="31">
        <v>0.96339113680154098</v>
      </c>
      <c r="V796" s="29">
        <v>19</v>
      </c>
      <c r="W796" s="31">
        <v>3.6608863198458602E-2</v>
      </c>
      <c r="X796" s="29">
        <v>0</v>
      </c>
      <c r="Y796" s="29">
        <v>5</v>
      </c>
      <c r="Z796" s="29" t="s">
        <v>1869</v>
      </c>
      <c r="AA796" s="29">
        <v>77</v>
      </c>
      <c r="AB796" s="29">
        <v>82</v>
      </c>
      <c r="AC796" s="29">
        <v>87</v>
      </c>
      <c r="AD796" s="28">
        <v>77</v>
      </c>
      <c r="AE796" s="29">
        <v>102</v>
      </c>
      <c r="AF796" s="29">
        <v>89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448</v>
      </c>
      <c r="AP796" s="72">
        <f>Table6[[#This Row],[FRL]]/Table6[[#This Row],[Total Students]]</f>
        <v>0.86319845857418109</v>
      </c>
      <c r="AQ796" s="29">
        <v>448</v>
      </c>
      <c r="AR796" s="57">
        <f>Table6[[#This Row],[At Risk]]/Table6[[#This Row],[Total Students]]</f>
        <v>0.86319845857418109</v>
      </c>
      <c r="AS796" s="29" t="s">
        <v>1767</v>
      </c>
      <c r="AT796" s="29" t="s">
        <v>1800</v>
      </c>
      <c r="AU796" s="70" t="s">
        <v>3246</v>
      </c>
    </row>
    <row r="797" spans="2:47" x14ac:dyDescent="0.25">
      <c r="B797" s="28" t="s">
        <v>1808</v>
      </c>
      <c r="C797" s="28" t="s">
        <v>152</v>
      </c>
      <c r="D797" s="28" t="s">
        <v>153</v>
      </c>
      <c r="E797" s="28" t="s">
        <v>2474</v>
      </c>
      <c r="F797" s="28" t="s">
        <v>768</v>
      </c>
      <c r="G797" s="29">
        <v>245</v>
      </c>
      <c r="H797" s="29">
        <v>108</v>
      </c>
      <c r="I797" s="31">
        <v>0.44081632653061198</v>
      </c>
      <c r="J797" s="29">
        <v>137</v>
      </c>
      <c r="K797" s="31">
        <v>0.55918367346938802</v>
      </c>
      <c r="L797" s="29">
        <v>0</v>
      </c>
      <c r="M797" s="29">
        <v>1</v>
      </c>
      <c r="N797" s="29">
        <v>59</v>
      </c>
      <c r="O797" s="29">
        <v>11</v>
      </c>
      <c r="P797" s="29">
        <v>1</v>
      </c>
      <c r="Q797" s="29">
        <v>171</v>
      </c>
      <c r="R797" s="29">
        <v>2</v>
      </c>
      <c r="S797" s="29">
        <f>SUM(Table6[[#This Row],[AmInd]:[HawPI]],Table6[[#This Row],[Multiple]])</f>
        <v>74</v>
      </c>
      <c r="T797" s="29">
        <v>242</v>
      </c>
      <c r="U797" s="31">
        <v>0.98775510204081596</v>
      </c>
      <c r="V797" s="29">
        <v>3</v>
      </c>
      <c r="W797" s="31">
        <v>1.2244897959183701E-2</v>
      </c>
      <c r="X797" s="29">
        <v>0</v>
      </c>
      <c r="Y797" s="29">
        <v>9</v>
      </c>
      <c r="Z797" s="29" t="s">
        <v>1869</v>
      </c>
      <c r="AA797" s="29">
        <v>40</v>
      </c>
      <c r="AB797" s="29">
        <v>43</v>
      </c>
      <c r="AC797" s="29">
        <v>38</v>
      </c>
      <c r="AD797" s="28">
        <v>28</v>
      </c>
      <c r="AE797" s="29">
        <v>39</v>
      </c>
      <c r="AF797" s="29">
        <v>48</v>
      </c>
      <c r="AG797" s="29">
        <v>0</v>
      </c>
      <c r="AH797" s="29">
        <v>0</v>
      </c>
      <c r="AI797" s="29">
        <v>0</v>
      </c>
      <c r="AJ797" s="29">
        <v>0</v>
      </c>
      <c r="AK797" s="29">
        <v>0</v>
      </c>
      <c r="AL797" s="29">
        <v>0</v>
      </c>
      <c r="AM797" s="29">
        <v>0</v>
      </c>
      <c r="AN797" s="29">
        <v>0</v>
      </c>
      <c r="AO797" s="29">
        <v>132</v>
      </c>
      <c r="AP797" s="72">
        <f>Table6[[#This Row],[FRL]]/Table6[[#This Row],[Total Students]]</f>
        <v>0.53877551020408165</v>
      </c>
      <c r="AQ797" s="29">
        <v>134</v>
      </c>
      <c r="AR797" s="57">
        <f>Table6[[#This Row],[At Risk]]/Table6[[#This Row],[Total Students]]</f>
        <v>0.54693877551020409</v>
      </c>
      <c r="AS797" s="29" t="s">
        <v>1767</v>
      </c>
      <c r="AT797" s="29" t="s">
        <v>1800</v>
      </c>
      <c r="AU797" s="70" t="s">
        <v>3247</v>
      </c>
    </row>
    <row r="798" spans="2:47" x14ac:dyDescent="0.25">
      <c r="B798" s="28" t="s">
        <v>1808</v>
      </c>
      <c r="C798" s="28" t="s">
        <v>152</v>
      </c>
      <c r="D798" s="28" t="s">
        <v>153</v>
      </c>
      <c r="E798" s="28" t="s">
        <v>2475</v>
      </c>
      <c r="F798" s="28" t="s">
        <v>1175</v>
      </c>
      <c r="G798" s="29">
        <v>518</v>
      </c>
      <c r="H798" s="29">
        <v>243</v>
      </c>
      <c r="I798" s="31">
        <v>0.46911196911196901</v>
      </c>
      <c r="J798" s="29">
        <v>275</v>
      </c>
      <c r="K798" s="31">
        <v>0.53088803088803105</v>
      </c>
      <c r="L798" s="29">
        <v>0</v>
      </c>
      <c r="M798" s="29">
        <v>7</v>
      </c>
      <c r="N798" s="29">
        <v>58</v>
      </c>
      <c r="O798" s="29">
        <v>17</v>
      </c>
      <c r="P798" s="29">
        <v>0</v>
      </c>
      <c r="Q798" s="29">
        <v>421</v>
      </c>
      <c r="R798" s="29">
        <v>15</v>
      </c>
      <c r="S798" s="29">
        <f>SUM(Table6[[#This Row],[AmInd]:[HawPI]],Table6[[#This Row],[Multiple]])</f>
        <v>97</v>
      </c>
      <c r="T798" s="29">
        <v>510</v>
      </c>
      <c r="U798" s="31">
        <v>0.98455598455598503</v>
      </c>
      <c r="V798" s="29">
        <v>8</v>
      </c>
      <c r="W798" s="31">
        <v>1.5444015444015399E-2</v>
      </c>
      <c r="X798" s="29">
        <v>0</v>
      </c>
      <c r="Y798" s="29">
        <v>0</v>
      </c>
      <c r="Z798" s="29" t="s">
        <v>1869</v>
      </c>
      <c r="AA798" s="29">
        <v>83</v>
      </c>
      <c r="AB798" s="29">
        <v>85</v>
      </c>
      <c r="AC798" s="29">
        <v>75</v>
      </c>
      <c r="AD798" s="28">
        <v>93</v>
      </c>
      <c r="AE798" s="29">
        <v>92</v>
      </c>
      <c r="AF798" s="29">
        <v>90</v>
      </c>
      <c r="AG798" s="29">
        <v>0</v>
      </c>
      <c r="AH798" s="29">
        <v>0</v>
      </c>
      <c r="AI798" s="29">
        <v>0</v>
      </c>
      <c r="AJ798" s="29">
        <v>0</v>
      </c>
      <c r="AK798" s="29">
        <v>0</v>
      </c>
      <c r="AL798" s="29">
        <v>0</v>
      </c>
      <c r="AM798" s="29">
        <v>0</v>
      </c>
      <c r="AN798" s="29">
        <v>0</v>
      </c>
      <c r="AO798" s="29">
        <v>237</v>
      </c>
      <c r="AP798" s="72">
        <f>Table6[[#This Row],[FRL]]/Table6[[#This Row],[Total Students]]</f>
        <v>0.4575289575289575</v>
      </c>
      <c r="AQ798" s="29">
        <v>237</v>
      </c>
      <c r="AR798" s="57">
        <f>Table6[[#This Row],[At Risk]]/Table6[[#This Row],[Total Students]]</f>
        <v>0.4575289575289575</v>
      </c>
      <c r="AS798" s="29" t="s">
        <v>1767</v>
      </c>
      <c r="AT798" s="29" t="s">
        <v>1800</v>
      </c>
      <c r="AU798" s="70" t="s">
        <v>3247</v>
      </c>
    </row>
    <row r="799" spans="2:47" x14ac:dyDescent="0.25">
      <c r="B799" s="28" t="s">
        <v>1808</v>
      </c>
      <c r="C799" s="28" t="s">
        <v>152</v>
      </c>
      <c r="D799" s="28" t="s">
        <v>153</v>
      </c>
      <c r="E799" s="28" t="s">
        <v>2476</v>
      </c>
      <c r="F799" s="28" t="s">
        <v>1176</v>
      </c>
      <c r="G799" s="29">
        <v>556</v>
      </c>
      <c r="H799" s="29">
        <v>279</v>
      </c>
      <c r="I799" s="31">
        <v>0.50179856115107901</v>
      </c>
      <c r="J799" s="29">
        <v>277</v>
      </c>
      <c r="K799" s="31">
        <v>0.49820143884892099</v>
      </c>
      <c r="L799" s="29">
        <v>0</v>
      </c>
      <c r="M799" s="29">
        <v>4</v>
      </c>
      <c r="N799" s="29">
        <v>321</v>
      </c>
      <c r="O799" s="29">
        <v>13</v>
      </c>
      <c r="P799" s="29">
        <v>1</v>
      </c>
      <c r="Q799" s="29">
        <v>213</v>
      </c>
      <c r="R799" s="29">
        <v>4</v>
      </c>
      <c r="S799" s="29">
        <f>SUM(Table6[[#This Row],[AmInd]:[HawPI]],Table6[[#This Row],[Multiple]])</f>
        <v>343</v>
      </c>
      <c r="T799" s="29">
        <v>549</v>
      </c>
      <c r="U799" s="31">
        <v>0.98741007194244601</v>
      </c>
      <c r="V799" s="29">
        <v>7</v>
      </c>
      <c r="W799" s="31">
        <v>1.2589928057554E-2</v>
      </c>
      <c r="X799" s="29">
        <v>0</v>
      </c>
      <c r="Y799" s="29">
        <v>12</v>
      </c>
      <c r="Z799" s="29" t="s">
        <v>1869</v>
      </c>
      <c r="AA799" s="29">
        <v>97</v>
      </c>
      <c r="AB799" s="29">
        <v>101</v>
      </c>
      <c r="AC799" s="29">
        <v>89</v>
      </c>
      <c r="AD799" s="28">
        <v>85</v>
      </c>
      <c r="AE799" s="29">
        <v>83</v>
      </c>
      <c r="AF799" s="29">
        <v>89</v>
      </c>
      <c r="AG799" s="29">
        <v>0</v>
      </c>
      <c r="AH799" s="29">
        <v>0</v>
      </c>
      <c r="AI799" s="29">
        <v>0</v>
      </c>
      <c r="AJ799" s="29">
        <v>0</v>
      </c>
      <c r="AK799" s="29">
        <v>0</v>
      </c>
      <c r="AL799" s="29">
        <v>0</v>
      </c>
      <c r="AM799" s="29">
        <v>0</v>
      </c>
      <c r="AN799" s="29">
        <v>0</v>
      </c>
      <c r="AO799" s="29">
        <v>371</v>
      </c>
      <c r="AP799" s="72">
        <f>Table6[[#This Row],[FRL]]/Table6[[#This Row],[Total Students]]</f>
        <v>0.66726618705035967</v>
      </c>
      <c r="AQ799" s="29">
        <v>371</v>
      </c>
      <c r="AR799" s="57">
        <f>Table6[[#This Row],[At Risk]]/Table6[[#This Row],[Total Students]]</f>
        <v>0.66726618705035967</v>
      </c>
      <c r="AS799" s="29" t="s">
        <v>1767</v>
      </c>
      <c r="AT799" s="29" t="s">
        <v>1800</v>
      </c>
      <c r="AU799" s="70" t="s">
        <v>3246</v>
      </c>
    </row>
    <row r="800" spans="2:47" x14ac:dyDescent="0.25">
      <c r="B800" s="28" t="s">
        <v>1808</v>
      </c>
      <c r="C800" s="28" t="s">
        <v>152</v>
      </c>
      <c r="D800" s="28" t="s">
        <v>153</v>
      </c>
      <c r="E800" s="28" t="s">
        <v>2477</v>
      </c>
      <c r="F800" s="28" t="s">
        <v>1177</v>
      </c>
      <c r="G800" s="29">
        <v>273</v>
      </c>
      <c r="H800" s="29">
        <v>132</v>
      </c>
      <c r="I800" s="31">
        <v>0.48351648351648402</v>
      </c>
      <c r="J800" s="29">
        <v>141</v>
      </c>
      <c r="K800" s="31">
        <v>0.51648351648351698</v>
      </c>
      <c r="L800" s="29">
        <v>0</v>
      </c>
      <c r="M800" s="29">
        <v>3</v>
      </c>
      <c r="N800" s="29">
        <v>31</v>
      </c>
      <c r="O800" s="29">
        <v>31</v>
      </c>
      <c r="P800" s="29">
        <v>0</v>
      </c>
      <c r="Q800" s="29">
        <v>203</v>
      </c>
      <c r="R800" s="29">
        <v>5</v>
      </c>
      <c r="S800" s="29">
        <f>SUM(Table6[[#This Row],[AmInd]:[HawPI]],Table6[[#This Row],[Multiple]])</f>
        <v>70</v>
      </c>
      <c r="T800" s="29">
        <v>251</v>
      </c>
      <c r="U800" s="31">
        <v>0.91941391941391903</v>
      </c>
      <c r="V800" s="29">
        <v>22</v>
      </c>
      <c r="W800" s="31">
        <v>8.0586080586080605E-2</v>
      </c>
      <c r="X800" s="29">
        <v>0</v>
      </c>
      <c r="Y800" s="29">
        <v>10</v>
      </c>
      <c r="Z800" s="29" t="s">
        <v>1869</v>
      </c>
      <c r="AA800" s="29">
        <v>58</v>
      </c>
      <c r="AB800" s="29">
        <v>53</v>
      </c>
      <c r="AC800" s="29">
        <v>35</v>
      </c>
      <c r="AD800" s="28">
        <v>44</v>
      </c>
      <c r="AE800" s="29">
        <v>43</v>
      </c>
      <c r="AF800" s="29">
        <v>30</v>
      </c>
      <c r="AG800" s="29">
        <v>0</v>
      </c>
      <c r="AH800" s="29">
        <v>0</v>
      </c>
      <c r="AI800" s="29">
        <v>0</v>
      </c>
      <c r="AJ800" s="29">
        <v>0</v>
      </c>
      <c r="AK800" s="29">
        <v>0</v>
      </c>
      <c r="AL800" s="29">
        <v>0</v>
      </c>
      <c r="AM800" s="29">
        <v>0</v>
      </c>
      <c r="AN800" s="29">
        <v>0</v>
      </c>
      <c r="AO800" s="29">
        <v>254</v>
      </c>
      <c r="AP800" s="72">
        <f>Table6[[#This Row],[FRL]]/Table6[[#This Row],[Total Students]]</f>
        <v>0.93040293040293043</v>
      </c>
      <c r="AQ800" s="29">
        <v>254</v>
      </c>
      <c r="AR800" s="57">
        <f>Table6[[#This Row],[At Risk]]/Table6[[#This Row],[Total Students]]</f>
        <v>0.93040293040293043</v>
      </c>
      <c r="AS800" s="29" t="s">
        <v>1767</v>
      </c>
      <c r="AT800" s="29" t="s">
        <v>1800</v>
      </c>
      <c r="AU800" s="70" t="s">
        <v>3246</v>
      </c>
    </row>
    <row r="801" spans="2:47" x14ac:dyDescent="0.25">
      <c r="B801" s="28" t="s">
        <v>1808</v>
      </c>
      <c r="C801" s="28" t="s">
        <v>152</v>
      </c>
      <c r="D801" s="28" t="s">
        <v>153</v>
      </c>
      <c r="E801" s="28" t="s">
        <v>2478</v>
      </c>
      <c r="F801" s="28" t="s">
        <v>1178</v>
      </c>
      <c r="G801" s="29">
        <v>206</v>
      </c>
      <c r="H801" s="29">
        <v>110</v>
      </c>
      <c r="I801" s="31">
        <v>0.53398058252427205</v>
      </c>
      <c r="J801" s="29">
        <v>96</v>
      </c>
      <c r="K801" s="31">
        <v>0.466019417475728</v>
      </c>
      <c r="L801" s="29">
        <v>1</v>
      </c>
      <c r="M801" s="29">
        <v>6</v>
      </c>
      <c r="N801" s="29">
        <v>130</v>
      </c>
      <c r="O801" s="29">
        <v>8</v>
      </c>
      <c r="P801" s="29">
        <v>0</v>
      </c>
      <c r="Q801" s="29">
        <v>51</v>
      </c>
      <c r="R801" s="29">
        <v>10</v>
      </c>
      <c r="S801" s="29">
        <f>SUM(Table6[[#This Row],[AmInd]:[HawPI]],Table6[[#This Row],[Multiple]])</f>
        <v>155</v>
      </c>
      <c r="T801" s="29">
        <v>200</v>
      </c>
      <c r="U801" s="31">
        <v>0.970873786407767</v>
      </c>
      <c r="V801" s="29">
        <v>6</v>
      </c>
      <c r="W801" s="31">
        <v>2.9126213592233E-2</v>
      </c>
      <c r="X801" s="29">
        <v>0</v>
      </c>
      <c r="Y801" s="29">
        <v>0</v>
      </c>
      <c r="Z801" s="29" t="s">
        <v>1869</v>
      </c>
      <c r="AA801" s="29">
        <v>37</v>
      </c>
      <c r="AB801" s="29">
        <v>29</v>
      </c>
      <c r="AC801" s="29">
        <v>31</v>
      </c>
      <c r="AD801" s="28">
        <v>41</v>
      </c>
      <c r="AE801" s="29">
        <v>32</v>
      </c>
      <c r="AF801" s="29">
        <v>36</v>
      </c>
      <c r="AG801" s="29">
        <v>0</v>
      </c>
      <c r="AH801" s="29">
        <v>0</v>
      </c>
      <c r="AI801" s="29">
        <v>0</v>
      </c>
      <c r="AJ801" s="29">
        <v>0</v>
      </c>
      <c r="AK801" s="29">
        <v>0</v>
      </c>
      <c r="AL801" s="29">
        <v>0</v>
      </c>
      <c r="AM801" s="29">
        <v>0</v>
      </c>
      <c r="AN801" s="29">
        <v>0</v>
      </c>
      <c r="AO801" s="29">
        <v>181</v>
      </c>
      <c r="AP801" s="72">
        <f>Table6[[#This Row],[FRL]]/Table6[[#This Row],[Total Students]]</f>
        <v>0.87864077669902918</v>
      </c>
      <c r="AQ801" s="29">
        <v>181</v>
      </c>
      <c r="AR801" s="57">
        <f>Table6[[#This Row],[At Risk]]/Table6[[#This Row],[Total Students]]</f>
        <v>0.87864077669902918</v>
      </c>
      <c r="AS801" s="29" t="s">
        <v>1767</v>
      </c>
      <c r="AT801" s="29" t="s">
        <v>1800</v>
      </c>
      <c r="AU801" s="70" t="s">
        <v>3246</v>
      </c>
    </row>
    <row r="802" spans="2:47" x14ac:dyDescent="0.25">
      <c r="B802" s="28" t="s">
        <v>1808</v>
      </c>
      <c r="C802" s="28" t="s">
        <v>152</v>
      </c>
      <c r="D802" s="28" t="s">
        <v>153</v>
      </c>
      <c r="E802" s="28" t="s">
        <v>2479</v>
      </c>
      <c r="F802" s="28" t="s">
        <v>1179</v>
      </c>
      <c r="G802" s="29">
        <v>1236</v>
      </c>
      <c r="H802" s="29">
        <v>656</v>
      </c>
      <c r="I802" s="31">
        <v>0.53074433656957898</v>
      </c>
      <c r="J802" s="29">
        <v>580</v>
      </c>
      <c r="K802" s="31">
        <v>0.46925566343042102</v>
      </c>
      <c r="L802" s="29">
        <v>1</v>
      </c>
      <c r="M802" s="29">
        <v>13</v>
      </c>
      <c r="N802" s="29">
        <v>817</v>
      </c>
      <c r="O802" s="29">
        <v>15</v>
      </c>
      <c r="P802" s="29">
        <v>0</v>
      </c>
      <c r="Q802" s="29">
        <v>372</v>
      </c>
      <c r="R802" s="29">
        <v>18</v>
      </c>
      <c r="S802" s="29">
        <f>SUM(Table6[[#This Row],[AmInd]:[HawPI]],Table6[[#This Row],[Multiple]])</f>
        <v>864</v>
      </c>
      <c r="T802" s="29">
        <v>1230</v>
      </c>
      <c r="U802" s="31">
        <v>0.99514563106796095</v>
      </c>
      <c r="V802" s="29">
        <v>6</v>
      </c>
      <c r="W802" s="31">
        <v>4.8543689320388302E-3</v>
      </c>
      <c r="X802" s="29">
        <v>0</v>
      </c>
      <c r="Y802" s="29">
        <v>0</v>
      </c>
      <c r="Z802" s="29" t="s">
        <v>1869</v>
      </c>
      <c r="AA802" s="29">
        <v>0</v>
      </c>
      <c r="AB802" s="29">
        <v>0</v>
      </c>
      <c r="AC802" s="29">
        <v>0</v>
      </c>
      <c r="AD802" s="28">
        <v>0</v>
      </c>
      <c r="AE802" s="29">
        <v>0</v>
      </c>
      <c r="AF802" s="29">
        <v>0</v>
      </c>
      <c r="AG802" s="29">
        <v>0</v>
      </c>
      <c r="AH802" s="29">
        <v>0</v>
      </c>
      <c r="AI802" s="29">
        <v>0</v>
      </c>
      <c r="AJ802" s="29">
        <v>326</v>
      </c>
      <c r="AK802" s="29">
        <v>1</v>
      </c>
      <c r="AL802" s="29">
        <v>308</v>
      </c>
      <c r="AM802" s="29">
        <v>297</v>
      </c>
      <c r="AN802" s="29">
        <v>304</v>
      </c>
      <c r="AO802" s="29">
        <v>781</v>
      </c>
      <c r="AP802" s="72">
        <f>Table6[[#This Row],[FRL]]/Table6[[#This Row],[Total Students]]</f>
        <v>0.6318770226537217</v>
      </c>
      <c r="AQ802" s="29">
        <v>784</v>
      </c>
      <c r="AR802" s="57">
        <f>Table6[[#This Row],[At Risk]]/Table6[[#This Row],[Total Students]]</f>
        <v>0.63430420711974111</v>
      </c>
      <c r="AS802" s="29" t="s">
        <v>1767</v>
      </c>
      <c r="AT802" s="29" t="s">
        <v>1800</v>
      </c>
      <c r="AU802" s="70" t="s">
        <v>3247</v>
      </c>
    </row>
    <row r="803" spans="2:47" x14ac:dyDescent="0.25">
      <c r="B803" s="28" t="s">
        <v>1808</v>
      </c>
      <c r="C803" s="28" t="s">
        <v>152</v>
      </c>
      <c r="D803" s="28" t="s">
        <v>153</v>
      </c>
      <c r="E803" s="28" t="s">
        <v>2480</v>
      </c>
      <c r="F803" s="28" t="s">
        <v>1180</v>
      </c>
      <c r="G803" s="29">
        <v>931</v>
      </c>
      <c r="H803" s="29">
        <v>459</v>
      </c>
      <c r="I803" s="31">
        <v>0.49301825993555298</v>
      </c>
      <c r="J803" s="29">
        <v>472</v>
      </c>
      <c r="K803" s="31">
        <v>0.50698174006444696</v>
      </c>
      <c r="L803" s="29">
        <v>0</v>
      </c>
      <c r="M803" s="29">
        <v>12</v>
      </c>
      <c r="N803" s="29">
        <v>628</v>
      </c>
      <c r="O803" s="29">
        <v>17</v>
      </c>
      <c r="P803" s="29">
        <v>0</v>
      </c>
      <c r="Q803" s="29">
        <v>267</v>
      </c>
      <c r="R803" s="29">
        <v>7</v>
      </c>
      <c r="S803" s="29">
        <f>SUM(Table6[[#This Row],[AmInd]:[HawPI]],Table6[[#This Row],[Multiple]])</f>
        <v>664</v>
      </c>
      <c r="T803" s="29">
        <v>926</v>
      </c>
      <c r="U803" s="31">
        <v>0.99462943071965604</v>
      </c>
      <c r="V803" s="29">
        <v>5</v>
      </c>
      <c r="W803" s="31">
        <v>5.37056928034372E-3</v>
      </c>
      <c r="X803" s="29">
        <v>0</v>
      </c>
      <c r="Y803" s="29">
        <v>0</v>
      </c>
      <c r="Z803" s="29" t="s">
        <v>1869</v>
      </c>
      <c r="AA803" s="29">
        <v>0</v>
      </c>
      <c r="AB803" s="29">
        <v>0</v>
      </c>
      <c r="AC803" s="29">
        <v>0</v>
      </c>
      <c r="AD803" s="28">
        <v>0</v>
      </c>
      <c r="AE803" s="29">
        <v>0</v>
      </c>
      <c r="AF803" s="29">
        <v>0</v>
      </c>
      <c r="AG803" s="29">
        <v>292</v>
      </c>
      <c r="AH803" s="29">
        <v>344</v>
      </c>
      <c r="AI803" s="29">
        <v>295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662</v>
      </c>
      <c r="AP803" s="72">
        <f>Table6[[#This Row],[FRL]]/Table6[[#This Row],[Total Students]]</f>
        <v>0.71106337271750808</v>
      </c>
      <c r="AQ803" s="29">
        <v>662</v>
      </c>
      <c r="AR803" s="57">
        <f>Table6[[#This Row],[At Risk]]/Table6[[#This Row],[Total Students]]</f>
        <v>0.71106337271750808</v>
      </c>
      <c r="AS803" s="29" t="s">
        <v>1767</v>
      </c>
      <c r="AT803" s="29" t="s">
        <v>1800</v>
      </c>
      <c r="AU803" s="70" t="s">
        <v>3246</v>
      </c>
    </row>
    <row r="804" spans="2:47" x14ac:dyDescent="0.25">
      <c r="B804" s="28" t="s">
        <v>1808</v>
      </c>
      <c r="C804" s="28" t="s">
        <v>152</v>
      </c>
      <c r="D804" s="28" t="s">
        <v>153</v>
      </c>
      <c r="E804" s="28" t="s">
        <v>2481</v>
      </c>
      <c r="F804" s="28" t="s">
        <v>1181</v>
      </c>
      <c r="G804" s="29">
        <v>214</v>
      </c>
      <c r="H804" s="29">
        <v>101</v>
      </c>
      <c r="I804" s="31">
        <v>0.47196261682243001</v>
      </c>
      <c r="J804" s="29">
        <v>113</v>
      </c>
      <c r="K804" s="31">
        <v>0.52803738317756999</v>
      </c>
      <c r="L804" s="29">
        <v>0</v>
      </c>
      <c r="M804" s="29">
        <v>0</v>
      </c>
      <c r="N804" s="29">
        <v>2</v>
      </c>
      <c r="O804" s="29">
        <v>2</v>
      </c>
      <c r="P804" s="29">
        <v>0</v>
      </c>
      <c r="Q804" s="29">
        <v>206</v>
      </c>
      <c r="R804" s="29">
        <v>4</v>
      </c>
      <c r="S804" s="29">
        <f>SUM(Table6[[#This Row],[AmInd]:[HawPI]],Table6[[#This Row],[Multiple]])</f>
        <v>8</v>
      </c>
      <c r="T804" s="29">
        <v>214</v>
      </c>
      <c r="U804" s="31">
        <v>1</v>
      </c>
      <c r="V804" s="29">
        <v>0</v>
      </c>
      <c r="W804" s="31">
        <v>0</v>
      </c>
      <c r="X804" s="29">
        <v>0</v>
      </c>
      <c r="Y804" s="29">
        <v>0</v>
      </c>
      <c r="Z804" s="29" t="s">
        <v>1869</v>
      </c>
      <c r="AA804" s="29">
        <v>22</v>
      </c>
      <c r="AB804" s="29">
        <v>29</v>
      </c>
      <c r="AC804" s="29">
        <v>23</v>
      </c>
      <c r="AD804" s="28">
        <v>25</v>
      </c>
      <c r="AE804" s="29">
        <v>26</v>
      </c>
      <c r="AF804" s="29">
        <v>19</v>
      </c>
      <c r="AG804" s="29">
        <v>25</v>
      </c>
      <c r="AH804" s="29">
        <v>26</v>
      </c>
      <c r="AI804" s="29">
        <v>19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131</v>
      </c>
      <c r="AP804" s="72">
        <f>Table6[[#This Row],[FRL]]/Table6[[#This Row],[Total Students]]</f>
        <v>0.61214953271028039</v>
      </c>
      <c r="AQ804" s="29">
        <v>131</v>
      </c>
      <c r="AR804" s="57">
        <f>Table6[[#This Row],[At Risk]]/Table6[[#This Row],[Total Students]]</f>
        <v>0.61214953271028039</v>
      </c>
      <c r="AS804" s="29" t="s">
        <v>1767</v>
      </c>
      <c r="AT804" s="29" t="s">
        <v>1800</v>
      </c>
      <c r="AU804" s="70" t="s">
        <v>3247</v>
      </c>
    </row>
    <row r="805" spans="2:47" x14ac:dyDescent="0.25">
      <c r="B805" s="28" t="s">
        <v>1808</v>
      </c>
      <c r="C805" s="28" t="s">
        <v>152</v>
      </c>
      <c r="D805" s="28" t="s">
        <v>153</v>
      </c>
      <c r="E805" s="28" t="s">
        <v>2482</v>
      </c>
      <c r="F805" s="28" t="s">
        <v>1182</v>
      </c>
      <c r="G805" s="29">
        <v>316</v>
      </c>
      <c r="H805" s="29">
        <v>135</v>
      </c>
      <c r="I805" s="31">
        <v>0.427215189873418</v>
      </c>
      <c r="J805" s="29">
        <v>181</v>
      </c>
      <c r="K805" s="31">
        <v>0.572784810126582</v>
      </c>
      <c r="L805" s="29">
        <v>0</v>
      </c>
      <c r="M805" s="29">
        <v>4</v>
      </c>
      <c r="N805" s="29">
        <v>121</v>
      </c>
      <c r="O805" s="29">
        <v>37</v>
      </c>
      <c r="P805" s="29">
        <v>0</v>
      </c>
      <c r="Q805" s="29">
        <v>147</v>
      </c>
      <c r="R805" s="29">
        <v>7</v>
      </c>
      <c r="S805" s="29">
        <f>SUM(Table6[[#This Row],[AmInd]:[HawPI]],Table6[[#This Row],[Multiple]])</f>
        <v>169</v>
      </c>
      <c r="T805" s="29">
        <v>298</v>
      </c>
      <c r="U805" s="31">
        <v>0.943037974683544</v>
      </c>
      <c r="V805" s="29">
        <v>18</v>
      </c>
      <c r="W805" s="31">
        <v>5.6962025316455701E-2</v>
      </c>
      <c r="X805" s="29">
        <v>0</v>
      </c>
      <c r="Y805" s="29">
        <v>0</v>
      </c>
      <c r="Z805" s="29" t="s">
        <v>1869</v>
      </c>
      <c r="AA805" s="29">
        <v>57</v>
      </c>
      <c r="AB805" s="29">
        <v>52</v>
      </c>
      <c r="AC805" s="29">
        <v>54</v>
      </c>
      <c r="AD805" s="28">
        <v>56</v>
      </c>
      <c r="AE805" s="29">
        <v>45</v>
      </c>
      <c r="AF805" s="29">
        <v>52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286</v>
      </c>
      <c r="AP805" s="72">
        <f>Table6[[#This Row],[FRL]]/Table6[[#This Row],[Total Students]]</f>
        <v>0.90506329113924056</v>
      </c>
      <c r="AQ805" s="29">
        <v>286</v>
      </c>
      <c r="AR805" s="57">
        <f>Table6[[#This Row],[At Risk]]/Table6[[#This Row],[Total Students]]</f>
        <v>0.90506329113924056</v>
      </c>
      <c r="AS805" s="29" t="s">
        <v>1767</v>
      </c>
      <c r="AT805" s="29" t="s">
        <v>1800</v>
      </c>
      <c r="AU805" s="70" t="s">
        <v>3246</v>
      </c>
    </row>
    <row r="806" spans="2:47" x14ac:dyDescent="0.25">
      <c r="B806" s="28" t="s">
        <v>1808</v>
      </c>
      <c r="C806" s="28" t="s">
        <v>152</v>
      </c>
      <c r="D806" s="28" t="s">
        <v>153</v>
      </c>
      <c r="E806" s="28" t="s">
        <v>2483</v>
      </c>
      <c r="F806" s="28" t="s">
        <v>1183</v>
      </c>
      <c r="G806" s="29">
        <v>445</v>
      </c>
      <c r="H806" s="29">
        <v>236</v>
      </c>
      <c r="I806" s="31">
        <v>0.530337078651685</v>
      </c>
      <c r="J806" s="29">
        <v>209</v>
      </c>
      <c r="K806" s="31">
        <v>0.469662921348315</v>
      </c>
      <c r="L806" s="29">
        <v>0</v>
      </c>
      <c r="M806" s="29">
        <v>2</v>
      </c>
      <c r="N806" s="29">
        <v>243</v>
      </c>
      <c r="O806" s="29">
        <v>37</v>
      </c>
      <c r="P806" s="29">
        <v>0</v>
      </c>
      <c r="Q806" s="29">
        <v>154</v>
      </c>
      <c r="R806" s="29">
        <v>9</v>
      </c>
      <c r="S806" s="29">
        <f>SUM(Table6[[#This Row],[AmInd]:[HawPI]],Table6[[#This Row],[Multiple]])</f>
        <v>291</v>
      </c>
      <c r="T806" s="29">
        <v>431</v>
      </c>
      <c r="U806" s="31">
        <v>0.96853932584269697</v>
      </c>
      <c r="V806" s="29">
        <v>14</v>
      </c>
      <c r="W806" s="31">
        <v>3.14606741573034E-2</v>
      </c>
      <c r="X806" s="29">
        <v>0</v>
      </c>
      <c r="Y806" s="29">
        <v>0</v>
      </c>
      <c r="Z806" s="29" t="s">
        <v>1869</v>
      </c>
      <c r="AA806" s="29">
        <v>0</v>
      </c>
      <c r="AB806" s="29">
        <v>0</v>
      </c>
      <c r="AC806" s="29">
        <v>0</v>
      </c>
      <c r="AD806" s="28">
        <v>0</v>
      </c>
      <c r="AE806" s="29">
        <v>0</v>
      </c>
      <c r="AF806" s="29">
        <v>0</v>
      </c>
      <c r="AG806" s="29">
        <v>146</v>
      </c>
      <c r="AH806" s="29">
        <v>147</v>
      </c>
      <c r="AI806" s="29">
        <v>152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413</v>
      </c>
      <c r="AP806" s="72">
        <f>Table6[[#This Row],[FRL]]/Table6[[#This Row],[Total Students]]</f>
        <v>0.92808988764044942</v>
      </c>
      <c r="AQ806" s="29">
        <v>413</v>
      </c>
      <c r="AR806" s="57">
        <f>Table6[[#This Row],[At Risk]]/Table6[[#This Row],[Total Students]]</f>
        <v>0.92808988764044942</v>
      </c>
      <c r="AS806" s="29" t="s">
        <v>1767</v>
      </c>
      <c r="AT806" s="29" t="s">
        <v>1800</v>
      </c>
      <c r="AU806" s="70" t="s">
        <v>3246</v>
      </c>
    </row>
    <row r="807" spans="2:47" x14ac:dyDescent="0.25">
      <c r="B807" s="28" t="s">
        <v>1808</v>
      </c>
      <c r="C807" s="28" t="s">
        <v>152</v>
      </c>
      <c r="D807" s="28" t="s">
        <v>153</v>
      </c>
      <c r="E807" s="28" t="s">
        <v>2484</v>
      </c>
      <c r="F807" s="28" t="s">
        <v>1184</v>
      </c>
      <c r="G807" s="29">
        <v>365</v>
      </c>
      <c r="H807" s="29">
        <v>170</v>
      </c>
      <c r="I807" s="31">
        <v>0.465753424657534</v>
      </c>
      <c r="J807" s="29">
        <v>195</v>
      </c>
      <c r="K807" s="31">
        <v>0.534246575342466</v>
      </c>
      <c r="L807" s="29">
        <v>0</v>
      </c>
      <c r="M807" s="29">
        <v>0</v>
      </c>
      <c r="N807" s="29">
        <v>356</v>
      </c>
      <c r="O807" s="29">
        <v>1</v>
      </c>
      <c r="P807" s="29">
        <v>0</v>
      </c>
      <c r="Q807" s="29">
        <v>3</v>
      </c>
      <c r="R807" s="29">
        <v>5</v>
      </c>
      <c r="S807" s="29">
        <f>SUM(Table6[[#This Row],[AmInd]:[HawPI]],Table6[[#This Row],[Multiple]])</f>
        <v>362</v>
      </c>
      <c r="T807" s="29">
        <v>364</v>
      </c>
      <c r="U807" s="31">
        <v>0.99726027397260297</v>
      </c>
      <c r="V807" s="29">
        <v>1</v>
      </c>
      <c r="W807" s="31">
        <v>2.7397260273972599E-3</v>
      </c>
      <c r="X807" s="29">
        <v>0</v>
      </c>
      <c r="Y807" s="29">
        <v>6</v>
      </c>
      <c r="Z807" s="29" t="s">
        <v>1869</v>
      </c>
      <c r="AA807" s="29">
        <v>57</v>
      </c>
      <c r="AB807" s="29">
        <v>67</v>
      </c>
      <c r="AC807" s="29">
        <v>63</v>
      </c>
      <c r="AD807" s="28">
        <v>53</v>
      </c>
      <c r="AE807" s="29">
        <v>55</v>
      </c>
      <c r="AF807" s="29">
        <v>64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357</v>
      </c>
      <c r="AP807" s="72">
        <f>Table6[[#This Row],[FRL]]/Table6[[#This Row],[Total Students]]</f>
        <v>0.9780821917808219</v>
      </c>
      <c r="AQ807" s="29">
        <v>357</v>
      </c>
      <c r="AR807" s="57">
        <f>Table6[[#This Row],[At Risk]]/Table6[[#This Row],[Total Students]]</f>
        <v>0.9780821917808219</v>
      </c>
      <c r="AS807" s="29" t="s">
        <v>1767</v>
      </c>
      <c r="AT807" s="29" t="s">
        <v>1800</v>
      </c>
      <c r="AU807" s="70" t="s">
        <v>3246</v>
      </c>
    </row>
    <row r="808" spans="2:47" x14ac:dyDescent="0.25">
      <c r="B808" s="28" t="s">
        <v>1808</v>
      </c>
      <c r="C808" s="28" t="s">
        <v>152</v>
      </c>
      <c r="D808" s="28" t="s">
        <v>153</v>
      </c>
      <c r="E808" s="28" t="s">
        <v>2485</v>
      </c>
      <c r="F808" s="28" t="s">
        <v>1185</v>
      </c>
      <c r="G808" s="29">
        <v>242</v>
      </c>
      <c r="H808" s="29">
        <v>130</v>
      </c>
      <c r="I808" s="31">
        <v>0.53719008264462798</v>
      </c>
      <c r="J808" s="29">
        <v>112</v>
      </c>
      <c r="K808" s="31">
        <v>0.46280991735537202</v>
      </c>
      <c r="L808" s="29">
        <v>0</v>
      </c>
      <c r="M808" s="29">
        <v>0</v>
      </c>
      <c r="N808" s="29">
        <v>226</v>
      </c>
      <c r="O808" s="29">
        <v>7</v>
      </c>
      <c r="P808" s="29">
        <v>0</v>
      </c>
      <c r="Q808" s="29">
        <v>7</v>
      </c>
      <c r="R808" s="29">
        <v>2</v>
      </c>
      <c r="S808" s="29">
        <f>SUM(Table6[[#This Row],[AmInd]:[HawPI]],Table6[[#This Row],[Multiple]])</f>
        <v>235</v>
      </c>
      <c r="T808" s="29">
        <v>240</v>
      </c>
      <c r="U808" s="31">
        <v>0.99173553719008301</v>
      </c>
      <c r="V808" s="29">
        <v>2</v>
      </c>
      <c r="W808" s="31">
        <v>8.2644628099173608E-3</v>
      </c>
      <c r="X808" s="29">
        <v>0</v>
      </c>
      <c r="Y808" s="29">
        <v>6</v>
      </c>
      <c r="Z808" s="29" t="s">
        <v>1869</v>
      </c>
      <c r="AA808" s="29">
        <v>47</v>
      </c>
      <c r="AB808" s="29">
        <v>47</v>
      </c>
      <c r="AC808" s="29">
        <v>32</v>
      </c>
      <c r="AD808" s="28">
        <v>45</v>
      </c>
      <c r="AE808" s="29">
        <v>29</v>
      </c>
      <c r="AF808" s="29">
        <v>36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239</v>
      </c>
      <c r="AP808" s="72">
        <f>Table6[[#This Row],[FRL]]/Table6[[#This Row],[Total Students]]</f>
        <v>0.98760330578512401</v>
      </c>
      <c r="AQ808" s="29">
        <v>239</v>
      </c>
      <c r="AR808" s="57">
        <f>Table6[[#This Row],[At Risk]]/Table6[[#This Row],[Total Students]]</f>
        <v>0.98760330578512401</v>
      </c>
      <c r="AS808" s="29" t="s">
        <v>1767</v>
      </c>
      <c r="AT808" s="29" t="s">
        <v>1800</v>
      </c>
      <c r="AU808" s="70" t="s">
        <v>3246</v>
      </c>
    </row>
    <row r="809" spans="2:47" x14ac:dyDescent="0.25">
      <c r="B809" s="28" t="s">
        <v>1808</v>
      </c>
      <c r="C809" s="28" t="s">
        <v>152</v>
      </c>
      <c r="D809" s="28" t="s">
        <v>153</v>
      </c>
      <c r="E809" s="28" t="s">
        <v>2486</v>
      </c>
      <c r="F809" s="28" t="s">
        <v>1186</v>
      </c>
      <c r="G809" s="29">
        <v>705</v>
      </c>
      <c r="H809" s="29">
        <v>344</v>
      </c>
      <c r="I809" s="31">
        <v>0.487943262411348</v>
      </c>
      <c r="J809" s="29">
        <v>361</v>
      </c>
      <c r="K809" s="31">
        <v>0.512056737588652</v>
      </c>
      <c r="L809" s="29">
        <v>3</v>
      </c>
      <c r="M809" s="29">
        <v>30</v>
      </c>
      <c r="N809" s="29">
        <v>91</v>
      </c>
      <c r="O809" s="29">
        <v>19</v>
      </c>
      <c r="P809" s="29">
        <v>0</v>
      </c>
      <c r="Q809" s="29">
        <v>552</v>
      </c>
      <c r="R809" s="29">
        <v>10</v>
      </c>
      <c r="S809" s="29">
        <f>SUM(Table6[[#This Row],[AmInd]:[HawPI]],Table6[[#This Row],[Multiple]])</f>
        <v>153</v>
      </c>
      <c r="T809" s="29">
        <v>696</v>
      </c>
      <c r="U809" s="31">
        <v>0.98723404255319103</v>
      </c>
      <c r="V809" s="29">
        <v>9</v>
      </c>
      <c r="W809" s="31">
        <v>1.27659574468085E-2</v>
      </c>
      <c r="X809" s="29">
        <v>0</v>
      </c>
      <c r="Y809" s="29">
        <v>4</v>
      </c>
      <c r="Z809" s="29" t="s">
        <v>1869</v>
      </c>
      <c r="AA809" s="29">
        <v>115</v>
      </c>
      <c r="AB809" s="29">
        <v>118</v>
      </c>
      <c r="AC809" s="29">
        <v>109</v>
      </c>
      <c r="AD809" s="28">
        <v>121</v>
      </c>
      <c r="AE809" s="29">
        <v>120</v>
      </c>
      <c r="AF809" s="29">
        <v>118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262</v>
      </c>
      <c r="AP809" s="72">
        <f>Table6[[#This Row],[FRL]]/Table6[[#This Row],[Total Students]]</f>
        <v>0.37163120567375885</v>
      </c>
      <c r="AQ809" s="29">
        <v>268</v>
      </c>
      <c r="AR809" s="57">
        <f>Table6[[#This Row],[At Risk]]/Table6[[#This Row],[Total Students]]</f>
        <v>0.3801418439716312</v>
      </c>
      <c r="AS809" s="29" t="s">
        <v>1767</v>
      </c>
      <c r="AT809" s="29" t="s">
        <v>1800</v>
      </c>
      <c r="AU809" s="70" t="s">
        <v>3247</v>
      </c>
    </row>
    <row r="810" spans="2:47" x14ac:dyDescent="0.25">
      <c r="B810" s="28" t="s">
        <v>1808</v>
      </c>
      <c r="C810" s="28" t="s">
        <v>152</v>
      </c>
      <c r="D810" s="28" t="s">
        <v>153</v>
      </c>
      <c r="E810" s="28" t="s">
        <v>2487</v>
      </c>
      <c r="F810" s="28" t="s">
        <v>1187</v>
      </c>
      <c r="G810" s="29">
        <v>485</v>
      </c>
      <c r="H810" s="29">
        <v>230</v>
      </c>
      <c r="I810" s="31">
        <v>0.47422680412371099</v>
      </c>
      <c r="J810" s="29">
        <v>255</v>
      </c>
      <c r="K810" s="31">
        <v>0.52577319587628901</v>
      </c>
      <c r="L810" s="29">
        <v>0</v>
      </c>
      <c r="M810" s="29">
        <v>12</v>
      </c>
      <c r="N810" s="29">
        <v>68</v>
      </c>
      <c r="O810" s="29">
        <v>6</v>
      </c>
      <c r="P810" s="29">
        <v>0</v>
      </c>
      <c r="Q810" s="29">
        <v>398</v>
      </c>
      <c r="R810" s="29">
        <v>1</v>
      </c>
      <c r="S810" s="29">
        <f>SUM(Table6[[#This Row],[AmInd]:[HawPI]],Table6[[#This Row],[Multiple]])</f>
        <v>87</v>
      </c>
      <c r="T810" s="29">
        <v>484</v>
      </c>
      <c r="U810" s="31">
        <v>0.99793814432989703</v>
      </c>
      <c r="V810" s="29">
        <v>1</v>
      </c>
      <c r="W810" s="31">
        <v>2.0618556701030898E-3</v>
      </c>
      <c r="X810" s="29">
        <v>0</v>
      </c>
      <c r="Y810" s="29">
        <v>0</v>
      </c>
      <c r="Z810" s="29" t="s">
        <v>1869</v>
      </c>
      <c r="AA810" s="29">
        <v>0</v>
      </c>
      <c r="AB810" s="29">
        <v>0</v>
      </c>
      <c r="AC810" s="29">
        <v>0</v>
      </c>
      <c r="AD810" s="28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126</v>
      </c>
      <c r="AK810" s="29">
        <v>0</v>
      </c>
      <c r="AL810" s="29">
        <v>127</v>
      </c>
      <c r="AM810" s="29">
        <v>116</v>
      </c>
      <c r="AN810" s="29">
        <v>116</v>
      </c>
      <c r="AO810" s="29">
        <v>131</v>
      </c>
      <c r="AP810" s="72">
        <f>Table6[[#This Row],[FRL]]/Table6[[#This Row],[Total Students]]</f>
        <v>0.27010309278350514</v>
      </c>
      <c r="AQ810" s="29">
        <v>132</v>
      </c>
      <c r="AR810" s="57">
        <f>Table6[[#This Row],[At Risk]]/Table6[[#This Row],[Total Students]]</f>
        <v>0.27216494845360822</v>
      </c>
      <c r="AS810" s="29" t="s">
        <v>1767</v>
      </c>
      <c r="AT810" s="29" t="s">
        <v>1800</v>
      </c>
      <c r="AU810" s="70" t="s">
        <v>3247</v>
      </c>
    </row>
    <row r="811" spans="2:47" x14ac:dyDescent="0.25">
      <c r="B811" s="28" t="s">
        <v>1808</v>
      </c>
      <c r="C811" s="28" t="s">
        <v>152</v>
      </c>
      <c r="D811" s="28" t="s">
        <v>153</v>
      </c>
      <c r="E811" s="28" t="s">
        <v>2488</v>
      </c>
      <c r="F811" s="28" t="s">
        <v>1188</v>
      </c>
      <c r="G811" s="29">
        <v>418</v>
      </c>
      <c r="H811" s="29">
        <v>211</v>
      </c>
      <c r="I811" s="31">
        <v>0.504784688995215</v>
      </c>
      <c r="J811" s="29">
        <v>207</v>
      </c>
      <c r="K811" s="31">
        <v>0.495215311004785</v>
      </c>
      <c r="L811" s="29">
        <v>2</v>
      </c>
      <c r="M811" s="29">
        <v>5</v>
      </c>
      <c r="N811" s="29">
        <v>154</v>
      </c>
      <c r="O811" s="29">
        <v>7</v>
      </c>
      <c r="P811" s="29">
        <v>0</v>
      </c>
      <c r="Q811" s="29">
        <v>246</v>
      </c>
      <c r="R811" s="29">
        <v>4</v>
      </c>
      <c r="S811" s="29">
        <f>SUM(Table6[[#This Row],[AmInd]:[HawPI]],Table6[[#This Row],[Multiple]])</f>
        <v>172</v>
      </c>
      <c r="T811" s="29">
        <v>416</v>
      </c>
      <c r="U811" s="31">
        <v>0.995215311004785</v>
      </c>
      <c r="V811" s="29">
        <v>2</v>
      </c>
      <c r="W811" s="31">
        <v>4.78468899521531E-3</v>
      </c>
      <c r="X811" s="29">
        <v>0</v>
      </c>
      <c r="Y811" s="29">
        <v>0</v>
      </c>
      <c r="Z811" s="29" t="s">
        <v>1869</v>
      </c>
      <c r="AA811" s="29">
        <v>0</v>
      </c>
      <c r="AB811" s="29">
        <v>0</v>
      </c>
      <c r="AC811" s="29">
        <v>0</v>
      </c>
      <c r="AD811" s="28">
        <v>137</v>
      </c>
      <c r="AE811" s="29">
        <v>156</v>
      </c>
      <c r="AF811" s="29">
        <v>125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283</v>
      </c>
      <c r="AP811" s="72">
        <f>Table6[[#This Row],[FRL]]/Table6[[#This Row],[Total Students]]</f>
        <v>0.67703349282296654</v>
      </c>
      <c r="AQ811" s="29">
        <v>283</v>
      </c>
      <c r="AR811" s="57">
        <f>Table6[[#This Row],[At Risk]]/Table6[[#This Row],[Total Students]]</f>
        <v>0.67703349282296654</v>
      </c>
      <c r="AS811" s="29" t="s">
        <v>1767</v>
      </c>
      <c r="AT811" s="29" t="s">
        <v>1800</v>
      </c>
      <c r="AU811" s="70" t="s">
        <v>3247</v>
      </c>
    </row>
    <row r="812" spans="2:47" x14ac:dyDescent="0.25">
      <c r="B812" s="28" t="s">
        <v>1808</v>
      </c>
      <c r="C812" s="28" t="s">
        <v>152</v>
      </c>
      <c r="D812" s="28" t="s">
        <v>153</v>
      </c>
      <c r="E812" s="28" t="s">
        <v>2489</v>
      </c>
      <c r="F812" s="28" t="s">
        <v>1189</v>
      </c>
      <c r="G812" s="29">
        <v>238</v>
      </c>
      <c r="H812" s="29">
        <v>123</v>
      </c>
      <c r="I812" s="31">
        <v>0.51680672268907601</v>
      </c>
      <c r="J812" s="29">
        <v>115</v>
      </c>
      <c r="K812" s="31">
        <v>0.48319327731092399</v>
      </c>
      <c r="L812" s="29">
        <v>0</v>
      </c>
      <c r="M812" s="29">
        <v>0</v>
      </c>
      <c r="N812" s="29">
        <v>236</v>
      </c>
      <c r="O812" s="29">
        <v>0</v>
      </c>
      <c r="P812" s="29">
        <v>0</v>
      </c>
      <c r="Q812" s="29">
        <v>1</v>
      </c>
      <c r="R812" s="29">
        <v>1</v>
      </c>
      <c r="S812" s="29">
        <f>SUM(Table6[[#This Row],[AmInd]:[HawPI]],Table6[[#This Row],[Multiple]])</f>
        <v>237</v>
      </c>
      <c r="T812" s="29">
        <v>238</v>
      </c>
      <c r="U812" s="31">
        <v>1</v>
      </c>
      <c r="V812" s="29">
        <v>0</v>
      </c>
      <c r="W812" s="31">
        <v>0</v>
      </c>
      <c r="X812" s="29">
        <v>0</v>
      </c>
      <c r="Y812" s="29">
        <v>4</v>
      </c>
      <c r="Z812" s="29" t="s">
        <v>1869</v>
      </c>
      <c r="AA812" s="29">
        <v>42</v>
      </c>
      <c r="AB812" s="29">
        <v>40</v>
      </c>
      <c r="AC812" s="29">
        <v>37</v>
      </c>
      <c r="AD812" s="28">
        <v>44</v>
      </c>
      <c r="AE812" s="29">
        <v>29</v>
      </c>
      <c r="AF812" s="29">
        <v>42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236</v>
      </c>
      <c r="AP812" s="72">
        <f>Table6[[#This Row],[FRL]]/Table6[[#This Row],[Total Students]]</f>
        <v>0.99159663865546221</v>
      </c>
      <c r="AQ812" s="29">
        <v>236</v>
      </c>
      <c r="AR812" s="57">
        <f>Table6[[#This Row],[At Risk]]/Table6[[#This Row],[Total Students]]</f>
        <v>0.99159663865546221</v>
      </c>
      <c r="AS812" s="29" t="s">
        <v>1767</v>
      </c>
      <c r="AT812" s="29" t="s">
        <v>1800</v>
      </c>
      <c r="AU812" s="70" t="s">
        <v>3246</v>
      </c>
    </row>
    <row r="813" spans="2:47" x14ac:dyDescent="0.25">
      <c r="B813" s="28" t="s">
        <v>1808</v>
      </c>
      <c r="C813" s="28" t="s">
        <v>152</v>
      </c>
      <c r="D813" s="28" t="s">
        <v>153</v>
      </c>
      <c r="E813" s="28" t="s">
        <v>2490</v>
      </c>
      <c r="F813" s="28" t="s">
        <v>1190</v>
      </c>
      <c r="G813" s="29">
        <v>2177</v>
      </c>
      <c r="H813" s="29">
        <v>1085</v>
      </c>
      <c r="I813" s="31">
        <v>0.49839228295819898</v>
      </c>
      <c r="J813" s="29">
        <v>1092</v>
      </c>
      <c r="K813" s="31">
        <v>0.50160771704180096</v>
      </c>
      <c r="L813" s="29">
        <v>2</v>
      </c>
      <c r="M813" s="29">
        <v>31</v>
      </c>
      <c r="N813" s="29">
        <v>487</v>
      </c>
      <c r="O813" s="29">
        <v>80</v>
      </c>
      <c r="P813" s="29">
        <v>1</v>
      </c>
      <c r="Q813" s="29">
        <v>1559</v>
      </c>
      <c r="R813" s="29">
        <v>17</v>
      </c>
      <c r="S813" s="29">
        <f>SUM(Table6[[#This Row],[AmInd]:[HawPI]],Table6[[#This Row],[Multiple]])</f>
        <v>618</v>
      </c>
      <c r="T813" s="29">
        <v>2150</v>
      </c>
      <c r="U813" s="31">
        <v>0.987597611391824</v>
      </c>
      <c r="V813" s="29">
        <v>27</v>
      </c>
      <c r="W813" s="31">
        <v>1.24023886081764E-2</v>
      </c>
      <c r="X813" s="29">
        <v>0</v>
      </c>
      <c r="Y813" s="29">
        <v>0</v>
      </c>
      <c r="Z813" s="29" t="s">
        <v>1869</v>
      </c>
      <c r="AA813" s="29">
        <v>0</v>
      </c>
      <c r="AB813" s="29">
        <v>0</v>
      </c>
      <c r="AC813" s="29">
        <v>0</v>
      </c>
      <c r="AD813" s="28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612</v>
      </c>
      <c r="AK813" s="29">
        <v>4</v>
      </c>
      <c r="AL813" s="29">
        <v>550</v>
      </c>
      <c r="AM813" s="29">
        <v>515</v>
      </c>
      <c r="AN813" s="29">
        <v>496</v>
      </c>
      <c r="AO813" s="29">
        <v>923</v>
      </c>
      <c r="AP813" s="72">
        <f>Table6[[#This Row],[FRL]]/Table6[[#This Row],[Total Students]]</f>
        <v>0.42397795130914101</v>
      </c>
      <c r="AQ813" s="29">
        <v>932</v>
      </c>
      <c r="AR813" s="57">
        <f>Table6[[#This Row],[At Risk]]/Table6[[#This Row],[Total Students]]</f>
        <v>0.4281120808451998</v>
      </c>
      <c r="AS813" s="29" t="s">
        <v>1767</v>
      </c>
      <c r="AT813" s="29" t="s">
        <v>1800</v>
      </c>
      <c r="AU813" s="70" t="s">
        <v>3247</v>
      </c>
    </row>
    <row r="814" spans="2:47" x14ac:dyDescent="0.25">
      <c r="B814" s="28" t="s">
        <v>1808</v>
      </c>
      <c r="C814" s="28" t="s">
        <v>152</v>
      </c>
      <c r="D814" s="28" t="s">
        <v>153</v>
      </c>
      <c r="E814" s="28" t="s">
        <v>2491</v>
      </c>
      <c r="F814" s="28" t="s">
        <v>1191</v>
      </c>
      <c r="G814" s="29">
        <v>613</v>
      </c>
      <c r="H814" s="29">
        <v>285</v>
      </c>
      <c r="I814" s="31">
        <v>0.46492659053833602</v>
      </c>
      <c r="J814" s="29">
        <v>328</v>
      </c>
      <c r="K814" s="31">
        <v>0.53507340946166404</v>
      </c>
      <c r="L814" s="29">
        <v>0</v>
      </c>
      <c r="M814" s="29">
        <v>6</v>
      </c>
      <c r="N814" s="29">
        <v>14</v>
      </c>
      <c r="O814" s="29">
        <v>7</v>
      </c>
      <c r="P814" s="29">
        <v>0</v>
      </c>
      <c r="Q814" s="29">
        <v>583</v>
      </c>
      <c r="R814" s="29">
        <v>3</v>
      </c>
      <c r="S814" s="29">
        <f>SUM(Table6[[#This Row],[AmInd]:[HawPI]],Table6[[#This Row],[Multiple]])</f>
        <v>30</v>
      </c>
      <c r="T814" s="29">
        <v>612</v>
      </c>
      <c r="U814" s="31">
        <v>0.99836867862969003</v>
      </c>
      <c r="V814" s="29">
        <v>1</v>
      </c>
      <c r="W814" s="31">
        <v>1.6313213703099501E-3</v>
      </c>
      <c r="X814" s="29">
        <v>0</v>
      </c>
      <c r="Y814" s="29">
        <v>2</v>
      </c>
      <c r="Z814" s="29" t="s">
        <v>1869</v>
      </c>
      <c r="AA814" s="29">
        <v>102</v>
      </c>
      <c r="AB814" s="29">
        <v>98</v>
      </c>
      <c r="AC814" s="29">
        <v>103</v>
      </c>
      <c r="AD814" s="28">
        <v>89</v>
      </c>
      <c r="AE814" s="29">
        <v>128</v>
      </c>
      <c r="AF814" s="29">
        <v>91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398</v>
      </c>
      <c r="AP814" s="72">
        <f>Table6[[#This Row],[FRL]]/Table6[[#This Row],[Total Students]]</f>
        <v>0.64926590538336049</v>
      </c>
      <c r="AQ814" s="29">
        <v>399</v>
      </c>
      <c r="AR814" s="57">
        <f>Table6[[#This Row],[At Risk]]/Table6[[#This Row],[Total Students]]</f>
        <v>0.65089722675367045</v>
      </c>
      <c r="AS814" s="29" t="s">
        <v>1767</v>
      </c>
      <c r="AT814" s="29" t="s">
        <v>1800</v>
      </c>
      <c r="AU814" s="70" t="s">
        <v>3247</v>
      </c>
    </row>
    <row r="815" spans="2:47" x14ac:dyDescent="0.25">
      <c r="B815" s="28" t="s">
        <v>1808</v>
      </c>
      <c r="C815" s="28" t="s">
        <v>152</v>
      </c>
      <c r="D815" s="28" t="s">
        <v>153</v>
      </c>
      <c r="E815" s="28" t="s">
        <v>2492</v>
      </c>
      <c r="F815" s="28" t="s">
        <v>813</v>
      </c>
      <c r="G815" s="29">
        <v>305</v>
      </c>
      <c r="H815" s="29">
        <v>134</v>
      </c>
      <c r="I815" s="31">
        <v>0.439344262295082</v>
      </c>
      <c r="J815" s="29">
        <v>171</v>
      </c>
      <c r="K815" s="31">
        <v>0.56065573770491794</v>
      </c>
      <c r="L815" s="29">
        <v>0</v>
      </c>
      <c r="M815" s="29">
        <v>0</v>
      </c>
      <c r="N815" s="29">
        <v>5</v>
      </c>
      <c r="O815" s="29">
        <v>0</v>
      </c>
      <c r="P815" s="29">
        <v>0</v>
      </c>
      <c r="Q815" s="29">
        <v>299</v>
      </c>
      <c r="R815" s="29">
        <v>1</v>
      </c>
      <c r="S815" s="29">
        <f>SUM(Table6[[#This Row],[AmInd]:[HawPI]],Table6[[#This Row],[Multiple]])</f>
        <v>6</v>
      </c>
      <c r="T815" s="29">
        <v>305</v>
      </c>
      <c r="U815" s="31">
        <v>1</v>
      </c>
      <c r="V815" s="29">
        <v>0</v>
      </c>
      <c r="W815" s="31">
        <v>0</v>
      </c>
      <c r="X815" s="29">
        <v>0</v>
      </c>
      <c r="Y815" s="29">
        <v>0</v>
      </c>
      <c r="Z815" s="29" t="s">
        <v>1869</v>
      </c>
      <c r="AA815" s="29">
        <v>0</v>
      </c>
      <c r="AB815" s="29">
        <v>0</v>
      </c>
      <c r="AC815" s="29">
        <v>0</v>
      </c>
      <c r="AD815" s="28">
        <v>0</v>
      </c>
      <c r="AE815" s="29">
        <v>0</v>
      </c>
      <c r="AF815" s="29">
        <v>0</v>
      </c>
      <c r="AG815" s="29">
        <v>114</v>
      </c>
      <c r="AH815" s="29">
        <v>92</v>
      </c>
      <c r="AI815" s="29">
        <v>99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176</v>
      </c>
      <c r="AP815" s="72">
        <f>Table6[[#This Row],[FRL]]/Table6[[#This Row],[Total Students]]</f>
        <v>0.57704918032786889</v>
      </c>
      <c r="AQ815" s="29">
        <v>176</v>
      </c>
      <c r="AR815" s="57">
        <f>Table6[[#This Row],[At Risk]]/Table6[[#This Row],[Total Students]]</f>
        <v>0.57704918032786889</v>
      </c>
      <c r="AS815" s="29" t="s">
        <v>1767</v>
      </c>
      <c r="AT815" s="29" t="s">
        <v>1800</v>
      </c>
      <c r="AU815" s="70" t="s">
        <v>3247</v>
      </c>
    </row>
    <row r="816" spans="2:47" x14ac:dyDescent="0.25">
      <c r="B816" s="28" t="s">
        <v>1808</v>
      </c>
      <c r="C816" s="28" t="s">
        <v>152</v>
      </c>
      <c r="D816" s="28" t="s">
        <v>153</v>
      </c>
      <c r="E816" s="28" t="s">
        <v>2493</v>
      </c>
      <c r="F816" s="28" t="s">
        <v>1192</v>
      </c>
      <c r="G816" s="29">
        <v>569</v>
      </c>
      <c r="H816" s="29">
        <v>264</v>
      </c>
      <c r="I816" s="31">
        <v>0.46397188049209098</v>
      </c>
      <c r="J816" s="29">
        <v>305</v>
      </c>
      <c r="K816" s="31">
        <v>0.53602811950790896</v>
      </c>
      <c r="L816" s="29">
        <v>1</v>
      </c>
      <c r="M816" s="29">
        <v>2</v>
      </c>
      <c r="N816" s="29">
        <v>22</v>
      </c>
      <c r="O816" s="29">
        <v>9</v>
      </c>
      <c r="P816" s="29">
        <v>0</v>
      </c>
      <c r="Q816" s="29">
        <v>529</v>
      </c>
      <c r="R816" s="29">
        <v>6</v>
      </c>
      <c r="S816" s="29">
        <f>SUM(Table6[[#This Row],[AmInd]:[HawPI]],Table6[[#This Row],[Multiple]])</f>
        <v>40</v>
      </c>
      <c r="T816" s="29">
        <v>569</v>
      </c>
      <c r="U816" s="31">
        <v>1</v>
      </c>
      <c r="V816" s="29">
        <v>0</v>
      </c>
      <c r="W816" s="31">
        <v>0</v>
      </c>
      <c r="X816" s="29">
        <v>0</v>
      </c>
      <c r="Y816" s="29">
        <v>0</v>
      </c>
      <c r="Z816" s="29" t="s">
        <v>1869</v>
      </c>
      <c r="AA816" s="29">
        <v>0</v>
      </c>
      <c r="AB816" s="29">
        <v>0</v>
      </c>
      <c r="AC816" s="29">
        <v>0</v>
      </c>
      <c r="AD816" s="28">
        <v>0</v>
      </c>
      <c r="AE816" s="29">
        <v>0</v>
      </c>
      <c r="AF816" s="29">
        <v>0</v>
      </c>
      <c r="AG816" s="29">
        <v>189</v>
      </c>
      <c r="AH816" s="29">
        <v>194</v>
      </c>
      <c r="AI816" s="29">
        <v>186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312</v>
      </c>
      <c r="AP816" s="72">
        <f>Table6[[#This Row],[FRL]]/Table6[[#This Row],[Total Students]]</f>
        <v>0.54833040421792623</v>
      </c>
      <c r="AQ816" s="29">
        <v>312</v>
      </c>
      <c r="AR816" s="57">
        <f>Table6[[#This Row],[At Risk]]/Table6[[#This Row],[Total Students]]</f>
        <v>0.54833040421792623</v>
      </c>
      <c r="AS816" s="29" t="s">
        <v>1767</v>
      </c>
      <c r="AT816" s="29" t="s">
        <v>1800</v>
      </c>
      <c r="AU816" s="70" t="s">
        <v>3247</v>
      </c>
    </row>
    <row r="817" spans="2:47" x14ac:dyDescent="0.25">
      <c r="B817" s="28" t="s">
        <v>1808</v>
      </c>
      <c r="C817" s="28" t="s">
        <v>152</v>
      </c>
      <c r="D817" s="28" t="s">
        <v>153</v>
      </c>
      <c r="E817" s="28" t="s">
        <v>2494</v>
      </c>
      <c r="F817" s="28" t="s">
        <v>1193</v>
      </c>
      <c r="G817" s="29">
        <v>1146</v>
      </c>
      <c r="H817" s="29">
        <v>574</v>
      </c>
      <c r="I817" s="31">
        <v>0.50087260034904002</v>
      </c>
      <c r="J817" s="29">
        <v>572</v>
      </c>
      <c r="K817" s="31">
        <v>0.49912739965095998</v>
      </c>
      <c r="L817" s="29">
        <v>0</v>
      </c>
      <c r="M817" s="29">
        <v>5</v>
      </c>
      <c r="N817" s="29">
        <v>35</v>
      </c>
      <c r="O817" s="29">
        <v>12</v>
      </c>
      <c r="P817" s="29">
        <v>0</v>
      </c>
      <c r="Q817" s="29">
        <v>1088</v>
      </c>
      <c r="R817" s="29">
        <v>6</v>
      </c>
      <c r="S817" s="29">
        <f>SUM(Table6[[#This Row],[AmInd]:[HawPI]],Table6[[#This Row],[Multiple]])</f>
        <v>58</v>
      </c>
      <c r="T817" s="29">
        <v>1146</v>
      </c>
      <c r="U817" s="31">
        <v>1</v>
      </c>
      <c r="V817" s="29">
        <v>0</v>
      </c>
      <c r="W817" s="31">
        <v>0</v>
      </c>
      <c r="X817" s="29">
        <v>0</v>
      </c>
      <c r="Y817" s="29">
        <v>0</v>
      </c>
      <c r="Z817" s="29" t="s">
        <v>1869</v>
      </c>
      <c r="AA817" s="29">
        <v>0</v>
      </c>
      <c r="AB817" s="29">
        <v>0</v>
      </c>
      <c r="AC817" s="29">
        <v>0</v>
      </c>
      <c r="AD817" s="28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303</v>
      </c>
      <c r="AK817" s="29">
        <v>1</v>
      </c>
      <c r="AL817" s="29">
        <v>332</v>
      </c>
      <c r="AM817" s="29">
        <v>242</v>
      </c>
      <c r="AN817" s="29">
        <v>268</v>
      </c>
      <c r="AO817" s="29">
        <v>503</v>
      </c>
      <c r="AP817" s="72">
        <f>Table6[[#This Row],[FRL]]/Table6[[#This Row],[Total Students]]</f>
        <v>0.4389179755671902</v>
      </c>
      <c r="AQ817" s="29">
        <v>503</v>
      </c>
      <c r="AR817" s="57">
        <f>Table6[[#This Row],[At Risk]]/Table6[[#This Row],[Total Students]]</f>
        <v>0.4389179755671902</v>
      </c>
      <c r="AS817" s="29" t="s">
        <v>1767</v>
      </c>
      <c r="AT817" s="29" t="s">
        <v>1800</v>
      </c>
      <c r="AU817" s="70" t="s">
        <v>3247</v>
      </c>
    </row>
    <row r="818" spans="2:47" x14ac:dyDescent="0.25">
      <c r="B818" s="28" t="s">
        <v>1808</v>
      </c>
      <c r="C818" s="28" t="s">
        <v>152</v>
      </c>
      <c r="D818" s="28" t="s">
        <v>153</v>
      </c>
      <c r="E818" s="28" t="s">
        <v>2495</v>
      </c>
      <c r="F818" s="28" t="s">
        <v>1194</v>
      </c>
      <c r="G818" s="29">
        <v>429</v>
      </c>
      <c r="H818" s="29">
        <v>221</v>
      </c>
      <c r="I818" s="31">
        <v>0.51515151515151503</v>
      </c>
      <c r="J818" s="29">
        <v>208</v>
      </c>
      <c r="K818" s="31">
        <v>0.48484848484848497</v>
      </c>
      <c r="L818" s="29">
        <v>0</v>
      </c>
      <c r="M818" s="29">
        <v>6</v>
      </c>
      <c r="N818" s="29">
        <v>11</v>
      </c>
      <c r="O818" s="29">
        <v>5</v>
      </c>
      <c r="P818" s="29">
        <v>0</v>
      </c>
      <c r="Q818" s="29">
        <v>405</v>
      </c>
      <c r="R818" s="29">
        <v>2</v>
      </c>
      <c r="S818" s="29">
        <f>SUM(Table6[[#This Row],[AmInd]:[HawPI]],Table6[[#This Row],[Multiple]])</f>
        <v>24</v>
      </c>
      <c r="T818" s="29">
        <v>428</v>
      </c>
      <c r="U818" s="31">
        <v>0.99766899766899797</v>
      </c>
      <c r="V818" s="29">
        <v>1</v>
      </c>
      <c r="W818" s="31">
        <v>2.3310023310023301E-3</v>
      </c>
      <c r="X818" s="29">
        <v>0</v>
      </c>
      <c r="Y818" s="29">
        <v>0</v>
      </c>
      <c r="Z818" s="29" t="s">
        <v>1869</v>
      </c>
      <c r="AA818" s="29">
        <v>71</v>
      </c>
      <c r="AB818" s="29">
        <v>59</v>
      </c>
      <c r="AC818" s="29">
        <v>95</v>
      </c>
      <c r="AD818" s="28">
        <v>69</v>
      </c>
      <c r="AE818" s="29">
        <v>67</v>
      </c>
      <c r="AF818" s="29">
        <v>68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132</v>
      </c>
      <c r="AP818" s="72">
        <f>Table6[[#This Row],[FRL]]/Table6[[#This Row],[Total Students]]</f>
        <v>0.30769230769230771</v>
      </c>
      <c r="AQ818" s="29">
        <v>133</v>
      </c>
      <c r="AR818" s="57">
        <f>Table6[[#This Row],[At Risk]]/Table6[[#This Row],[Total Students]]</f>
        <v>0.31002331002331002</v>
      </c>
      <c r="AS818" s="29" t="s">
        <v>1767</v>
      </c>
      <c r="AT818" s="29" t="s">
        <v>1800</v>
      </c>
      <c r="AU818" s="70" t="s">
        <v>3247</v>
      </c>
    </row>
    <row r="819" spans="2:47" x14ac:dyDescent="0.25">
      <c r="B819" s="28" t="s">
        <v>1808</v>
      </c>
      <c r="C819" s="28" t="s">
        <v>152</v>
      </c>
      <c r="D819" s="28" t="s">
        <v>153</v>
      </c>
      <c r="E819" s="28" t="s">
        <v>2496</v>
      </c>
      <c r="F819" s="28" t="s">
        <v>1195</v>
      </c>
      <c r="G819" s="29">
        <v>556</v>
      </c>
      <c r="H819" s="29">
        <v>286</v>
      </c>
      <c r="I819" s="31">
        <v>0.514388489208633</v>
      </c>
      <c r="J819" s="29">
        <v>270</v>
      </c>
      <c r="K819" s="31">
        <v>0.485611510791367</v>
      </c>
      <c r="L819" s="29">
        <v>0</v>
      </c>
      <c r="M819" s="29">
        <v>0</v>
      </c>
      <c r="N819" s="29">
        <v>549</v>
      </c>
      <c r="O819" s="29">
        <v>1</v>
      </c>
      <c r="P819" s="29">
        <v>0</v>
      </c>
      <c r="Q819" s="29">
        <v>6</v>
      </c>
      <c r="R819" s="29">
        <v>0</v>
      </c>
      <c r="S819" s="29">
        <f>SUM(Table6[[#This Row],[AmInd]:[HawPI]],Table6[[#This Row],[Multiple]])</f>
        <v>550</v>
      </c>
      <c r="T819" s="29">
        <v>556</v>
      </c>
      <c r="U819" s="31">
        <v>1</v>
      </c>
      <c r="V819" s="29">
        <v>0</v>
      </c>
      <c r="W819" s="31">
        <v>0</v>
      </c>
      <c r="X819" s="29">
        <v>0</v>
      </c>
      <c r="Y819" s="29">
        <v>0</v>
      </c>
      <c r="Z819" s="29" t="s">
        <v>1869</v>
      </c>
      <c r="AA819" s="29">
        <v>0</v>
      </c>
      <c r="AB819" s="29">
        <v>0</v>
      </c>
      <c r="AC819" s="29">
        <v>0</v>
      </c>
      <c r="AD819" s="28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144</v>
      </c>
      <c r="AK819" s="29">
        <v>0</v>
      </c>
      <c r="AL819" s="29">
        <v>152</v>
      </c>
      <c r="AM819" s="29">
        <v>129</v>
      </c>
      <c r="AN819" s="29">
        <v>131</v>
      </c>
      <c r="AO819" s="29">
        <v>529</v>
      </c>
      <c r="AP819" s="72">
        <f>Table6[[#This Row],[FRL]]/Table6[[#This Row],[Total Students]]</f>
        <v>0.95143884892086328</v>
      </c>
      <c r="AQ819" s="29">
        <v>529</v>
      </c>
      <c r="AR819" s="57">
        <f>Table6[[#This Row],[At Risk]]/Table6[[#This Row],[Total Students]]</f>
        <v>0.95143884892086328</v>
      </c>
      <c r="AS819" s="29" t="s">
        <v>1767</v>
      </c>
      <c r="AT819" s="29" t="s">
        <v>1800</v>
      </c>
      <c r="AU819" s="70" t="s">
        <v>3246</v>
      </c>
    </row>
    <row r="820" spans="2:47" x14ac:dyDescent="0.25">
      <c r="B820" s="28" t="s">
        <v>1808</v>
      </c>
      <c r="C820" s="28" t="s">
        <v>152</v>
      </c>
      <c r="D820" s="28" t="s">
        <v>153</v>
      </c>
      <c r="E820" s="28" t="s">
        <v>2497</v>
      </c>
      <c r="F820" s="28" t="s">
        <v>1196</v>
      </c>
      <c r="G820" s="29">
        <v>467</v>
      </c>
      <c r="H820" s="29">
        <v>219</v>
      </c>
      <c r="I820" s="31">
        <v>0.46895074946466803</v>
      </c>
      <c r="J820" s="29">
        <v>248</v>
      </c>
      <c r="K820" s="31">
        <v>0.53104925053533203</v>
      </c>
      <c r="L820" s="29">
        <v>1</v>
      </c>
      <c r="M820" s="29">
        <v>3</v>
      </c>
      <c r="N820" s="29">
        <v>165</v>
      </c>
      <c r="O820" s="29">
        <v>7</v>
      </c>
      <c r="P820" s="29">
        <v>0</v>
      </c>
      <c r="Q820" s="29">
        <v>274</v>
      </c>
      <c r="R820" s="29">
        <v>17</v>
      </c>
      <c r="S820" s="29">
        <f>SUM(Table6[[#This Row],[AmInd]:[HawPI]],Table6[[#This Row],[Multiple]])</f>
        <v>193</v>
      </c>
      <c r="T820" s="29">
        <v>465</v>
      </c>
      <c r="U820" s="31">
        <v>0.99571734475374696</v>
      </c>
      <c r="V820" s="29">
        <v>2</v>
      </c>
      <c r="W820" s="31">
        <v>4.2826552462526804E-3</v>
      </c>
      <c r="X820" s="29">
        <v>0</v>
      </c>
      <c r="Y820" s="29">
        <v>10</v>
      </c>
      <c r="Z820" s="29" t="s">
        <v>1869</v>
      </c>
      <c r="AA820" s="29">
        <v>168</v>
      </c>
      <c r="AB820" s="29">
        <v>149</v>
      </c>
      <c r="AC820" s="29">
        <v>140</v>
      </c>
      <c r="AD820" s="28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339</v>
      </c>
      <c r="AP820" s="72">
        <f>Table6[[#This Row],[FRL]]/Table6[[#This Row],[Total Students]]</f>
        <v>0.72591006423982873</v>
      </c>
      <c r="AQ820" s="29">
        <v>339</v>
      </c>
      <c r="AR820" s="57">
        <f>Table6[[#This Row],[At Risk]]/Table6[[#This Row],[Total Students]]</f>
        <v>0.72591006423982873</v>
      </c>
      <c r="AS820" s="29" t="s">
        <v>1767</v>
      </c>
      <c r="AT820" s="29" t="s">
        <v>1800</v>
      </c>
      <c r="AU820" s="70" t="s">
        <v>3247</v>
      </c>
    </row>
    <row r="821" spans="2:47" x14ac:dyDescent="0.25">
      <c r="B821" s="28" t="s">
        <v>1808</v>
      </c>
      <c r="C821" s="28" t="s">
        <v>152</v>
      </c>
      <c r="D821" s="28" t="s">
        <v>153</v>
      </c>
      <c r="E821" s="28" t="s">
        <v>2498</v>
      </c>
      <c r="F821" s="28" t="s">
        <v>1197</v>
      </c>
      <c r="G821" s="29">
        <v>711</v>
      </c>
      <c r="H821" s="29">
        <v>346</v>
      </c>
      <c r="I821" s="31">
        <v>0.48663853727144901</v>
      </c>
      <c r="J821" s="29">
        <v>365</v>
      </c>
      <c r="K821" s="31">
        <v>0.51336146272855099</v>
      </c>
      <c r="L821" s="29">
        <v>1</v>
      </c>
      <c r="M821" s="29">
        <v>14</v>
      </c>
      <c r="N821" s="29">
        <v>46</v>
      </c>
      <c r="O821" s="29">
        <v>29</v>
      </c>
      <c r="P821" s="29">
        <v>0</v>
      </c>
      <c r="Q821" s="29">
        <v>618</v>
      </c>
      <c r="R821" s="29">
        <v>3</v>
      </c>
      <c r="S821" s="29">
        <f>SUM(Table6[[#This Row],[AmInd]:[HawPI]],Table6[[#This Row],[Multiple]])</f>
        <v>93</v>
      </c>
      <c r="T821" s="29">
        <v>700</v>
      </c>
      <c r="U821" s="31">
        <v>0.98452883263009805</v>
      </c>
      <c r="V821" s="29">
        <v>11</v>
      </c>
      <c r="W821" s="31">
        <v>1.5471167369901499E-2</v>
      </c>
      <c r="X821" s="29">
        <v>0</v>
      </c>
      <c r="Y821" s="29">
        <v>0</v>
      </c>
      <c r="Z821" s="29" t="s">
        <v>1869</v>
      </c>
      <c r="AA821" s="29">
        <v>0</v>
      </c>
      <c r="AB821" s="29">
        <v>0</v>
      </c>
      <c r="AC821" s="29">
        <v>0</v>
      </c>
      <c r="AD821" s="28">
        <v>0</v>
      </c>
      <c r="AE821" s="29">
        <v>0</v>
      </c>
      <c r="AF821" s="29">
        <v>0</v>
      </c>
      <c r="AG821" s="29">
        <v>231</v>
      </c>
      <c r="AH821" s="29">
        <v>219</v>
      </c>
      <c r="AI821" s="29">
        <v>261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272</v>
      </c>
      <c r="AP821" s="72">
        <f>Table6[[#This Row],[FRL]]/Table6[[#This Row],[Total Students]]</f>
        <v>0.38255977496483823</v>
      </c>
      <c r="AQ821" s="29">
        <v>277</v>
      </c>
      <c r="AR821" s="57">
        <f>Table6[[#This Row],[At Risk]]/Table6[[#This Row],[Total Students]]</f>
        <v>0.38959212376933894</v>
      </c>
      <c r="AS821" s="29" t="s">
        <v>1767</v>
      </c>
      <c r="AT821" s="29" t="s">
        <v>1800</v>
      </c>
      <c r="AU821" s="70" t="s">
        <v>3247</v>
      </c>
    </row>
    <row r="822" spans="2:47" x14ac:dyDescent="0.25">
      <c r="B822" s="28" t="s">
        <v>1808</v>
      </c>
      <c r="C822" s="28" t="s">
        <v>152</v>
      </c>
      <c r="D822" s="28" t="s">
        <v>153</v>
      </c>
      <c r="E822" s="28" t="s">
        <v>2499</v>
      </c>
      <c r="F822" s="28" t="s">
        <v>1198</v>
      </c>
      <c r="G822" s="29">
        <v>366</v>
      </c>
      <c r="H822" s="29">
        <v>178</v>
      </c>
      <c r="I822" s="31">
        <v>0.48633879781420802</v>
      </c>
      <c r="J822" s="29">
        <v>188</v>
      </c>
      <c r="K822" s="31">
        <v>0.51366120218579203</v>
      </c>
      <c r="L822" s="29">
        <v>0</v>
      </c>
      <c r="M822" s="29">
        <v>0</v>
      </c>
      <c r="N822" s="29">
        <v>298</v>
      </c>
      <c r="O822" s="29">
        <v>29</v>
      </c>
      <c r="P822" s="29">
        <v>0</v>
      </c>
      <c r="Q822" s="29">
        <v>19</v>
      </c>
      <c r="R822" s="29">
        <v>20</v>
      </c>
      <c r="S822" s="29">
        <f>SUM(Table6[[#This Row],[AmInd]:[HawPI]],Table6[[#This Row],[Multiple]])</f>
        <v>347</v>
      </c>
      <c r="T822" s="29">
        <v>350</v>
      </c>
      <c r="U822" s="31">
        <v>0.95628415300546399</v>
      </c>
      <c r="V822" s="29">
        <v>16</v>
      </c>
      <c r="W822" s="31">
        <v>4.3715846994535498E-2</v>
      </c>
      <c r="X822" s="29">
        <v>0</v>
      </c>
      <c r="Y822" s="29">
        <v>0</v>
      </c>
      <c r="Z822" s="29" t="s">
        <v>1869</v>
      </c>
      <c r="AA822" s="29">
        <v>0</v>
      </c>
      <c r="AB822" s="29">
        <v>74</v>
      </c>
      <c r="AC822" s="29">
        <v>76</v>
      </c>
      <c r="AD822" s="28">
        <v>72</v>
      </c>
      <c r="AE822" s="29">
        <v>87</v>
      </c>
      <c r="AF822" s="29">
        <v>57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359</v>
      </c>
      <c r="AP822" s="72">
        <f>Table6[[#This Row],[FRL]]/Table6[[#This Row],[Total Students]]</f>
        <v>0.98087431693989069</v>
      </c>
      <c r="AQ822" s="29">
        <v>359</v>
      </c>
      <c r="AR822" s="57">
        <f>Table6[[#This Row],[At Risk]]/Table6[[#This Row],[Total Students]]</f>
        <v>0.98087431693989069</v>
      </c>
      <c r="AS822" s="29" t="s">
        <v>1767</v>
      </c>
      <c r="AT822" s="29" t="s">
        <v>1800</v>
      </c>
      <c r="AU822" s="70" t="s">
        <v>3246</v>
      </c>
    </row>
    <row r="823" spans="2:47" x14ac:dyDescent="0.25">
      <c r="B823" s="28" t="s">
        <v>1808</v>
      </c>
      <c r="C823" s="28" t="s">
        <v>152</v>
      </c>
      <c r="D823" s="28" t="s">
        <v>153</v>
      </c>
      <c r="E823" s="28" t="s">
        <v>2500</v>
      </c>
      <c r="F823" s="28" t="s">
        <v>1199</v>
      </c>
      <c r="G823" s="29">
        <v>586</v>
      </c>
      <c r="H823" s="29">
        <v>288</v>
      </c>
      <c r="I823" s="31">
        <v>0.49146757679180902</v>
      </c>
      <c r="J823" s="29">
        <v>298</v>
      </c>
      <c r="K823" s="31">
        <v>0.50853242320819103</v>
      </c>
      <c r="L823" s="29">
        <v>0</v>
      </c>
      <c r="M823" s="29">
        <v>7</v>
      </c>
      <c r="N823" s="29">
        <v>114</v>
      </c>
      <c r="O823" s="29">
        <v>15</v>
      </c>
      <c r="P823" s="29">
        <v>0</v>
      </c>
      <c r="Q823" s="29">
        <v>444</v>
      </c>
      <c r="R823" s="29">
        <v>6</v>
      </c>
      <c r="S823" s="29">
        <f>SUM(Table6[[#This Row],[AmInd]:[HawPI]],Table6[[#This Row],[Multiple]])</f>
        <v>142</v>
      </c>
      <c r="T823" s="29">
        <v>585</v>
      </c>
      <c r="U823" s="31">
        <v>0.99829351535836197</v>
      </c>
      <c r="V823" s="29">
        <v>1</v>
      </c>
      <c r="W823" s="31">
        <v>1.70648464163823E-3</v>
      </c>
      <c r="X823" s="29">
        <v>0</v>
      </c>
      <c r="Y823" s="29">
        <v>0</v>
      </c>
      <c r="Z823" s="29" t="s">
        <v>1869</v>
      </c>
      <c r="AA823" s="29">
        <v>0</v>
      </c>
      <c r="AB823" s="29">
        <v>0</v>
      </c>
      <c r="AC823" s="29">
        <v>0</v>
      </c>
      <c r="AD823" s="28">
        <v>0</v>
      </c>
      <c r="AE823" s="29">
        <v>0</v>
      </c>
      <c r="AF823" s="29">
        <v>0</v>
      </c>
      <c r="AG823" s="29">
        <v>186</v>
      </c>
      <c r="AH823" s="29">
        <v>212</v>
      </c>
      <c r="AI823" s="29">
        <v>188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267</v>
      </c>
      <c r="AP823" s="72">
        <f>Table6[[#This Row],[FRL]]/Table6[[#This Row],[Total Students]]</f>
        <v>0.45563139931740615</v>
      </c>
      <c r="AQ823" s="29">
        <v>267</v>
      </c>
      <c r="AR823" s="57">
        <f>Table6[[#This Row],[At Risk]]/Table6[[#This Row],[Total Students]]</f>
        <v>0.45563139931740615</v>
      </c>
      <c r="AS823" s="29" t="s">
        <v>1767</v>
      </c>
      <c r="AT823" s="29" t="s">
        <v>1800</v>
      </c>
      <c r="AU823" s="70" t="s">
        <v>3247</v>
      </c>
    </row>
    <row r="824" spans="2:47" x14ac:dyDescent="0.25">
      <c r="B824" s="28" t="s">
        <v>1808</v>
      </c>
      <c r="C824" s="28" t="s">
        <v>152</v>
      </c>
      <c r="D824" s="28" t="s">
        <v>153</v>
      </c>
      <c r="E824" s="28" t="s">
        <v>2501</v>
      </c>
      <c r="F824" s="28" t="s">
        <v>1200</v>
      </c>
      <c r="G824" s="29">
        <v>466</v>
      </c>
      <c r="H824" s="29">
        <v>209</v>
      </c>
      <c r="I824" s="31">
        <v>0.44849785407725301</v>
      </c>
      <c r="J824" s="29">
        <v>257</v>
      </c>
      <c r="K824" s="31">
        <v>0.55150214592274704</v>
      </c>
      <c r="L824" s="29">
        <v>0</v>
      </c>
      <c r="M824" s="29">
        <v>1</v>
      </c>
      <c r="N824" s="29">
        <v>26</v>
      </c>
      <c r="O824" s="29">
        <v>9</v>
      </c>
      <c r="P824" s="29">
        <v>0</v>
      </c>
      <c r="Q824" s="29">
        <v>421</v>
      </c>
      <c r="R824" s="29">
        <v>9</v>
      </c>
      <c r="S824" s="29">
        <f>SUM(Table6[[#This Row],[AmInd]:[HawPI]],Table6[[#This Row],[Multiple]])</f>
        <v>45</v>
      </c>
      <c r="T824" s="29">
        <v>464</v>
      </c>
      <c r="U824" s="31">
        <v>0.99570815450643801</v>
      </c>
      <c r="V824" s="29">
        <v>2</v>
      </c>
      <c r="W824" s="31">
        <v>4.29184549356223E-3</v>
      </c>
      <c r="X824" s="29">
        <v>0</v>
      </c>
      <c r="Y824" s="29">
        <v>18</v>
      </c>
      <c r="Z824" s="29" t="s">
        <v>1869</v>
      </c>
      <c r="AA824" s="29">
        <v>147</v>
      </c>
      <c r="AB824" s="29">
        <v>152</v>
      </c>
      <c r="AC824" s="29">
        <v>149</v>
      </c>
      <c r="AD824" s="28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266</v>
      </c>
      <c r="AP824" s="72">
        <f>Table6[[#This Row],[FRL]]/Table6[[#This Row],[Total Students]]</f>
        <v>0.57081545064377681</v>
      </c>
      <c r="AQ824" s="29">
        <v>267</v>
      </c>
      <c r="AR824" s="57">
        <f>Table6[[#This Row],[At Risk]]/Table6[[#This Row],[Total Students]]</f>
        <v>0.57296137339055797</v>
      </c>
      <c r="AS824" s="29" t="s">
        <v>1767</v>
      </c>
      <c r="AT824" s="29" t="s">
        <v>1800</v>
      </c>
      <c r="AU824" s="70" t="s">
        <v>3247</v>
      </c>
    </row>
    <row r="825" spans="2:47" x14ac:dyDescent="0.25">
      <c r="B825" s="28" t="s">
        <v>1808</v>
      </c>
      <c r="C825" s="28" t="s">
        <v>152</v>
      </c>
      <c r="D825" s="28" t="s">
        <v>153</v>
      </c>
      <c r="E825" s="28" t="s">
        <v>2502</v>
      </c>
      <c r="F825" s="28" t="s">
        <v>1201</v>
      </c>
      <c r="G825" s="29">
        <v>412</v>
      </c>
      <c r="H825" s="29">
        <v>206</v>
      </c>
      <c r="I825" s="31">
        <v>0.5</v>
      </c>
      <c r="J825" s="29">
        <v>206</v>
      </c>
      <c r="K825" s="31">
        <v>0.5</v>
      </c>
      <c r="L825" s="29">
        <v>0</v>
      </c>
      <c r="M825" s="29">
        <v>0</v>
      </c>
      <c r="N825" s="29">
        <v>400</v>
      </c>
      <c r="O825" s="29">
        <v>7</v>
      </c>
      <c r="P825" s="29">
        <v>0</v>
      </c>
      <c r="Q825" s="29">
        <v>5</v>
      </c>
      <c r="R825" s="29">
        <v>0</v>
      </c>
      <c r="S825" s="29">
        <f>SUM(Table6[[#This Row],[AmInd]:[HawPI]],Table6[[#This Row],[Multiple]])</f>
        <v>407</v>
      </c>
      <c r="T825" s="29">
        <v>409</v>
      </c>
      <c r="U825" s="31">
        <v>0.99271844660194197</v>
      </c>
      <c r="V825" s="29">
        <v>3</v>
      </c>
      <c r="W825" s="31">
        <v>7.2815533980582501E-3</v>
      </c>
      <c r="X825" s="29">
        <v>0</v>
      </c>
      <c r="Y825" s="29">
        <v>0</v>
      </c>
      <c r="Z825" s="29" t="s">
        <v>1869</v>
      </c>
      <c r="AA825" s="29">
        <v>0</v>
      </c>
      <c r="AB825" s="29">
        <v>0</v>
      </c>
      <c r="AC825" s="29">
        <v>0</v>
      </c>
      <c r="AD825" s="28">
        <v>0</v>
      </c>
      <c r="AE825" s="29">
        <v>0</v>
      </c>
      <c r="AF825" s="29">
        <v>0</v>
      </c>
      <c r="AG825" s="29">
        <v>141</v>
      </c>
      <c r="AH825" s="29">
        <v>140</v>
      </c>
      <c r="AI825" s="29">
        <v>131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396</v>
      </c>
      <c r="AP825" s="72">
        <f>Table6[[#This Row],[FRL]]/Table6[[#This Row],[Total Students]]</f>
        <v>0.96116504854368934</v>
      </c>
      <c r="AQ825" s="29">
        <v>396</v>
      </c>
      <c r="AR825" s="57">
        <f>Table6[[#This Row],[At Risk]]/Table6[[#This Row],[Total Students]]</f>
        <v>0.96116504854368934</v>
      </c>
      <c r="AS825" s="29" t="s">
        <v>1767</v>
      </c>
      <c r="AT825" s="29" t="s">
        <v>1800</v>
      </c>
      <c r="AU825" s="70" t="s">
        <v>3246</v>
      </c>
    </row>
    <row r="826" spans="2:47" x14ac:dyDescent="0.25">
      <c r="B826" s="28" t="s">
        <v>1808</v>
      </c>
      <c r="C826" s="28" t="s">
        <v>152</v>
      </c>
      <c r="D826" s="28" t="s">
        <v>153</v>
      </c>
      <c r="E826" s="28" t="s">
        <v>2503</v>
      </c>
      <c r="F826" s="28" t="s">
        <v>1202</v>
      </c>
      <c r="G826" s="29">
        <v>349</v>
      </c>
      <c r="H826" s="29">
        <v>165</v>
      </c>
      <c r="I826" s="31">
        <v>0.472779369627507</v>
      </c>
      <c r="J826" s="29">
        <v>184</v>
      </c>
      <c r="K826" s="31">
        <v>0.527220630372493</v>
      </c>
      <c r="L826" s="29">
        <v>0</v>
      </c>
      <c r="M826" s="29">
        <v>14</v>
      </c>
      <c r="N826" s="29">
        <v>68</v>
      </c>
      <c r="O826" s="29">
        <v>8</v>
      </c>
      <c r="P826" s="29">
        <v>0</v>
      </c>
      <c r="Q826" s="29">
        <v>257</v>
      </c>
      <c r="R826" s="29">
        <v>2</v>
      </c>
      <c r="S826" s="29">
        <f>SUM(Table6[[#This Row],[AmInd]:[HawPI]],Table6[[#This Row],[Multiple]])</f>
        <v>92</v>
      </c>
      <c r="T826" s="29">
        <v>344</v>
      </c>
      <c r="U826" s="31">
        <v>0.98567335243553</v>
      </c>
      <c r="V826" s="29">
        <v>5</v>
      </c>
      <c r="W826" s="31">
        <v>1.4326647564469899E-2</v>
      </c>
      <c r="X826" s="29">
        <v>0</v>
      </c>
      <c r="Y826" s="29">
        <v>0</v>
      </c>
      <c r="Z826" s="29" t="s">
        <v>1869</v>
      </c>
      <c r="AA826" s="29">
        <v>0</v>
      </c>
      <c r="AB826" s="29">
        <v>0</v>
      </c>
      <c r="AC826" s="29">
        <v>0</v>
      </c>
      <c r="AD826" s="28">
        <v>0</v>
      </c>
      <c r="AE826" s="29">
        <v>0</v>
      </c>
      <c r="AF826" s="29">
        <v>0</v>
      </c>
      <c r="AG826" s="29">
        <v>119</v>
      </c>
      <c r="AH826" s="29">
        <v>122</v>
      </c>
      <c r="AI826" s="29">
        <v>108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116</v>
      </c>
      <c r="AP826" s="72">
        <f>Table6[[#This Row],[FRL]]/Table6[[#This Row],[Total Students]]</f>
        <v>0.33237822349570201</v>
      </c>
      <c r="AQ826" s="29">
        <v>119</v>
      </c>
      <c r="AR826" s="57">
        <f>Table6[[#This Row],[At Risk]]/Table6[[#This Row],[Total Students]]</f>
        <v>0.34097421203438394</v>
      </c>
      <c r="AS826" s="29" t="s">
        <v>1767</v>
      </c>
      <c r="AT826" s="29" t="s">
        <v>1800</v>
      </c>
      <c r="AU826" s="70" t="s">
        <v>3247</v>
      </c>
    </row>
    <row r="827" spans="2:47" x14ac:dyDescent="0.25">
      <c r="B827" s="28" t="s">
        <v>1808</v>
      </c>
      <c r="C827" s="28" t="s">
        <v>154</v>
      </c>
      <c r="D827" s="28" t="s">
        <v>155</v>
      </c>
      <c r="E827" s="28" t="s">
        <v>2504</v>
      </c>
      <c r="F827" s="28" t="s">
        <v>1203</v>
      </c>
      <c r="G827" s="29">
        <v>897</v>
      </c>
      <c r="H827" s="29">
        <v>447</v>
      </c>
      <c r="I827" s="31">
        <v>0.49832775919732403</v>
      </c>
      <c r="J827" s="29">
        <v>450</v>
      </c>
      <c r="K827" s="31">
        <v>0.50167224080267603</v>
      </c>
      <c r="L827" s="29">
        <v>6</v>
      </c>
      <c r="M827" s="29">
        <v>23</v>
      </c>
      <c r="N827" s="29">
        <v>190</v>
      </c>
      <c r="O827" s="29">
        <v>70</v>
      </c>
      <c r="P827" s="29">
        <v>4</v>
      </c>
      <c r="Q827" s="29">
        <v>575</v>
      </c>
      <c r="R827" s="29">
        <v>29</v>
      </c>
      <c r="S827" s="29">
        <f>SUM(Table6[[#This Row],[AmInd]:[HawPI]],Table6[[#This Row],[Multiple]])</f>
        <v>322</v>
      </c>
      <c r="T827" s="29">
        <v>884</v>
      </c>
      <c r="U827" s="31">
        <v>0.98550724637681197</v>
      </c>
      <c r="V827" s="29">
        <v>13</v>
      </c>
      <c r="W827" s="31">
        <v>1.4492753623188401E-2</v>
      </c>
      <c r="X827" s="29">
        <v>0</v>
      </c>
      <c r="Y827" s="29">
        <v>0</v>
      </c>
      <c r="Z827" s="29" t="s">
        <v>1869</v>
      </c>
      <c r="AA827" s="29">
        <v>0</v>
      </c>
      <c r="AB827" s="29">
        <v>0</v>
      </c>
      <c r="AC827" s="29">
        <v>0</v>
      </c>
      <c r="AD827" s="28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234</v>
      </c>
      <c r="AK827" s="29">
        <v>6</v>
      </c>
      <c r="AL827" s="29">
        <v>249</v>
      </c>
      <c r="AM827" s="29">
        <v>200</v>
      </c>
      <c r="AN827" s="29">
        <v>208</v>
      </c>
      <c r="AO827" s="29">
        <v>406</v>
      </c>
      <c r="AP827" s="72">
        <f>Table6[[#This Row],[FRL]]/Table6[[#This Row],[Total Students]]</f>
        <v>0.45261984392419174</v>
      </c>
      <c r="AQ827" s="29">
        <v>409</v>
      </c>
      <c r="AR827" s="57">
        <f>Table6[[#This Row],[At Risk]]/Table6[[#This Row],[Total Students]]</f>
        <v>0.45596432552954291</v>
      </c>
      <c r="AS827" s="29" t="s">
        <v>1767</v>
      </c>
      <c r="AT827" s="29" t="s">
        <v>1788</v>
      </c>
      <c r="AU827" s="70" t="s">
        <v>3247</v>
      </c>
    </row>
    <row r="828" spans="2:47" x14ac:dyDescent="0.25">
      <c r="B828" s="28" t="s">
        <v>1808</v>
      </c>
      <c r="C828" s="28" t="s">
        <v>154</v>
      </c>
      <c r="D828" s="28" t="s">
        <v>155</v>
      </c>
      <c r="E828" s="28" t="s">
        <v>2505</v>
      </c>
      <c r="F828" s="28" t="s">
        <v>1204</v>
      </c>
      <c r="G828" s="29">
        <v>777</v>
      </c>
      <c r="H828" s="29">
        <v>362</v>
      </c>
      <c r="I828" s="31">
        <v>0.46589446589446598</v>
      </c>
      <c r="J828" s="29">
        <v>415</v>
      </c>
      <c r="K828" s="31">
        <v>0.53410553410553396</v>
      </c>
      <c r="L828" s="29">
        <v>8</v>
      </c>
      <c r="M828" s="29">
        <v>30</v>
      </c>
      <c r="N828" s="29">
        <v>137</v>
      </c>
      <c r="O828" s="29">
        <v>61</v>
      </c>
      <c r="P828" s="29">
        <v>0</v>
      </c>
      <c r="Q828" s="29">
        <v>532</v>
      </c>
      <c r="R828" s="29">
        <v>9</v>
      </c>
      <c r="S828" s="29">
        <f>SUM(Table6[[#This Row],[AmInd]:[HawPI]],Table6[[#This Row],[Multiple]])</f>
        <v>245</v>
      </c>
      <c r="T828" s="29">
        <v>761</v>
      </c>
      <c r="U828" s="31">
        <v>0.97940797940797897</v>
      </c>
      <c r="V828" s="29">
        <v>16</v>
      </c>
      <c r="W828" s="31">
        <v>2.0592020592020598E-2</v>
      </c>
      <c r="X828" s="29">
        <v>0</v>
      </c>
      <c r="Y828" s="29">
        <v>0</v>
      </c>
      <c r="Z828" s="29" t="s">
        <v>1869</v>
      </c>
      <c r="AA828" s="29">
        <v>0</v>
      </c>
      <c r="AB828" s="29">
        <v>0</v>
      </c>
      <c r="AC828" s="29">
        <v>0</v>
      </c>
      <c r="AD828" s="28">
        <v>0</v>
      </c>
      <c r="AE828" s="29">
        <v>0</v>
      </c>
      <c r="AF828" s="29">
        <v>186</v>
      </c>
      <c r="AG828" s="29">
        <v>180</v>
      </c>
      <c r="AH828" s="29">
        <v>202</v>
      </c>
      <c r="AI828" s="29">
        <v>209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423</v>
      </c>
      <c r="AP828" s="72">
        <f>Table6[[#This Row],[FRL]]/Table6[[#This Row],[Total Students]]</f>
        <v>0.54440154440154442</v>
      </c>
      <c r="AQ828" s="29">
        <v>428</v>
      </c>
      <c r="AR828" s="57">
        <f>Table6[[#This Row],[At Risk]]/Table6[[#This Row],[Total Students]]</f>
        <v>0.55083655083655081</v>
      </c>
      <c r="AS828" s="29" t="s">
        <v>1767</v>
      </c>
      <c r="AT828" s="29" t="s">
        <v>1788</v>
      </c>
      <c r="AU828" s="70" t="s">
        <v>3247</v>
      </c>
    </row>
    <row r="829" spans="2:47" ht="30" x14ac:dyDescent="0.25">
      <c r="B829" s="28" t="s">
        <v>1808</v>
      </c>
      <c r="C829" s="28" t="s">
        <v>154</v>
      </c>
      <c r="D829" s="28" t="s">
        <v>155</v>
      </c>
      <c r="E829" s="28" t="s">
        <v>2506</v>
      </c>
      <c r="F829" s="28" t="s">
        <v>1205</v>
      </c>
      <c r="G829" s="29">
        <v>358</v>
      </c>
      <c r="H829" s="29">
        <v>163</v>
      </c>
      <c r="I829" s="31">
        <v>0.45530726256983201</v>
      </c>
      <c r="J829" s="29">
        <v>195</v>
      </c>
      <c r="K829" s="31">
        <v>0.54469273743016799</v>
      </c>
      <c r="L829" s="29">
        <v>10</v>
      </c>
      <c r="M829" s="29">
        <v>59</v>
      </c>
      <c r="N829" s="29">
        <v>101</v>
      </c>
      <c r="O829" s="29">
        <v>16</v>
      </c>
      <c r="P829" s="29">
        <v>0</v>
      </c>
      <c r="Q829" s="29">
        <v>160</v>
      </c>
      <c r="R829" s="29">
        <v>12</v>
      </c>
      <c r="S829" s="29">
        <f>SUM(Table6[[#This Row],[AmInd]:[HawPI]],Table6[[#This Row],[Multiple]])</f>
        <v>198</v>
      </c>
      <c r="T829" s="29">
        <v>305</v>
      </c>
      <c r="U829" s="31">
        <v>0.85195530726256996</v>
      </c>
      <c r="V829" s="29">
        <v>53</v>
      </c>
      <c r="W829" s="31">
        <v>0.14804469273743001</v>
      </c>
      <c r="X829" s="29">
        <v>0</v>
      </c>
      <c r="Y829" s="29">
        <v>4</v>
      </c>
      <c r="Z829" s="29" t="s">
        <v>1869</v>
      </c>
      <c r="AA829" s="29">
        <v>53</v>
      </c>
      <c r="AB829" s="29">
        <v>45</v>
      </c>
      <c r="AC829" s="29">
        <v>54</v>
      </c>
      <c r="AD829" s="28">
        <v>47</v>
      </c>
      <c r="AE829" s="29">
        <v>50</v>
      </c>
      <c r="AF829" s="29">
        <v>55</v>
      </c>
      <c r="AG829" s="29">
        <v>50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323</v>
      </c>
      <c r="AP829" s="72">
        <f>Table6[[#This Row],[FRL]]/Table6[[#This Row],[Total Students]]</f>
        <v>0.9022346368715084</v>
      </c>
      <c r="AQ829" s="29">
        <v>323</v>
      </c>
      <c r="AR829" s="57">
        <f>Table6[[#This Row],[At Risk]]/Table6[[#This Row],[Total Students]]</f>
        <v>0.9022346368715084</v>
      </c>
      <c r="AS829" s="29" t="s">
        <v>1767</v>
      </c>
      <c r="AT829" s="29" t="s">
        <v>1788</v>
      </c>
      <c r="AU829" s="70" t="s">
        <v>3246</v>
      </c>
    </row>
    <row r="830" spans="2:47" x14ac:dyDescent="0.25">
      <c r="B830" s="28" t="s">
        <v>1808</v>
      </c>
      <c r="C830" s="28" t="s">
        <v>154</v>
      </c>
      <c r="D830" s="28" t="s">
        <v>155</v>
      </c>
      <c r="E830" s="28" t="s">
        <v>2507</v>
      </c>
      <c r="F830" s="28" t="s">
        <v>1206</v>
      </c>
      <c r="G830" s="29">
        <v>188</v>
      </c>
      <c r="H830" s="29">
        <v>78</v>
      </c>
      <c r="I830" s="31">
        <v>0.41489361702127697</v>
      </c>
      <c r="J830" s="29">
        <v>110</v>
      </c>
      <c r="K830" s="31">
        <v>0.58510638297872297</v>
      </c>
      <c r="L830" s="29">
        <v>0</v>
      </c>
      <c r="M830" s="29">
        <v>0</v>
      </c>
      <c r="N830" s="29">
        <v>181</v>
      </c>
      <c r="O830" s="29">
        <v>0</v>
      </c>
      <c r="P830" s="29">
        <v>0</v>
      </c>
      <c r="Q830" s="29">
        <v>5</v>
      </c>
      <c r="R830" s="29">
        <v>2</v>
      </c>
      <c r="S830" s="29">
        <f>SUM(Table6[[#This Row],[AmInd]:[HawPI]],Table6[[#This Row],[Multiple]])</f>
        <v>183</v>
      </c>
      <c r="T830" s="29">
        <v>188</v>
      </c>
      <c r="U830" s="31">
        <v>1</v>
      </c>
      <c r="V830" s="29">
        <v>0</v>
      </c>
      <c r="W830" s="31">
        <v>0</v>
      </c>
      <c r="X830" s="29">
        <v>0</v>
      </c>
      <c r="Y830" s="29">
        <v>1</v>
      </c>
      <c r="Z830" s="29" t="s">
        <v>1869</v>
      </c>
      <c r="AA830" s="29">
        <v>13</v>
      </c>
      <c r="AB830" s="29">
        <v>18</v>
      </c>
      <c r="AC830" s="29">
        <v>15</v>
      </c>
      <c r="AD830" s="28">
        <v>16</v>
      </c>
      <c r="AE830" s="29">
        <v>11</v>
      </c>
      <c r="AF830" s="29">
        <v>14</v>
      </c>
      <c r="AG830" s="29">
        <v>13</v>
      </c>
      <c r="AH830" s="29">
        <v>16</v>
      </c>
      <c r="AI830" s="29">
        <v>18</v>
      </c>
      <c r="AJ830" s="29">
        <v>18</v>
      </c>
      <c r="AK830" s="29">
        <v>0</v>
      </c>
      <c r="AL830" s="29">
        <v>10</v>
      </c>
      <c r="AM830" s="29">
        <v>15</v>
      </c>
      <c r="AN830" s="29">
        <v>10</v>
      </c>
      <c r="AO830" s="29">
        <v>182</v>
      </c>
      <c r="AP830" s="72">
        <f>Table6[[#This Row],[FRL]]/Table6[[#This Row],[Total Students]]</f>
        <v>0.96808510638297873</v>
      </c>
      <c r="AQ830" s="29">
        <v>182</v>
      </c>
      <c r="AR830" s="57">
        <f>Table6[[#This Row],[At Risk]]/Table6[[#This Row],[Total Students]]</f>
        <v>0.96808510638297873</v>
      </c>
      <c r="AS830" s="29" t="s">
        <v>1767</v>
      </c>
      <c r="AT830" s="29" t="s">
        <v>1788</v>
      </c>
      <c r="AU830" s="70" t="s">
        <v>3246</v>
      </c>
    </row>
    <row r="831" spans="2:47" x14ac:dyDescent="0.25">
      <c r="B831" s="28" t="s">
        <v>1808</v>
      </c>
      <c r="C831" s="28" t="s">
        <v>154</v>
      </c>
      <c r="D831" s="28" t="s">
        <v>155</v>
      </c>
      <c r="E831" s="28" t="s">
        <v>2508</v>
      </c>
      <c r="F831" s="28" t="s">
        <v>1207</v>
      </c>
      <c r="G831" s="29">
        <v>1000</v>
      </c>
      <c r="H831" s="29">
        <v>465</v>
      </c>
      <c r="I831" s="31">
        <v>0.46500000000000002</v>
      </c>
      <c r="J831" s="29">
        <v>535</v>
      </c>
      <c r="K831" s="31">
        <v>0.53500000000000003</v>
      </c>
      <c r="L831" s="29">
        <v>9</v>
      </c>
      <c r="M831" s="29">
        <v>25</v>
      </c>
      <c r="N831" s="29">
        <v>154</v>
      </c>
      <c r="O831" s="29">
        <v>65</v>
      </c>
      <c r="P831" s="29">
        <v>0</v>
      </c>
      <c r="Q831" s="29">
        <v>698</v>
      </c>
      <c r="R831" s="29">
        <v>49</v>
      </c>
      <c r="S831" s="29">
        <f>SUM(Table6[[#This Row],[AmInd]:[HawPI]],Table6[[#This Row],[Multiple]])</f>
        <v>302</v>
      </c>
      <c r="T831" s="29">
        <v>959</v>
      </c>
      <c r="U831" s="31">
        <v>0.95899999999999996</v>
      </c>
      <c r="V831" s="29">
        <v>41</v>
      </c>
      <c r="W831" s="31">
        <v>4.1000000000000002E-2</v>
      </c>
      <c r="X831" s="29">
        <v>0</v>
      </c>
      <c r="Y831" s="29">
        <v>27</v>
      </c>
      <c r="Z831" s="29" t="s">
        <v>1869</v>
      </c>
      <c r="AA831" s="29">
        <v>175</v>
      </c>
      <c r="AB831" s="29">
        <v>210</v>
      </c>
      <c r="AC831" s="29">
        <v>187</v>
      </c>
      <c r="AD831" s="28">
        <v>193</v>
      </c>
      <c r="AE831" s="29">
        <v>208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564</v>
      </c>
      <c r="AP831" s="72">
        <f>Table6[[#This Row],[FRL]]/Table6[[#This Row],[Total Students]]</f>
        <v>0.56399999999999995</v>
      </c>
      <c r="AQ831" s="29">
        <v>578</v>
      </c>
      <c r="AR831" s="57">
        <f>Table6[[#This Row],[At Risk]]/Table6[[#This Row],[Total Students]]</f>
        <v>0.57799999999999996</v>
      </c>
      <c r="AS831" s="29" t="s">
        <v>1767</v>
      </c>
      <c r="AT831" s="29" t="s">
        <v>1788</v>
      </c>
      <c r="AU831" s="70" t="s">
        <v>3247</v>
      </c>
    </row>
    <row r="832" spans="2:47" ht="30" x14ac:dyDescent="0.25">
      <c r="B832" s="28" t="s">
        <v>1808</v>
      </c>
      <c r="C832" s="28" t="s">
        <v>154</v>
      </c>
      <c r="D832" s="28" t="s">
        <v>155</v>
      </c>
      <c r="E832" s="28" t="s">
        <v>2509</v>
      </c>
      <c r="F832" s="28" t="s">
        <v>1208</v>
      </c>
      <c r="G832" s="29">
        <v>189</v>
      </c>
      <c r="H832" s="29">
        <v>84</v>
      </c>
      <c r="I832" s="31">
        <v>0.44444444444444398</v>
      </c>
      <c r="J832" s="29">
        <v>105</v>
      </c>
      <c r="K832" s="31">
        <v>0.55555555555555602</v>
      </c>
      <c r="L832" s="29">
        <v>5</v>
      </c>
      <c r="M832" s="29">
        <v>9</v>
      </c>
      <c r="N832" s="29">
        <v>125</v>
      </c>
      <c r="O832" s="29">
        <v>6</v>
      </c>
      <c r="P832" s="29">
        <v>0</v>
      </c>
      <c r="Q832" s="29">
        <v>34</v>
      </c>
      <c r="R832" s="29">
        <v>10</v>
      </c>
      <c r="S832" s="29">
        <f>SUM(Table6[[#This Row],[AmInd]:[HawPI]],Table6[[#This Row],[Multiple]])</f>
        <v>155</v>
      </c>
      <c r="T832" s="29">
        <v>183</v>
      </c>
      <c r="U832" s="31">
        <v>0.96825396825396803</v>
      </c>
      <c r="V832" s="29">
        <v>6</v>
      </c>
      <c r="W832" s="31">
        <v>3.1746031746031703E-2</v>
      </c>
      <c r="X832" s="29">
        <v>0</v>
      </c>
      <c r="Y832" s="29">
        <v>1</v>
      </c>
      <c r="Z832" s="29" t="s">
        <v>1869</v>
      </c>
      <c r="AA832" s="29">
        <v>28</v>
      </c>
      <c r="AB832" s="29">
        <v>22</v>
      </c>
      <c r="AC832" s="29">
        <v>23</v>
      </c>
      <c r="AD832" s="28">
        <v>33</v>
      </c>
      <c r="AE832" s="29">
        <v>26</v>
      </c>
      <c r="AF832" s="29">
        <v>36</v>
      </c>
      <c r="AG832" s="29">
        <v>20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181</v>
      </c>
      <c r="AP832" s="72">
        <f>Table6[[#This Row],[FRL]]/Table6[[#This Row],[Total Students]]</f>
        <v>0.95767195767195767</v>
      </c>
      <c r="AQ832" s="29">
        <v>181</v>
      </c>
      <c r="AR832" s="57">
        <f>Table6[[#This Row],[At Risk]]/Table6[[#This Row],[Total Students]]</f>
        <v>0.95767195767195767</v>
      </c>
      <c r="AS832" s="29" t="s">
        <v>1767</v>
      </c>
      <c r="AT832" s="29" t="s">
        <v>1788</v>
      </c>
      <c r="AU832" s="70" t="s">
        <v>3246</v>
      </c>
    </row>
    <row r="833" spans="2:47" x14ac:dyDescent="0.25">
      <c r="B833" s="28" t="s">
        <v>1808</v>
      </c>
      <c r="C833" s="28" t="s">
        <v>154</v>
      </c>
      <c r="D833" s="28" t="s">
        <v>155</v>
      </c>
      <c r="E833" s="28" t="s">
        <v>2510</v>
      </c>
      <c r="F833" s="28" t="s">
        <v>1209</v>
      </c>
      <c r="G833" s="29">
        <v>441</v>
      </c>
      <c r="H833" s="29">
        <v>233</v>
      </c>
      <c r="I833" s="31">
        <v>0.52834467120181405</v>
      </c>
      <c r="J833" s="29">
        <v>208</v>
      </c>
      <c r="K833" s="31">
        <v>0.471655328798186</v>
      </c>
      <c r="L833" s="29">
        <v>19</v>
      </c>
      <c r="M833" s="29">
        <v>79</v>
      </c>
      <c r="N833" s="29">
        <v>184</v>
      </c>
      <c r="O833" s="29">
        <v>12</v>
      </c>
      <c r="P833" s="29">
        <v>2</v>
      </c>
      <c r="Q833" s="29">
        <v>140</v>
      </c>
      <c r="R833" s="29">
        <v>5</v>
      </c>
      <c r="S833" s="29">
        <f>SUM(Table6[[#This Row],[AmInd]:[HawPI]],Table6[[#This Row],[Multiple]])</f>
        <v>301</v>
      </c>
      <c r="T833" s="29">
        <v>426</v>
      </c>
      <c r="U833" s="31">
        <v>0.96598639455782298</v>
      </c>
      <c r="V833" s="29">
        <v>15</v>
      </c>
      <c r="W833" s="31">
        <v>3.4013605442176902E-2</v>
      </c>
      <c r="X833" s="29">
        <v>0</v>
      </c>
      <c r="Y833" s="29">
        <v>0</v>
      </c>
      <c r="Z833" s="29" t="s">
        <v>1869</v>
      </c>
      <c r="AA833" s="29">
        <v>0</v>
      </c>
      <c r="AB833" s="29">
        <v>0</v>
      </c>
      <c r="AC833" s="29">
        <v>0</v>
      </c>
      <c r="AD833" s="28">
        <v>0</v>
      </c>
      <c r="AE833" s="29">
        <v>0</v>
      </c>
      <c r="AF833" s="29">
        <v>0</v>
      </c>
      <c r="AG833" s="29">
        <v>0</v>
      </c>
      <c r="AH833" s="29">
        <v>95</v>
      </c>
      <c r="AI833" s="29">
        <v>72</v>
      </c>
      <c r="AJ833" s="29">
        <v>80</v>
      </c>
      <c r="AK833" s="29">
        <v>1</v>
      </c>
      <c r="AL833" s="29">
        <v>64</v>
      </c>
      <c r="AM833" s="29">
        <v>54</v>
      </c>
      <c r="AN833" s="29">
        <v>75</v>
      </c>
      <c r="AO833" s="29">
        <v>393</v>
      </c>
      <c r="AP833" s="72">
        <f>Table6[[#This Row],[FRL]]/Table6[[#This Row],[Total Students]]</f>
        <v>0.891156462585034</v>
      </c>
      <c r="AQ833" s="29">
        <v>393</v>
      </c>
      <c r="AR833" s="57">
        <f>Table6[[#This Row],[At Risk]]/Table6[[#This Row],[Total Students]]</f>
        <v>0.891156462585034</v>
      </c>
      <c r="AS833" s="29" t="s">
        <v>1767</v>
      </c>
      <c r="AT833" s="29" t="s">
        <v>1788</v>
      </c>
      <c r="AU833" s="70" t="s">
        <v>3246</v>
      </c>
    </row>
    <row r="834" spans="2:47" x14ac:dyDescent="0.25">
      <c r="B834" s="28" t="s">
        <v>1808</v>
      </c>
      <c r="C834" s="28" t="s">
        <v>156</v>
      </c>
      <c r="D834" s="28" t="s">
        <v>157</v>
      </c>
      <c r="E834" s="28" t="s">
        <v>2511</v>
      </c>
      <c r="F834" s="28" t="s">
        <v>1210</v>
      </c>
      <c r="G834" s="29">
        <v>982</v>
      </c>
      <c r="H834" s="29">
        <v>479</v>
      </c>
      <c r="I834" s="31">
        <v>0.48778004073319797</v>
      </c>
      <c r="J834" s="29">
        <v>503</v>
      </c>
      <c r="K834" s="31">
        <v>0.51221995926680197</v>
      </c>
      <c r="L834" s="29">
        <v>2</v>
      </c>
      <c r="M834" s="29">
        <v>1</v>
      </c>
      <c r="N834" s="29">
        <v>599</v>
      </c>
      <c r="O834" s="29">
        <v>26</v>
      </c>
      <c r="P834" s="29">
        <v>0</v>
      </c>
      <c r="Q834" s="29">
        <v>339</v>
      </c>
      <c r="R834" s="29">
        <v>15</v>
      </c>
      <c r="S834" s="29">
        <f>SUM(Table6[[#This Row],[AmInd]:[HawPI]],Table6[[#This Row],[Multiple]])</f>
        <v>643</v>
      </c>
      <c r="T834" s="29">
        <v>978</v>
      </c>
      <c r="U834" s="31">
        <v>0.99592668024439901</v>
      </c>
      <c r="V834" s="29">
        <v>4</v>
      </c>
      <c r="W834" s="31">
        <v>4.0733197556008099E-3</v>
      </c>
      <c r="X834" s="29">
        <v>0</v>
      </c>
      <c r="Y834" s="29">
        <v>0</v>
      </c>
      <c r="Z834" s="29" t="s">
        <v>1869</v>
      </c>
      <c r="AA834" s="29">
        <v>0</v>
      </c>
      <c r="AB834" s="29">
        <v>0</v>
      </c>
      <c r="AC834" s="29">
        <v>0</v>
      </c>
      <c r="AD834" s="28">
        <v>0</v>
      </c>
      <c r="AE834" s="29">
        <v>0</v>
      </c>
      <c r="AF834" s="29">
        <v>0</v>
      </c>
      <c r="AG834" s="29">
        <v>0</v>
      </c>
      <c r="AH834" s="29">
        <v>126</v>
      </c>
      <c r="AI834" s="29">
        <v>124</v>
      </c>
      <c r="AJ834" s="29">
        <v>225</v>
      </c>
      <c r="AK834" s="29">
        <v>15</v>
      </c>
      <c r="AL834" s="29">
        <v>173</v>
      </c>
      <c r="AM834" s="29">
        <v>158</v>
      </c>
      <c r="AN834" s="29">
        <v>161</v>
      </c>
      <c r="AO834" s="29">
        <v>761</v>
      </c>
      <c r="AP834" s="72">
        <f>Table6[[#This Row],[FRL]]/Table6[[#This Row],[Total Students]]</f>
        <v>0.77494908350305503</v>
      </c>
      <c r="AQ834" s="29">
        <v>761</v>
      </c>
      <c r="AR834" s="57">
        <f>Table6[[#This Row],[At Risk]]/Table6[[#This Row],[Total Students]]</f>
        <v>0.77494908350305503</v>
      </c>
      <c r="AS834" s="29" t="s">
        <v>1767</v>
      </c>
      <c r="AT834" s="29" t="s">
        <v>1784</v>
      </c>
      <c r="AU834" s="70" t="s">
        <v>3246</v>
      </c>
    </row>
    <row r="835" spans="2:47" ht="30" x14ac:dyDescent="0.25">
      <c r="B835" s="28" t="s">
        <v>1808</v>
      </c>
      <c r="C835" s="28" t="s">
        <v>156</v>
      </c>
      <c r="D835" s="28" t="s">
        <v>157</v>
      </c>
      <c r="E835" s="28" t="s">
        <v>2512</v>
      </c>
      <c r="F835" s="28" t="s">
        <v>1211</v>
      </c>
      <c r="G835" s="29">
        <v>271</v>
      </c>
      <c r="H835" s="29">
        <v>130</v>
      </c>
      <c r="I835" s="31">
        <v>0.47970479704796998</v>
      </c>
      <c r="J835" s="29">
        <v>141</v>
      </c>
      <c r="K835" s="31">
        <v>0.52029520295202902</v>
      </c>
      <c r="L835" s="29">
        <v>0</v>
      </c>
      <c r="M835" s="29">
        <v>0</v>
      </c>
      <c r="N835" s="29">
        <v>217</v>
      </c>
      <c r="O835" s="29">
        <v>26</v>
      </c>
      <c r="P835" s="29">
        <v>0</v>
      </c>
      <c r="Q835" s="29">
        <v>27</v>
      </c>
      <c r="R835" s="29">
        <v>1</v>
      </c>
      <c r="S835" s="29">
        <f>SUM(Table6[[#This Row],[AmInd]:[HawPI]],Table6[[#This Row],[Multiple]])</f>
        <v>244</v>
      </c>
      <c r="T835" s="29">
        <v>250</v>
      </c>
      <c r="U835" s="31">
        <v>0.92250922509225097</v>
      </c>
      <c r="V835" s="29">
        <v>21</v>
      </c>
      <c r="W835" s="31">
        <v>7.7490774907749096E-2</v>
      </c>
      <c r="X835" s="29">
        <v>0</v>
      </c>
      <c r="Y835" s="29">
        <v>5</v>
      </c>
      <c r="Z835" s="29" t="s">
        <v>1869</v>
      </c>
      <c r="AA835" s="29">
        <v>39</v>
      </c>
      <c r="AB835" s="29">
        <v>29</v>
      </c>
      <c r="AC835" s="29">
        <v>31</v>
      </c>
      <c r="AD835" s="28">
        <v>29</v>
      </c>
      <c r="AE835" s="29">
        <v>23</v>
      </c>
      <c r="AF835" s="29">
        <v>22</v>
      </c>
      <c r="AG835" s="29">
        <v>38</v>
      </c>
      <c r="AH835" s="29">
        <v>28</v>
      </c>
      <c r="AI835" s="29">
        <v>27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269</v>
      </c>
      <c r="AP835" s="72">
        <f>Table6[[#This Row],[FRL]]/Table6[[#This Row],[Total Students]]</f>
        <v>0.99261992619926198</v>
      </c>
      <c r="AQ835" s="29">
        <v>269</v>
      </c>
      <c r="AR835" s="57">
        <f>Table6[[#This Row],[At Risk]]/Table6[[#This Row],[Total Students]]</f>
        <v>0.99261992619926198</v>
      </c>
      <c r="AS835" s="29" t="s">
        <v>1767</v>
      </c>
      <c r="AT835" s="29" t="s">
        <v>1784</v>
      </c>
      <c r="AU835" s="70" t="s">
        <v>3246</v>
      </c>
    </row>
    <row r="836" spans="2:47" x14ac:dyDescent="0.25">
      <c r="B836" s="28" t="s">
        <v>1808</v>
      </c>
      <c r="C836" s="28" t="s">
        <v>156</v>
      </c>
      <c r="D836" s="28" t="s">
        <v>157</v>
      </c>
      <c r="E836" s="28" t="s">
        <v>2513</v>
      </c>
      <c r="F836" s="28" t="s">
        <v>1212</v>
      </c>
      <c r="G836" s="29">
        <v>573</v>
      </c>
      <c r="H836" s="29">
        <v>270</v>
      </c>
      <c r="I836" s="31">
        <v>0.471204188481675</v>
      </c>
      <c r="J836" s="29">
        <v>303</v>
      </c>
      <c r="K836" s="31">
        <v>0.528795811518325</v>
      </c>
      <c r="L836" s="29">
        <v>0</v>
      </c>
      <c r="M836" s="29">
        <v>0</v>
      </c>
      <c r="N836" s="29">
        <v>231</v>
      </c>
      <c r="O836" s="29">
        <v>9</v>
      </c>
      <c r="P836" s="29">
        <v>0</v>
      </c>
      <c r="Q836" s="29">
        <v>330</v>
      </c>
      <c r="R836" s="29">
        <v>3</v>
      </c>
      <c r="S836" s="29">
        <f>SUM(Table6[[#This Row],[AmInd]:[HawPI]],Table6[[#This Row],[Multiple]])</f>
        <v>243</v>
      </c>
      <c r="T836" s="29">
        <v>568</v>
      </c>
      <c r="U836" s="31">
        <v>0.99127399650959902</v>
      </c>
      <c r="V836" s="29">
        <v>5</v>
      </c>
      <c r="W836" s="31">
        <v>8.7260034904013996E-3</v>
      </c>
      <c r="X836" s="29">
        <v>0</v>
      </c>
      <c r="Y836" s="29">
        <v>12</v>
      </c>
      <c r="Z836" s="29" t="s">
        <v>1869</v>
      </c>
      <c r="AA836" s="29">
        <v>65</v>
      </c>
      <c r="AB836" s="29">
        <v>74</v>
      </c>
      <c r="AC836" s="29">
        <v>75</v>
      </c>
      <c r="AD836" s="28">
        <v>87</v>
      </c>
      <c r="AE836" s="29">
        <v>95</v>
      </c>
      <c r="AF836" s="29">
        <v>92</v>
      </c>
      <c r="AG836" s="29">
        <v>73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454</v>
      </c>
      <c r="AP836" s="72">
        <f>Table6[[#This Row],[FRL]]/Table6[[#This Row],[Total Students]]</f>
        <v>0.79232111692844676</v>
      </c>
      <c r="AQ836" s="29">
        <v>454</v>
      </c>
      <c r="AR836" s="57">
        <f>Table6[[#This Row],[At Risk]]/Table6[[#This Row],[Total Students]]</f>
        <v>0.79232111692844676</v>
      </c>
      <c r="AS836" s="29" t="s">
        <v>1767</v>
      </c>
      <c r="AT836" s="29" t="s">
        <v>1784</v>
      </c>
      <c r="AU836" s="70" t="s">
        <v>3246</v>
      </c>
    </row>
    <row r="837" spans="2:47" x14ac:dyDescent="0.25">
      <c r="B837" s="28" t="s">
        <v>1808</v>
      </c>
      <c r="C837" s="28" t="s">
        <v>156</v>
      </c>
      <c r="D837" s="28" t="s">
        <v>157</v>
      </c>
      <c r="E837" s="28" t="s">
        <v>2514</v>
      </c>
      <c r="F837" s="28" t="s">
        <v>1213</v>
      </c>
      <c r="G837" s="29">
        <v>334</v>
      </c>
      <c r="H837" s="29">
        <v>159</v>
      </c>
      <c r="I837" s="31">
        <v>0.47604790419161702</v>
      </c>
      <c r="J837" s="29">
        <v>175</v>
      </c>
      <c r="K837" s="31">
        <v>0.52395209580838298</v>
      </c>
      <c r="L837" s="29">
        <v>0</v>
      </c>
      <c r="M837" s="29">
        <v>0</v>
      </c>
      <c r="N837" s="29">
        <v>325</v>
      </c>
      <c r="O837" s="29">
        <v>0</v>
      </c>
      <c r="P837" s="29">
        <v>0</v>
      </c>
      <c r="Q837" s="29">
        <v>9</v>
      </c>
      <c r="R837" s="29">
        <v>0</v>
      </c>
      <c r="S837" s="29">
        <f>SUM(Table6[[#This Row],[AmInd]:[HawPI]],Table6[[#This Row],[Multiple]])</f>
        <v>325</v>
      </c>
      <c r="T837" s="29">
        <v>334</v>
      </c>
      <c r="U837" s="31">
        <v>1</v>
      </c>
      <c r="V837" s="29">
        <v>0</v>
      </c>
      <c r="W837" s="31">
        <v>0</v>
      </c>
      <c r="X837" s="29">
        <v>0</v>
      </c>
      <c r="Y837" s="29">
        <v>14</v>
      </c>
      <c r="Z837" s="29" t="s">
        <v>1869</v>
      </c>
      <c r="AA837" s="29">
        <v>69</v>
      </c>
      <c r="AB837" s="29">
        <v>55</v>
      </c>
      <c r="AC837" s="29">
        <v>45</v>
      </c>
      <c r="AD837" s="28">
        <v>33</v>
      </c>
      <c r="AE837" s="29">
        <v>36</v>
      </c>
      <c r="AF837" s="29">
        <v>29</v>
      </c>
      <c r="AG837" s="29">
        <v>53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332</v>
      </c>
      <c r="AP837" s="72">
        <f>Table6[[#This Row],[FRL]]/Table6[[#This Row],[Total Students]]</f>
        <v>0.99401197604790414</v>
      </c>
      <c r="AQ837" s="29">
        <v>332</v>
      </c>
      <c r="AR837" s="57">
        <f>Table6[[#This Row],[At Risk]]/Table6[[#This Row],[Total Students]]</f>
        <v>0.99401197604790414</v>
      </c>
      <c r="AS837" s="29" t="s">
        <v>1767</v>
      </c>
      <c r="AT837" s="29" t="s">
        <v>1784</v>
      </c>
      <c r="AU837" s="70" t="s">
        <v>3246</v>
      </c>
    </row>
    <row r="838" spans="2:47" x14ac:dyDescent="0.25">
      <c r="B838" s="28" t="s">
        <v>1808</v>
      </c>
      <c r="C838" s="28" t="s">
        <v>156</v>
      </c>
      <c r="D838" s="28" t="s">
        <v>157</v>
      </c>
      <c r="E838" s="28" t="s">
        <v>2515</v>
      </c>
      <c r="F838" s="28" t="s">
        <v>1214</v>
      </c>
      <c r="G838" s="29">
        <v>558</v>
      </c>
      <c r="H838" s="29">
        <v>265</v>
      </c>
      <c r="I838" s="31">
        <v>0.47491039426523302</v>
      </c>
      <c r="J838" s="29">
        <v>293</v>
      </c>
      <c r="K838" s="31">
        <v>0.52508960573476704</v>
      </c>
      <c r="L838" s="29">
        <v>1</v>
      </c>
      <c r="M838" s="29">
        <v>0</v>
      </c>
      <c r="N838" s="29">
        <v>283</v>
      </c>
      <c r="O838" s="29">
        <v>23</v>
      </c>
      <c r="P838" s="29">
        <v>0</v>
      </c>
      <c r="Q838" s="29">
        <v>242</v>
      </c>
      <c r="R838" s="29">
        <v>9</v>
      </c>
      <c r="S838" s="29">
        <f>SUM(Table6[[#This Row],[AmInd]:[HawPI]],Table6[[#This Row],[Multiple]])</f>
        <v>316</v>
      </c>
      <c r="T838" s="29">
        <v>553</v>
      </c>
      <c r="U838" s="31">
        <v>0.99103942652329702</v>
      </c>
      <c r="V838" s="29">
        <v>5</v>
      </c>
      <c r="W838" s="31">
        <v>8.9605734767025103E-3</v>
      </c>
      <c r="X838" s="29">
        <v>0</v>
      </c>
      <c r="Y838" s="29">
        <v>12</v>
      </c>
      <c r="Z838" s="29" t="s">
        <v>1869</v>
      </c>
      <c r="AA838" s="29">
        <v>57</v>
      </c>
      <c r="AB838" s="29">
        <v>61</v>
      </c>
      <c r="AC838" s="29">
        <v>69</v>
      </c>
      <c r="AD838" s="28">
        <v>62</v>
      </c>
      <c r="AE838" s="29">
        <v>61</v>
      </c>
      <c r="AF838" s="29">
        <v>62</v>
      </c>
      <c r="AG838" s="29">
        <v>55</v>
      </c>
      <c r="AH838" s="29">
        <v>68</v>
      </c>
      <c r="AI838" s="29">
        <v>51</v>
      </c>
      <c r="AJ838" s="29">
        <v>0</v>
      </c>
      <c r="AK838" s="29">
        <v>0</v>
      </c>
      <c r="AL838" s="29">
        <v>0</v>
      </c>
      <c r="AM838" s="29">
        <v>0</v>
      </c>
      <c r="AN838" s="29">
        <v>0</v>
      </c>
      <c r="AO838" s="29">
        <v>505</v>
      </c>
      <c r="AP838" s="72">
        <f>Table6[[#This Row],[FRL]]/Table6[[#This Row],[Total Students]]</f>
        <v>0.90501792114695345</v>
      </c>
      <c r="AQ838" s="29">
        <v>505</v>
      </c>
      <c r="AR838" s="57">
        <f>Table6[[#This Row],[At Risk]]/Table6[[#This Row],[Total Students]]</f>
        <v>0.90501792114695345</v>
      </c>
      <c r="AS838" s="29" t="s">
        <v>1767</v>
      </c>
      <c r="AT838" s="29" t="s">
        <v>1784</v>
      </c>
      <c r="AU838" s="70" t="s">
        <v>3246</v>
      </c>
    </row>
    <row r="839" spans="2:47" x14ac:dyDescent="0.25">
      <c r="B839" s="28" t="s">
        <v>1808</v>
      </c>
      <c r="C839" s="28" t="s">
        <v>156</v>
      </c>
      <c r="D839" s="28" t="s">
        <v>157</v>
      </c>
      <c r="E839" s="28" t="s">
        <v>2516</v>
      </c>
      <c r="F839" s="28" t="s">
        <v>1215</v>
      </c>
      <c r="G839" s="29">
        <v>12</v>
      </c>
      <c r="H839" s="29">
        <v>5</v>
      </c>
      <c r="I839" s="31">
        <v>0.41666666666666702</v>
      </c>
      <c r="J839" s="29">
        <v>7</v>
      </c>
      <c r="K839" s="31">
        <v>0.58333333333333304</v>
      </c>
      <c r="L839" s="29">
        <v>0</v>
      </c>
      <c r="M839" s="29">
        <v>0</v>
      </c>
      <c r="N839" s="29">
        <v>3</v>
      </c>
      <c r="O839" s="29">
        <v>1</v>
      </c>
      <c r="P839" s="29">
        <v>0</v>
      </c>
      <c r="Q839" s="29">
        <v>8</v>
      </c>
      <c r="R839" s="29">
        <v>0</v>
      </c>
      <c r="S839" s="29">
        <f>SUM(Table6[[#This Row],[AmInd]:[HawPI]],Table6[[#This Row],[Multiple]])</f>
        <v>4</v>
      </c>
      <c r="T839" s="29">
        <v>12</v>
      </c>
      <c r="U839" s="31">
        <v>1</v>
      </c>
      <c r="V839" s="29">
        <v>0</v>
      </c>
      <c r="W839" s="31">
        <v>0</v>
      </c>
      <c r="X839" s="29">
        <v>0</v>
      </c>
      <c r="Y839" s="29">
        <v>12</v>
      </c>
      <c r="Z839" s="29" t="s">
        <v>1869</v>
      </c>
      <c r="AA839" s="29">
        <v>0</v>
      </c>
      <c r="AB839" s="29">
        <v>0</v>
      </c>
      <c r="AC839" s="29">
        <v>0</v>
      </c>
      <c r="AD839" s="28">
        <v>0</v>
      </c>
      <c r="AE839" s="29">
        <v>0</v>
      </c>
      <c r="AF839" s="29">
        <v>0</v>
      </c>
      <c r="AG839" s="29">
        <v>0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0</v>
      </c>
      <c r="AO839" s="29">
        <v>6</v>
      </c>
      <c r="AP839" s="72">
        <f>Table6[[#This Row],[FRL]]/Table6[[#This Row],[Total Students]]</f>
        <v>0.5</v>
      </c>
      <c r="AQ839" s="29">
        <v>6</v>
      </c>
      <c r="AR839" s="57">
        <f>Table6[[#This Row],[At Risk]]/Table6[[#This Row],[Total Students]]</f>
        <v>0.5</v>
      </c>
      <c r="AS839" s="29" t="s">
        <v>1767</v>
      </c>
      <c r="AT839" s="29" t="s">
        <v>1784</v>
      </c>
      <c r="AU839" s="70" t="s">
        <v>3247</v>
      </c>
    </row>
    <row r="840" spans="2:47" x14ac:dyDescent="0.25">
      <c r="B840" s="28" t="s">
        <v>1808</v>
      </c>
      <c r="C840" s="28" t="s">
        <v>158</v>
      </c>
      <c r="D840" s="28" t="s">
        <v>159</v>
      </c>
      <c r="E840" s="28" t="s">
        <v>2517</v>
      </c>
      <c r="F840" s="28" t="s">
        <v>1216</v>
      </c>
      <c r="G840" s="29">
        <v>266</v>
      </c>
      <c r="H840" s="29">
        <v>127</v>
      </c>
      <c r="I840" s="31">
        <v>0.477443609022556</v>
      </c>
      <c r="J840" s="29">
        <v>139</v>
      </c>
      <c r="K840" s="31">
        <v>0.522556390977444</v>
      </c>
      <c r="L840" s="29">
        <v>0</v>
      </c>
      <c r="M840" s="29">
        <v>1</v>
      </c>
      <c r="N840" s="29">
        <v>260</v>
      </c>
      <c r="O840" s="29">
        <v>1</v>
      </c>
      <c r="P840" s="29">
        <v>0</v>
      </c>
      <c r="Q840" s="29">
        <v>4</v>
      </c>
      <c r="R840" s="29">
        <v>0</v>
      </c>
      <c r="S840" s="29">
        <f>SUM(Table6[[#This Row],[AmInd]:[HawPI]],Table6[[#This Row],[Multiple]])</f>
        <v>262</v>
      </c>
      <c r="T840" s="29">
        <v>266</v>
      </c>
      <c r="U840" s="31">
        <v>1</v>
      </c>
      <c r="V840" s="29">
        <v>0</v>
      </c>
      <c r="W840" s="31">
        <v>0</v>
      </c>
      <c r="X840" s="29">
        <v>0</v>
      </c>
      <c r="Y840" s="29">
        <v>5</v>
      </c>
      <c r="Z840" s="29" t="s">
        <v>1869</v>
      </c>
      <c r="AA840" s="29">
        <v>51</v>
      </c>
      <c r="AB840" s="29">
        <v>31</v>
      </c>
      <c r="AC840" s="29">
        <v>49</v>
      </c>
      <c r="AD840" s="28">
        <v>43</v>
      </c>
      <c r="AE840" s="29">
        <v>46</v>
      </c>
      <c r="AF840" s="29">
        <v>41</v>
      </c>
      <c r="AG840" s="29">
        <v>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263</v>
      </c>
      <c r="AP840" s="72">
        <f>Table6[[#This Row],[FRL]]/Table6[[#This Row],[Total Students]]</f>
        <v>0.98872180451127822</v>
      </c>
      <c r="AQ840" s="29">
        <v>263</v>
      </c>
      <c r="AR840" s="57">
        <f>Table6[[#This Row],[At Risk]]/Table6[[#This Row],[Total Students]]</f>
        <v>0.98872180451127822</v>
      </c>
      <c r="AS840" s="29" t="s">
        <v>1767</v>
      </c>
      <c r="AT840" s="29" t="s">
        <v>1804</v>
      </c>
      <c r="AU840" s="70" t="s">
        <v>3247</v>
      </c>
    </row>
    <row r="841" spans="2:47" x14ac:dyDescent="0.25">
      <c r="B841" s="28" t="s">
        <v>1808</v>
      </c>
      <c r="C841" s="28" t="s">
        <v>158</v>
      </c>
      <c r="D841" s="28" t="s">
        <v>159</v>
      </c>
      <c r="E841" s="28" t="s">
        <v>2518</v>
      </c>
      <c r="F841" s="28" t="s">
        <v>1217</v>
      </c>
      <c r="G841" s="29">
        <v>528</v>
      </c>
      <c r="H841" s="29">
        <v>244</v>
      </c>
      <c r="I841" s="31">
        <v>0.46212121212121199</v>
      </c>
      <c r="J841" s="29">
        <v>284</v>
      </c>
      <c r="K841" s="31">
        <v>0.53787878787878796</v>
      </c>
      <c r="L841" s="29">
        <v>1</v>
      </c>
      <c r="M841" s="29">
        <v>0</v>
      </c>
      <c r="N841" s="29">
        <v>496</v>
      </c>
      <c r="O841" s="29">
        <v>2</v>
      </c>
      <c r="P841" s="29">
        <v>1</v>
      </c>
      <c r="Q841" s="29">
        <v>27</v>
      </c>
      <c r="R841" s="29">
        <v>1</v>
      </c>
      <c r="S841" s="29">
        <f>SUM(Table6[[#This Row],[AmInd]:[HawPI]],Table6[[#This Row],[Multiple]])</f>
        <v>501</v>
      </c>
      <c r="T841" s="29">
        <v>528</v>
      </c>
      <c r="U841" s="31">
        <v>1</v>
      </c>
      <c r="V841" s="29">
        <v>0</v>
      </c>
      <c r="W841" s="31">
        <v>0</v>
      </c>
      <c r="X841" s="29">
        <v>0</v>
      </c>
      <c r="Y841" s="29">
        <v>0</v>
      </c>
      <c r="Z841" s="29" t="s">
        <v>1869</v>
      </c>
      <c r="AA841" s="29">
        <v>0</v>
      </c>
      <c r="AB841" s="29">
        <v>0</v>
      </c>
      <c r="AC841" s="29">
        <v>0</v>
      </c>
      <c r="AD841" s="28">
        <v>0</v>
      </c>
      <c r="AE841" s="29">
        <v>0</v>
      </c>
      <c r="AF841" s="29">
        <v>0</v>
      </c>
      <c r="AG841" s="29">
        <v>154</v>
      </c>
      <c r="AH841" s="29">
        <v>209</v>
      </c>
      <c r="AI841" s="29">
        <v>165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505</v>
      </c>
      <c r="AP841" s="72">
        <f>Table6[[#This Row],[FRL]]/Table6[[#This Row],[Total Students]]</f>
        <v>0.95643939393939392</v>
      </c>
      <c r="AQ841" s="29">
        <v>505</v>
      </c>
      <c r="AR841" s="57">
        <f>Table6[[#This Row],[At Risk]]/Table6[[#This Row],[Total Students]]</f>
        <v>0.95643939393939392</v>
      </c>
      <c r="AS841" s="29" t="s">
        <v>1767</v>
      </c>
      <c r="AT841" s="29" t="s">
        <v>1804</v>
      </c>
      <c r="AU841" s="70" t="s">
        <v>3247</v>
      </c>
    </row>
    <row r="842" spans="2:47" x14ac:dyDescent="0.25">
      <c r="B842" s="28" t="s">
        <v>1808</v>
      </c>
      <c r="C842" s="28" t="s">
        <v>158</v>
      </c>
      <c r="D842" s="28" t="s">
        <v>159</v>
      </c>
      <c r="E842" s="28" t="s">
        <v>2519</v>
      </c>
      <c r="F842" s="28" t="s">
        <v>1218</v>
      </c>
      <c r="G842" s="29">
        <v>1359</v>
      </c>
      <c r="H842" s="29">
        <v>696</v>
      </c>
      <c r="I842" s="31">
        <v>0.51214128035320095</v>
      </c>
      <c r="J842" s="29">
        <v>663</v>
      </c>
      <c r="K842" s="31">
        <v>0.487858719646799</v>
      </c>
      <c r="L842" s="29">
        <v>4</v>
      </c>
      <c r="M842" s="29">
        <v>28</v>
      </c>
      <c r="N842" s="29">
        <v>644</v>
      </c>
      <c r="O842" s="29">
        <v>33</v>
      </c>
      <c r="P842" s="29">
        <v>0</v>
      </c>
      <c r="Q842" s="29">
        <v>650</v>
      </c>
      <c r="R842" s="29">
        <v>0</v>
      </c>
      <c r="S842" s="29">
        <f>SUM(Table6[[#This Row],[AmInd]:[HawPI]],Table6[[#This Row],[Multiple]])</f>
        <v>709</v>
      </c>
      <c r="T842" s="29">
        <v>1345</v>
      </c>
      <c r="U842" s="31">
        <v>0.98969830757910204</v>
      </c>
      <c r="V842" s="29">
        <v>14</v>
      </c>
      <c r="W842" s="31">
        <v>1.03016924208977E-2</v>
      </c>
      <c r="X842" s="29">
        <v>0</v>
      </c>
      <c r="Y842" s="29">
        <v>0</v>
      </c>
      <c r="Z842" s="29" t="s">
        <v>1869</v>
      </c>
      <c r="AA842" s="29">
        <v>0</v>
      </c>
      <c r="AB842" s="29">
        <v>0</v>
      </c>
      <c r="AC842" s="29">
        <v>0</v>
      </c>
      <c r="AD842" s="28">
        <v>0</v>
      </c>
      <c r="AE842" s="29">
        <v>0</v>
      </c>
      <c r="AF842" s="29">
        <v>0</v>
      </c>
      <c r="AG842" s="29">
        <v>0</v>
      </c>
      <c r="AH842" s="29">
        <v>0</v>
      </c>
      <c r="AI842" s="29">
        <v>0</v>
      </c>
      <c r="AJ842" s="29">
        <v>339</v>
      </c>
      <c r="AK842" s="29">
        <v>49</v>
      </c>
      <c r="AL842" s="29">
        <v>350</v>
      </c>
      <c r="AM842" s="29">
        <v>325</v>
      </c>
      <c r="AN842" s="29">
        <v>296</v>
      </c>
      <c r="AO842" s="29">
        <v>753</v>
      </c>
      <c r="AP842" s="72">
        <f>Table6[[#This Row],[FRL]]/Table6[[#This Row],[Total Students]]</f>
        <v>0.55408388520971308</v>
      </c>
      <c r="AQ842" s="29">
        <v>757</v>
      </c>
      <c r="AR842" s="57">
        <f>Table6[[#This Row],[At Risk]]/Table6[[#This Row],[Total Students]]</f>
        <v>0.55702722590139808</v>
      </c>
      <c r="AS842" s="29" t="s">
        <v>1767</v>
      </c>
      <c r="AT842" s="29" t="s">
        <v>1804</v>
      </c>
      <c r="AU842" s="70" t="s">
        <v>3247</v>
      </c>
    </row>
    <row r="843" spans="2:47" x14ac:dyDescent="0.25">
      <c r="B843" s="28" t="s">
        <v>1808</v>
      </c>
      <c r="C843" s="28" t="s">
        <v>158</v>
      </c>
      <c r="D843" s="28" t="s">
        <v>159</v>
      </c>
      <c r="E843" s="28" t="s">
        <v>2520</v>
      </c>
      <c r="F843" s="28" t="s">
        <v>1219</v>
      </c>
      <c r="G843" s="29">
        <v>285</v>
      </c>
      <c r="H843" s="29">
        <v>122</v>
      </c>
      <c r="I843" s="31">
        <v>0.42807017543859599</v>
      </c>
      <c r="J843" s="29">
        <v>163</v>
      </c>
      <c r="K843" s="31">
        <v>0.57192982456140395</v>
      </c>
      <c r="L843" s="29">
        <v>0</v>
      </c>
      <c r="M843" s="29">
        <v>1</v>
      </c>
      <c r="N843" s="29">
        <v>37</v>
      </c>
      <c r="O843" s="29">
        <v>5</v>
      </c>
      <c r="P843" s="29">
        <v>0</v>
      </c>
      <c r="Q843" s="29">
        <v>240</v>
      </c>
      <c r="R843" s="29">
        <v>2</v>
      </c>
      <c r="S843" s="29">
        <f>SUM(Table6[[#This Row],[AmInd]:[HawPI]],Table6[[#This Row],[Multiple]])</f>
        <v>45</v>
      </c>
      <c r="T843" s="29">
        <v>283</v>
      </c>
      <c r="U843" s="31">
        <v>0.99298245614035097</v>
      </c>
      <c r="V843" s="29">
        <v>2</v>
      </c>
      <c r="W843" s="31">
        <v>7.0175438596491203E-3</v>
      </c>
      <c r="X843" s="29">
        <v>0</v>
      </c>
      <c r="Y843" s="29">
        <v>1</v>
      </c>
      <c r="Z843" s="29" t="s">
        <v>1869</v>
      </c>
      <c r="AA843" s="29">
        <v>37</v>
      </c>
      <c r="AB843" s="29">
        <v>41</v>
      </c>
      <c r="AC843" s="29">
        <v>45</v>
      </c>
      <c r="AD843" s="28">
        <v>32</v>
      </c>
      <c r="AE843" s="29">
        <v>38</v>
      </c>
      <c r="AF843" s="29">
        <v>47</v>
      </c>
      <c r="AG843" s="29">
        <v>44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202</v>
      </c>
      <c r="AP843" s="72">
        <f>Table6[[#This Row],[FRL]]/Table6[[#This Row],[Total Students]]</f>
        <v>0.70877192982456139</v>
      </c>
      <c r="AQ843" s="29">
        <v>204</v>
      </c>
      <c r="AR843" s="57">
        <f>Table6[[#This Row],[At Risk]]/Table6[[#This Row],[Total Students]]</f>
        <v>0.71578947368421053</v>
      </c>
      <c r="AS843" s="29" t="s">
        <v>1767</v>
      </c>
      <c r="AT843" s="29" t="s">
        <v>1804</v>
      </c>
      <c r="AU843" s="70" t="s">
        <v>3247</v>
      </c>
    </row>
    <row r="844" spans="2:47" x14ac:dyDescent="0.25">
      <c r="B844" s="28" t="s">
        <v>1808</v>
      </c>
      <c r="C844" s="28" t="s">
        <v>158</v>
      </c>
      <c r="D844" s="28" t="s">
        <v>159</v>
      </c>
      <c r="E844" s="28" t="s">
        <v>2521</v>
      </c>
      <c r="F844" s="28" t="s">
        <v>1220</v>
      </c>
      <c r="G844" s="29">
        <v>843</v>
      </c>
      <c r="H844" s="29">
        <v>389</v>
      </c>
      <c r="I844" s="31">
        <v>0.46144721233689201</v>
      </c>
      <c r="J844" s="29">
        <v>454</v>
      </c>
      <c r="K844" s="31">
        <v>0.53855278766310799</v>
      </c>
      <c r="L844" s="29">
        <v>4</v>
      </c>
      <c r="M844" s="29">
        <v>48</v>
      </c>
      <c r="N844" s="29">
        <v>179</v>
      </c>
      <c r="O844" s="29">
        <v>14</v>
      </c>
      <c r="P844" s="29">
        <v>1</v>
      </c>
      <c r="Q844" s="29">
        <v>578</v>
      </c>
      <c r="R844" s="29">
        <v>19</v>
      </c>
      <c r="S844" s="29">
        <f>SUM(Table6[[#This Row],[AmInd]:[HawPI]],Table6[[#This Row],[Multiple]])</f>
        <v>265</v>
      </c>
      <c r="T844" s="29">
        <v>787</v>
      </c>
      <c r="U844" s="31">
        <v>0.93357058125741399</v>
      </c>
      <c r="V844" s="29">
        <v>56</v>
      </c>
      <c r="W844" s="31">
        <v>6.6429418742585997E-2</v>
      </c>
      <c r="X844" s="29">
        <v>0</v>
      </c>
      <c r="Y844" s="29">
        <v>6</v>
      </c>
      <c r="Z844" s="29" t="s">
        <v>1869</v>
      </c>
      <c r="AA844" s="29">
        <v>119</v>
      </c>
      <c r="AB844" s="29">
        <v>117</v>
      </c>
      <c r="AC844" s="29">
        <v>118</v>
      </c>
      <c r="AD844" s="28">
        <v>113</v>
      </c>
      <c r="AE844" s="29">
        <v>123</v>
      </c>
      <c r="AF844" s="29">
        <v>112</v>
      </c>
      <c r="AG844" s="29">
        <v>135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482</v>
      </c>
      <c r="AP844" s="72">
        <f>Table6[[#This Row],[FRL]]/Table6[[#This Row],[Total Students]]</f>
        <v>0.571767497034401</v>
      </c>
      <c r="AQ844" s="29">
        <v>495</v>
      </c>
      <c r="AR844" s="57">
        <f>Table6[[#This Row],[At Risk]]/Table6[[#This Row],[Total Students]]</f>
        <v>0.58718861209964412</v>
      </c>
      <c r="AS844" s="29" t="s">
        <v>1767</v>
      </c>
      <c r="AT844" s="29" t="s">
        <v>1804</v>
      </c>
      <c r="AU844" s="70" t="s">
        <v>3247</v>
      </c>
    </row>
    <row r="845" spans="2:47" x14ac:dyDescent="0.25">
      <c r="B845" s="28" t="s">
        <v>1808</v>
      </c>
      <c r="C845" s="28" t="s">
        <v>158</v>
      </c>
      <c r="D845" s="28" t="s">
        <v>159</v>
      </c>
      <c r="E845" s="28" t="s">
        <v>2522</v>
      </c>
      <c r="F845" s="28" t="s">
        <v>1221</v>
      </c>
      <c r="G845" s="29">
        <v>572</v>
      </c>
      <c r="H845" s="29">
        <v>295</v>
      </c>
      <c r="I845" s="31">
        <v>0.51573426573426595</v>
      </c>
      <c r="J845" s="29">
        <v>277</v>
      </c>
      <c r="K845" s="31">
        <v>0.48426573426573399</v>
      </c>
      <c r="L845" s="29">
        <v>0</v>
      </c>
      <c r="M845" s="29">
        <v>22</v>
      </c>
      <c r="N845" s="29">
        <v>383</v>
      </c>
      <c r="O845" s="29">
        <v>17</v>
      </c>
      <c r="P845" s="29">
        <v>0</v>
      </c>
      <c r="Q845" s="29">
        <v>149</v>
      </c>
      <c r="R845" s="29">
        <v>1</v>
      </c>
      <c r="S845" s="29">
        <f>SUM(Table6[[#This Row],[AmInd]:[HawPI]],Table6[[#This Row],[Multiple]])</f>
        <v>423</v>
      </c>
      <c r="T845" s="29">
        <v>544</v>
      </c>
      <c r="U845" s="31">
        <v>0.95104895104895104</v>
      </c>
      <c r="V845" s="29">
        <v>28</v>
      </c>
      <c r="W845" s="31">
        <v>4.8951048951049E-2</v>
      </c>
      <c r="X845" s="29">
        <v>0</v>
      </c>
      <c r="Y845" s="29">
        <v>0</v>
      </c>
      <c r="Z845" s="29" t="s">
        <v>1869</v>
      </c>
      <c r="AA845" s="29">
        <v>0</v>
      </c>
      <c r="AB845" s="29">
        <v>0</v>
      </c>
      <c r="AC845" s="29">
        <v>0</v>
      </c>
      <c r="AD845" s="28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181</v>
      </c>
      <c r="AK845" s="29">
        <v>52</v>
      </c>
      <c r="AL845" s="29">
        <v>146</v>
      </c>
      <c r="AM845" s="29">
        <v>107</v>
      </c>
      <c r="AN845" s="29">
        <v>86</v>
      </c>
      <c r="AO845" s="29">
        <v>432</v>
      </c>
      <c r="AP845" s="72">
        <f>Table6[[#This Row],[FRL]]/Table6[[#This Row],[Total Students]]</f>
        <v>0.75524475524475521</v>
      </c>
      <c r="AQ845" s="29">
        <v>440</v>
      </c>
      <c r="AR845" s="57">
        <f>Table6[[#This Row],[At Risk]]/Table6[[#This Row],[Total Students]]</f>
        <v>0.76923076923076927</v>
      </c>
      <c r="AS845" s="29" t="s">
        <v>1767</v>
      </c>
      <c r="AT845" s="29" t="s">
        <v>1804</v>
      </c>
      <c r="AU845" s="70" t="s">
        <v>3247</v>
      </c>
    </row>
    <row r="846" spans="2:47" x14ac:dyDescent="0.25">
      <c r="B846" s="28" t="s">
        <v>1808</v>
      </c>
      <c r="C846" s="28" t="s">
        <v>158</v>
      </c>
      <c r="D846" s="28" t="s">
        <v>159</v>
      </c>
      <c r="E846" s="28" t="s">
        <v>2523</v>
      </c>
      <c r="F846" s="28" t="s">
        <v>1222</v>
      </c>
      <c r="G846" s="29">
        <v>823</v>
      </c>
      <c r="H846" s="29">
        <v>395</v>
      </c>
      <c r="I846" s="31">
        <v>0.47995139732685299</v>
      </c>
      <c r="J846" s="29">
        <v>428</v>
      </c>
      <c r="K846" s="31">
        <v>0.52004860267314701</v>
      </c>
      <c r="L846" s="29">
        <v>7</v>
      </c>
      <c r="M846" s="29">
        <v>24</v>
      </c>
      <c r="N846" s="29">
        <v>414</v>
      </c>
      <c r="O846" s="29">
        <v>28</v>
      </c>
      <c r="P846" s="29">
        <v>0</v>
      </c>
      <c r="Q846" s="29">
        <v>347</v>
      </c>
      <c r="R846" s="29">
        <v>3</v>
      </c>
      <c r="S846" s="29">
        <f>SUM(Table6[[#This Row],[AmInd]:[HawPI]],Table6[[#This Row],[Multiple]])</f>
        <v>476</v>
      </c>
      <c r="T846" s="29">
        <v>794</v>
      </c>
      <c r="U846" s="31">
        <v>0.964763061968408</v>
      </c>
      <c r="V846" s="29">
        <v>29</v>
      </c>
      <c r="W846" s="31">
        <v>3.5236938031591697E-2</v>
      </c>
      <c r="X846" s="29">
        <v>0</v>
      </c>
      <c r="Y846" s="29">
        <v>0</v>
      </c>
      <c r="Z846" s="29" t="s">
        <v>1869</v>
      </c>
      <c r="AA846" s="29">
        <v>0</v>
      </c>
      <c r="AB846" s="29">
        <v>0</v>
      </c>
      <c r="AC846" s="29">
        <v>0</v>
      </c>
      <c r="AD846" s="28">
        <v>0</v>
      </c>
      <c r="AE846" s="29">
        <v>0</v>
      </c>
      <c r="AF846" s="29">
        <v>0</v>
      </c>
      <c r="AG846" s="29">
        <v>224</v>
      </c>
      <c r="AH846" s="29">
        <v>313</v>
      </c>
      <c r="AI846" s="29">
        <v>286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577</v>
      </c>
      <c r="AP846" s="72">
        <f>Table6[[#This Row],[FRL]]/Table6[[#This Row],[Total Students]]</f>
        <v>0.70109356014580804</v>
      </c>
      <c r="AQ846" s="29">
        <v>580</v>
      </c>
      <c r="AR846" s="57">
        <f>Table6[[#This Row],[At Risk]]/Table6[[#This Row],[Total Students]]</f>
        <v>0.70473876063183472</v>
      </c>
      <c r="AS846" s="29" t="s">
        <v>1767</v>
      </c>
      <c r="AT846" s="29" t="s">
        <v>1804</v>
      </c>
      <c r="AU846" s="70" t="s">
        <v>3247</v>
      </c>
    </row>
    <row r="847" spans="2:47" x14ac:dyDescent="0.25">
      <c r="B847" s="28" t="s">
        <v>1808</v>
      </c>
      <c r="C847" s="28" t="s">
        <v>158</v>
      </c>
      <c r="D847" s="28" t="s">
        <v>159</v>
      </c>
      <c r="E847" s="28" t="s">
        <v>2524</v>
      </c>
      <c r="F847" s="28" t="s">
        <v>1223</v>
      </c>
      <c r="G847" s="29">
        <v>269</v>
      </c>
      <c r="H847" s="29">
        <v>149</v>
      </c>
      <c r="I847" s="31">
        <v>0.55390334572490696</v>
      </c>
      <c r="J847" s="29">
        <v>120</v>
      </c>
      <c r="K847" s="31">
        <v>0.44609665427509299</v>
      </c>
      <c r="L847" s="29">
        <v>0</v>
      </c>
      <c r="M847" s="29">
        <v>2</v>
      </c>
      <c r="N847" s="29">
        <v>225</v>
      </c>
      <c r="O847" s="29">
        <v>6</v>
      </c>
      <c r="P847" s="29">
        <v>0</v>
      </c>
      <c r="Q847" s="29">
        <v>34</v>
      </c>
      <c r="R847" s="29">
        <v>2</v>
      </c>
      <c r="S847" s="29">
        <f>SUM(Table6[[#This Row],[AmInd]:[HawPI]],Table6[[#This Row],[Multiple]])</f>
        <v>235</v>
      </c>
      <c r="T847" s="29">
        <v>261</v>
      </c>
      <c r="U847" s="31">
        <v>0.97026022304832704</v>
      </c>
      <c r="V847" s="29">
        <v>8</v>
      </c>
      <c r="W847" s="31">
        <v>2.9739776951672899E-2</v>
      </c>
      <c r="X847" s="29">
        <v>0</v>
      </c>
      <c r="Y847" s="29">
        <v>7</v>
      </c>
      <c r="Z847" s="29" t="s">
        <v>1869</v>
      </c>
      <c r="AA847" s="29">
        <v>50</v>
      </c>
      <c r="AB847" s="29">
        <v>33</v>
      </c>
      <c r="AC847" s="29">
        <v>42</v>
      </c>
      <c r="AD847" s="28">
        <v>48</v>
      </c>
      <c r="AE847" s="29">
        <v>45</v>
      </c>
      <c r="AF847" s="29">
        <v>44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258</v>
      </c>
      <c r="AP847" s="72">
        <f>Table6[[#This Row],[FRL]]/Table6[[#This Row],[Total Students]]</f>
        <v>0.95910780669144979</v>
      </c>
      <c r="AQ847" s="29">
        <v>258</v>
      </c>
      <c r="AR847" s="57">
        <f>Table6[[#This Row],[At Risk]]/Table6[[#This Row],[Total Students]]</f>
        <v>0.95910780669144979</v>
      </c>
      <c r="AS847" s="29" t="s">
        <v>1767</v>
      </c>
      <c r="AT847" s="29" t="s">
        <v>1804</v>
      </c>
      <c r="AU847" s="70" t="s">
        <v>3247</v>
      </c>
    </row>
    <row r="848" spans="2:47" x14ac:dyDescent="0.25">
      <c r="B848" s="28" t="s">
        <v>1808</v>
      </c>
      <c r="C848" s="28" t="s">
        <v>158</v>
      </c>
      <c r="D848" s="28" t="s">
        <v>159</v>
      </c>
      <c r="E848" s="28" t="s">
        <v>2525</v>
      </c>
      <c r="F848" s="28" t="s">
        <v>1224</v>
      </c>
      <c r="G848" s="29">
        <v>362</v>
      </c>
      <c r="H848" s="29">
        <v>177</v>
      </c>
      <c r="I848" s="31">
        <v>0.48895027624309401</v>
      </c>
      <c r="J848" s="29">
        <v>185</v>
      </c>
      <c r="K848" s="31">
        <v>0.51104972375690605</v>
      </c>
      <c r="L848" s="29">
        <v>1</v>
      </c>
      <c r="M848" s="29">
        <v>0</v>
      </c>
      <c r="N848" s="29">
        <v>0</v>
      </c>
      <c r="O848" s="29">
        <v>0</v>
      </c>
      <c r="P848" s="29">
        <v>0</v>
      </c>
      <c r="Q848" s="29">
        <v>356</v>
      </c>
      <c r="R848" s="29">
        <v>5</v>
      </c>
      <c r="S848" s="29">
        <f>SUM(Table6[[#This Row],[AmInd]:[HawPI]],Table6[[#This Row],[Multiple]])</f>
        <v>6</v>
      </c>
      <c r="T848" s="29">
        <v>362</v>
      </c>
      <c r="U848" s="31">
        <v>1</v>
      </c>
      <c r="V848" s="29">
        <v>0</v>
      </c>
      <c r="W848" s="31">
        <v>0</v>
      </c>
      <c r="X848" s="29">
        <v>0</v>
      </c>
      <c r="Y848" s="29">
        <v>8</v>
      </c>
      <c r="Z848" s="29" t="s">
        <v>1869</v>
      </c>
      <c r="AA848" s="29">
        <v>99</v>
      </c>
      <c r="AB848" s="29">
        <v>123</v>
      </c>
      <c r="AC848" s="29">
        <v>132</v>
      </c>
      <c r="AD848" s="28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205</v>
      </c>
      <c r="AP848" s="72">
        <f>Table6[[#This Row],[FRL]]/Table6[[#This Row],[Total Students]]</f>
        <v>0.56629834254143652</v>
      </c>
      <c r="AQ848" s="29">
        <v>205</v>
      </c>
      <c r="AR848" s="57">
        <f>Table6[[#This Row],[At Risk]]/Table6[[#This Row],[Total Students]]</f>
        <v>0.56629834254143652</v>
      </c>
      <c r="AS848" s="29" t="s">
        <v>1767</v>
      </c>
      <c r="AT848" s="29" t="s">
        <v>1804</v>
      </c>
      <c r="AU848" s="70" t="s">
        <v>3247</v>
      </c>
    </row>
    <row r="849" spans="2:47" x14ac:dyDescent="0.25">
      <c r="B849" s="28" t="s">
        <v>1808</v>
      </c>
      <c r="C849" s="28" t="s">
        <v>158</v>
      </c>
      <c r="D849" s="28" t="s">
        <v>159</v>
      </c>
      <c r="E849" s="28" t="s">
        <v>2526</v>
      </c>
      <c r="F849" s="28" t="s">
        <v>1225</v>
      </c>
      <c r="G849" s="29">
        <v>1119</v>
      </c>
      <c r="H849" s="29">
        <v>548</v>
      </c>
      <c r="I849" s="31">
        <v>0.48972296693476303</v>
      </c>
      <c r="J849" s="29">
        <v>571</v>
      </c>
      <c r="K849" s="31">
        <v>0.51027703306523697</v>
      </c>
      <c r="L849" s="29">
        <v>5</v>
      </c>
      <c r="M849" s="29">
        <v>5</v>
      </c>
      <c r="N849" s="29">
        <v>2</v>
      </c>
      <c r="O849" s="29">
        <v>13</v>
      </c>
      <c r="P849" s="29">
        <v>0</v>
      </c>
      <c r="Q849" s="29">
        <v>1094</v>
      </c>
      <c r="R849" s="29">
        <v>0</v>
      </c>
      <c r="S849" s="29">
        <f>SUM(Table6[[#This Row],[AmInd]:[HawPI]],Table6[[#This Row],[Multiple]])</f>
        <v>25</v>
      </c>
      <c r="T849" s="29">
        <v>1116</v>
      </c>
      <c r="U849" s="31">
        <v>0.99731903485254703</v>
      </c>
      <c r="V849" s="29">
        <v>3</v>
      </c>
      <c r="W849" s="31">
        <v>2.6809651474530801E-3</v>
      </c>
      <c r="X849" s="29">
        <v>0</v>
      </c>
      <c r="Y849" s="29">
        <v>0</v>
      </c>
      <c r="Z849" s="29" t="s">
        <v>1869</v>
      </c>
      <c r="AA849" s="29">
        <v>0</v>
      </c>
      <c r="AB849" s="29">
        <v>0</v>
      </c>
      <c r="AC849" s="29">
        <v>0</v>
      </c>
      <c r="AD849" s="28">
        <v>0</v>
      </c>
      <c r="AE849" s="29">
        <v>0</v>
      </c>
      <c r="AF849" s="29">
        <v>0</v>
      </c>
      <c r="AG849" s="29">
        <v>121</v>
      </c>
      <c r="AH849" s="29">
        <v>170</v>
      </c>
      <c r="AI849" s="29">
        <v>172</v>
      </c>
      <c r="AJ849" s="29">
        <v>164</v>
      </c>
      <c r="AK849" s="29">
        <v>17</v>
      </c>
      <c r="AL849" s="29">
        <v>173</v>
      </c>
      <c r="AM849" s="29">
        <v>163</v>
      </c>
      <c r="AN849" s="29">
        <v>139</v>
      </c>
      <c r="AO849" s="29">
        <v>567</v>
      </c>
      <c r="AP849" s="72">
        <f>Table6[[#This Row],[FRL]]/Table6[[#This Row],[Total Students]]</f>
        <v>0.50670241286863271</v>
      </c>
      <c r="AQ849" s="29">
        <v>567</v>
      </c>
      <c r="AR849" s="57">
        <f>Table6[[#This Row],[At Risk]]/Table6[[#This Row],[Total Students]]</f>
        <v>0.50670241286863271</v>
      </c>
      <c r="AS849" s="29" t="s">
        <v>1767</v>
      </c>
      <c r="AT849" s="29" t="s">
        <v>1804</v>
      </c>
      <c r="AU849" s="70" t="s">
        <v>3247</v>
      </c>
    </row>
    <row r="850" spans="2:47" x14ac:dyDescent="0.25">
      <c r="B850" s="28" t="s">
        <v>1808</v>
      </c>
      <c r="C850" s="28" t="s">
        <v>158</v>
      </c>
      <c r="D850" s="28" t="s">
        <v>159</v>
      </c>
      <c r="E850" s="28" t="s">
        <v>2527</v>
      </c>
      <c r="F850" s="28" t="s">
        <v>1226</v>
      </c>
      <c r="G850" s="29">
        <v>526</v>
      </c>
      <c r="H850" s="29">
        <v>240</v>
      </c>
      <c r="I850" s="31">
        <v>0.45627376425855498</v>
      </c>
      <c r="J850" s="29">
        <v>286</v>
      </c>
      <c r="K850" s="31">
        <v>0.54372623574144496</v>
      </c>
      <c r="L850" s="29">
        <v>1</v>
      </c>
      <c r="M850" s="29">
        <v>17</v>
      </c>
      <c r="N850" s="29">
        <v>257</v>
      </c>
      <c r="O850" s="29">
        <v>26</v>
      </c>
      <c r="P850" s="29">
        <v>0</v>
      </c>
      <c r="Q850" s="29">
        <v>213</v>
      </c>
      <c r="R850" s="29">
        <v>12</v>
      </c>
      <c r="S850" s="29">
        <f>SUM(Table6[[#This Row],[AmInd]:[HawPI]],Table6[[#This Row],[Multiple]])</f>
        <v>313</v>
      </c>
      <c r="T850" s="29">
        <v>474</v>
      </c>
      <c r="U850" s="31">
        <v>0.90114068441064599</v>
      </c>
      <c r="V850" s="29">
        <v>52</v>
      </c>
      <c r="W850" s="31">
        <v>9.8859315589353597E-2</v>
      </c>
      <c r="X850" s="29">
        <v>0</v>
      </c>
      <c r="Y850" s="29">
        <v>7</v>
      </c>
      <c r="Z850" s="29" t="s">
        <v>1869</v>
      </c>
      <c r="AA850" s="29">
        <v>80</v>
      </c>
      <c r="AB850" s="29">
        <v>74</v>
      </c>
      <c r="AC850" s="29">
        <v>88</v>
      </c>
      <c r="AD850" s="28">
        <v>103</v>
      </c>
      <c r="AE850" s="29">
        <v>90</v>
      </c>
      <c r="AF850" s="29">
        <v>84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410</v>
      </c>
      <c r="AP850" s="72">
        <f>Table6[[#This Row],[FRL]]/Table6[[#This Row],[Total Students]]</f>
        <v>0.77946768060836502</v>
      </c>
      <c r="AQ850" s="29">
        <v>414</v>
      </c>
      <c r="AR850" s="57">
        <f>Table6[[#This Row],[At Risk]]/Table6[[#This Row],[Total Students]]</f>
        <v>0.78707224334600756</v>
      </c>
      <c r="AS850" s="29" t="s">
        <v>1767</v>
      </c>
      <c r="AT850" s="29" t="s">
        <v>1804</v>
      </c>
      <c r="AU850" s="70" t="s">
        <v>3247</v>
      </c>
    </row>
    <row r="851" spans="2:47" x14ac:dyDescent="0.25">
      <c r="B851" s="28" t="s">
        <v>1808</v>
      </c>
      <c r="C851" s="28" t="s">
        <v>158</v>
      </c>
      <c r="D851" s="28" t="s">
        <v>159</v>
      </c>
      <c r="E851" s="28" t="s">
        <v>2528</v>
      </c>
      <c r="F851" s="28" t="s">
        <v>1227</v>
      </c>
      <c r="G851" s="29">
        <v>599</v>
      </c>
      <c r="H851" s="29">
        <v>276</v>
      </c>
      <c r="I851" s="31">
        <v>0.46076794657762898</v>
      </c>
      <c r="J851" s="29">
        <v>323</v>
      </c>
      <c r="K851" s="31">
        <v>0.53923205342237102</v>
      </c>
      <c r="L851" s="29">
        <v>6</v>
      </c>
      <c r="M851" s="29">
        <v>15</v>
      </c>
      <c r="N851" s="29">
        <v>104</v>
      </c>
      <c r="O851" s="29">
        <v>109</v>
      </c>
      <c r="P851" s="29">
        <v>0</v>
      </c>
      <c r="Q851" s="29">
        <v>360</v>
      </c>
      <c r="R851" s="29">
        <v>5</v>
      </c>
      <c r="S851" s="29">
        <f>SUM(Table6[[#This Row],[AmInd]:[HawPI]],Table6[[#This Row],[Multiple]])</f>
        <v>239</v>
      </c>
      <c r="T851" s="29">
        <v>547</v>
      </c>
      <c r="U851" s="31">
        <v>0.91318864774624398</v>
      </c>
      <c r="V851" s="29">
        <v>52</v>
      </c>
      <c r="W851" s="31">
        <v>8.6811352253756302E-2</v>
      </c>
      <c r="X851" s="29">
        <v>0</v>
      </c>
      <c r="Y851" s="29">
        <v>0</v>
      </c>
      <c r="Z851" s="29" t="s">
        <v>1869</v>
      </c>
      <c r="AA851" s="29">
        <v>43</v>
      </c>
      <c r="AB851" s="29">
        <v>38</v>
      </c>
      <c r="AC851" s="29">
        <v>46</v>
      </c>
      <c r="AD851" s="28">
        <v>51</v>
      </c>
      <c r="AE851" s="29">
        <v>55</v>
      </c>
      <c r="AF851" s="29">
        <v>40</v>
      </c>
      <c r="AG851" s="29">
        <v>46</v>
      </c>
      <c r="AH851" s="29">
        <v>47</v>
      </c>
      <c r="AI851" s="29">
        <v>60</v>
      </c>
      <c r="AJ851" s="29">
        <v>55</v>
      </c>
      <c r="AK851" s="29">
        <v>4</v>
      </c>
      <c r="AL851" s="29">
        <v>38</v>
      </c>
      <c r="AM851" s="29">
        <v>39</v>
      </c>
      <c r="AN851" s="29">
        <v>37</v>
      </c>
      <c r="AO851" s="29">
        <v>509</v>
      </c>
      <c r="AP851" s="72">
        <f>Table6[[#This Row],[FRL]]/Table6[[#This Row],[Total Students]]</f>
        <v>0.84974958263772959</v>
      </c>
      <c r="AQ851" s="29">
        <v>510</v>
      </c>
      <c r="AR851" s="57">
        <f>Table6[[#This Row],[At Risk]]/Table6[[#This Row],[Total Students]]</f>
        <v>0.85141903171953259</v>
      </c>
      <c r="AS851" s="29" t="s">
        <v>1767</v>
      </c>
      <c r="AT851" s="29" t="s">
        <v>1804</v>
      </c>
      <c r="AU851" s="70" t="s">
        <v>3247</v>
      </c>
    </row>
    <row r="852" spans="2:47" x14ac:dyDescent="0.25">
      <c r="B852" s="28" t="s">
        <v>1808</v>
      </c>
      <c r="C852" s="28" t="s">
        <v>158</v>
      </c>
      <c r="D852" s="28" t="s">
        <v>159</v>
      </c>
      <c r="E852" s="28" t="s">
        <v>2529</v>
      </c>
      <c r="F852" s="28" t="s">
        <v>1228</v>
      </c>
      <c r="G852" s="29">
        <v>321</v>
      </c>
      <c r="H852" s="29">
        <v>150</v>
      </c>
      <c r="I852" s="31">
        <v>0.467289719626168</v>
      </c>
      <c r="J852" s="29">
        <v>171</v>
      </c>
      <c r="K852" s="31">
        <v>0.53271028037383195</v>
      </c>
      <c r="L852" s="29">
        <v>1</v>
      </c>
      <c r="M852" s="29">
        <v>2</v>
      </c>
      <c r="N852" s="29">
        <v>40</v>
      </c>
      <c r="O852" s="29">
        <v>10</v>
      </c>
      <c r="P852" s="29">
        <v>1</v>
      </c>
      <c r="Q852" s="29">
        <v>264</v>
      </c>
      <c r="R852" s="29">
        <v>3</v>
      </c>
      <c r="S852" s="29">
        <f>SUM(Table6[[#This Row],[AmInd]:[HawPI]],Table6[[#This Row],[Multiple]])</f>
        <v>57</v>
      </c>
      <c r="T852" s="29">
        <v>317</v>
      </c>
      <c r="U852" s="31">
        <v>0.98753894080996896</v>
      </c>
      <c r="V852" s="29">
        <v>4</v>
      </c>
      <c r="W852" s="31">
        <v>1.2461059190031199E-2</v>
      </c>
      <c r="X852" s="29">
        <v>0</v>
      </c>
      <c r="Y852" s="29">
        <v>2</v>
      </c>
      <c r="Z852" s="29" t="s">
        <v>1869</v>
      </c>
      <c r="AA852" s="29">
        <v>42</v>
      </c>
      <c r="AB852" s="29">
        <v>35</v>
      </c>
      <c r="AC852" s="29">
        <v>57</v>
      </c>
      <c r="AD852" s="28">
        <v>47</v>
      </c>
      <c r="AE852" s="29">
        <v>49</v>
      </c>
      <c r="AF852" s="29">
        <v>49</v>
      </c>
      <c r="AG852" s="29">
        <v>40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235</v>
      </c>
      <c r="AP852" s="72">
        <f>Table6[[#This Row],[FRL]]/Table6[[#This Row],[Total Students]]</f>
        <v>0.73208722741433019</v>
      </c>
      <c r="AQ852" s="29">
        <v>236</v>
      </c>
      <c r="AR852" s="57">
        <f>Table6[[#This Row],[At Risk]]/Table6[[#This Row],[Total Students]]</f>
        <v>0.73520249221183798</v>
      </c>
      <c r="AS852" s="29" t="s">
        <v>1767</v>
      </c>
      <c r="AT852" s="29" t="s">
        <v>1804</v>
      </c>
      <c r="AU852" s="70" t="s">
        <v>3247</v>
      </c>
    </row>
    <row r="853" spans="2:47" ht="30" x14ac:dyDescent="0.25">
      <c r="B853" s="28" t="s">
        <v>1808</v>
      </c>
      <c r="C853" s="28" t="s">
        <v>158</v>
      </c>
      <c r="D853" s="28" t="s">
        <v>159</v>
      </c>
      <c r="E853" s="28" t="s">
        <v>2530</v>
      </c>
      <c r="F853" s="28" t="s">
        <v>1229</v>
      </c>
      <c r="G853" s="29">
        <v>231</v>
      </c>
      <c r="H853" s="29">
        <v>118</v>
      </c>
      <c r="I853" s="31">
        <v>0.51082251082251096</v>
      </c>
      <c r="J853" s="29">
        <v>113</v>
      </c>
      <c r="K853" s="31">
        <v>0.48917748917748899</v>
      </c>
      <c r="L853" s="29">
        <v>1</v>
      </c>
      <c r="M853" s="29">
        <v>0</v>
      </c>
      <c r="N853" s="29">
        <v>217</v>
      </c>
      <c r="O853" s="29">
        <v>3</v>
      </c>
      <c r="P853" s="29">
        <v>1</v>
      </c>
      <c r="Q853" s="29">
        <v>6</v>
      </c>
      <c r="R853" s="29">
        <v>3</v>
      </c>
      <c r="S853" s="29">
        <f>SUM(Table6[[#This Row],[AmInd]:[HawPI]],Table6[[#This Row],[Multiple]])</f>
        <v>225</v>
      </c>
      <c r="T853" s="29">
        <v>231</v>
      </c>
      <c r="U853" s="31">
        <v>1</v>
      </c>
      <c r="V853" s="29">
        <v>0</v>
      </c>
      <c r="W853" s="31">
        <v>0</v>
      </c>
      <c r="X853" s="29">
        <v>0</v>
      </c>
      <c r="Y853" s="29">
        <v>3</v>
      </c>
      <c r="Z853" s="29" t="s">
        <v>1869</v>
      </c>
      <c r="AA853" s="29">
        <v>48</v>
      </c>
      <c r="AB853" s="29">
        <v>29</v>
      </c>
      <c r="AC853" s="29">
        <v>31</v>
      </c>
      <c r="AD853" s="28">
        <v>44</v>
      </c>
      <c r="AE853" s="29">
        <v>44</v>
      </c>
      <c r="AF853" s="29">
        <v>32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229</v>
      </c>
      <c r="AP853" s="72">
        <f>Table6[[#This Row],[FRL]]/Table6[[#This Row],[Total Students]]</f>
        <v>0.9913419913419913</v>
      </c>
      <c r="AQ853" s="29">
        <v>229</v>
      </c>
      <c r="AR853" s="57">
        <f>Table6[[#This Row],[At Risk]]/Table6[[#This Row],[Total Students]]</f>
        <v>0.9913419913419913</v>
      </c>
      <c r="AS853" s="29" t="s">
        <v>1767</v>
      </c>
      <c r="AT853" s="29" t="s">
        <v>1804</v>
      </c>
      <c r="AU853" s="70" t="s">
        <v>3247</v>
      </c>
    </row>
    <row r="854" spans="2:47" x14ac:dyDescent="0.25">
      <c r="B854" s="28" t="s">
        <v>1808</v>
      </c>
      <c r="C854" s="28" t="s">
        <v>158</v>
      </c>
      <c r="D854" s="28" t="s">
        <v>159</v>
      </c>
      <c r="E854" s="28" t="s">
        <v>2531</v>
      </c>
      <c r="F854" s="28" t="s">
        <v>1230</v>
      </c>
      <c r="G854" s="29">
        <v>268</v>
      </c>
      <c r="H854" s="29">
        <v>131</v>
      </c>
      <c r="I854" s="31">
        <v>0.48880597014925398</v>
      </c>
      <c r="J854" s="29">
        <v>137</v>
      </c>
      <c r="K854" s="31">
        <v>0.51119402985074602</v>
      </c>
      <c r="L854" s="29">
        <v>2</v>
      </c>
      <c r="M854" s="29">
        <v>0</v>
      </c>
      <c r="N854" s="29">
        <v>253</v>
      </c>
      <c r="O854" s="29">
        <v>3</v>
      </c>
      <c r="P854" s="29">
        <v>0</v>
      </c>
      <c r="Q854" s="29">
        <v>8</v>
      </c>
      <c r="R854" s="29">
        <v>2</v>
      </c>
      <c r="S854" s="29">
        <f>SUM(Table6[[#This Row],[AmInd]:[HawPI]],Table6[[#This Row],[Multiple]])</f>
        <v>260</v>
      </c>
      <c r="T854" s="29">
        <v>268</v>
      </c>
      <c r="U854" s="31">
        <v>1</v>
      </c>
      <c r="V854" s="29">
        <v>0</v>
      </c>
      <c r="W854" s="31">
        <v>0</v>
      </c>
      <c r="X854" s="29">
        <v>0</v>
      </c>
      <c r="Y854" s="29">
        <v>2</v>
      </c>
      <c r="Z854" s="29" t="s">
        <v>1869</v>
      </c>
      <c r="AA854" s="29">
        <v>47</v>
      </c>
      <c r="AB854" s="29">
        <v>42</v>
      </c>
      <c r="AC854" s="29">
        <v>50</v>
      </c>
      <c r="AD854" s="28">
        <v>44</v>
      </c>
      <c r="AE854" s="29">
        <v>38</v>
      </c>
      <c r="AF854" s="29">
        <v>45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265</v>
      </c>
      <c r="AP854" s="72">
        <f>Table6[[#This Row],[FRL]]/Table6[[#This Row],[Total Students]]</f>
        <v>0.98880597014925375</v>
      </c>
      <c r="AQ854" s="29">
        <v>265</v>
      </c>
      <c r="AR854" s="57">
        <f>Table6[[#This Row],[At Risk]]/Table6[[#This Row],[Total Students]]</f>
        <v>0.98880597014925375</v>
      </c>
      <c r="AS854" s="29" t="s">
        <v>1767</v>
      </c>
      <c r="AT854" s="29" t="s">
        <v>1804</v>
      </c>
      <c r="AU854" s="70" t="s">
        <v>3247</v>
      </c>
    </row>
    <row r="855" spans="2:47" ht="30" x14ac:dyDescent="0.25">
      <c r="B855" s="28" t="s">
        <v>1808</v>
      </c>
      <c r="C855" s="28" t="s">
        <v>158</v>
      </c>
      <c r="D855" s="28" t="s">
        <v>159</v>
      </c>
      <c r="E855" s="28" t="s">
        <v>2532</v>
      </c>
      <c r="F855" s="28" t="s">
        <v>1231</v>
      </c>
      <c r="G855" s="29">
        <v>533</v>
      </c>
      <c r="H855" s="29">
        <v>248</v>
      </c>
      <c r="I855" s="31">
        <v>0.46529080675422102</v>
      </c>
      <c r="J855" s="29">
        <v>285</v>
      </c>
      <c r="K855" s="31">
        <v>0.53470919324577904</v>
      </c>
      <c r="L855" s="29">
        <v>0</v>
      </c>
      <c r="M855" s="29">
        <v>0</v>
      </c>
      <c r="N855" s="29">
        <v>524</v>
      </c>
      <c r="O855" s="29">
        <v>0</v>
      </c>
      <c r="P855" s="29">
        <v>0</v>
      </c>
      <c r="Q855" s="29">
        <v>7</v>
      </c>
      <c r="R855" s="29">
        <v>2</v>
      </c>
      <c r="S855" s="29">
        <f>SUM(Table6[[#This Row],[AmInd]:[HawPI]],Table6[[#This Row],[Multiple]])</f>
        <v>526</v>
      </c>
      <c r="T855" s="29">
        <v>533</v>
      </c>
      <c r="U855" s="31">
        <v>1</v>
      </c>
      <c r="V855" s="29">
        <v>0</v>
      </c>
      <c r="W855" s="31">
        <v>0</v>
      </c>
      <c r="X855" s="29">
        <v>0</v>
      </c>
      <c r="Y855" s="29">
        <v>0</v>
      </c>
      <c r="Z855" s="29" t="s">
        <v>1869</v>
      </c>
      <c r="AA855" s="29">
        <v>0</v>
      </c>
      <c r="AB855" s="29">
        <v>0</v>
      </c>
      <c r="AC855" s="29">
        <v>0</v>
      </c>
      <c r="AD855" s="28">
        <v>0</v>
      </c>
      <c r="AE855" s="29">
        <v>0</v>
      </c>
      <c r="AF855" s="29">
        <v>0</v>
      </c>
      <c r="AG855" s="29">
        <v>145</v>
      </c>
      <c r="AH855" s="29">
        <v>214</v>
      </c>
      <c r="AI855" s="29">
        <v>174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520</v>
      </c>
      <c r="AP855" s="72">
        <f>Table6[[#This Row],[FRL]]/Table6[[#This Row],[Total Students]]</f>
        <v>0.97560975609756095</v>
      </c>
      <c r="AQ855" s="29">
        <v>520</v>
      </c>
      <c r="AR855" s="57">
        <f>Table6[[#This Row],[At Risk]]/Table6[[#This Row],[Total Students]]</f>
        <v>0.97560975609756095</v>
      </c>
      <c r="AS855" s="29" t="s">
        <v>1767</v>
      </c>
      <c r="AT855" s="29" t="s">
        <v>1804</v>
      </c>
      <c r="AU855" s="70" t="s">
        <v>3247</v>
      </c>
    </row>
    <row r="856" spans="2:47" ht="30" x14ac:dyDescent="0.25">
      <c r="B856" s="28" t="s">
        <v>1808</v>
      </c>
      <c r="C856" s="28" t="s">
        <v>158</v>
      </c>
      <c r="D856" s="28" t="s">
        <v>159</v>
      </c>
      <c r="E856" s="28" t="s">
        <v>2533</v>
      </c>
      <c r="F856" s="28" t="s">
        <v>1232</v>
      </c>
      <c r="G856" s="29">
        <v>165</v>
      </c>
      <c r="H856" s="29">
        <v>81</v>
      </c>
      <c r="I856" s="31">
        <v>0.49090909090909102</v>
      </c>
      <c r="J856" s="29">
        <v>84</v>
      </c>
      <c r="K856" s="31">
        <v>0.50909090909090904</v>
      </c>
      <c r="L856" s="29">
        <v>1</v>
      </c>
      <c r="M856" s="29">
        <v>0</v>
      </c>
      <c r="N856" s="29">
        <v>163</v>
      </c>
      <c r="O856" s="29">
        <v>0</v>
      </c>
      <c r="P856" s="29">
        <v>0</v>
      </c>
      <c r="Q856" s="29">
        <v>0</v>
      </c>
      <c r="R856" s="29">
        <v>1</v>
      </c>
      <c r="S856" s="29">
        <f>SUM(Table6[[#This Row],[AmInd]:[HawPI]],Table6[[#This Row],[Multiple]])</f>
        <v>165</v>
      </c>
      <c r="T856" s="29">
        <v>165</v>
      </c>
      <c r="U856" s="31">
        <v>1</v>
      </c>
      <c r="V856" s="29">
        <v>0</v>
      </c>
      <c r="W856" s="31">
        <v>0</v>
      </c>
      <c r="X856" s="29">
        <v>0</v>
      </c>
      <c r="Y856" s="29">
        <v>1</v>
      </c>
      <c r="Z856" s="29" t="s">
        <v>1869</v>
      </c>
      <c r="AA856" s="29">
        <v>32</v>
      </c>
      <c r="AB856" s="29">
        <v>30</v>
      </c>
      <c r="AC856" s="29">
        <v>24</v>
      </c>
      <c r="AD856" s="28">
        <v>25</v>
      </c>
      <c r="AE856" s="29">
        <v>28</v>
      </c>
      <c r="AF856" s="29">
        <v>25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163</v>
      </c>
      <c r="AP856" s="72">
        <f>Table6[[#This Row],[FRL]]/Table6[[#This Row],[Total Students]]</f>
        <v>0.98787878787878791</v>
      </c>
      <c r="AQ856" s="29">
        <v>163</v>
      </c>
      <c r="AR856" s="57">
        <f>Table6[[#This Row],[At Risk]]/Table6[[#This Row],[Total Students]]</f>
        <v>0.98787878787878791</v>
      </c>
      <c r="AS856" s="29" t="s">
        <v>1767</v>
      </c>
      <c r="AT856" s="29" t="s">
        <v>1804</v>
      </c>
      <c r="AU856" s="70" t="s">
        <v>3247</v>
      </c>
    </row>
    <row r="857" spans="2:47" x14ac:dyDescent="0.25">
      <c r="B857" s="28" t="s">
        <v>1808</v>
      </c>
      <c r="C857" s="28" t="s">
        <v>158</v>
      </c>
      <c r="D857" s="28" t="s">
        <v>159</v>
      </c>
      <c r="E857" s="28" t="s">
        <v>2534</v>
      </c>
      <c r="F857" s="28" t="s">
        <v>1233</v>
      </c>
      <c r="G857" s="29">
        <v>268</v>
      </c>
      <c r="H857" s="29">
        <v>131</v>
      </c>
      <c r="I857" s="31">
        <v>0.48880597014925398</v>
      </c>
      <c r="J857" s="29">
        <v>137</v>
      </c>
      <c r="K857" s="31">
        <v>0.51119402985074602</v>
      </c>
      <c r="L857" s="29">
        <v>1</v>
      </c>
      <c r="M857" s="29">
        <v>0</v>
      </c>
      <c r="N857" s="29">
        <v>261</v>
      </c>
      <c r="O857" s="29">
        <v>1</v>
      </c>
      <c r="P857" s="29">
        <v>0</v>
      </c>
      <c r="Q857" s="29">
        <v>3</v>
      </c>
      <c r="R857" s="29">
        <v>2</v>
      </c>
      <c r="S857" s="29">
        <f>SUM(Table6[[#This Row],[AmInd]:[HawPI]],Table6[[#This Row],[Multiple]])</f>
        <v>265</v>
      </c>
      <c r="T857" s="29">
        <v>268</v>
      </c>
      <c r="U857" s="31">
        <v>1</v>
      </c>
      <c r="V857" s="29">
        <v>0</v>
      </c>
      <c r="W857" s="31">
        <v>0</v>
      </c>
      <c r="X857" s="29">
        <v>0</v>
      </c>
      <c r="Y857" s="29">
        <v>2</v>
      </c>
      <c r="Z857" s="29" t="s">
        <v>1869</v>
      </c>
      <c r="AA857" s="29">
        <v>41</v>
      </c>
      <c r="AB857" s="29">
        <v>43</v>
      </c>
      <c r="AC857" s="29">
        <v>45</v>
      </c>
      <c r="AD857" s="28">
        <v>47</v>
      </c>
      <c r="AE857" s="29">
        <v>36</v>
      </c>
      <c r="AF857" s="29">
        <v>54</v>
      </c>
      <c r="AG857" s="29">
        <v>0</v>
      </c>
      <c r="AH857" s="29">
        <v>0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262</v>
      </c>
      <c r="AP857" s="72">
        <f>Table6[[#This Row],[FRL]]/Table6[[#This Row],[Total Students]]</f>
        <v>0.97761194029850751</v>
      </c>
      <c r="AQ857" s="29">
        <v>262</v>
      </c>
      <c r="AR857" s="57">
        <f>Table6[[#This Row],[At Risk]]/Table6[[#This Row],[Total Students]]</f>
        <v>0.97761194029850751</v>
      </c>
      <c r="AS857" s="29" t="s">
        <v>1767</v>
      </c>
      <c r="AT857" s="29" t="s">
        <v>1804</v>
      </c>
      <c r="AU857" s="70" t="s">
        <v>3247</v>
      </c>
    </row>
    <row r="858" spans="2:47" x14ac:dyDescent="0.25">
      <c r="B858" s="28" t="s">
        <v>1808</v>
      </c>
      <c r="C858" s="28" t="s">
        <v>158</v>
      </c>
      <c r="D858" s="28" t="s">
        <v>159</v>
      </c>
      <c r="E858" s="28" t="s">
        <v>2535</v>
      </c>
      <c r="F858" s="28" t="s">
        <v>1234</v>
      </c>
      <c r="G858" s="29">
        <v>542</v>
      </c>
      <c r="H858" s="29">
        <v>270</v>
      </c>
      <c r="I858" s="31">
        <v>0.49815498154981602</v>
      </c>
      <c r="J858" s="29">
        <v>272</v>
      </c>
      <c r="K858" s="31">
        <v>0.50184501845018403</v>
      </c>
      <c r="L858" s="29">
        <v>4</v>
      </c>
      <c r="M858" s="29">
        <v>20</v>
      </c>
      <c r="N858" s="29">
        <v>187</v>
      </c>
      <c r="O858" s="29">
        <v>16</v>
      </c>
      <c r="P858" s="29">
        <v>0</v>
      </c>
      <c r="Q858" s="29">
        <v>311</v>
      </c>
      <c r="R858" s="29">
        <v>4</v>
      </c>
      <c r="S858" s="29">
        <f>SUM(Table6[[#This Row],[AmInd]:[HawPI]],Table6[[#This Row],[Multiple]])</f>
        <v>231</v>
      </c>
      <c r="T858" s="29">
        <v>480</v>
      </c>
      <c r="U858" s="31">
        <v>0.88560885608856099</v>
      </c>
      <c r="V858" s="29">
        <v>62</v>
      </c>
      <c r="W858" s="31">
        <v>0.11439114391143899</v>
      </c>
      <c r="X858" s="29">
        <v>0</v>
      </c>
      <c r="Y858" s="29">
        <v>7</v>
      </c>
      <c r="Z858" s="29" t="s">
        <v>1869</v>
      </c>
      <c r="AA858" s="29">
        <v>69</v>
      </c>
      <c r="AB858" s="29">
        <v>77</v>
      </c>
      <c r="AC858" s="29">
        <v>79</v>
      </c>
      <c r="AD858" s="28">
        <v>84</v>
      </c>
      <c r="AE858" s="29">
        <v>115</v>
      </c>
      <c r="AF858" s="29">
        <v>111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398</v>
      </c>
      <c r="AP858" s="72">
        <f>Table6[[#This Row],[FRL]]/Table6[[#This Row],[Total Students]]</f>
        <v>0.73431734317343178</v>
      </c>
      <c r="AQ858" s="29">
        <v>407</v>
      </c>
      <c r="AR858" s="57">
        <f>Table6[[#This Row],[At Risk]]/Table6[[#This Row],[Total Students]]</f>
        <v>0.75092250922509229</v>
      </c>
      <c r="AS858" s="29" t="s">
        <v>1767</v>
      </c>
      <c r="AT858" s="29" t="s">
        <v>1804</v>
      </c>
      <c r="AU858" s="70" t="s">
        <v>3247</v>
      </c>
    </row>
    <row r="859" spans="2:47" x14ac:dyDescent="0.25">
      <c r="B859" s="28" t="s">
        <v>1808</v>
      </c>
      <c r="C859" s="28" t="s">
        <v>158</v>
      </c>
      <c r="D859" s="28" t="s">
        <v>159</v>
      </c>
      <c r="E859" s="28" t="s">
        <v>2536</v>
      </c>
      <c r="F859" s="28" t="s">
        <v>1235</v>
      </c>
      <c r="G859" s="29">
        <v>314</v>
      </c>
      <c r="H859" s="29">
        <v>148</v>
      </c>
      <c r="I859" s="31">
        <v>0.47133757961783401</v>
      </c>
      <c r="J859" s="29">
        <v>166</v>
      </c>
      <c r="K859" s="31">
        <v>0.52866242038216604</v>
      </c>
      <c r="L859" s="29">
        <v>0</v>
      </c>
      <c r="M859" s="29">
        <v>0</v>
      </c>
      <c r="N859" s="29">
        <v>282</v>
      </c>
      <c r="O859" s="29">
        <v>4</v>
      </c>
      <c r="P859" s="29">
        <v>0</v>
      </c>
      <c r="Q859" s="29">
        <v>19</v>
      </c>
      <c r="R859" s="29">
        <v>9</v>
      </c>
      <c r="S859" s="29">
        <f>SUM(Table6[[#This Row],[AmInd]:[HawPI]],Table6[[#This Row],[Multiple]])</f>
        <v>295</v>
      </c>
      <c r="T859" s="29">
        <v>313</v>
      </c>
      <c r="U859" s="31">
        <v>0.99681528662420404</v>
      </c>
      <c r="V859" s="29">
        <v>1</v>
      </c>
      <c r="W859" s="31">
        <v>3.1847133757961798E-3</v>
      </c>
      <c r="X859" s="29">
        <v>0</v>
      </c>
      <c r="Y859" s="29">
        <v>0</v>
      </c>
      <c r="Z859" s="29" t="s">
        <v>1869</v>
      </c>
      <c r="AA859" s="29">
        <v>43</v>
      </c>
      <c r="AB859" s="29">
        <v>47</v>
      </c>
      <c r="AC859" s="29">
        <v>49</v>
      </c>
      <c r="AD859" s="28">
        <v>39</v>
      </c>
      <c r="AE859" s="29">
        <v>49</v>
      </c>
      <c r="AF859" s="29">
        <v>42</v>
      </c>
      <c r="AG859" s="29">
        <v>45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305</v>
      </c>
      <c r="AP859" s="72">
        <f>Table6[[#This Row],[FRL]]/Table6[[#This Row],[Total Students]]</f>
        <v>0.9713375796178344</v>
      </c>
      <c r="AQ859" s="29">
        <v>305</v>
      </c>
      <c r="AR859" s="57">
        <f>Table6[[#This Row],[At Risk]]/Table6[[#This Row],[Total Students]]</f>
        <v>0.9713375796178344</v>
      </c>
      <c r="AS859" s="29" t="s">
        <v>1767</v>
      </c>
      <c r="AT859" s="29" t="s">
        <v>1804</v>
      </c>
      <c r="AU859" s="70" t="s">
        <v>3247</v>
      </c>
    </row>
    <row r="860" spans="2:47" x14ac:dyDescent="0.25">
      <c r="B860" s="28" t="s">
        <v>1808</v>
      </c>
      <c r="C860" s="28" t="s">
        <v>158</v>
      </c>
      <c r="D860" s="28" t="s">
        <v>159</v>
      </c>
      <c r="E860" s="28" t="s">
        <v>2537</v>
      </c>
      <c r="F860" s="28" t="s">
        <v>1236</v>
      </c>
      <c r="G860" s="29">
        <v>730</v>
      </c>
      <c r="H860" s="29">
        <v>356</v>
      </c>
      <c r="I860" s="31">
        <v>0.48767123287671199</v>
      </c>
      <c r="J860" s="29">
        <v>374</v>
      </c>
      <c r="K860" s="31">
        <v>0.51232876712328801</v>
      </c>
      <c r="L860" s="29">
        <v>13</v>
      </c>
      <c r="M860" s="29">
        <v>5</v>
      </c>
      <c r="N860" s="29">
        <v>5</v>
      </c>
      <c r="O860" s="29">
        <v>10</v>
      </c>
      <c r="P860" s="29">
        <v>0</v>
      </c>
      <c r="Q860" s="29">
        <v>692</v>
      </c>
      <c r="R860" s="29">
        <v>5</v>
      </c>
      <c r="S860" s="29">
        <f>SUM(Table6[[#This Row],[AmInd]:[HawPI]],Table6[[#This Row],[Multiple]])</f>
        <v>38</v>
      </c>
      <c r="T860" s="29">
        <v>727</v>
      </c>
      <c r="U860" s="31">
        <v>0.99589041095890396</v>
      </c>
      <c r="V860" s="29">
        <v>3</v>
      </c>
      <c r="W860" s="31">
        <v>4.10958904109589E-3</v>
      </c>
      <c r="X860" s="29">
        <v>0</v>
      </c>
      <c r="Y860" s="29">
        <v>1</v>
      </c>
      <c r="Z860" s="29" t="s">
        <v>1869</v>
      </c>
      <c r="AA860" s="29">
        <v>51</v>
      </c>
      <c r="AB860" s="29">
        <v>60</v>
      </c>
      <c r="AC860" s="29">
        <v>60</v>
      </c>
      <c r="AD860" s="28">
        <v>56</v>
      </c>
      <c r="AE860" s="29">
        <v>64</v>
      </c>
      <c r="AF860" s="29">
        <v>44</v>
      </c>
      <c r="AG860" s="29">
        <v>53</v>
      </c>
      <c r="AH860" s="29">
        <v>70</v>
      </c>
      <c r="AI860" s="29">
        <v>47</v>
      </c>
      <c r="AJ860" s="29">
        <v>53</v>
      </c>
      <c r="AK860" s="29">
        <v>6</v>
      </c>
      <c r="AL860" s="29">
        <v>68</v>
      </c>
      <c r="AM860" s="29">
        <v>47</v>
      </c>
      <c r="AN860" s="29">
        <v>50</v>
      </c>
      <c r="AO860" s="29">
        <v>512</v>
      </c>
      <c r="AP860" s="72">
        <f>Table6[[#This Row],[FRL]]/Table6[[#This Row],[Total Students]]</f>
        <v>0.70136986301369864</v>
      </c>
      <c r="AQ860" s="29">
        <v>512</v>
      </c>
      <c r="AR860" s="57">
        <f>Table6[[#This Row],[At Risk]]/Table6[[#This Row],[Total Students]]</f>
        <v>0.70136986301369864</v>
      </c>
      <c r="AS860" s="29" t="s">
        <v>1767</v>
      </c>
      <c r="AT860" s="29" t="s">
        <v>1804</v>
      </c>
      <c r="AU860" s="70" t="s">
        <v>3247</v>
      </c>
    </row>
    <row r="861" spans="2:47" x14ac:dyDescent="0.25">
      <c r="B861" s="28" t="s">
        <v>1808</v>
      </c>
      <c r="C861" s="28" t="s">
        <v>158</v>
      </c>
      <c r="D861" s="28" t="s">
        <v>159</v>
      </c>
      <c r="E861" s="28" t="s">
        <v>2538</v>
      </c>
      <c r="F861" s="28" t="s">
        <v>1237</v>
      </c>
      <c r="G861" s="29">
        <v>480</v>
      </c>
      <c r="H861" s="29">
        <v>210</v>
      </c>
      <c r="I861" s="31">
        <v>0.4375</v>
      </c>
      <c r="J861" s="29">
        <v>270</v>
      </c>
      <c r="K861" s="31">
        <v>0.5625</v>
      </c>
      <c r="L861" s="29">
        <v>4</v>
      </c>
      <c r="M861" s="29">
        <v>2</v>
      </c>
      <c r="N861" s="29">
        <v>175</v>
      </c>
      <c r="O861" s="29">
        <v>6</v>
      </c>
      <c r="P861" s="29">
        <v>0</v>
      </c>
      <c r="Q861" s="29">
        <v>281</v>
      </c>
      <c r="R861" s="29">
        <v>12</v>
      </c>
      <c r="S861" s="29">
        <f>SUM(Table6[[#This Row],[AmInd]:[HawPI]],Table6[[#This Row],[Multiple]])</f>
        <v>199</v>
      </c>
      <c r="T861" s="29">
        <v>480</v>
      </c>
      <c r="U861" s="31">
        <v>1</v>
      </c>
      <c r="V861" s="29">
        <v>0</v>
      </c>
      <c r="W861" s="31">
        <v>0</v>
      </c>
      <c r="X861" s="29">
        <v>0</v>
      </c>
      <c r="Y861" s="29">
        <v>4</v>
      </c>
      <c r="Z861" s="29" t="s">
        <v>1869</v>
      </c>
      <c r="AA861" s="29">
        <v>67</v>
      </c>
      <c r="AB861" s="29">
        <v>65</v>
      </c>
      <c r="AC861" s="29">
        <v>76</v>
      </c>
      <c r="AD861" s="28">
        <v>70</v>
      </c>
      <c r="AE861" s="29">
        <v>73</v>
      </c>
      <c r="AF861" s="29">
        <v>65</v>
      </c>
      <c r="AG861" s="29">
        <v>60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363</v>
      </c>
      <c r="AP861" s="72">
        <f>Table6[[#This Row],[FRL]]/Table6[[#This Row],[Total Students]]</f>
        <v>0.75624999999999998</v>
      </c>
      <c r="AQ861" s="29">
        <v>363</v>
      </c>
      <c r="AR861" s="57">
        <f>Table6[[#This Row],[At Risk]]/Table6[[#This Row],[Total Students]]</f>
        <v>0.75624999999999998</v>
      </c>
      <c r="AS861" s="29" t="s">
        <v>1767</v>
      </c>
      <c r="AT861" s="29" t="s">
        <v>1804</v>
      </c>
      <c r="AU861" s="70" t="s">
        <v>3247</v>
      </c>
    </row>
    <row r="862" spans="2:47" x14ac:dyDescent="0.25">
      <c r="B862" s="28" t="s">
        <v>1808</v>
      </c>
      <c r="C862" s="28" t="s">
        <v>158</v>
      </c>
      <c r="D862" s="28" t="s">
        <v>159</v>
      </c>
      <c r="E862" s="28" t="s">
        <v>2539</v>
      </c>
      <c r="F862" s="28" t="s">
        <v>1238</v>
      </c>
      <c r="G862" s="29">
        <v>585</v>
      </c>
      <c r="H862" s="29">
        <v>295</v>
      </c>
      <c r="I862" s="31">
        <v>0.50427350427350404</v>
      </c>
      <c r="J862" s="29">
        <v>290</v>
      </c>
      <c r="K862" s="31">
        <v>0.49572649572649602</v>
      </c>
      <c r="L862" s="29">
        <v>3</v>
      </c>
      <c r="M862" s="29">
        <v>0</v>
      </c>
      <c r="N862" s="29">
        <v>569</v>
      </c>
      <c r="O862" s="29">
        <v>0</v>
      </c>
      <c r="P862" s="29">
        <v>0</v>
      </c>
      <c r="Q862" s="29">
        <v>13</v>
      </c>
      <c r="R862" s="29">
        <v>0</v>
      </c>
      <c r="S862" s="29">
        <f>SUM(Table6[[#This Row],[AmInd]:[HawPI]],Table6[[#This Row],[Multiple]])</f>
        <v>572</v>
      </c>
      <c r="T862" s="29">
        <v>585</v>
      </c>
      <c r="U862" s="31">
        <v>1</v>
      </c>
      <c r="V862" s="29">
        <v>0</v>
      </c>
      <c r="W862" s="31">
        <v>0</v>
      </c>
      <c r="X862" s="29">
        <v>0</v>
      </c>
      <c r="Y862" s="29">
        <v>0</v>
      </c>
      <c r="Z862" s="29" t="s">
        <v>1869</v>
      </c>
      <c r="AA862" s="29">
        <v>0</v>
      </c>
      <c r="AB862" s="29">
        <v>0</v>
      </c>
      <c r="AC862" s="29">
        <v>0</v>
      </c>
      <c r="AD862" s="28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159</v>
      </c>
      <c r="AK862" s="29">
        <v>54</v>
      </c>
      <c r="AL862" s="29">
        <v>169</v>
      </c>
      <c r="AM862" s="29">
        <v>98</v>
      </c>
      <c r="AN862" s="29">
        <v>105</v>
      </c>
      <c r="AO862" s="29">
        <v>527</v>
      </c>
      <c r="AP862" s="72">
        <f>Table6[[#This Row],[FRL]]/Table6[[#This Row],[Total Students]]</f>
        <v>0.90085470085470087</v>
      </c>
      <c r="AQ862" s="29">
        <v>527</v>
      </c>
      <c r="AR862" s="57">
        <f>Table6[[#This Row],[At Risk]]/Table6[[#This Row],[Total Students]]</f>
        <v>0.90085470085470087</v>
      </c>
      <c r="AS862" s="29" t="s">
        <v>1767</v>
      </c>
      <c r="AT862" s="29" t="s">
        <v>1804</v>
      </c>
      <c r="AU862" s="70" t="s">
        <v>3247</v>
      </c>
    </row>
    <row r="863" spans="2:47" ht="30" x14ac:dyDescent="0.25">
      <c r="B863" s="28" t="s">
        <v>1808</v>
      </c>
      <c r="C863" s="28" t="s">
        <v>158</v>
      </c>
      <c r="D863" s="28" t="s">
        <v>159</v>
      </c>
      <c r="E863" s="28" t="s">
        <v>2540</v>
      </c>
      <c r="F863" s="28" t="s">
        <v>1239</v>
      </c>
      <c r="G863" s="29">
        <v>418</v>
      </c>
      <c r="H863" s="29">
        <v>209</v>
      </c>
      <c r="I863" s="31">
        <v>0.5</v>
      </c>
      <c r="J863" s="29">
        <v>209</v>
      </c>
      <c r="K863" s="31">
        <v>0.5</v>
      </c>
      <c r="L863" s="29">
        <v>1</v>
      </c>
      <c r="M863" s="29">
        <v>3</v>
      </c>
      <c r="N863" s="29">
        <v>223</v>
      </c>
      <c r="O863" s="29">
        <v>3</v>
      </c>
      <c r="P863" s="29">
        <v>0</v>
      </c>
      <c r="Q863" s="29">
        <v>183</v>
      </c>
      <c r="R863" s="29">
        <v>5</v>
      </c>
      <c r="S863" s="29">
        <f>SUM(Table6[[#This Row],[AmInd]:[HawPI]],Table6[[#This Row],[Multiple]])</f>
        <v>235</v>
      </c>
      <c r="T863" s="29">
        <v>417</v>
      </c>
      <c r="U863" s="31">
        <v>0.99760765550239205</v>
      </c>
      <c r="V863" s="29">
        <v>1</v>
      </c>
      <c r="W863" s="31">
        <v>2.3923444976076602E-3</v>
      </c>
      <c r="X863" s="29">
        <v>0</v>
      </c>
      <c r="Y863" s="29">
        <v>0</v>
      </c>
      <c r="Z863" s="29" t="s">
        <v>1869</v>
      </c>
      <c r="AA863" s="29">
        <v>62</v>
      </c>
      <c r="AB863" s="29">
        <v>63</v>
      </c>
      <c r="AC863" s="29">
        <v>60</v>
      </c>
      <c r="AD863" s="28">
        <v>63</v>
      </c>
      <c r="AE863" s="29">
        <v>64</v>
      </c>
      <c r="AF863" s="29">
        <v>56</v>
      </c>
      <c r="AG863" s="29">
        <v>50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239</v>
      </c>
      <c r="AP863" s="72">
        <f>Table6[[#This Row],[FRL]]/Table6[[#This Row],[Total Students]]</f>
        <v>0.57177033492822971</v>
      </c>
      <c r="AQ863" s="29">
        <v>239</v>
      </c>
      <c r="AR863" s="57">
        <f>Table6[[#This Row],[At Risk]]/Table6[[#This Row],[Total Students]]</f>
        <v>0.57177033492822971</v>
      </c>
      <c r="AS863" s="29" t="s">
        <v>1767</v>
      </c>
      <c r="AT863" s="29" t="s">
        <v>1804</v>
      </c>
      <c r="AU863" s="70" t="s">
        <v>3247</v>
      </c>
    </row>
    <row r="864" spans="2:47" x14ac:dyDescent="0.25">
      <c r="B864" s="28" t="s">
        <v>1808</v>
      </c>
      <c r="C864" s="28" t="s">
        <v>158</v>
      </c>
      <c r="D864" s="28" t="s">
        <v>159</v>
      </c>
      <c r="E864" s="28" t="s">
        <v>2541</v>
      </c>
      <c r="F864" s="28" t="s">
        <v>1240</v>
      </c>
      <c r="G864" s="29">
        <v>281</v>
      </c>
      <c r="H864" s="29">
        <v>136</v>
      </c>
      <c r="I864" s="31">
        <v>0.48398576512455499</v>
      </c>
      <c r="J864" s="29">
        <v>145</v>
      </c>
      <c r="K864" s="31">
        <v>0.51601423487544495</v>
      </c>
      <c r="L864" s="29">
        <v>0</v>
      </c>
      <c r="M864" s="29">
        <v>12</v>
      </c>
      <c r="N864" s="29">
        <v>171</v>
      </c>
      <c r="O864" s="29">
        <v>6</v>
      </c>
      <c r="P864" s="29">
        <v>1</v>
      </c>
      <c r="Q864" s="29">
        <v>75</v>
      </c>
      <c r="R864" s="29">
        <v>16</v>
      </c>
      <c r="S864" s="29">
        <f>SUM(Table6[[#This Row],[AmInd]:[HawPI]],Table6[[#This Row],[Multiple]])</f>
        <v>206</v>
      </c>
      <c r="T864" s="29">
        <v>271</v>
      </c>
      <c r="U864" s="31">
        <v>0.96441281138790003</v>
      </c>
      <c r="V864" s="29">
        <v>10</v>
      </c>
      <c r="W864" s="31">
        <v>3.5587188612099599E-2</v>
      </c>
      <c r="X864" s="29">
        <v>0</v>
      </c>
      <c r="Y864" s="29">
        <v>3</v>
      </c>
      <c r="Z864" s="29" t="s">
        <v>1869</v>
      </c>
      <c r="AA864" s="29">
        <v>33</v>
      </c>
      <c r="AB864" s="29">
        <v>38</v>
      </c>
      <c r="AC864" s="29">
        <v>39</v>
      </c>
      <c r="AD864" s="28">
        <v>55</v>
      </c>
      <c r="AE864" s="29">
        <v>47</v>
      </c>
      <c r="AF864" s="29">
        <v>29</v>
      </c>
      <c r="AG864" s="29">
        <v>37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268</v>
      </c>
      <c r="AP864" s="72">
        <f>Table6[[#This Row],[FRL]]/Table6[[#This Row],[Total Students]]</f>
        <v>0.9537366548042705</v>
      </c>
      <c r="AQ864" s="29">
        <v>269</v>
      </c>
      <c r="AR864" s="57">
        <f>Table6[[#This Row],[At Risk]]/Table6[[#This Row],[Total Students]]</f>
        <v>0.95729537366548045</v>
      </c>
      <c r="AS864" s="29" t="s">
        <v>1767</v>
      </c>
      <c r="AT864" s="29" t="s">
        <v>1804</v>
      </c>
      <c r="AU864" s="70" t="s">
        <v>3247</v>
      </c>
    </row>
    <row r="865" spans="2:47" x14ac:dyDescent="0.25">
      <c r="B865" s="28" t="s">
        <v>1808</v>
      </c>
      <c r="C865" s="28" t="s">
        <v>158</v>
      </c>
      <c r="D865" s="28" t="s">
        <v>159</v>
      </c>
      <c r="E865" s="28" t="s">
        <v>2542</v>
      </c>
      <c r="F865" s="28" t="s">
        <v>1241</v>
      </c>
      <c r="G865" s="29">
        <v>1386</v>
      </c>
      <c r="H865" s="29">
        <v>744</v>
      </c>
      <c r="I865" s="31">
        <v>0.53679653679653705</v>
      </c>
      <c r="J865" s="29">
        <v>642</v>
      </c>
      <c r="K865" s="31">
        <v>0.46320346320346301</v>
      </c>
      <c r="L865" s="29">
        <v>5</v>
      </c>
      <c r="M865" s="29">
        <v>35</v>
      </c>
      <c r="N865" s="29">
        <v>504</v>
      </c>
      <c r="O865" s="29">
        <v>15</v>
      </c>
      <c r="P865" s="29">
        <v>2</v>
      </c>
      <c r="Q865" s="29">
        <v>818</v>
      </c>
      <c r="R865" s="29">
        <v>7</v>
      </c>
      <c r="S865" s="29">
        <f>SUM(Table6[[#This Row],[AmInd]:[HawPI]],Table6[[#This Row],[Multiple]])</f>
        <v>568</v>
      </c>
      <c r="T865" s="29">
        <v>1385</v>
      </c>
      <c r="U865" s="31">
        <v>0.99927849927849899</v>
      </c>
      <c r="V865" s="29">
        <v>1</v>
      </c>
      <c r="W865" s="31">
        <v>7.2150072150072204E-4</v>
      </c>
      <c r="X865" s="29">
        <v>0</v>
      </c>
      <c r="Y865" s="29">
        <v>0</v>
      </c>
      <c r="Z865" s="29" t="s">
        <v>1869</v>
      </c>
      <c r="AA865" s="29">
        <v>0</v>
      </c>
      <c r="AB865" s="29">
        <v>0</v>
      </c>
      <c r="AC865" s="29">
        <v>0</v>
      </c>
      <c r="AD865" s="28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382</v>
      </c>
      <c r="AK865" s="29">
        <v>34</v>
      </c>
      <c r="AL865" s="29">
        <v>353</v>
      </c>
      <c r="AM865" s="29">
        <v>315</v>
      </c>
      <c r="AN865" s="29">
        <v>302</v>
      </c>
      <c r="AO865" s="29">
        <v>712</v>
      </c>
      <c r="AP865" s="72">
        <f>Table6[[#This Row],[FRL]]/Table6[[#This Row],[Total Students]]</f>
        <v>0.51370851370851367</v>
      </c>
      <c r="AQ865" s="29">
        <v>712</v>
      </c>
      <c r="AR865" s="57">
        <f>Table6[[#This Row],[At Risk]]/Table6[[#This Row],[Total Students]]</f>
        <v>0.51370851370851367</v>
      </c>
      <c r="AS865" s="29" t="s">
        <v>1767</v>
      </c>
      <c r="AT865" s="29" t="s">
        <v>1804</v>
      </c>
      <c r="AU865" s="70" t="s">
        <v>3247</v>
      </c>
    </row>
    <row r="866" spans="2:47" x14ac:dyDescent="0.25">
      <c r="B866" s="28" t="s">
        <v>1808</v>
      </c>
      <c r="C866" s="28" t="s">
        <v>158</v>
      </c>
      <c r="D866" s="28" t="s">
        <v>159</v>
      </c>
      <c r="E866" s="28" t="s">
        <v>2543</v>
      </c>
      <c r="F866" s="28" t="s">
        <v>1242</v>
      </c>
      <c r="G866" s="29">
        <v>592</v>
      </c>
      <c r="H866" s="29">
        <v>272</v>
      </c>
      <c r="I866" s="31">
        <v>0.45945945945945899</v>
      </c>
      <c r="J866" s="29">
        <v>320</v>
      </c>
      <c r="K866" s="31">
        <v>0.54054054054054101</v>
      </c>
      <c r="L866" s="29">
        <v>1</v>
      </c>
      <c r="M866" s="29">
        <v>16</v>
      </c>
      <c r="N866" s="29">
        <v>247</v>
      </c>
      <c r="O866" s="29">
        <v>11</v>
      </c>
      <c r="P866" s="29">
        <v>0</v>
      </c>
      <c r="Q866" s="29">
        <v>312</v>
      </c>
      <c r="R866" s="29">
        <v>5</v>
      </c>
      <c r="S866" s="29">
        <f>SUM(Table6[[#This Row],[AmInd]:[HawPI]],Table6[[#This Row],[Multiple]])</f>
        <v>280</v>
      </c>
      <c r="T866" s="29">
        <v>585</v>
      </c>
      <c r="U866" s="31">
        <v>0.98817567567567599</v>
      </c>
      <c r="V866" s="29">
        <v>7</v>
      </c>
      <c r="W866" s="31">
        <v>1.1824324324324301E-2</v>
      </c>
      <c r="X866" s="29">
        <v>0</v>
      </c>
      <c r="Y866" s="29">
        <v>0</v>
      </c>
      <c r="Z866" s="29" t="s">
        <v>1869</v>
      </c>
      <c r="AA866" s="29">
        <v>0</v>
      </c>
      <c r="AB866" s="29">
        <v>0</v>
      </c>
      <c r="AC866" s="29">
        <v>0</v>
      </c>
      <c r="AD866" s="28">
        <v>0</v>
      </c>
      <c r="AE866" s="29">
        <v>0</v>
      </c>
      <c r="AF866" s="29">
        <v>0</v>
      </c>
      <c r="AG866" s="29">
        <v>0</v>
      </c>
      <c r="AH866" s="29">
        <v>283</v>
      </c>
      <c r="AI866" s="29">
        <v>309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391</v>
      </c>
      <c r="AP866" s="72">
        <f>Table6[[#This Row],[FRL]]/Table6[[#This Row],[Total Students]]</f>
        <v>0.66047297297297303</v>
      </c>
      <c r="AQ866" s="29">
        <v>395</v>
      </c>
      <c r="AR866" s="57">
        <f>Table6[[#This Row],[At Risk]]/Table6[[#This Row],[Total Students]]</f>
        <v>0.66722972972972971</v>
      </c>
      <c r="AS866" s="29" t="s">
        <v>1767</v>
      </c>
      <c r="AT866" s="29" t="s">
        <v>1804</v>
      </c>
      <c r="AU866" s="70" t="s">
        <v>3247</v>
      </c>
    </row>
    <row r="867" spans="2:47" x14ac:dyDescent="0.25">
      <c r="B867" s="28" t="s">
        <v>1808</v>
      </c>
      <c r="C867" s="28" t="s">
        <v>158</v>
      </c>
      <c r="D867" s="28" t="s">
        <v>159</v>
      </c>
      <c r="E867" s="28" t="s">
        <v>2544</v>
      </c>
      <c r="F867" s="28" t="s">
        <v>1243</v>
      </c>
      <c r="G867" s="29">
        <v>269</v>
      </c>
      <c r="H867" s="29">
        <v>134</v>
      </c>
      <c r="I867" s="31">
        <v>0.49814126394052</v>
      </c>
      <c r="J867" s="29">
        <v>135</v>
      </c>
      <c r="K867" s="31">
        <v>0.50185873605947995</v>
      </c>
      <c r="L867" s="29">
        <v>15</v>
      </c>
      <c r="M867" s="29">
        <v>2</v>
      </c>
      <c r="N867" s="29">
        <v>3</v>
      </c>
      <c r="O867" s="29">
        <v>17</v>
      </c>
      <c r="P867" s="29">
        <v>0</v>
      </c>
      <c r="Q867" s="29">
        <v>230</v>
      </c>
      <c r="R867" s="29">
        <v>2</v>
      </c>
      <c r="S867" s="29">
        <f>SUM(Table6[[#This Row],[AmInd]:[HawPI]],Table6[[#This Row],[Multiple]])</f>
        <v>39</v>
      </c>
      <c r="T867" s="29">
        <v>255</v>
      </c>
      <c r="U867" s="31">
        <v>0.94795539033457299</v>
      </c>
      <c r="V867" s="29">
        <v>14</v>
      </c>
      <c r="W867" s="31">
        <v>5.2044609665427503E-2</v>
      </c>
      <c r="X867" s="29">
        <v>0</v>
      </c>
      <c r="Y867" s="29">
        <v>1</v>
      </c>
      <c r="Z867" s="29" t="s">
        <v>1869</v>
      </c>
      <c r="AA867" s="29">
        <v>18</v>
      </c>
      <c r="AB867" s="29">
        <v>20</v>
      </c>
      <c r="AC867" s="29">
        <v>24</v>
      </c>
      <c r="AD867" s="28">
        <v>28</v>
      </c>
      <c r="AE867" s="29">
        <v>22</v>
      </c>
      <c r="AF867" s="29">
        <v>18</v>
      </c>
      <c r="AG867" s="29">
        <v>19</v>
      </c>
      <c r="AH867" s="29">
        <v>23</v>
      </c>
      <c r="AI867" s="29">
        <v>27</v>
      </c>
      <c r="AJ867" s="29">
        <v>18</v>
      </c>
      <c r="AK867" s="29">
        <v>2</v>
      </c>
      <c r="AL867" s="29">
        <v>22</v>
      </c>
      <c r="AM867" s="29">
        <v>12</v>
      </c>
      <c r="AN867" s="29">
        <v>15</v>
      </c>
      <c r="AO867" s="29">
        <v>206</v>
      </c>
      <c r="AP867" s="72">
        <f>Table6[[#This Row],[FRL]]/Table6[[#This Row],[Total Students]]</f>
        <v>0.76579925650557623</v>
      </c>
      <c r="AQ867" s="29">
        <v>211</v>
      </c>
      <c r="AR867" s="57">
        <f>Table6[[#This Row],[At Risk]]/Table6[[#This Row],[Total Students]]</f>
        <v>0.78438661710037172</v>
      </c>
      <c r="AS867" s="29" t="s">
        <v>1767</v>
      </c>
      <c r="AT867" s="29" t="s">
        <v>1804</v>
      </c>
      <c r="AU867" s="70" t="s">
        <v>3247</v>
      </c>
    </row>
    <row r="868" spans="2:47" x14ac:dyDescent="0.25">
      <c r="B868" s="28" t="s">
        <v>1808</v>
      </c>
      <c r="C868" s="28" t="s">
        <v>158</v>
      </c>
      <c r="D868" s="28" t="s">
        <v>159</v>
      </c>
      <c r="E868" s="28" t="s">
        <v>2545</v>
      </c>
      <c r="F868" s="28" t="s">
        <v>1244</v>
      </c>
      <c r="G868" s="29">
        <v>368</v>
      </c>
      <c r="H868" s="29">
        <v>168</v>
      </c>
      <c r="I868" s="31">
        <v>0.45652173913043498</v>
      </c>
      <c r="J868" s="29">
        <v>200</v>
      </c>
      <c r="K868" s="31">
        <v>0.54347826086956497</v>
      </c>
      <c r="L868" s="29">
        <v>3</v>
      </c>
      <c r="M868" s="29">
        <v>2</v>
      </c>
      <c r="N868" s="29">
        <v>105</v>
      </c>
      <c r="O868" s="29">
        <v>13</v>
      </c>
      <c r="P868" s="29">
        <v>0</v>
      </c>
      <c r="Q868" s="29">
        <v>244</v>
      </c>
      <c r="R868" s="29">
        <v>1</v>
      </c>
      <c r="S868" s="29">
        <f>SUM(Table6[[#This Row],[AmInd]:[HawPI]],Table6[[#This Row],[Multiple]])</f>
        <v>124</v>
      </c>
      <c r="T868" s="29">
        <v>364</v>
      </c>
      <c r="U868" s="31">
        <v>0.98913043478260898</v>
      </c>
      <c r="V868" s="29">
        <v>4</v>
      </c>
      <c r="W868" s="31">
        <v>1.0869565217391301E-2</v>
      </c>
      <c r="X868" s="29">
        <v>0</v>
      </c>
      <c r="Y868" s="29">
        <v>2</v>
      </c>
      <c r="Z868" s="29" t="s">
        <v>1869</v>
      </c>
      <c r="AA868" s="29">
        <v>31</v>
      </c>
      <c r="AB868" s="29">
        <v>39</v>
      </c>
      <c r="AC868" s="29">
        <v>40</v>
      </c>
      <c r="AD868" s="28">
        <v>48</v>
      </c>
      <c r="AE868" s="29">
        <v>39</v>
      </c>
      <c r="AF868" s="29">
        <v>45</v>
      </c>
      <c r="AG868" s="29">
        <v>38</v>
      </c>
      <c r="AH868" s="29">
        <v>41</v>
      </c>
      <c r="AI868" s="29">
        <v>45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261</v>
      </c>
      <c r="AP868" s="72">
        <f>Table6[[#This Row],[FRL]]/Table6[[#This Row],[Total Students]]</f>
        <v>0.70923913043478259</v>
      </c>
      <c r="AQ868" s="29">
        <v>263</v>
      </c>
      <c r="AR868" s="57">
        <f>Table6[[#This Row],[At Risk]]/Table6[[#This Row],[Total Students]]</f>
        <v>0.71467391304347827</v>
      </c>
      <c r="AS868" s="29" t="s">
        <v>1767</v>
      </c>
      <c r="AT868" s="29" t="s">
        <v>1804</v>
      </c>
      <c r="AU868" s="70" t="s">
        <v>3247</v>
      </c>
    </row>
    <row r="869" spans="2:47" x14ac:dyDescent="0.25">
      <c r="B869" s="28" t="s">
        <v>1808</v>
      </c>
      <c r="C869" s="28" t="s">
        <v>158</v>
      </c>
      <c r="D869" s="28" t="s">
        <v>159</v>
      </c>
      <c r="E869" s="28" t="s">
        <v>2546</v>
      </c>
      <c r="F869" s="28" t="s">
        <v>1245</v>
      </c>
      <c r="G869" s="29">
        <v>332</v>
      </c>
      <c r="H869" s="29">
        <v>161</v>
      </c>
      <c r="I869" s="31">
        <v>0.484939759036145</v>
      </c>
      <c r="J869" s="29">
        <v>171</v>
      </c>
      <c r="K869" s="31">
        <v>0.51506024096385505</v>
      </c>
      <c r="L869" s="29">
        <v>3</v>
      </c>
      <c r="M869" s="29">
        <v>1</v>
      </c>
      <c r="N869" s="29">
        <v>119</v>
      </c>
      <c r="O869" s="29">
        <v>67</v>
      </c>
      <c r="P869" s="29">
        <v>0</v>
      </c>
      <c r="Q869" s="29">
        <v>142</v>
      </c>
      <c r="R869" s="29">
        <v>0</v>
      </c>
      <c r="S869" s="29">
        <f>SUM(Table6[[#This Row],[AmInd]:[HawPI]],Table6[[#This Row],[Multiple]])</f>
        <v>190</v>
      </c>
      <c r="T869" s="29">
        <v>313</v>
      </c>
      <c r="U869" s="31">
        <v>0.94277108433734902</v>
      </c>
      <c r="V869" s="29">
        <v>19</v>
      </c>
      <c r="W869" s="31">
        <v>5.7228915662650599E-2</v>
      </c>
      <c r="X869" s="29">
        <v>0</v>
      </c>
      <c r="Y869" s="29">
        <v>0</v>
      </c>
      <c r="Z869" s="29" t="s">
        <v>1869</v>
      </c>
      <c r="AA869" s="29">
        <v>0</v>
      </c>
      <c r="AB869" s="29">
        <v>0</v>
      </c>
      <c r="AC869" s="29">
        <v>0</v>
      </c>
      <c r="AD869" s="28">
        <v>0</v>
      </c>
      <c r="AE869" s="29">
        <v>0</v>
      </c>
      <c r="AF869" s="29">
        <v>0</v>
      </c>
      <c r="AG869" s="29">
        <v>0</v>
      </c>
      <c r="AH869" s="29">
        <v>0</v>
      </c>
      <c r="AI869" s="29">
        <v>43</v>
      </c>
      <c r="AJ869" s="29">
        <v>75</v>
      </c>
      <c r="AK869" s="29">
        <v>23</v>
      </c>
      <c r="AL869" s="29">
        <v>73</v>
      </c>
      <c r="AM869" s="29">
        <v>66</v>
      </c>
      <c r="AN869" s="29">
        <v>52</v>
      </c>
      <c r="AO869" s="29">
        <v>265</v>
      </c>
      <c r="AP869" s="72">
        <f>Table6[[#This Row],[FRL]]/Table6[[#This Row],[Total Students]]</f>
        <v>0.79819277108433739</v>
      </c>
      <c r="AQ869" s="29">
        <v>266</v>
      </c>
      <c r="AR869" s="57">
        <f>Table6[[#This Row],[At Risk]]/Table6[[#This Row],[Total Students]]</f>
        <v>0.8012048192771084</v>
      </c>
      <c r="AS869" s="29" t="s">
        <v>1767</v>
      </c>
      <c r="AT869" s="29" t="s">
        <v>1804</v>
      </c>
      <c r="AU869" s="70" t="s">
        <v>3247</v>
      </c>
    </row>
    <row r="870" spans="2:47" ht="30" x14ac:dyDescent="0.25">
      <c r="B870" s="28" t="s">
        <v>1808</v>
      </c>
      <c r="C870" s="28" t="s">
        <v>158</v>
      </c>
      <c r="D870" s="28" t="s">
        <v>159</v>
      </c>
      <c r="E870" s="28" t="s">
        <v>2547</v>
      </c>
      <c r="F870" s="28" t="s">
        <v>1246</v>
      </c>
      <c r="G870" s="29">
        <v>124</v>
      </c>
      <c r="H870" s="29">
        <v>50</v>
      </c>
      <c r="I870" s="31">
        <v>0.40322580645161299</v>
      </c>
      <c r="J870" s="29">
        <v>74</v>
      </c>
      <c r="K870" s="31">
        <v>0.59677419354838701</v>
      </c>
      <c r="L870" s="29">
        <v>0</v>
      </c>
      <c r="M870" s="29">
        <v>0</v>
      </c>
      <c r="N870" s="29">
        <v>108</v>
      </c>
      <c r="O870" s="29">
        <v>0</v>
      </c>
      <c r="P870" s="29">
        <v>0</v>
      </c>
      <c r="Q870" s="29">
        <v>16</v>
      </c>
      <c r="R870" s="29">
        <v>0</v>
      </c>
      <c r="S870" s="29">
        <f>SUM(Table6[[#This Row],[AmInd]:[HawPI]],Table6[[#This Row],[Multiple]])</f>
        <v>108</v>
      </c>
      <c r="T870" s="29">
        <v>124</v>
      </c>
      <c r="U870" s="31">
        <v>1</v>
      </c>
      <c r="V870" s="29">
        <v>0</v>
      </c>
      <c r="W870" s="31">
        <v>0</v>
      </c>
      <c r="X870" s="29">
        <v>0</v>
      </c>
      <c r="Y870" s="29">
        <v>1</v>
      </c>
      <c r="Z870" s="29" t="s">
        <v>1869</v>
      </c>
      <c r="AA870" s="29">
        <v>17</v>
      </c>
      <c r="AB870" s="29">
        <v>21</v>
      </c>
      <c r="AC870" s="29">
        <v>11</v>
      </c>
      <c r="AD870" s="28">
        <v>13</v>
      </c>
      <c r="AE870" s="29">
        <v>19</v>
      </c>
      <c r="AF870" s="29">
        <v>10</v>
      </c>
      <c r="AG870" s="29">
        <v>13</v>
      </c>
      <c r="AH870" s="29">
        <v>19</v>
      </c>
      <c r="AI870" s="29">
        <v>0</v>
      </c>
      <c r="AJ870" s="29">
        <v>0</v>
      </c>
      <c r="AK870" s="29">
        <v>0</v>
      </c>
      <c r="AL870" s="29">
        <v>0</v>
      </c>
      <c r="AM870" s="29">
        <v>0</v>
      </c>
      <c r="AN870" s="29">
        <v>0</v>
      </c>
      <c r="AO870" s="29">
        <v>116</v>
      </c>
      <c r="AP870" s="72">
        <f>Table6[[#This Row],[FRL]]/Table6[[#This Row],[Total Students]]</f>
        <v>0.93548387096774188</v>
      </c>
      <c r="AQ870" s="29">
        <v>116</v>
      </c>
      <c r="AR870" s="57">
        <f>Table6[[#This Row],[At Risk]]/Table6[[#This Row],[Total Students]]</f>
        <v>0.93548387096774188</v>
      </c>
      <c r="AS870" s="29" t="s">
        <v>1767</v>
      </c>
      <c r="AT870" s="29" t="s">
        <v>1804</v>
      </c>
      <c r="AU870" s="70" t="s">
        <v>3247</v>
      </c>
    </row>
    <row r="871" spans="2:47" x14ac:dyDescent="0.25">
      <c r="B871" s="28" t="s">
        <v>1808</v>
      </c>
      <c r="C871" s="28" t="s">
        <v>158</v>
      </c>
      <c r="D871" s="28" t="s">
        <v>159</v>
      </c>
      <c r="E871" s="28" t="s">
        <v>2548</v>
      </c>
      <c r="F871" s="28" t="s">
        <v>1247</v>
      </c>
      <c r="G871" s="29">
        <v>235</v>
      </c>
      <c r="H871" s="29">
        <v>106</v>
      </c>
      <c r="I871" s="31">
        <v>0.45106382978723403</v>
      </c>
      <c r="J871" s="29">
        <v>129</v>
      </c>
      <c r="K871" s="31">
        <v>0.54893617021276597</v>
      </c>
      <c r="L871" s="29">
        <v>2</v>
      </c>
      <c r="M871" s="29">
        <v>0</v>
      </c>
      <c r="N871" s="29">
        <v>225</v>
      </c>
      <c r="O871" s="29">
        <v>0</v>
      </c>
      <c r="P871" s="29">
        <v>0</v>
      </c>
      <c r="Q871" s="29">
        <v>7</v>
      </c>
      <c r="R871" s="29">
        <v>1</v>
      </c>
      <c r="S871" s="29">
        <f>SUM(Table6[[#This Row],[AmInd]:[HawPI]],Table6[[#This Row],[Multiple]])</f>
        <v>228</v>
      </c>
      <c r="T871" s="29">
        <v>235</v>
      </c>
      <c r="U871" s="31">
        <v>1</v>
      </c>
      <c r="V871" s="29">
        <v>0</v>
      </c>
      <c r="W871" s="31">
        <v>0</v>
      </c>
      <c r="X871" s="29">
        <v>0</v>
      </c>
      <c r="Y871" s="29">
        <v>0</v>
      </c>
      <c r="Z871" s="29" t="s">
        <v>1869</v>
      </c>
      <c r="AA871" s="29">
        <v>39</v>
      </c>
      <c r="AB871" s="29">
        <v>39</v>
      </c>
      <c r="AC871" s="29">
        <v>41</v>
      </c>
      <c r="AD871" s="28">
        <v>38</v>
      </c>
      <c r="AE871" s="29">
        <v>46</v>
      </c>
      <c r="AF871" s="29">
        <v>32</v>
      </c>
      <c r="AG871" s="29">
        <v>0</v>
      </c>
      <c r="AH871" s="29">
        <v>0</v>
      </c>
      <c r="AI871" s="29">
        <v>0</v>
      </c>
      <c r="AJ871" s="29">
        <v>0</v>
      </c>
      <c r="AK871" s="29">
        <v>0</v>
      </c>
      <c r="AL871" s="29">
        <v>0</v>
      </c>
      <c r="AM871" s="29">
        <v>0</v>
      </c>
      <c r="AN871" s="29">
        <v>0</v>
      </c>
      <c r="AO871" s="29">
        <v>233</v>
      </c>
      <c r="AP871" s="72">
        <f>Table6[[#This Row],[FRL]]/Table6[[#This Row],[Total Students]]</f>
        <v>0.99148936170212765</v>
      </c>
      <c r="AQ871" s="29">
        <v>233</v>
      </c>
      <c r="AR871" s="57">
        <f>Table6[[#This Row],[At Risk]]/Table6[[#This Row],[Total Students]]</f>
        <v>0.99148936170212765</v>
      </c>
      <c r="AS871" s="29" t="s">
        <v>1767</v>
      </c>
      <c r="AT871" s="29" t="s">
        <v>1804</v>
      </c>
      <c r="AU871" s="70" t="s">
        <v>3247</v>
      </c>
    </row>
    <row r="872" spans="2:47" ht="30" x14ac:dyDescent="0.25">
      <c r="B872" s="28" t="s">
        <v>1808</v>
      </c>
      <c r="C872" s="28" t="s">
        <v>158</v>
      </c>
      <c r="D872" s="28" t="s">
        <v>159</v>
      </c>
      <c r="E872" s="28" t="s">
        <v>2549</v>
      </c>
      <c r="F872" s="28" t="s">
        <v>1248</v>
      </c>
      <c r="G872" s="29">
        <v>341</v>
      </c>
      <c r="H872" s="29">
        <v>166</v>
      </c>
      <c r="I872" s="31">
        <v>0.48680351906158398</v>
      </c>
      <c r="J872" s="29">
        <v>175</v>
      </c>
      <c r="K872" s="31">
        <v>0.51319648093841597</v>
      </c>
      <c r="L872" s="29">
        <v>0</v>
      </c>
      <c r="M872" s="29">
        <v>5</v>
      </c>
      <c r="N872" s="29">
        <v>262</v>
      </c>
      <c r="O872" s="29">
        <v>3</v>
      </c>
      <c r="P872" s="29">
        <v>0</v>
      </c>
      <c r="Q872" s="29">
        <v>62</v>
      </c>
      <c r="R872" s="29">
        <v>9</v>
      </c>
      <c r="S872" s="29">
        <f>SUM(Table6[[#This Row],[AmInd]:[HawPI]],Table6[[#This Row],[Multiple]])</f>
        <v>279</v>
      </c>
      <c r="T872" s="29">
        <v>341</v>
      </c>
      <c r="U872" s="31">
        <v>1</v>
      </c>
      <c r="V872" s="29">
        <v>0</v>
      </c>
      <c r="W872" s="31">
        <v>0</v>
      </c>
      <c r="X872" s="29">
        <v>0</v>
      </c>
      <c r="Y872" s="29">
        <v>6</v>
      </c>
      <c r="Z872" s="29" t="s">
        <v>1869</v>
      </c>
      <c r="AA872" s="29">
        <v>57</v>
      </c>
      <c r="AB872" s="29">
        <v>57</v>
      </c>
      <c r="AC872" s="29">
        <v>43</v>
      </c>
      <c r="AD872" s="28">
        <v>51</v>
      </c>
      <c r="AE872" s="29">
        <v>46</v>
      </c>
      <c r="AF872" s="29">
        <v>44</v>
      </c>
      <c r="AG872" s="29">
        <v>37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285</v>
      </c>
      <c r="AP872" s="72">
        <f>Table6[[#This Row],[FRL]]/Table6[[#This Row],[Total Students]]</f>
        <v>0.83577712609970678</v>
      </c>
      <c r="AQ872" s="29">
        <v>285</v>
      </c>
      <c r="AR872" s="57">
        <f>Table6[[#This Row],[At Risk]]/Table6[[#This Row],[Total Students]]</f>
        <v>0.83577712609970678</v>
      </c>
      <c r="AS872" s="29" t="s">
        <v>1767</v>
      </c>
      <c r="AT872" s="29" t="s">
        <v>1804</v>
      </c>
      <c r="AU872" s="70" t="s">
        <v>3247</v>
      </c>
    </row>
    <row r="873" spans="2:47" x14ac:dyDescent="0.25">
      <c r="B873" s="28" t="s">
        <v>1808</v>
      </c>
      <c r="C873" s="28" t="s">
        <v>158</v>
      </c>
      <c r="D873" s="28" t="s">
        <v>159</v>
      </c>
      <c r="E873" s="28" t="s">
        <v>2550</v>
      </c>
      <c r="F873" s="28" t="s">
        <v>1249</v>
      </c>
      <c r="G873" s="29">
        <v>379</v>
      </c>
      <c r="H873" s="29">
        <v>195</v>
      </c>
      <c r="I873" s="31">
        <v>0.51451187335092397</v>
      </c>
      <c r="J873" s="29">
        <v>184</v>
      </c>
      <c r="K873" s="31">
        <v>0.48548812664907698</v>
      </c>
      <c r="L873" s="29">
        <v>0</v>
      </c>
      <c r="M873" s="29">
        <v>2</v>
      </c>
      <c r="N873" s="29">
        <v>12</v>
      </c>
      <c r="O873" s="29">
        <v>3</v>
      </c>
      <c r="P873" s="29">
        <v>0</v>
      </c>
      <c r="Q873" s="29">
        <v>357</v>
      </c>
      <c r="R873" s="29">
        <v>5</v>
      </c>
      <c r="S873" s="29">
        <f>SUM(Table6[[#This Row],[AmInd]:[HawPI]],Table6[[#This Row],[Multiple]])</f>
        <v>22</v>
      </c>
      <c r="T873" s="29">
        <v>379</v>
      </c>
      <c r="U873" s="31">
        <v>1</v>
      </c>
      <c r="V873" s="29">
        <v>0</v>
      </c>
      <c r="W873" s="31">
        <v>0</v>
      </c>
      <c r="X873" s="29">
        <v>0</v>
      </c>
      <c r="Y873" s="29">
        <v>2</v>
      </c>
      <c r="Z873" s="29" t="s">
        <v>1869</v>
      </c>
      <c r="AA873" s="29">
        <v>57</v>
      </c>
      <c r="AB873" s="29">
        <v>61</v>
      </c>
      <c r="AC873" s="29">
        <v>49</v>
      </c>
      <c r="AD873" s="28">
        <v>52</v>
      </c>
      <c r="AE873" s="29">
        <v>63</v>
      </c>
      <c r="AF873" s="29">
        <v>54</v>
      </c>
      <c r="AG873" s="29">
        <v>41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213</v>
      </c>
      <c r="AP873" s="72">
        <f>Table6[[#This Row],[FRL]]/Table6[[#This Row],[Total Students]]</f>
        <v>0.56200527704485492</v>
      </c>
      <c r="AQ873" s="29">
        <v>213</v>
      </c>
      <c r="AR873" s="57">
        <f>Table6[[#This Row],[At Risk]]/Table6[[#This Row],[Total Students]]</f>
        <v>0.56200527704485492</v>
      </c>
      <c r="AS873" s="29" t="s">
        <v>1767</v>
      </c>
      <c r="AT873" s="29" t="s">
        <v>1804</v>
      </c>
      <c r="AU873" s="70" t="s">
        <v>3247</v>
      </c>
    </row>
    <row r="874" spans="2:47" x14ac:dyDescent="0.25">
      <c r="B874" s="28" t="s">
        <v>1808</v>
      </c>
      <c r="C874" s="28" t="s">
        <v>158</v>
      </c>
      <c r="D874" s="28" t="s">
        <v>159</v>
      </c>
      <c r="E874" s="28" t="s">
        <v>2551</v>
      </c>
      <c r="F874" s="28" t="s">
        <v>1250</v>
      </c>
      <c r="G874" s="29">
        <v>252</v>
      </c>
      <c r="H874" s="29">
        <v>119</v>
      </c>
      <c r="I874" s="31">
        <v>0.47222222222222199</v>
      </c>
      <c r="J874" s="29">
        <v>133</v>
      </c>
      <c r="K874" s="31">
        <v>0.52777777777777801</v>
      </c>
      <c r="L874" s="29">
        <v>0</v>
      </c>
      <c r="M874" s="29">
        <v>4</v>
      </c>
      <c r="N874" s="29">
        <v>212</v>
      </c>
      <c r="O874" s="29">
        <v>1</v>
      </c>
      <c r="P874" s="29">
        <v>0</v>
      </c>
      <c r="Q874" s="29">
        <v>34</v>
      </c>
      <c r="R874" s="29">
        <v>1</v>
      </c>
      <c r="S874" s="29">
        <f>SUM(Table6[[#This Row],[AmInd]:[HawPI]],Table6[[#This Row],[Multiple]])</f>
        <v>218</v>
      </c>
      <c r="T874" s="29">
        <v>252</v>
      </c>
      <c r="U874" s="31">
        <v>1</v>
      </c>
      <c r="V874" s="29">
        <v>0</v>
      </c>
      <c r="W874" s="31">
        <v>0</v>
      </c>
      <c r="X874" s="29">
        <v>0</v>
      </c>
      <c r="Y874" s="29">
        <v>4</v>
      </c>
      <c r="Z874" s="29" t="s">
        <v>1869</v>
      </c>
      <c r="AA874" s="29">
        <v>47</v>
      </c>
      <c r="AB874" s="29">
        <v>44</v>
      </c>
      <c r="AC874" s="29">
        <v>34</v>
      </c>
      <c r="AD874" s="28">
        <v>49</v>
      </c>
      <c r="AE874" s="29">
        <v>39</v>
      </c>
      <c r="AF874" s="29">
        <v>35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233</v>
      </c>
      <c r="AP874" s="72">
        <f>Table6[[#This Row],[FRL]]/Table6[[#This Row],[Total Students]]</f>
        <v>0.92460317460317465</v>
      </c>
      <c r="AQ874" s="29">
        <v>233</v>
      </c>
      <c r="AR874" s="57">
        <f>Table6[[#This Row],[At Risk]]/Table6[[#This Row],[Total Students]]</f>
        <v>0.92460317460317465</v>
      </c>
      <c r="AS874" s="29" t="s">
        <v>1767</v>
      </c>
      <c r="AT874" s="29" t="s">
        <v>1804</v>
      </c>
      <c r="AU874" s="70" t="s">
        <v>3247</v>
      </c>
    </row>
    <row r="875" spans="2:47" x14ac:dyDescent="0.25">
      <c r="B875" s="28" t="s">
        <v>1808</v>
      </c>
      <c r="C875" s="28" t="s">
        <v>158</v>
      </c>
      <c r="D875" s="28" t="s">
        <v>159</v>
      </c>
      <c r="E875" s="28" t="s">
        <v>2552</v>
      </c>
      <c r="F875" s="28" t="s">
        <v>1251</v>
      </c>
      <c r="G875" s="29">
        <v>171</v>
      </c>
      <c r="H875" s="29">
        <v>78</v>
      </c>
      <c r="I875" s="31">
        <v>0.45614035087719301</v>
      </c>
      <c r="J875" s="29">
        <v>93</v>
      </c>
      <c r="K875" s="31">
        <v>0.54385964912280704</v>
      </c>
      <c r="L875" s="29">
        <v>0</v>
      </c>
      <c r="M875" s="29">
        <v>0</v>
      </c>
      <c r="N875" s="29">
        <v>171</v>
      </c>
      <c r="O875" s="29">
        <v>0</v>
      </c>
      <c r="P875" s="29">
        <v>0</v>
      </c>
      <c r="Q875" s="29">
        <v>0</v>
      </c>
      <c r="R875" s="29">
        <v>0</v>
      </c>
      <c r="S875" s="29">
        <f>SUM(Table6[[#This Row],[AmInd]:[HawPI]],Table6[[#This Row],[Multiple]])</f>
        <v>171</v>
      </c>
      <c r="T875" s="29">
        <v>171</v>
      </c>
      <c r="U875" s="31">
        <v>1</v>
      </c>
      <c r="V875" s="29">
        <v>0</v>
      </c>
      <c r="W875" s="31">
        <v>0</v>
      </c>
      <c r="X875" s="29">
        <v>0</v>
      </c>
      <c r="Y875" s="29">
        <v>1</v>
      </c>
      <c r="Z875" s="29" t="s">
        <v>1869</v>
      </c>
      <c r="AA875" s="29">
        <v>27</v>
      </c>
      <c r="AB875" s="29">
        <v>34</v>
      </c>
      <c r="AC875" s="29">
        <v>23</v>
      </c>
      <c r="AD875" s="28">
        <v>32</v>
      </c>
      <c r="AE875" s="29">
        <v>26</v>
      </c>
      <c r="AF875" s="29">
        <v>28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170</v>
      </c>
      <c r="AP875" s="72">
        <f>Table6[[#This Row],[FRL]]/Table6[[#This Row],[Total Students]]</f>
        <v>0.99415204678362568</v>
      </c>
      <c r="AQ875" s="29">
        <v>170</v>
      </c>
      <c r="AR875" s="57">
        <f>Table6[[#This Row],[At Risk]]/Table6[[#This Row],[Total Students]]</f>
        <v>0.99415204678362568</v>
      </c>
      <c r="AS875" s="29" t="s">
        <v>1767</v>
      </c>
      <c r="AT875" s="29" t="s">
        <v>1804</v>
      </c>
      <c r="AU875" s="70" t="s">
        <v>3247</v>
      </c>
    </row>
    <row r="876" spans="2:47" x14ac:dyDescent="0.25">
      <c r="B876" s="28" t="s">
        <v>1808</v>
      </c>
      <c r="C876" s="28" t="s">
        <v>158</v>
      </c>
      <c r="D876" s="28" t="s">
        <v>159</v>
      </c>
      <c r="E876" s="28" t="s">
        <v>2553</v>
      </c>
      <c r="F876" s="28" t="s">
        <v>1252</v>
      </c>
      <c r="G876" s="29">
        <v>322</v>
      </c>
      <c r="H876" s="29">
        <v>163</v>
      </c>
      <c r="I876" s="31">
        <v>0.50621118012422395</v>
      </c>
      <c r="J876" s="29">
        <v>159</v>
      </c>
      <c r="K876" s="31">
        <v>0.493788819875776</v>
      </c>
      <c r="L876" s="29">
        <v>1</v>
      </c>
      <c r="M876" s="29">
        <v>0</v>
      </c>
      <c r="N876" s="29">
        <v>186</v>
      </c>
      <c r="O876" s="29">
        <v>0</v>
      </c>
      <c r="P876" s="29">
        <v>0</v>
      </c>
      <c r="Q876" s="29">
        <v>131</v>
      </c>
      <c r="R876" s="29">
        <v>4</v>
      </c>
      <c r="S876" s="29">
        <f>SUM(Table6[[#This Row],[AmInd]:[HawPI]],Table6[[#This Row],[Multiple]])</f>
        <v>191</v>
      </c>
      <c r="T876" s="29">
        <v>322</v>
      </c>
      <c r="U876" s="31">
        <v>1</v>
      </c>
      <c r="V876" s="29">
        <v>0</v>
      </c>
      <c r="W876" s="31">
        <v>0</v>
      </c>
      <c r="X876" s="29">
        <v>0</v>
      </c>
      <c r="Y876" s="29">
        <v>6</v>
      </c>
      <c r="Z876" s="29" t="s">
        <v>1869</v>
      </c>
      <c r="AA876" s="29">
        <v>47</v>
      </c>
      <c r="AB876" s="29">
        <v>43</v>
      </c>
      <c r="AC876" s="29">
        <v>50</v>
      </c>
      <c r="AD876" s="28">
        <v>41</v>
      </c>
      <c r="AE876" s="29">
        <v>49</v>
      </c>
      <c r="AF876" s="29">
        <v>42</v>
      </c>
      <c r="AG876" s="29">
        <v>44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303</v>
      </c>
      <c r="AP876" s="72">
        <f>Table6[[#This Row],[FRL]]/Table6[[#This Row],[Total Students]]</f>
        <v>0.94099378881987583</v>
      </c>
      <c r="AQ876" s="29">
        <v>303</v>
      </c>
      <c r="AR876" s="57">
        <f>Table6[[#This Row],[At Risk]]/Table6[[#This Row],[Total Students]]</f>
        <v>0.94099378881987583</v>
      </c>
      <c r="AS876" s="29" t="s">
        <v>1767</v>
      </c>
      <c r="AT876" s="29" t="s">
        <v>1804</v>
      </c>
      <c r="AU876" s="70" t="s">
        <v>3247</v>
      </c>
    </row>
    <row r="877" spans="2:47" x14ac:dyDescent="0.25">
      <c r="B877" s="28" t="s">
        <v>1808</v>
      </c>
      <c r="C877" s="28" t="s">
        <v>158</v>
      </c>
      <c r="D877" s="28" t="s">
        <v>159</v>
      </c>
      <c r="E877" s="28" t="s">
        <v>2554</v>
      </c>
      <c r="F877" s="28" t="s">
        <v>1253</v>
      </c>
      <c r="G877" s="29">
        <v>215</v>
      </c>
      <c r="H877" s="29">
        <v>95</v>
      </c>
      <c r="I877" s="31">
        <v>0.44186046511627902</v>
      </c>
      <c r="J877" s="29">
        <v>120</v>
      </c>
      <c r="K877" s="31">
        <v>0.55813953488372103</v>
      </c>
      <c r="L877" s="29">
        <v>0</v>
      </c>
      <c r="M877" s="29">
        <v>0</v>
      </c>
      <c r="N877" s="29">
        <v>211</v>
      </c>
      <c r="O877" s="29">
        <v>0</v>
      </c>
      <c r="P877" s="29">
        <v>0</v>
      </c>
      <c r="Q877" s="29">
        <v>4</v>
      </c>
      <c r="R877" s="29">
        <v>0</v>
      </c>
      <c r="S877" s="29">
        <f>SUM(Table6[[#This Row],[AmInd]:[HawPI]],Table6[[#This Row],[Multiple]])</f>
        <v>211</v>
      </c>
      <c r="T877" s="29">
        <v>215</v>
      </c>
      <c r="U877" s="31">
        <v>1</v>
      </c>
      <c r="V877" s="29">
        <v>0</v>
      </c>
      <c r="W877" s="31">
        <v>0</v>
      </c>
      <c r="X877" s="29">
        <v>0</v>
      </c>
      <c r="Y877" s="29">
        <v>1</v>
      </c>
      <c r="Z877" s="29" t="s">
        <v>1869</v>
      </c>
      <c r="AA877" s="29">
        <v>21</v>
      </c>
      <c r="AB877" s="29">
        <v>31</v>
      </c>
      <c r="AC877" s="29">
        <v>33</v>
      </c>
      <c r="AD877" s="28">
        <v>36</v>
      </c>
      <c r="AE877" s="29">
        <v>32</v>
      </c>
      <c r="AF877" s="29">
        <v>37</v>
      </c>
      <c r="AG877" s="29">
        <v>24</v>
      </c>
      <c r="AH877" s="29">
        <v>0</v>
      </c>
      <c r="AI877" s="29">
        <v>0</v>
      </c>
      <c r="AJ877" s="29">
        <v>0</v>
      </c>
      <c r="AK877" s="29">
        <v>0</v>
      </c>
      <c r="AL877" s="29">
        <v>0</v>
      </c>
      <c r="AM877" s="29">
        <v>0</v>
      </c>
      <c r="AN877" s="29">
        <v>0</v>
      </c>
      <c r="AO877" s="29">
        <v>210</v>
      </c>
      <c r="AP877" s="72">
        <f>Table6[[#This Row],[FRL]]/Table6[[#This Row],[Total Students]]</f>
        <v>0.97674418604651159</v>
      </c>
      <c r="AQ877" s="29">
        <v>210</v>
      </c>
      <c r="AR877" s="57">
        <f>Table6[[#This Row],[At Risk]]/Table6[[#This Row],[Total Students]]</f>
        <v>0.97674418604651159</v>
      </c>
      <c r="AS877" s="29" t="s">
        <v>1767</v>
      </c>
      <c r="AT877" s="29" t="s">
        <v>1804</v>
      </c>
      <c r="AU877" s="70" t="s">
        <v>3247</v>
      </c>
    </row>
    <row r="878" spans="2:47" x14ac:dyDescent="0.25">
      <c r="B878" s="28" t="s">
        <v>1808</v>
      </c>
      <c r="C878" s="28" t="s">
        <v>158</v>
      </c>
      <c r="D878" s="28" t="s">
        <v>159</v>
      </c>
      <c r="E878" s="28" t="s">
        <v>2555</v>
      </c>
      <c r="F878" s="28" t="s">
        <v>1254</v>
      </c>
      <c r="G878" s="29">
        <v>569</v>
      </c>
      <c r="H878" s="29">
        <v>257</v>
      </c>
      <c r="I878" s="31">
        <v>0.451669595782074</v>
      </c>
      <c r="J878" s="29">
        <v>312</v>
      </c>
      <c r="K878" s="31">
        <v>0.548330404217926</v>
      </c>
      <c r="L878" s="29">
        <v>2</v>
      </c>
      <c r="M878" s="29">
        <v>5</v>
      </c>
      <c r="N878" s="29">
        <v>111</v>
      </c>
      <c r="O878" s="29">
        <v>16</v>
      </c>
      <c r="P878" s="29">
        <v>0</v>
      </c>
      <c r="Q878" s="29">
        <v>431</v>
      </c>
      <c r="R878" s="29">
        <v>4</v>
      </c>
      <c r="S878" s="29">
        <f>SUM(Table6[[#This Row],[AmInd]:[HawPI]],Table6[[#This Row],[Multiple]])</f>
        <v>138</v>
      </c>
      <c r="T878" s="29">
        <v>557</v>
      </c>
      <c r="U878" s="31">
        <v>0.97891036906854101</v>
      </c>
      <c r="V878" s="29">
        <v>12</v>
      </c>
      <c r="W878" s="31">
        <v>2.10896309314587E-2</v>
      </c>
      <c r="X878" s="29">
        <v>0</v>
      </c>
      <c r="Y878" s="29">
        <v>4</v>
      </c>
      <c r="Z878" s="29" t="s">
        <v>1869</v>
      </c>
      <c r="AA878" s="29">
        <v>63</v>
      </c>
      <c r="AB878" s="29">
        <v>80</v>
      </c>
      <c r="AC878" s="29">
        <v>86</v>
      </c>
      <c r="AD878" s="28">
        <v>80</v>
      </c>
      <c r="AE878" s="29">
        <v>92</v>
      </c>
      <c r="AF878" s="29">
        <v>89</v>
      </c>
      <c r="AG878" s="29">
        <v>75</v>
      </c>
      <c r="AH878" s="29">
        <v>0</v>
      </c>
      <c r="AI878" s="29">
        <v>0</v>
      </c>
      <c r="AJ878" s="29">
        <v>0</v>
      </c>
      <c r="AK878" s="29">
        <v>0</v>
      </c>
      <c r="AL878" s="29">
        <v>0</v>
      </c>
      <c r="AM878" s="29">
        <v>0</v>
      </c>
      <c r="AN878" s="29">
        <v>0</v>
      </c>
      <c r="AO878" s="29">
        <v>461</v>
      </c>
      <c r="AP878" s="72">
        <f>Table6[[#This Row],[FRL]]/Table6[[#This Row],[Total Students]]</f>
        <v>0.81019332161687174</v>
      </c>
      <c r="AQ878" s="29">
        <v>463</v>
      </c>
      <c r="AR878" s="57">
        <f>Table6[[#This Row],[At Risk]]/Table6[[#This Row],[Total Students]]</f>
        <v>0.81370826010544817</v>
      </c>
      <c r="AS878" s="29" t="s">
        <v>1767</v>
      </c>
      <c r="AT878" s="29" t="s">
        <v>1804</v>
      </c>
      <c r="AU878" s="70" t="s">
        <v>3247</v>
      </c>
    </row>
    <row r="879" spans="2:47" x14ac:dyDescent="0.25">
      <c r="B879" s="28" t="s">
        <v>1808</v>
      </c>
      <c r="C879" s="28" t="s">
        <v>158</v>
      </c>
      <c r="D879" s="28" t="s">
        <v>159</v>
      </c>
      <c r="E879" s="28" t="s">
        <v>2556</v>
      </c>
      <c r="F879" s="28" t="s">
        <v>1255</v>
      </c>
      <c r="G879" s="29">
        <v>966</v>
      </c>
      <c r="H879" s="29">
        <v>479</v>
      </c>
      <c r="I879" s="31">
        <v>0.49585921325051802</v>
      </c>
      <c r="J879" s="29">
        <v>487</v>
      </c>
      <c r="K879" s="31">
        <v>0.50414078674948204</v>
      </c>
      <c r="L879" s="29">
        <v>4</v>
      </c>
      <c r="M879" s="29">
        <v>3</v>
      </c>
      <c r="N879" s="29">
        <v>346</v>
      </c>
      <c r="O879" s="29">
        <v>19</v>
      </c>
      <c r="P879" s="29">
        <v>0</v>
      </c>
      <c r="Q879" s="29">
        <v>593</v>
      </c>
      <c r="R879" s="29">
        <v>1</v>
      </c>
      <c r="S879" s="29">
        <f>SUM(Table6[[#This Row],[AmInd]:[HawPI]],Table6[[#This Row],[Multiple]])</f>
        <v>373</v>
      </c>
      <c r="T879" s="29">
        <v>964</v>
      </c>
      <c r="U879" s="31">
        <v>0.99792960662525898</v>
      </c>
      <c r="V879" s="29">
        <v>2</v>
      </c>
      <c r="W879" s="31">
        <v>2.0703933747412001E-3</v>
      </c>
      <c r="X879" s="29">
        <v>0</v>
      </c>
      <c r="Y879" s="29">
        <v>0</v>
      </c>
      <c r="Z879" s="29" t="s">
        <v>1869</v>
      </c>
      <c r="AA879" s="29">
        <v>0</v>
      </c>
      <c r="AB879" s="29">
        <v>0</v>
      </c>
      <c r="AC879" s="29">
        <v>0</v>
      </c>
      <c r="AD879" s="28">
        <v>0</v>
      </c>
      <c r="AE879" s="29">
        <v>0</v>
      </c>
      <c r="AF879" s="29">
        <v>0</v>
      </c>
      <c r="AG879" s="29">
        <v>0</v>
      </c>
      <c r="AH879" s="29">
        <v>0</v>
      </c>
      <c r="AI879" s="29">
        <v>0</v>
      </c>
      <c r="AJ879" s="29">
        <v>225</v>
      </c>
      <c r="AK879" s="29">
        <v>34</v>
      </c>
      <c r="AL879" s="29">
        <v>248</v>
      </c>
      <c r="AM879" s="29">
        <v>271</v>
      </c>
      <c r="AN879" s="29">
        <v>188</v>
      </c>
      <c r="AO879" s="29">
        <v>663</v>
      </c>
      <c r="AP879" s="72">
        <f>Table6[[#This Row],[FRL]]/Table6[[#This Row],[Total Students]]</f>
        <v>0.68633540372670809</v>
      </c>
      <c r="AQ879" s="29">
        <v>663</v>
      </c>
      <c r="AR879" s="57">
        <f>Table6[[#This Row],[At Risk]]/Table6[[#This Row],[Total Students]]</f>
        <v>0.68633540372670809</v>
      </c>
      <c r="AS879" s="29" t="s">
        <v>1767</v>
      </c>
      <c r="AT879" s="29" t="s">
        <v>1804</v>
      </c>
      <c r="AU879" s="70" t="s">
        <v>3247</v>
      </c>
    </row>
    <row r="880" spans="2:47" x14ac:dyDescent="0.25">
      <c r="B880" s="28" t="s">
        <v>1808</v>
      </c>
      <c r="C880" s="28" t="s">
        <v>158</v>
      </c>
      <c r="D880" s="28" t="s">
        <v>159</v>
      </c>
      <c r="E880" s="28" t="s">
        <v>2557</v>
      </c>
      <c r="F880" s="28" t="s">
        <v>1256</v>
      </c>
      <c r="G880" s="29">
        <v>581</v>
      </c>
      <c r="H880" s="29">
        <v>277</v>
      </c>
      <c r="I880" s="31">
        <v>0.476764199655766</v>
      </c>
      <c r="J880" s="29">
        <v>304</v>
      </c>
      <c r="K880" s="31">
        <v>0.523235800344234</v>
      </c>
      <c r="L880" s="29">
        <v>3</v>
      </c>
      <c r="M880" s="29">
        <v>5</v>
      </c>
      <c r="N880" s="29">
        <v>209</v>
      </c>
      <c r="O880" s="29">
        <v>12</v>
      </c>
      <c r="P880" s="29">
        <v>0</v>
      </c>
      <c r="Q880" s="29">
        <v>349</v>
      </c>
      <c r="R880" s="29">
        <v>3</v>
      </c>
      <c r="S880" s="29">
        <f>SUM(Table6[[#This Row],[AmInd]:[HawPI]],Table6[[#This Row],[Multiple]])</f>
        <v>232</v>
      </c>
      <c r="T880" s="29">
        <v>580</v>
      </c>
      <c r="U880" s="31">
        <v>0.99827882960413095</v>
      </c>
      <c r="V880" s="29">
        <v>1</v>
      </c>
      <c r="W880" s="31">
        <v>1.72117039586919E-3</v>
      </c>
      <c r="X880" s="29">
        <v>0</v>
      </c>
      <c r="Y880" s="29">
        <v>0</v>
      </c>
      <c r="Z880" s="29" t="s">
        <v>1869</v>
      </c>
      <c r="AA880" s="29">
        <v>0</v>
      </c>
      <c r="AB880" s="29">
        <v>0</v>
      </c>
      <c r="AC880" s="29">
        <v>0</v>
      </c>
      <c r="AD880" s="28">
        <v>0</v>
      </c>
      <c r="AE880" s="29">
        <v>0</v>
      </c>
      <c r="AF880" s="29">
        <v>0</v>
      </c>
      <c r="AG880" s="29">
        <v>0</v>
      </c>
      <c r="AH880" s="29">
        <v>274</v>
      </c>
      <c r="AI880" s="29">
        <v>307</v>
      </c>
      <c r="AJ880" s="29">
        <v>0</v>
      </c>
      <c r="AK880" s="29">
        <v>0</v>
      </c>
      <c r="AL880" s="29">
        <v>0</v>
      </c>
      <c r="AM880" s="29">
        <v>0</v>
      </c>
      <c r="AN880" s="29">
        <v>0</v>
      </c>
      <c r="AO880" s="29">
        <v>445</v>
      </c>
      <c r="AP880" s="72">
        <f>Table6[[#This Row],[FRL]]/Table6[[#This Row],[Total Students]]</f>
        <v>0.76592082616179002</v>
      </c>
      <c r="AQ880" s="29">
        <v>445</v>
      </c>
      <c r="AR880" s="57">
        <f>Table6[[#This Row],[At Risk]]/Table6[[#This Row],[Total Students]]</f>
        <v>0.76592082616179002</v>
      </c>
      <c r="AS880" s="29" t="s">
        <v>1767</v>
      </c>
      <c r="AT880" s="29" t="s">
        <v>1804</v>
      </c>
      <c r="AU880" s="70" t="s">
        <v>3247</v>
      </c>
    </row>
    <row r="881" spans="2:47" x14ac:dyDescent="0.25">
      <c r="B881" s="28" t="s">
        <v>1808</v>
      </c>
      <c r="C881" s="28" t="s">
        <v>158</v>
      </c>
      <c r="D881" s="28" t="s">
        <v>159</v>
      </c>
      <c r="E881" s="28" t="s">
        <v>2558</v>
      </c>
      <c r="F881" s="28" t="s">
        <v>602</v>
      </c>
      <c r="G881" s="29">
        <v>411</v>
      </c>
      <c r="H881" s="29">
        <v>181</v>
      </c>
      <c r="I881" s="31">
        <v>0.44038929440389302</v>
      </c>
      <c r="J881" s="29">
        <v>230</v>
      </c>
      <c r="K881" s="31">
        <v>0.55961070559610704</v>
      </c>
      <c r="L881" s="29">
        <v>0</v>
      </c>
      <c r="M881" s="29">
        <v>1</v>
      </c>
      <c r="N881" s="29">
        <v>10</v>
      </c>
      <c r="O881" s="29">
        <v>183</v>
      </c>
      <c r="P881" s="29">
        <v>0</v>
      </c>
      <c r="Q881" s="29">
        <v>214</v>
      </c>
      <c r="R881" s="29">
        <v>3</v>
      </c>
      <c r="S881" s="29">
        <f>SUM(Table6[[#This Row],[AmInd]:[HawPI]],Table6[[#This Row],[Multiple]])</f>
        <v>197</v>
      </c>
      <c r="T881" s="29">
        <v>259</v>
      </c>
      <c r="U881" s="31">
        <v>0.63017031630170295</v>
      </c>
      <c r="V881" s="29">
        <v>152</v>
      </c>
      <c r="W881" s="31">
        <v>0.369829683698297</v>
      </c>
      <c r="X881" s="29">
        <v>0</v>
      </c>
      <c r="Y881" s="29">
        <v>7</v>
      </c>
      <c r="Z881" s="29" t="s">
        <v>1869</v>
      </c>
      <c r="AA881" s="29">
        <v>48</v>
      </c>
      <c r="AB881" s="29">
        <v>45</v>
      </c>
      <c r="AC881" s="29">
        <v>58</v>
      </c>
      <c r="AD881" s="28">
        <v>60</v>
      </c>
      <c r="AE881" s="29">
        <v>53</v>
      </c>
      <c r="AF881" s="29">
        <v>42</v>
      </c>
      <c r="AG881" s="29">
        <v>42</v>
      </c>
      <c r="AH881" s="29">
        <v>56</v>
      </c>
      <c r="AI881" s="29">
        <v>0</v>
      </c>
      <c r="AJ881" s="29">
        <v>0</v>
      </c>
      <c r="AK881" s="29">
        <v>0</v>
      </c>
      <c r="AL881" s="29">
        <v>0</v>
      </c>
      <c r="AM881" s="29">
        <v>0</v>
      </c>
      <c r="AN881" s="29">
        <v>0</v>
      </c>
      <c r="AO881" s="29">
        <v>337</v>
      </c>
      <c r="AP881" s="72">
        <f>Table6[[#This Row],[FRL]]/Table6[[#This Row],[Total Students]]</f>
        <v>0.81995133819951338</v>
      </c>
      <c r="AQ881" s="29">
        <v>343</v>
      </c>
      <c r="AR881" s="57">
        <f>Table6[[#This Row],[At Risk]]/Table6[[#This Row],[Total Students]]</f>
        <v>0.83454987834549876</v>
      </c>
      <c r="AS881" s="29" t="s">
        <v>1767</v>
      </c>
      <c r="AT881" s="29" t="s">
        <v>1804</v>
      </c>
      <c r="AU881" s="70" t="s">
        <v>3247</v>
      </c>
    </row>
    <row r="882" spans="2:47" x14ac:dyDescent="0.25">
      <c r="B882" s="28" t="s">
        <v>1808</v>
      </c>
      <c r="C882" s="28" t="s">
        <v>158</v>
      </c>
      <c r="D882" s="28" t="s">
        <v>159</v>
      </c>
      <c r="E882" s="28" t="s">
        <v>2559</v>
      </c>
      <c r="F882" s="28" t="s">
        <v>1257</v>
      </c>
      <c r="G882" s="29">
        <v>75</v>
      </c>
      <c r="H882" s="29">
        <v>16</v>
      </c>
      <c r="I882" s="31">
        <v>0.21333333333333299</v>
      </c>
      <c r="J882" s="29">
        <v>59</v>
      </c>
      <c r="K882" s="31">
        <v>0.78666666666666696</v>
      </c>
      <c r="L882" s="29">
        <v>0</v>
      </c>
      <c r="M882" s="29">
        <v>1</v>
      </c>
      <c r="N882" s="29">
        <v>28</v>
      </c>
      <c r="O882" s="29">
        <v>1</v>
      </c>
      <c r="P882" s="29">
        <v>0</v>
      </c>
      <c r="Q882" s="29">
        <v>45</v>
      </c>
      <c r="R882" s="29">
        <v>0</v>
      </c>
      <c r="S882" s="29">
        <f>SUM(Table6[[#This Row],[AmInd]:[HawPI]],Table6[[#This Row],[Multiple]])</f>
        <v>30</v>
      </c>
      <c r="T882" s="29">
        <v>75</v>
      </c>
      <c r="U882" s="31">
        <v>1</v>
      </c>
      <c r="V882" s="29">
        <v>0</v>
      </c>
      <c r="W882" s="31">
        <v>0</v>
      </c>
      <c r="X882" s="29">
        <v>0</v>
      </c>
      <c r="Y882" s="29">
        <v>0</v>
      </c>
      <c r="Z882" s="29" t="s">
        <v>1869</v>
      </c>
      <c r="AA882" s="29">
        <v>0</v>
      </c>
      <c r="AB882" s="29">
        <v>1</v>
      </c>
      <c r="AC882" s="29">
        <v>3</v>
      </c>
      <c r="AD882" s="28">
        <v>3</v>
      </c>
      <c r="AE882" s="29">
        <v>2</v>
      </c>
      <c r="AF882" s="29">
        <v>2</v>
      </c>
      <c r="AG882" s="29">
        <v>0</v>
      </c>
      <c r="AH882" s="29">
        <v>8</v>
      </c>
      <c r="AI882" s="29">
        <v>3</v>
      </c>
      <c r="AJ882" s="29">
        <v>6</v>
      </c>
      <c r="AK882" s="29">
        <v>0</v>
      </c>
      <c r="AL882" s="29">
        <v>3</v>
      </c>
      <c r="AM882" s="29">
        <v>5</v>
      </c>
      <c r="AN882" s="29">
        <v>39</v>
      </c>
      <c r="AO882" s="29">
        <v>69</v>
      </c>
      <c r="AP882" s="72">
        <f>Table6[[#This Row],[FRL]]/Table6[[#This Row],[Total Students]]</f>
        <v>0.92</v>
      </c>
      <c r="AQ882" s="29">
        <v>69</v>
      </c>
      <c r="AR882" s="57">
        <f>Table6[[#This Row],[At Risk]]/Table6[[#This Row],[Total Students]]</f>
        <v>0.92</v>
      </c>
      <c r="AS882" s="29" t="s">
        <v>1767</v>
      </c>
      <c r="AT882" s="29" t="s">
        <v>1804</v>
      </c>
      <c r="AU882" s="70" t="s">
        <v>3247</v>
      </c>
    </row>
    <row r="883" spans="2:47" x14ac:dyDescent="0.25">
      <c r="B883" s="28" t="s">
        <v>1808</v>
      </c>
      <c r="C883" s="28" t="s">
        <v>158</v>
      </c>
      <c r="D883" s="28" t="s">
        <v>159</v>
      </c>
      <c r="E883" s="28" t="s">
        <v>2560</v>
      </c>
      <c r="F883" s="28" t="s">
        <v>613</v>
      </c>
      <c r="G883" s="29">
        <v>662</v>
      </c>
      <c r="H883" s="29">
        <v>316</v>
      </c>
      <c r="I883" s="31">
        <v>0.47734138972809698</v>
      </c>
      <c r="J883" s="29">
        <v>346</v>
      </c>
      <c r="K883" s="31">
        <v>0.52265861027190297</v>
      </c>
      <c r="L883" s="29">
        <v>13</v>
      </c>
      <c r="M883" s="29">
        <v>4</v>
      </c>
      <c r="N883" s="29">
        <v>248</v>
      </c>
      <c r="O883" s="29">
        <v>9</v>
      </c>
      <c r="P883" s="29">
        <v>0</v>
      </c>
      <c r="Q883" s="29">
        <v>384</v>
      </c>
      <c r="R883" s="29">
        <v>4</v>
      </c>
      <c r="S883" s="29">
        <f>SUM(Table6[[#This Row],[AmInd]:[HawPI]],Table6[[#This Row],[Multiple]])</f>
        <v>278</v>
      </c>
      <c r="T883" s="29">
        <v>662</v>
      </c>
      <c r="U883" s="31">
        <v>1</v>
      </c>
      <c r="V883" s="29">
        <v>0</v>
      </c>
      <c r="W883" s="31">
        <v>0</v>
      </c>
      <c r="X883" s="29">
        <v>0</v>
      </c>
      <c r="Y883" s="29">
        <v>0</v>
      </c>
      <c r="Z883" s="29" t="s">
        <v>1869</v>
      </c>
      <c r="AA883" s="29">
        <v>46</v>
      </c>
      <c r="AB883" s="29">
        <v>47</v>
      </c>
      <c r="AC883" s="29">
        <v>54</v>
      </c>
      <c r="AD883" s="28">
        <v>43</v>
      </c>
      <c r="AE883" s="29">
        <v>55</v>
      </c>
      <c r="AF883" s="29">
        <v>54</v>
      </c>
      <c r="AG883" s="29">
        <v>54</v>
      </c>
      <c r="AH883" s="29">
        <v>76</v>
      </c>
      <c r="AI883" s="29">
        <v>55</v>
      </c>
      <c r="AJ883" s="29">
        <v>37</v>
      </c>
      <c r="AK883" s="29">
        <v>10</v>
      </c>
      <c r="AL883" s="29">
        <v>52</v>
      </c>
      <c r="AM883" s="29">
        <v>41</v>
      </c>
      <c r="AN883" s="29">
        <v>38</v>
      </c>
      <c r="AO883" s="29">
        <v>532</v>
      </c>
      <c r="AP883" s="72">
        <f>Table6[[#This Row],[FRL]]/Table6[[#This Row],[Total Students]]</f>
        <v>0.8036253776435045</v>
      </c>
      <c r="AQ883" s="29">
        <v>532</v>
      </c>
      <c r="AR883" s="57">
        <f>Table6[[#This Row],[At Risk]]/Table6[[#This Row],[Total Students]]</f>
        <v>0.8036253776435045</v>
      </c>
      <c r="AS883" s="29" t="s">
        <v>1767</v>
      </c>
      <c r="AT883" s="29" t="s">
        <v>1804</v>
      </c>
      <c r="AU883" s="70" t="s">
        <v>3247</v>
      </c>
    </row>
    <row r="884" spans="2:47" ht="30" x14ac:dyDescent="0.25">
      <c r="B884" s="28" t="s">
        <v>1808</v>
      </c>
      <c r="C884" s="28" t="s">
        <v>158</v>
      </c>
      <c r="D884" s="28" t="s">
        <v>159</v>
      </c>
      <c r="E884" s="28" t="s">
        <v>2561</v>
      </c>
      <c r="F884" s="28" t="s">
        <v>1258</v>
      </c>
      <c r="G884" s="29">
        <v>362</v>
      </c>
      <c r="H884" s="29">
        <v>175</v>
      </c>
      <c r="I884" s="31">
        <v>0.48342541436464098</v>
      </c>
      <c r="J884" s="29">
        <v>187</v>
      </c>
      <c r="K884" s="31">
        <v>0.51657458563535896</v>
      </c>
      <c r="L884" s="29">
        <v>2</v>
      </c>
      <c r="M884" s="29">
        <v>0</v>
      </c>
      <c r="N884" s="29">
        <v>1</v>
      </c>
      <c r="O884" s="29">
        <v>4</v>
      </c>
      <c r="P884" s="29">
        <v>0</v>
      </c>
      <c r="Q884" s="29">
        <v>352</v>
      </c>
      <c r="R884" s="29">
        <v>3</v>
      </c>
      <c r="S884" s="29">
        <f>SUM(Table6[[#This Row],[AmInd]:[HawPI]],Table6[[#This Row],[Multiple]])</f>
        <v>10</v>
      </c>
      <c r="T884" s="29">
        <v>361</v>
      </c>
      <c r="U884" s="31">
        <v>0.99723756906077299</v>
      </c>
      <c r="V884" s="29">
        <v>1</v>
      </c>
      <c r="W884" s="31">
        <v>2.7624309392265201E-3</v>
      </c>
      <c r="X884" s="29">
        <v>0</v>
      </c>
      <c r="Y884" s="29">
        <v>0</v>
      </c>
      <c r="Z884" s="29" t="s">
        <v>1869</v>
      </c>
      <c r="AA884" s="29">
        <v>0</v>
      </c>
      <c r="AB884" s="29">
        <v>0</v>
      </c>
      <c r="AC884" s="29">
        <v>0</v>
      </c>
      <c r="AD884" s="28">
        <v>120</v>
      </c>
      <c r="AE884" s="29">
        <v>107</v>
      </c>
      <c r="AF884" s="29">
        <v>135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200</v>
      </c>
      <c r="AP884" s="72">
        <f>Table6[[#This Row],[FRL]]/Table6[[#This Row],[Total Students]]</f>
        <v>0.5524861878453039</v>
      </c>
      <c r="AQ884" s="29">
        <v>200</v>
      </c>
      <c r="AR884" s="57">
        <f>Table6[[#This Row],[At Risk]]/Table6[[#This Row],[Total Students]]</f>
        <v>0.5524861878453039</v>
      </c>
      <c r="AS884" s="29" t="s">
        <v>1767</v>
      </c>
      <c r="AT884" s="29" t="s">
        <v>1804</v>
      </c>
      <c r="AU884" s="70" t="s">
        <v>3247</v>
      </c>
    </row>
    <row r="885" spans="2:47" x14ac:dyDescent="0.25">
      <c r="B885" s="28" t="s">
        <v>1808</v>
      </c>
      <c r="C885" s="28" t="s">
        <v>158</v>
      </c>
      <c r="D885" s="28" t="s">
        <v>159</v>
      </c>
      <c r="E885" s="28" t="s">
        <v>2562</v>
      </c>
      <c r="F885" s="28" t="s">
        <v>1259</v>
      </c>
      <c r="G885" s="29">
        <v>536</v>
      </c>
      <c r="H885" s="29">
        <v>297</v>
      </c>
      <c r="I885" s="31">
        <v>0.55410447761194004</v>
      </c>
      <c r="J885" s="29">
        <v>239</v>
      </c>
      <c r="K885" s="31">
        <v>0.44589552238806002</v>
      </c>
      <c r="L885" s="29">
        <v>1</v>
      </c>
      <c r="M885" s="29">
        <v>17</v>
      </c>
      <c r="N885" s="29">
        <v>174</v>
      </c>
      <c r="O885" s="29">
        <v>11</v>
      </c>
      <c r="P885" s="29">
        <v>2</v>
      </c>
      <c r="Q885" s="29">
        <v>325</v>
      </c>
      <c r="R885" s="29">
        <v>6</v>
      </c>
      <c r="S885" s="29">
        <f>SUM(Table6[[#This Row],[AmInd]:[HawPI]],Table6[[#This Row],[Multiple]])</f>
        <v>211</v>
      </c>
      <c r="T885" s="29">
        <v>535</v>
      </c>
      <c r="U885" s="31">
        <v>0.99813432835820903</v>
      </c>
      <c r="V885" s="29">
        <v>1</v>
      </c>
      <c r="W885" s="31">
        <v>1.86567164179104E-3</v>
      </c>
      <c r="X885" s="29">
        <v>0</v>
      </c>
      <c r="Y885" s="29">
        <v>0</v>
      </c>
      <c r="Z885" s="29" t="s">
        <v>1869</v>
      </c>
      <c r="AA885" s="29">
        <v>83</v>
      </c>
      <c r="AB885" s="29">
        <v>76</v>
      </c>
      <c r="AC885" s="29">
        <v>81</v>
      </c>
      <c r="AD885" s="28">
        <v>66</v>
      </c>
      <c r="AE885" s="29">
        <v>89</v>
      </c>
      <c r="AF885" s="29">
        <v>69</v>
      </c>
      <c r="AG885" s="29">
        <v>72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206</v>
      </c>
      <c r="AP885" s="72">
        <f>Table6[[#This Row],[FRL]]/Table6[[#This Row],[Total Students]]</f>
        <v>0.38432835820895522</v>
      </c>
      <c r="AQ885" s="29">
        <v>207</v>
      </c>
      <c r="AR885" s="57">
        <f>Table6[[#This Row],[At Risk]]/Table6[[#This Row],[Total Students]]</f>
        <v>0.38619402985074625</v>
      </c>
      <c r="AS885" s="29" t="s">
        <v>1767</v>
      </c>
      <c r="AT885" s="29" t="s">
        <v>1804</v>
      </c>
      <c r="AU885" s="70" t="s">
        <v>3247</v>
      </c>
    </row>
    <row r="886" spans="2:47" x14ac:dyDescent="0.25">
      <c r="B886" s="28" t="s">
        <v>1808</v>
      </c>
      <c r="C886" s="28" t="s">
        <v>158</v>
      </c>
      <c r="D886" s="28" t="s">
        <v>159</v>
      </c>
      <c r="E886" s="28" t="s">
        <v>2563</v>
      </c>
      <c r="F886" s="28" t="s">
        <v>1260</v>
      </c>
      <c r="G886" s="29">
        <v>333</v>
      </c>
      <c r="H886" s="29">
        <v>175</v>
      </c>
      <c r="I886" s="31">
        <v>0.525525525525526</v>
      </c>
      <c r="J886" s="29">
        <v>158</v>
      </c>
      <c r="K886" s="31">
        <v>0.474474474474474</v>
      </c>
      <c r="L886" s="29">
        <v>2</v>
      </c>
      <c r="M886" s="29">
        <v>2</v>
      </c>
      <c r="N886" s="29">
        <v>23</v>
      </c>
      <c r="O886" s="29">
        <v>6</v>
      </c>
      <c r="P886" s="29">
        <v>0</v>
      </c>
      <c r="Q886" s="29">
        <v>298</v>
      </c>
      <c r="R886" s="29">
        <v>2</v>
      </c>
      <c r="S886" s="29">
        <f>SUM(Table6[[#This Row],[AmInd]:[HawPI]],Table6[[#This Row],[Multiple]])</f>
        <v>35</v>
      </c>
      <c r="T886" s="29">
        <v>330</v>
      </c>
      <c r="U886" s="31">
        <v>0.99099099099099097</v>
      </c>
      <c r="V886" s="29">
        <v>3</v>
      </c>
      <c r="W886" s="31">
        <v>9.0090090090090107E-3</v>
      </c>
      <c r="X886" s="29">
        <v>0</v>
      </c>
      <c r="Y886" s="29">
        <v>0</v>
      </c>
      <c r="Z886" s="29" t="s">
        <v>1869</v>
      </c>
      <c r="AA886" s="29">
        <v>31</v>
      </c>
      <c r="AB886" s="29">
        <v>29</v>
      </c>
      <c r="AC886" s="29">
        <v>47</v>
      </c>
      <c r="AD886" s="28">
        <v>31</v>
      </c>
      <c r="AE886" s="29">
        <v>33</v>
      </c>
      <c r="AF886" s="29">
        <v>36</v>
      </c>
      <c r="AG886" s="29">
        <v>39</v>
      </c>
      <c r="AH886" s="29">
        <v>41</v>
      </c>
      <c r="AI886" s="29">
        <v>46</v>
      </c>
      <c r="AJ886" s="29">
        <v>0</v>
      </c>
      <c r="AK886" s="29">
        <v>0</v>
      </c>
      <c r="AL886" s="29">
        <v>0</v>
      </c>
      <c r="AM886" s="29">
        <v>0</v>
      </c>
      <c r="AN886" s="29">
        <v>0</v>
      </c>
      <c r="AO886" s="29">
        <v>113</v>
      </c>
      <c r="AP886" s="72">
        <f>Table6[[#This Row],[FRL]]/Table6[[#This Row],[Total Students]]</f>
        <v>0.33933933933933935</v>
      </c>
      <c r="AQ886" s="29">
        <v>114</v>
      </c>
      <c r="AR886" s="57">
        <f>Table6[[#This Row],[At Risk]]/Table6[[#This Row],[Total Students]]</f>
        <v>0.34234234234234234</v>
      </c>
      <c r="AS886" s="29" t="s">
        <v>1767</v>
      </c>
      <c r="AT886" s="29" t="s">
        <v>1804</v>
      </c>
      <c r="AU886" s="70" t="s">
        <v>3247</v>
      </c>
    </row>
    <row r="887" spans="2:47" x14ac:dyDescent="0.25">
      <c r="B887" s="28" t="s">
        <v>1808</v>
      </c>
      <c r="C887" s="28" t="s">
        <v>158</v>
      </c>
      <c r="D887" s="28" t="s">
        <v>159</v>
      </c>
      <c r="E887" s="28" t="s">
        <v>2564</v>
      </c>
      <c r="F887" s="28" t="s">
        <v>1261</v>
      </c>
      <c r="G887" s="29">
        <v>90</v>
      </c>
      <c r="H887" s="29">
        <v>34</v>
      </c>
      <c r="I887" s="31">
        <v>0.37777777777777799</v>
      </c>
      <c r="J887" s="29">
        <v>56</v>
      </c>
      <c r="K887" s="31">
        <v>0.62222222222222201</v>
      </c>
      <c r="L887" s="29">
        <v>1</v>
      </c>
      <c r="M887" s="29">
        <v>3</v>
      </c>
      <c r="N887" s="29">
        <v>43</v>
      </c>
      <c r="O887" s="29">
        <v>3</v>
      </c>
      <c r="P887" s="29">
        <v>0</v>
      </c>
      <c r="Q887" s="29">
        <v>39</v>
      </c>
      <c r="R887" s="29">
        <v>1</v>
      </c>
      <c r="S887" s="29">
        <f>SUM(Table6[[#This Row],[AmInd]:[HawPI]],Table6[[#This Row],[Multiple]])</f>
        <v>51</v>
      </c>
      <c r="T887" s="29">
        <v>90</v>
      </c>
      <c r="U887" s="31">
        <v>1</v>
      </c>
      <c r="V887" s="29">
        <v>0</v>
      </c>
      <c r="W887" s="31">
        <v>0</v>
      </c>
      <c r="X887" s="29">
        <v>10</v>
      </c>
      <c r="Y887" s="29">
        <v>80</v>
      </c>
      <c r="Z887" s="29" t="s">
        <v>1869</v>
      </c>
      <c r="AA887" s="29">
        <v>0</v>
      </c>
      <c r="AB887" s="29">
        <v>0</v>
      </c>
      <c r="AC887" s="29">
        <v>0</v>
      </c>
      <c r="AD887" s="28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55</v>
      </c>
      <c r="AP887" s="72">
        <f>Table6[[#This Row],[FRL]]/Table6[[#This Row],[Total Students]]</f>
        <v>0.61111111111111116</v>
      </c>
      <c r="AQ887" s="29">
        <v>55</v>
      </c>
      <c r="AR887" s="57">
        <f>Table6[[#This Row],[At Risk]]/Table6[[#This Row],[Total Students]]</f>
        <v>0.61111111111111116</v>
      </c>
      <c r="AS887" s="29" t="s">
        <v>1767</v>
      </c>
      <c r="AT887" s="29" t="s">
        <v>1804</v>
      </c>
      <c r="AU887" s="70" t="s">
        <v>3247</v>
      </c>
    </row>
    <row r="888" spans="2:47" x14ac:dyDescent="0.25">
      <c r="B888" s="28" t="s">
        <v>1808</v>
      </c>
      <c r="C888" s="28" t="s">
        <v>160</v>
      </c>
      <c r="D888" s="28" t="s">
        <v>161</v>
      </c>
      <c r="E888" s="28" t="s">
        <v>2565</v>
      </c>
      <c r="F888" s="28" t="s">
        <v>1262</v>
      </c>
      <c r="G888" s="29">
        <v>364</v>
      </c>
      <c r="H888" s="29">
        <v>183</v>
      </c>
      <c r="I888" s="31">
        <v>0.50274725274725296</v>
      </c>
      <c r="J888" s="29">
        <v>181</v>
      </c>
      <c r="K888" s="31">
        <v>0.49725274725274698</v>
      </c>
      <c r="L888" s="29">
        <v>2</v>
      </c>
      <c r="M888" s="29">
        <v>3</v>
      </c>
      <c r="N888" s="29">
        <v>235</v>
      </c>
      <c r="O888" s="29">
        <v>4</v>
      </c>
      <c r="P888" s="29">
        <v>0</v>
      </c>
      <c r="Q888" s="29">
        <v>118</v>
      </c>
      <c r="R888" s="29">
        <v>2</v>
      </c>
      <c r="S888" s="29">
        <f>SUM(Table6[[#This Row],[AmInd]:[HawPI]],Table6[[#This Row],[Multiple]])</f>
        <v>246</v>
      </c>
      <c r="T888" s="29">
        <v>364</v>
      </c>
      <c r="U888" s="31">
        <v>1</v>
      </c>
      <c r="V888" s="29">
        <v>0</v>
      </c>
      <c r="W888" s="31">
        <v>0</v>
      </c>
      <c r="X888" s="29">
        <v>0</v>
      </c>
      <c r="Y888" s="29">
        <v>0</v>
      </c>
      <c r="Z888" s="29" t="s">
        <v>1869</v>
      </c>
      <c r="AA888" s="29">
        <v>0</v>
      </c>
      <c r="AB888" s="29">
        <v>0</v>
      </c>
      <c r="AC888" s="29">
        <v>0</v>
      </c>
      <c r="AD888" s="28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78</v>
      </c>
      <c r="AK888" s="29">
        <v>21</v>
      </c>
      <c r="AL888" s="29">
        <v>105</v>
      </c>
      <c r="AM888" s="29">
        <v>90</v>
      </c>
      <c r="AN888" s="29">
        <v>70</v>
      </c>
      <c r="AO888" s="29">
        <v>290</v>
      </c>
      <c r="AP888" s="72">
        <f>Table6[[#This Row],[FRL]]/Table6[[#This Row],[Total Students]]</f>
        <v>0.79670329670329665</v>
      </c>
      <c r="AQ888" s="29">
        <v>290</v>
      </c>
      <c r="AR888" s="57">
        <f>Table6[[#This Row],[At Risk]]/Table6[[#This Row],[Total Students]]</f>
        <v>0.79670329670329665</v>
      </c>
      <c r="AS888" s="29" t="s">
        <v>1767</v>
      </c>
      <c r="AT888" s="29" t="s">
        <v>1889</v>
      </c>
      <c r="AU888" s="70" t="s">
        <v>3246</v>
      </c>
    </row>
    <row r="889" spans="2:47" x14ac:dyDescent="0.25">
      <c r="B889" s="28" t="s">
        <v>1808</v>
      </c>
      <c r="C889" s="28" t="s">
        <v>160</v>
      </c>
      <c r="D889" s="28" t="s">
        <v>161</v>
      </c>
      <c r="E889" s="28" t="s">
        <v>2566</v>
      </c>
      <c r="F889" s="28" t="s">
        <v>1263</v>
      </c>
      <c r="G889" s="29">
        <v>76</v>
      </c>
      <c r="H889" s="29">
        <v>53</v>
      </c>
      <c r="I889" s="31">
        <v>0.69736842105263197</v>
      </c>
      <c r="J889" s="29">
        <v>23</v>
      </c>
      <c r="K889" s="31">
        <v>0.30263157894736797</v>
      </c>
      <c r="L889" s="29">
        <v>1</v>
      </c>
      <c r="M889" s="29">
        <v>1</v>
      </c>
      <c r="N889" s="29">
        <v>55</v>
      </c>
      <c r="O889" s="29">
        <v>1</v>
      </c>
      <c r="P889" s="29">
        <v>0</v>
      </c>
      <c r="Q889" s="29">
        <v>18</v>
      </c>
      <c r="R889" s="29">
        <v>0</v>
      </c>
      <c r="S889" s="29">
        <f>SUM(Table6[[#This Row],[AmInd]:[HawPI]],Table6[[#This Row],[Multiple]])</f>
        <v>58</v>
      </c>
      <c r="T889" s="29">
        <v>76</v>
      </c>
      <c r="U889" s="31">
        <v>1</v>
      </c>
      <c r="V889" s="29">
        <v>0</v>
      </c>
      <c r="W889" s="31">
        <v>0</v>
      </c>
      <c r="X889" s="29">
        <v>0</v>
      </c>
      <c r="Y889" s="29">
        <v>0</v>
      </c>
      <c r="Z889" s="29" t="s">
        <v>1869</v>
      </c>
      <c r="AA889" s="29">
        <v>0</v>
      </c>
      <c r="AB889" s="29">
        <v>0</v>
      </c>
      <c r="AC889" s="29">
        <v>0</v>
      </c>
      <c r="AD889" s="28">
        <v>0</v>
      </c>
      <c r="AE889" s="29">
        <v>0</v>
      </c>
      <c r="AF889" s="29">
        <v>0</v>
      </c>
      <c r="AG889" s="29">
        <v>3</v>
      </c>
      <c r="AH889" s="29">
        <v>2</v>
      </c>
      <c r="AI889" s="29">
        <v>15</v>
      </c>
      <c r="AJ889" s="29">
        <v>34</v>
      </c>
      <c r="AK889" s="29">
        <v>1</v>
      </c>
      <c r="AL889" s="29">
        <v>12</v>
      </c>
      <c r="AM889" s="29">
        <v>8</v>
      </c>
      <c r="AN889" s="29">
        <v>1</v>
      </c>
      <c r="AO889" s="29">
        <v>76</v>
      </c>
      <c r="AP889" s="72">
        <f>Table6[[#This Row],[FRL]]/Table6[[#This Row],[Total Students]]</f>
        <v>1</v>
      </c>
      <c r="AQ889" s="29">
        <v>76</v>
      </c>
      <c r="AR889" s="57">
        <f>Table6[[#This Row],[At Risk]]/Table6[[#This Row],[Total Students]]</f>
        <v>1</v>
      </c>
      <c r="AS889" s="29" t="s">
        <v>1767</v>
      </c>
      <c r="AT889" s="29" t="s">
        <v>1889</v>
      </c>
      <c r="AU889" s="70" t="s">
        <v>3247</v>
      </c>
    </row>
    <row r="890" spans="2:47" x14ac:dyDescent="0.25">
      <c r="B890" s="28" t="s">
        <v>1808</v>
      </c>
      <c r="C890" s="28" t="s">
        <v>160</v>
      </c>
      <c r="D890" s="28" t="s">
        <v>161</v>
      </c>
      <c r="E890" s="28" t="s">
        <v>2567</v>
      </c>
      <c r="F890" s="28" t="s">
        <v>1264</v>
      </c>
      <c r="G890" s="29">
        <v>682</v>
      </c>
      <c r="H890" s="29">
        <v>338</v>
      </c>
      <c r="I890" s="31">
        <v>0.49560117302052797</v>
      </c>
      <c r="J890" s="29">
        <v>344</v>
      </c>
      <c r="K890" s="31">
        <v>0.50439882697947203</v>
      </c>
      <c r="L890" s="29">
        <v>1</v>
      </c>
      <c r="M890" s="29">
        <v>5</v>
      </c>
      <c r="N890" s="29">
        <v>419</v>
      </c>
      <c r="O890" s="29">
        <v>9</v>
      </c>
      <c r="P890" s="29">
        <v>0</v>
      </c>
      <c r="Q890" s="29">
        <v>224</v>
      </c>
      <c r="R890" s="29">
        <v>24</v>
      </c>
      <c r="S890" s="29">
        <f>SUM(Table6[[#This Row],[AmInd]:[HawPI]],Table6[[#This Row],[Multiple]])</f>
        <v>458</v>
      </c>
      <c r="T890" s="29">
        <v>680</v>
      </c>
      <c r="U890" s="31">
        <v>0.99706744868035202</v>
      </c>
      <c r="V890" s="29">
        <v>2</v>
      </c>
      <c r="W890" s="31">
        <v>2.9325513196480899E-3</v>
      </c>
      <c r="X890" s="29">
        <v>0</v>
      </c>
      <c r="Y890" s="29">
        <v>15</v>
      </c>
      <c r="Z890" s="29" t="s">
        <v>1869</v>
      </c>
      <c r="AA890" s="29">
        <v>132</v>
      </c>
      <c r="AB890" s="29">
        <v>94</v>
      </c>
      <c r="AC890" s="29">
        <v>102</v>
      </c>
      <c r="AD890" s="28">
        <v>109</v>
      </c>
      <c r="AE890" s="29">
        <v>114</v>
      </c>
      <c r="AF890" s="29">
        <v>116</v>
      </c>
      <c r="AG890" s="29">
        <v>0</v>
      </c>
      <c r="AH890" s="29">
        <v>0</v>
      </c>
      <c r="AI890" s="29">
        <v>0</v>
      </c>
      <c r="AJ890" s="29">
        <v>0</v>
      </c>
      <c r="AK890" s="29">
        <v>0</v>
      </c>
      <c r="AL890" s="29">
        <v>0</v>
      </c>
      <c r="AM890" s="29">
        <v>0</v>
      </c>
      <c r="AN890" s="29">
        <v>0</v>
      </c>
      <c r="AO890" s="29">
        <v>612</v>
      </c>
      <c r="AP890" s="72">
        <f>Table6[[#This Row],[FRL]]/Table6[[#This Row],[Total Students]]</f>
        <v>0.8973607038123167</v>
      </c>
      <c r="AQ890" s="29">
        <v>612</v>
      </c>
      <c r="AR890" s="57">
        <f>Table6[[#This Row],[At Risk]]/Table6[[#This Row],[Total Students]]</f>
        <v>0.8973607038123167</v>
      </c>
      <c r="AS890" s="29" t="s">
        <v>1767</v>
      </c>
      <c r="AT890" s="29" t="s">
        <v>1889</v>
      </c>
      <c r="AU890" s="70" t="s">
        <v>3246</v>
      </c>
    </row>
    <row r="891" spans="2:47" x14ac:dyDescent="0.25">
      <c r="B891" s="28" t="s">
        <v>1808</v>
      </c>
      <c r="C891" s="28" t="s">
        <v>160</v>
      </c>
      <c r="D891" s="28" t="s">
        <v>161</v>
      </c>
      <c r="E891" s="28" t="s">
        <v>2568</v>
      </c>
      <c r="F891" s="28" t="s">
        <v>1265</v>
      </c>
      <c r="G891" s="29">
        <v>323</v>
      </c>
      <c r="H891" s="29">
        <v>153</v>
      </c>
      <c r="I891" s="31">
        <v>0.47368421052631599</v>
      </c>
      <c r="J891" s="29">
        <v>170</v>
      </c>
      <c r="K891" s="31">
        <v>0.52631578947368396</v>
      </c>
      <c r="L891" s="29">
        <v>0</v>
      </c>
      <c r="M891" s="29">
        <v>1</v>
      </c>
      <c r="N891" s="29">
        <v>207</v>
      </c>
      <c r="O891" s="29">
        <v>6</v>
      </c>
      <c r="P891" s="29">
        <v>0</v>
      </c>
      <c r="Q891" s="29">
        <v>102</v>
      </c>
      <c r="R891" s="29">
        <v>7</v>
      </c>
      <c r="S891" s="29">
        <f>SUM(Table6[[#This Row],[AmInd]:[HawPI]],Table6[[#This Row],[Multiple]])</f>
        <v>221</v>
      </c>
      <c r="T891" s="29">
        <v>323</v>
      </c>
      <c r="U891" s="31">
        <v>1</v>
      </c>
      <c r="V891" s="29">
        <v>0</v>
      </c>
      <c r="W891" s="31">
        <v>0</v>
      </c>
      <c r="X891" s="29">
        <v>0</v>
      </c>
      <c r="Y891" s="29">
        <v>0</v>
      </c>
      <c r="Z891" s="29" t="s">
        <v>1869</v>
      </c>
      <c r="AA891" s="29">
        <v>0</v>
      </c>
      <c r="AB891" s="29">
        <v>0</v>
      </c>
      <c r="AC891" s="29">
        <v>0</v>
      </c>
      <c r="AD891" s="28">
        <v>0</v>
      </c>
      <c r="AE891" s="29">
        <v>0</v>
      </c>
      <c r="AF891" s="29">
        <v>0</v>
      </c>
      <c r="AG891" s="29">
        <v>118</v>
      </c>
      <c r="AH891" s="29">
        <v>109</v>
      </c>
      <c r="AI891" s="29">
        <v>96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287</v>
      </c>
      <c r="AP891" s="72">
        <f>Table6[[#This Row],[FRL]]/Table6[[#This Row],[Total Students]]</f>
        <v>0.88854489164086692</v>
      </c>
      <c r="AQ891" s="29">
        <v>287</v>
      </c>
      <c r="AR891" s="57">
        <f>Table6[[#This Row],[At Risk]]/Table6[[#This Row],[Total Students]]</f>
        <v>0.88854489164086692</v>
      </c>
      <c r="AS891" s="29" t="s">
        <v>1767</v>
      </c>
      <c r="AT891" s="29" t="s">
        <v>1889</v>
      </c>
      <c r="AU891" s="70" t="s">
        <v>3246</v>
      </c>
    </row>
    <row r="892" spans="2:47" x14ac:dyDescent="0.25">
      <c r="B892" s="28" t="s">
        <v>1808</v>
      </c>
      <c r="C892" s="28" t="s">
        <v>162</v>
      </c>
      <c r="D892" s="28" t="s">
        <v>163</v>
      </c>
      <c r="E892" s="28" t="s">
        <v>2569</v>
      </c>
      <c r="F892" s="28" t="s">
        <v>1266</v>
      </c>
      <c r="G892" s="29">
        <v>197</v>
      </c>
      <c r="H892" s="29">
        <v>91</v>
      </c>
      <c r="I892" s="31">
        <v>0.461928934010152</v>
      </c>
      <c r="J892" s="29">
        <v>106</v>
      </c>
      <c r="K892" s="31">
        <v>0.538071065989848</v>
      </c>
      <c r="L892" s="29">
        <v>0</v>
      </c>
      <c r="M892" s="29">
        <v>0</v>
      </c>
      <c r="N892" s="29">
        <v>175</v>
      </c>
      <c r="O892" s="29">
        <v>2</v>
      </c>
      <c r="P892" s="29">
        <v>0</v>
      </c>
      <c r="Q892" s="29">
        <v>18</v>
      </c>
      <c r="R892" s="29">
        <v>2</v>
      </c>
      <c r="S892" s="29">
        <f>SUM(Table6[[#This Row],[AmInd]:[HawPI]],Table6[[#This Row],[Multiple]])</f>
        <v>179</v>
      </c>
      <c r="T892" s="29">
        <v>197</v>
      </c>
      <c r="U892" s="31">
        <v>1</v>
      </c>
      <c r="V892" s="29">
        <v>0</v>
      </c>
      <c r="W892" s="31">
        <v>0</v>
      </c>
      <c r="X892" s="29">
        <v>0</v>
      </c>
      <c r="Y892" s="29">
        <v>0</v>
      </c>
      <c r="Z892" s="29" t="s">
        <v>1869</v>
      </c>
      <c r="AA892" s="29">
        <v>0</v>
      </c>
      <c r="AB892" s="29">
        <v>0</v>
      </c>
      <c r="AC892" s="29">
        <v>0</v>
      </c>
      <c r="AD892" s="28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64</v>
      </c>
      <c r="AK892" s="29">
        <v>0</v>
      </c>
      <c r="AL892" s="29">
        <v>49</v>
      </c>
      <c r="AM892" s="29">
        <v>40</v>
      </c>
      <c r="AN892" s="29">
        <v>44</v>
      </c>
      <c r="AO892" s="29">
        <v>178</v>
      </c>
      <c r="AP892" s="72">
        <f>Table6[[#This Row],[FRL]]/Table6[[#This Row],[Total Students]]</f>
        <v>0.90355329949238583</v>
      </c>
      <c r="AQ892" s="29">
        <v>178</v>
      </c>
      <c r="AR892" s="57">
        <f>Table6[[#This Row],[At Risk]]/Table6[[#This Row],[Total Students]]</f>
        <v>0.90355329949238583</v>
      </c>
      <c r="AS892" s="29" t="s">
        <v>1767</v>
      </c>
      <c r="AT892" s="29" t="s">
        <v>1782</v>
      </c>
      <c r="AU892" s="70" t="s">
        <v>3246</v>
      </c>
    </row>
    <row r="893" spans="2:47" x14ac:dyDescent="0.25">
      <c r="B893" s="28" t="s">
        <v>1808</v>
      </c>
      <c r="C893" s="28" t="s">
        <v>162</v>
      </c>
      <c r="D893" s="28" t="s">
        <v>163</v>
      </c>
      <c r="E893" s="28" t="s">
        <v>2570</v>
      </c>
      <c r="F893" s="28" t="s">
        <v>1267</v>
      </c>
      <c r="G893" s="29">
        <v>175</v>
      </c>
      <c r="H893" s="29">
        <v>84</v>
      </c>
      <c r="I893" s="31">
        <v>0.48</v>
      </c>
      <c r="J893" s="29">
        <v>91</v>
      </c>
      <c r="K893" s="31">
        <v>0.52</v>
      </c>
      <c r="L893" s="29">
        <v>0</v>
      </c>
      <c r="M893" s="29">
        <v>0</v>
      </c>
      <c r="N893" s="29">
        <v>157</v>
      </c>
      <c r="O893" s="29">
        <v>2</v>
      </c>
      <c r="P893" s="29">
        <v>0</v>
      </c>
      <c r="Q893" s="29">
        <v>14</v>
      </c>
      <c r="R893" s="29">
        <v>2</v>
      </c>
      <c r="S893" s="29">
        <f>SUM(Table6[[#This Row],[AmInd]:[HawPI]],Table6[[#This Row],[Multiple]])</f>
        <v>161</v>
      </c>
      <c r="T893" s="29">
        <v>175</v>
      </c>
      <c r="U893" s="31">
        <v>1</v>
      </c>
      <c r="V893" s="29">
        <v>0</v>
      </c>
      <c r="W893" s="31">
        <v>0</v>
      </c>
      <c r="X893" s="29">
        <v>0</v>
      </c>
      <c r="Y893" s="29">
        <v>0</v>
      </c>
      <c r="Z893" s="29" t="s">
        <v>1869</v>
      </c>
      <c r="AA893" s="29">
        <v>0</v>
      </c>
      <c r="AB893" s="29">
        <v>0</v>
      </c>
      <c r="AC893" s="29">
        <v>0</v>
      </c>
      <c r="AD893" s="28">
        <v>0</v>
      </c>
      <c r="AE893" s="29">
        <v>0</v>
      </c>
      <c r="AF893" s="29">
        <v>43</v>
      </c>
      <c r="AG893" s="29">
        <v>46</v>
      </c>
      <c r="AH893" s="29">
        <v>34</v>
      </c>
      <c r="AI893" s="29">
        <v>52</v>
      </c>
      <c r="AJ893" s="29">
        <v>0</v>
      </c>
      <c r="AK893" s="29">
        <v>0</v>
      </c>
      <c r="AL893" s="29">
        <v>0</v>
      </c>
      <c r="AM893" s="29">
        <v>0</v>
      </c>
      <c r="AN893" s="29">
        <v>0</v>
      </c>
      <c r="AO893" s="29">
        <v>171</v>
      </c>
      <c r="AP893" s="72">
        <f>Table6[[#This Row],[FRL]]/Table6[[#This Row],[Total Students]]</f>
        <v>0.97714285714285709</v>
      </c>
      <c r="AQ893" s="29">
        <v>171</v>
      </c>
      <c r="AR893" s="57">
        <f>Table6[[#This Row],[At Risk]]/Table6[[#This Row],[Total Students]]</f>
        <v>0.97714285714285709</v>
      </c>
      <c r="AS893" s="29" t="s">
        <v>1767</v>
      </c>
      <c r="AT893" s="29" t="s">
        <v>1782</v>
      </c>
      <c r="AU893" s="70" t="s">
        <v>3246</v>
      </c>
    </row>
    <row r="894" spans="2:47" x14ac:dyDescent="0.25">
      <c r="B894" s="28" t="s">
        <v>1808</v>
      </c>
      <c r="C894" s="28" t="s">
        <v>162</v>
      </c>
      <c r="D894" s="28" t="s">
        <v>163</v>
      </c>
      <c r="E894" s="28" t="s">
        <v>2571</v>
      </c>
      <c r="F894" s="28" t="s">
        <v>1268</v>
      </c>
      <c r="G894" s="29">
        <v>166</v>
      </c>
      <c r="H894" s="29">
        <v>80</v>
      </c>
      <c r="I894" s="31">
        <v>0.48192771084337299</v>
      </c>
      <c r="J894" s="29">
        <v>86</v>
      </c>
      <c r="K894" s="31">
        <v>0.51807228915662695</v>
      </c>
      <c r="L894" s="29">
        <v>0</v>
      </c>
      <c r="M894" s="29">
        <v>0</v>
      </c>
      <c r="N894" s="29">
        <v>151</v>
      </c>
      <c r="O894" s="29">
        <v>4</v>
      </c>
      <c r="P894" s="29">
        <v>0</v>
      </c>
      <c r="Q894" s="29">
        <v>9</v>
      </c>
      <c r="R894" s="29">
        <v>2</v>
      </c>
      <c r="S894" s="29">
        <f>SUM(Table6[[#This Row],[AmInd]:[HawPI]],Table6[[#This Row],[Multiple]])</f>
        <v>157</v>
      </c>
      <c r="T894" s="29">
        <v>166</v>
      </c>
      <c r="U894" s="31">
        <v>1</v>
      </c>
      <c r="V894" s="29">
        <v>0</v>
      </c>
      <c r="W894" s="31">
        <v>0</v>
      </c>
      <c r="X894" s="29">
        <v>0</v>
      </c>
      <c r="Y894" s="29">
        <v>0</v>
      </c>
      <c r="Z894" s="29" t="s">
        <v>1869</v>
      </c>
      <c r="AA894" s="29">
        <v>28</v>
      </c>
      <c r="AB894" s="29">
        <v>26</v>
      </c>
      <c r="AC894" s="29">
        <v>38</v>
      </c>
      <c r="AD894" s="28">
        <v>38</v>
      </c>
      <c r="AE894" s="29">
        <v>36</v>
      </c>
      <c r="AF894" s="29">
        <v>0</v>
      </c>
      <c r="AG894" s="29">
        <v>0</v>
      </c>
      <c r="AH894" s="29">
        <v>0</v>
      </c>
      <c r="AI894" s="29">
        <v>0</v>
      </c>
      <c r="AJ894" s="29">
        <v>0</v>
      </c>
      <c r="AK894" s="29">
        <v>0</v>
      </c>
      <c r="AL894" s="29">
        <v>0</v>
      </c>
      <c r="AM894" s="29">
        <v>0</v>
      </c>
      <c r="AN894" s="29">
        <v>0</v>
      </c>
      <c r="AO894" s="29">
        <v>160</v>
      </c>
      <c r="AP894" s="72">
        <f>Table6[[#This Row],[FRL]]/Table6[[#This Row],[Total Students]]</f>
        <v>0.96385542168674698</v>
      </c>
      <c r="AQ894" s="29">
        <v>160</v>
      </c>
      <c r="AR894" s="57">
        <f>Table6[[#This Row],[At Risk]]/Table6[[#This Row],[Total Students]]</f>
        <v>0.96385542168674698</v>
      </c>
      <c r="AS894" s="29" t="s">
        <v>1767</v>
      </c>
      <c r="AT894" s="29" t="s">
        <v>1782</v>
      </c>
      <c r="AU894" s="70" t="s">
        <v>3246</v>
      </c>
    </row>
    <row r="895" spans="2:47" x14ac:dyDescent="0.25">
      <c r="B895" s="28" t="s">
        <v>1808</v>
      </c>
      <c r="C895" s="28" t="s">
        <v>162</v>
      </c>
      <c r="D895" s="28" t="s">
        <v>163</v>
      </c>
      <c r="E895" s="28" t="s">
        <v>2572</v>
      </c>
      <c r="F895" s="28" t="s">
        <v>1269</v>
      </c>
      <c r="G895" s="29">
        <v>167</v>
      </c>
      <c r="H895" s="29">
        <v>78</v>
      </c>
      <c r="I895" s="31">
        <v>0.46706586826347302</v>
      </c>
      <c r="J895" s="29">
        <v>89</v>
      </c>
      <c r="K895" s="31">
        <v>0.53293413173652704</v>
      </c>
      <c r="L895" s="29">
        <v>0</v>
      </c>
      <c r="M895" s="29">
        <v>1</v>
      </c>
      <c r="N895" s="29">
        <v>62</v>
      </c>
      <c r="O895" s="29">
        <v>4</v>
      </c>
      <c r="P895" s="29">
        <v>0</v>
      </c>
      <c r="Q895" s="29">
        <v>97</v>
      </c>
      <c r="R895" s="29">
        <v>3</v>
      </c>
      <c r="S895" s="29">
        <f>SUM(Table6[[#This Row],[AmInd]:[HawPI]],Table6[[#This Row],[Multiple]])</f>
        <v>70</v>
      </c>
      <c r="T895" s="29">
        <v>167</v>
      </c>
      <c r="U895" s="31">
        <v>1</v>
      </c>
      <c r="V895" s="29">
        <v>0</v>
      </c>
      <c r="W895" s="31">
        <v>0</v>
      </c>
      <c r="X895" s="29">
        <v>0</v>
      </c>
      <c r="Y895" s="29">
        <v>0</v>
      </c>
      <c r="Z895" s="29" t="s">
        <v>1869</v>
      </c>
      <c r="AA895" s="29">
        <v>23</v>
      </c>
      <c r="AB895" s="29">
        <v>25</v>
      </c>
      <c r="AC895" s="29">
        <v>17</v>
      </c>
      <c r="AD895" s="28">
        <v>26</v>
      </c>
      <c r="AE895" s="29">
        <v>31</v>
      </c>
      <c r="AF895" s="29">
        <v>24</v>
      </c>
      <c r="AG895" s="29">
        <v>21</v>
      </c>
      <c r="AH895" s="29">
        <v>0</v>
      </c>
      <c r="AI895" s="29">
        <v>0</v>
      </c>
      <c r="AJ895" s="29">
        <v>0</v>
      </c>
      <c r="AK895" s="29">
        <v>0</v>
      </c>
      <c r="AL895" s="29">
        <v>0</v>
      </c>
      <c r="AM895" s="29">
        <v>0</v>
      </c>
      <c r="AN895" s="29">
        <v>0</v>
      </c>
      <c r="AO895" s="29">
        <v>147</v>
      </c>
      <c r="AP895" s="72">
        <f>Table6[[#This Row],[FRL]]/Table6[[#This Row],[Total Students]]</f>
        <v>0.88023952095808389</v>
      </c>
      <c r="AQ895" s="29">
        <v>147</v>
      </c>
      <c r="AR895" s="57">
        <f>Table6[[#This Row],[At Risk]]/Table6[[#This Row],[Total Students]]</f>
        <v>0.88023952095808389</v>
      </c>
      <c r="AS895" s="29" t="s">
        <v>1767</v>
      </c>
      <c r="AT895" s="29" t="s">
        <v>1782</v>
      </c>
      <c r="AU895" s="70" t="s">
        <v>3246</v>
      </c>
    </row>
    <row r="896" spans="2:47" x14ac:dyDescent="0.25">
      <c r="B896" s="28" t="s">
        <v>1808</v>
      </c>
      <c r="C896" s="28" t="s">
        <v>162</v>
      </c>
      <c r="D896" s="28" t="s">
        <v>163</v>
      </c>
      <c r="E896" s="28" t="s">
        <v>2573</v>
      </c>
      <c r="F896" s="28" t="s">
        <v>1270</v>
      </c>
      <c r="G896" s="29">
        <v>392</v>
      </c>
      <c r="H896" s="29">
        <v>198</v>
      </c>
      <c r="I896" s="31">
        <v>0.50510204081632604</v>
      </c>
      <c r="J896" s="29">
        <v>194</v>
      </c>
      <c r="K896" s="31">
        <v>0.49489795918367302</v>
      </c>
      <c r="L896" s="29">
        <v>1</v>
      </c>
      <c r="M896" s="29">
        <v>1</v>
      </c>
      <c r="N896" s="29">
        <v>101</v>
      </c>
      <c r="O896" s="29">
        <v>4</v>
      </c>
      <c r="P896" s="29">
        <v>1</v>
      </c>
      <c r="Q896" s="29">
        <v>277</v>
      </c>
      <c r="R896" s="29">
        <v>7</v>
      </c>
      <c r="S896" s="29">
        <f>SUM(Table6[[#This Row],[AmInd]:[HawPI]],Table6[[#This Row],[Multiple]])</f>
        <v>115</v>
      </c>
      <c r="T896" s="29">
        <v>392</v>
      </c>
      <c r="U896" s="31">
        <v>1</v>
      </c>
      <c r="V896" s="29">
        <v>0</v>
      </c>
      <c r="W896" s="31">
        <v>0</v>
      </c>
      <c r="X896" s="29">
        <v>0</v>
      </c>
      <c r="Y896" s="29">
        <v>2</v>
      </c>
      <c r="Z896" s="29" t="s">
        <v>1869</v>
      </c>
      <c r="AA896" s="29">
        <v>55</v>
      </c>
      <c r="AB896" s="29">
        <v>66</v>
      </c>
      <c r="AC896" s="29">
        <v>67</v>
      </c>
      <c r="AD896" s="28">
        <v>66</v>
      </c>
      <c r="AE896" s="29">
        <v>71</v>
      </c>
      <c r="AF896" s="29">
        <v>65</v>
      </c>
      <c r="AG896" s="29">
        <v>0</v>
      </c>
      <c r="AH896" s="29">
        <v>0</v>
      </c>
      <c r="AI896" s="29">
        <v>0</v>
      </c>
      <c r="AJ896" s="29">
        <v>0</v>
      </c>
      <c r="AK896" s="29">
        <v>0</v>
      </c>
      <c r="AL896" s="29">
        <v>0</v>
      </c>
      <c r="AM896" s="29">
        <v>0</v>
      </c>
      <c r="AN896" s="29">
        <v>0</v>
      </c>
      <c r="AO896" s="29">
        <v>309</v>
      </c>
      <c r="AP896" s="72">
        <f>Table6[[#This Row],[FRL]]/Table6[[#This Row],[Total Students]]</f>
        <v>0.78826530612244894</v>
      </c>
      <c r="AQ896" s="29">
        <v>309</v>
      </c>
      <c r="AR896" s="57">
        <f>Table6[[#This Row],[At Risk]]/Table6[[#This Row],[Total Students]]</f>
        <v>0.78826530612244894</v>
      </c>
      <c r="AS896" s="29" t="s">
        <v>1767</v>
      </c>
      <c r="AT896" s="29" t="s">
        <v>1782</v>
      </c>
      <c r="AU896" s="70" t="s">
        <v>3246</v>
      </c>
    </row>
    <row r="897" spans="2:47" x14ac:dyDescent="0.25">
      <c r="B897" s="28" t="s">
        <v>1808</v>
      </c>
      <c r="C897" s="28" t="s">
        <v>162</v>
      </c>
      <c r="D897" s="28" t="s">
        <v>163</v>
      </c>
      <c r="E897" s="28" t="s">
        <v>2574</v>
      </c>
      <c r="F897" s="28" t="s">
        <v>1271</v>
      </c>
      <c r="G897" s="29">
        <v>306</v>
      </c>
      <c r="H897" s="29">
        <v>167</v>
      </c>
      <c r="I897" s="31">
        <v>0.54575163398692805</v>
      </c>
      <c r="J897" s="29">
        <v>139</v>
      </c>
      <c r="K897" s="31">
        <v>0.454248366013072</v>
      </c>
      <c r="L897" s="29">
        <v>0</v>
      </c>
      <c r="M897" s="29">
        <v>1</v>
      </c>
      <c r="N897" s="29">
        <v>63</v>
      </c>
      <c r="O897" s="29">
        <v>3</v>
      </c>
      <c r="P897" s="29">
        <v>0</v>
      </c>
      <c r="Q897" s="29">
        <v>237</v>
      </c>
      <c r="R897" s="29">
        <v>2</v>
      </c>
      <c r="S897" s="29">
        <f>SUM(Table6[[#This Row],[AmInd]:[HawPI]],Table6[[#This Row],[Multiple]])</f>
        <v>69</v>
      </c>
      <c r="T897" s="29">
        <v>306</v>
      </c>
      <c r="U897" s="31">
        <v>1</v>
      </c>
      <c r="V897" s="29">
        <v>0</v>
      </c>
      <c r="W897" s="31">
        <v>0</v>
      </c>
      <c r="X897" s="29">
        <v>0</v>
      </c>
      <c r="Y897" s="29">
        <v>0</v>
      </c>
      <c r="Z897" s="29" t="s">
        <v>1869</v>
      </c>
      <c r="AA897" s="29">
        <v>0</v>
      </c>
      <c r="AB897" s="29">
        <v>0</v>
      </c>
      <c r="AC897" s="29">
        <v>0</v>
      </c>
      <c r="AD897" s="28">
        <v>0</v>
      </c>
      <c r="AE897" s="29">
        <v>0</v>
      </c>
      <c r="AF897" s="29">
        <v>0</v>
      </c>
      <c r="AG897" s="29">
        <v>0</v>
      </c>
      <c r="AH897" s="29">
        <v>0</v>
      </c>
      <c r="AI897" s="29">
        <v>0</v>
      </c>
      <c r="AJ897" s="29">
        <v>69</v>
      </c>
      <c r="AK897" s="29">
        <v>0</v>
      </c>
      <c r="AL897" s="29">
        <v>86</v>
      </c>
      <c r="AM897" s="29">
        <v>79</v>
      </c>
      <c r="AN897" s="29">
        <v>72</v>
      </c>
      <c r="AO897" s="29">
        <v>209</v>
      </c>
      <c r="AP897" s="72">
        <f>Table6[[#This Row],[FRL]]/Table6[[#This Row],[Total Students]]</f>
        <v>0.68300653594771243</v>
      </c>
      <c r="AQ897" s="29">
        <v>209</v>
      </c>
      <c r="AR897" s="57">
        <f>Table6[[#This Row],[At Risk]]/Table6[[#This Row],[Total Students]]</f>
        <v>0.68300653594771243</v>
      </c>
      <c r="AS897" s="29" t="s">
        <v>1767</v>
      </c>
      <c r="AT897" s="29" t="s">
        <v>1782</v>
      </c>
      <c r="AU897" s="70" t="s">
        <v>3246</v>
      </c>
    </row>
    <row r="898" spans="2:47" x14ac:dyDescent="0.25">
      <c r="B898" s="28" t="s">
        <v>1808</v>
      </c>
      <c r="C898" s="28" t="s">
        <v>162</v>
      </c>
      <c r="D898" s="28" t="s">
        <v>163</v>
      </c>
      <c r="E898" s="28" t="s">
        <v>2575</v>
      </c>
      <c r="F898" s="28" t="s">
        <v>1272</v>
      </c>
      <c r="G898" s="29">
        <v>213</v>
      </c>
      <c r="H898" s="29">
        <v>104</v>
      </c>
      <c r="I898" s="31">
        <v>0.48826291079812201</v>
      </c>
      <c r="J898" s="29">
        <v>109</v>
      </c>
      <c r="K898" s="31">
        <v>0.51173708920187799</v>
      </c>
      <c r="L898" s="29">
        <v>0</v>
      </c>
      <c r="M898" s="29">
        <v>2</v>
      </c>
      <c r="N898" s="29">
        <v>73</v>
      </c>
      <c r="O898" s="29">
        <v>2</v>
      </c>
      <c r="P898" s="29">
        <v>0</v>
      </c>
      <c r="Q898" s="29">
        <v>132</v>
      </c>
      <c r="R898" s="29">
        <v>4</v>
      </c>
      <c r="S898" s="29">
        <f>SUM(Table6[[#This Row],[AmInd]:[HawPI]],Table6[[#This Row],[Multiple]])</f>
        <v>81</v>
      </c>
      <c r="T898" s="29">
        <v>213</v>
      </c>
      <c r="U898" s="31">
        <v>1</v>
      </c>
      <c r="V898" s="29">
        <v>0</v>
      </c>
      <c r="W898" s="31">
        <v>0</v>
      </c>
      <c r="X898" s="29">
        <v>0</v>
      </c>
      <c r="Y898" s="29">
        <v>0</v>
      </c>
      <c r="Z898" s="29" t="s">
        <v>1869</v>
      </c>
      <c r="AA898" s="29">
        <v>0</v>
      </c>
      <c r="AB898" s="29">
        <v>0</v>
      </c>
      <c r="AC898" s="29">
        <v>0</v>
      </c>
      <c r="AD898" s="28">
        <v>0</v>
      </c>
      <c r="AE898" s="29">
        <v>0</v>
      </c>
      <c r="AF898" s="29">
        <v>0</v>
      </c>
      <c r="AG898" s="29">
        <v>68</v>
      </c>
      <c r="AH898" s="29">
        <v>59</v>
      </c>
      <c r="AI898" s="29">
        <v>86</v>
      </c>
      <c r="AJ898" s="29">
        <v>0</v>
      </c>
      <c r="AK898" s="29">
        <v>0</v>
      </c>
      <c r="AL898" s="29">
        <v>0</v>
      </c>
      <c r="AM898" s="29">
        <v>0</v>
      </c>
      <c r="AN898" s="29">
        <v>0</v>
      </c>
      <c r="AO898" s="29">
        <v>159</v>
      </c>
      <c r="AP898" s="72">
        <f>Table6[[#This Row],[FRL]]/Table6[[#This Row],[Total Students]]</f>
        <v>0.74647887323943662</v>
      </c>
      <c r="AQ898" s="29">
        <v>159</v>
      </c>
      <c r="AR898" s="57">
        <f>Table6[[#This Row],[At Risk]]/Table6[[#This Row],[Total Students]]</f>
        <v>0.74647887323943662</v>
      </c>
      <c r="AS898" s="29" t="s">
        <v>1767</v>
      </c>
      <c r="AT898" s="29" t="s">
        <v>1782</v>
      </c>
      <c r="AU898" s="70" t="s">
        <v>3246</v>
      </c>
    </row>
    <row r="899" spans="2:47" x14ac:dyDescent="0.25">
      <c r="B899" s="28" t="s">
        <v>1808</v>
      </c>
      <c r="C899" s="28" t="s">
        <v>162</v>
      </c>
      <c r="D899" s="28" t="s">
        <v>163</v>
      </c>
      <c r="E899" s="28" t="s">
        <v>2576</v>
      </c>
      <c r="F899" s="28" t="s">
        <v>1273</v>
      </c>
      <c r="G899" s="29">
        <v>397</v>
      </c>
      <c r="H899" s="29">
        <v>203</v>
      </c>
      <c r="I899" s="31">
        <v>0.51133501259445802</v>
      </c>
      <c r="J899" s="29">
        <v>194</v>
      </c>
      <c r="K899" s="31">
        <v>0.48866498740554198</v>
      </c>
      <c r="L899" s="29">
        <v>0</v>
      </c>
      <c r="M899" s="29">
        <v>3</v>
      </c>
      <c r="N899" s="29">
        <v>232</v>
      </c>
      <c r="O899" s="29">
        <v>3</v>
      </c>
      <c r="P899" s="29">
        <v>0</v>
      </c>
      <c r="Q899" s="29">
        <v>158</v>
      </c>
      <c r="R899" s="29">
        <v>1</v>
      </c>
      <c r="S899" s="29">
        <f>SUM(Table6[[#This Row],[AmInd]:[HawPI]],Table6[[#This Row],[Multiple]])</f>
        <v>239</v>
      </c>
      <c r="T899" s="29">
        <v>394</v>
      </c>
      <c r="U899" s="31">
        <v>0.99244332493702803</v>
      </c>
      <c r="V899" s="29">
        <v>3</v>
      </c>
      <c r="W899" s="31">
        <v>7.5566750629722903E-3</v>
      </c>
      <c r="X899" s="29">
        <v>0</v>
      </c>
      <c r="Y899" s="29">
        <v>0</v>
      </c>
      <c r="Z899" s="29" t="s">
        <v>1869</v>
      </c>
      <c r="AA899" s="29">
        <v>0</v>
      </c>
      <c r="AB899" s="29">
        <v>0</v>
      </c>
      <c r="AC899" s="29">
        <v>0</v>
      </c>
      <c r="AD899" s="28">
        <v>0</v>
      </c>
      <c r="AE899" s="29">
        <v>0</v>
      </c>
      <c r="AF899" s="29">
        <v>0</v>
      </c>
      <c r="AG899" s="29">
        <v>0</v>
      </c>
      <c r="AH899" s="29">
        <v>0</v>
      </c>
      <c r="AI899" s="29">
        <v>0</v>
      </c>
      <c r="AJ899" s="29">
        <v>105</v>
      </c>
      <c r="AK899" s="29">
        <v>0</v>
      </c>
      <c r="AL899" s="29">
        <v>107</v>
      </c>
      <c r="AM899" s="29">
        <v>93</v>
      </c>
      <c r="AN899" s="29">
        <v>92</v>
      </c>
      <c r="AO899" s="29">
        <v>327</v>
      </c>
      <c r="AP899" s="72">
        <f>Table6[[#This Row],[FRL]]/Table6[[#This Row],[Total Students]]</f>
        <v>0.82367758186397988</v>
      </c>
      <c r="AQ899" s="29">
        <v>327</v>
      </c>
      <c r="AR899" s="57">
        <f>Table6[[#This Row],[At Risk]]/Table6[[#This Row],[Total Students]]</f>
        <v>0.82367758186397988</v>
      </c>
      <c r="AS899" s="29" t="s">
        <v>1767</v>
      </c>
      <c r="AT899" s="29" t="s">
        <v>1782</v>
      </c>
      <c r="AU899" s="70" t="s">
        <v>3246</v>
      </c>
    </row>
    <row r="900" spans="2:47" x14ac:dyDescent="0.25">
      <c r="B900" s="28" t="s">
        <v>1808</v>
      </c>
      <c r="C900" s="28" t="s">
        <v>162</v>
      </c>
      <c r="D900" s="28" t="s">
        <v>163</v>
      </c>
      <c r="E900" s="28" t="s">
        <v>2577</v>
      </c>
      <c r="F900" s="28" t="s">
        <v>1274</v>
      </c>
      <c r="G900" s="29">
        <v>192</v>
      </c>
      <c r="H900" s="29">
        <v>80</v>
      </c>
      <c r="I900" s="31">
        <v>0.41666666666666702</v>
      </c>
      <c r="J900" s="29">
        <v>112</v>
      </c>
      <c r="K900" s="31">
        <v>0.58333333333333304</v>
      </c>
      <c r="L900" s="29">
        <v>0</v>
      </c>
      <c r="M900" s="29">
        <v>1</v>
      </c>
      <c r="N900" s="29">
        <v>120</v>
      </c>
      <c r="O900" s="29">
        <v>4</v>
      </c>
      <c r="P900" s="29">
        <v>1</v>
      </c>
      <c r="Q900" s="29">
        <v>64</v>
      </c>
      <c r="R900" s="29">
        <v>2</v>
      </c>
      <c r="S900" s="29">
        <f>SUM(Table6[[#This Row],[AmInd]:[HawPI]],Table6[[#This Row],[Multiple]])</f>
        <v>128</v>
      </c>
      <c r="T900" s="29">
        <v>191</v>
      </c>
      <c r="U900" s="31">
        <v>0.99479166666666696</v>
      </c>
      <c r="V900" s="29">
        <v>1</v>
      </c>
      <c r="W900" s="31">
        <v>5.2083333333333296E-3</v>
      </c>
      <c r="X900" s="29">
        <v>0</v>
      </c>
      <c r="Y900" s="29">
        <v>0</v>
      </c>
      <c r="Z900" s="29" t="s">
        <v>1869</v>
      </c>
      <c r="AA900" s="29">
        <v>0</v>
      </c>
      <c r="AB900" s="29">
        <v>0</v>
      </c>
      <c r="AC900" s="29">
        <v>0</v>
      </c>
      <c r="AD900" s="28">
        <v>0</v>
      </c>
      <c r="AE900" s="29">
        <v>0</v>
      </c>
      <c r="AF900" s="29">
        <v>0</v>
      </c>
      <c r="AG900" s="29">
        <v>0</v>
      </c>
      <c r="AH900" s="29">
        <v>106</v>
      </c>
      <c r="AI900" s="29">
        <v>86</v>
      </c>
      <c r="AJ900" s="29">
        <v>0</v>
      </c>
      <c r="AK900" s="29">
        <v>0</v>
      </c>
      <c r="AL900" s="29">
        <v>0</v>
      </c>
      <c r="AM900" s="29">
        <v>0</v>
      </c>
      <c r="AN900" s="29">
        <v>0</v>
      </c>
      <c r="AO900" s="29">
        <v>189</v>
      </c>
      <c r="AP900" s="72">
        <f>Table6[[#This Row],[FRL]]/Table6[[#This Row],[Total Students]]</f>
        <v>0.984375</v>
      </c>
      <c r="AQ900" s="29">
        <v>189</v>
      </c>
      <c r="AR900" s="57">
        <f>Table6[[#This Row],[At Risk]]/Table6[[#This Row],[Total Students]]</f>
        <v>0.984375</v>
      </c>
      <c r="AS900" s="29" t="s">
        <v>1767</v>
      </c>
      <c r="AT900" s="29" t="s">
        <v>1782</v>
      </c>
      <c r="AU900" s="70" t="s">
        <v>3246</v>
      </c>
    </row>
    <row r="901" spans="2:47" x14ac:dyDescent="0.25">
      <c r="B901" s="28" t="s">
        <v>1808</v>
      </c>
      <c r="C901" s="28" t="s">
        <v>162</v>
      </c>
      <c r="D901" s="28" t="s">
        <v>163</v>
      </c>
      <c r="E901" s="28" t="s">
        <v>2578</v>
      </c>
      <c r="F901" s="28" t="s">
        <v>1275</v>
      </c>
      <c r="G901" s="29">
        <v>355</v>
      </c>
      <c r="H901" s="29">
        <v>151</v>
      </c>
      <c r="I901" s="31">
        <v>0.42535211267605599</v>
      </c>
      <c r="J901" s="29">
        <v>204</v>
      </c>
      <c r="K901" s="31">
        <v>0.57464788732394401</v>
      </c>
      <c r="L901" s="29">
        <v>0</v>
      </c>
      <c r="M901" s="29">
        <v>0</v>
      </c>
      <c r="N901" s="29">
        <v>309</v>
      </c>
      <c r="O901" s="29">
        <v>0</v>
      </c>
      <c r="P901" s="29">
        <v>0</v>
      </c>
      <c r="Q901" s="29">
        <v>42</v>
      </c>
      <c r="R901" s="29">
        <v>4</v>
      </c>
      <c r="S901" s="29">
        <f>SUM(Table6[[#This Row],[AmInd]:[HawPI]],Table6[[#This Row],[Multiple]])</f>
        <v>313</v>
      </c>
      <c r="T901" s="29">
        <v>355</v>
      </c>
      <c r="U901" s="31">
        <v>1</v>
      </c>
      <c r="V901" s="29">
        <v>0</v>
      </c>
      <c r="W901" s="31">
        <v>0</v>
      </c>
      <c r="X901" s="29">
        <v>0</v>
      </c>
      <c r="Y901" s="29">
        <v>5</v>
      </c>
      <c r="Z901" s="29" t="s">
        <v>1869</v>
      </c>
      <c r="AA901" s="29">
        <v>65</v>
      </c>
      <c r="AB901" s="29">
        <v>50</v>
      </c>
      <c r="AC901" s="29">
        <v>54</v>
      </c>
      <c r="AD901" s="28">
        <v>42</v>
      </c>
      <c r="AE901" s="29">
        <v>47</v>
      </c>
      <c r="AF901" s="29">
        <v>35</v>
      </c>
      <c r="AG901" s="29">
        <v>57</v>
      </c>
      <c r="AH901" s="29">
        <v>0</v>
      </c>
      <c r="AI901" s="29">
        <v>0</v>
      </c>
      <c r="AJ901" s="29">
        <v>0</v>
      </c>
      <c r="AK901" s="29">
        <v>0</v>
      </c>
      <c r="AL901" s="29">
        <v>0</v>
      </c>
      <c r="AM901" s="29">
        <v>0</v>
      </c>
      <c r="AN901" s="29">
        <v>0</v>
      </c>
      <c r="AO901" s="29">
        <v>351</v>
      </c>
      <c r="AP901" s="72">
        <f>Table6[[#This Row],[FRL]]/Table6[[#This Row],[Total Students]]</f>
        <v>0.9887323943661972</v>
      </c>
      <c r="AQ901" s="29">
        <v>351</v>
      </c>
      <c r="AR901" s="57">
        <f>Table6[[#This Row],[At Risk]]/Table6[[#This Row],[Total Students]]</f>
        <v>0.9887323943661972</v>
      </c>
      <c r="AS901" s="29" t="s">
        <v>1767</v>
      </c>
      <c r="AT901" s="29" t="s">
        <v>1782</v>
      </c>
      <c r="AU901" s="70" t="s">
        <v>3246</v>
      </c>
    </row>
    <row r="902" spans="2:47" x14ac:dyDescent="0.25">
      <c r="B902" s="28" t="s">
        <v>1808</v>
      </c>
      <c r="C902" s="28" t="s">
        <v>162</v>
      </c>
      <c r="D902" s="28" t="s">
        <v>163</v>
      </c>
      <c r="E902" s="28" t="s">
        <v>2579</v>
      </c>
      <c r="F902" s="28" t="s">
        <v>1276</v>
      </c>
      <c r="G902" s="29">
        <v>354</v>
      </c>
      <c r="H902" s="29">
        <v>179</v>
      </c>
      <c r="I902" s="31">
        <v>0.50564971751412402</v>
      </c>
      <c r="J902" s="29">
        <v>175</v>
      </c>
      <c r="K902" s="31">
        <v>0.49435028248587598</v>
      </c>
      <c r="L902" s="29">
        <v>0</v>
      </c>
      <c r="M902" s="29">
        <v>1</v>
      </c>
      <c r="N902" s="29">
        <v>151</v>
      </c>
      <c r="O902" s="29">
        <v>7</v>
      </c>
      <c r="P902" s="29">
        <v>0</v>
      </c>
      <c r="Q902" s="29">
        <v>193</v>
      </c>
      <c r="R902" s="29">
        <v>2</v>
      </c>
      <c r="S902" s="29">
        <f>SUM(Table6[[#This Row],[AmInd]:[HawPI]],Table6[[#This Row],[Multiple]])</f>
        <v>161</v>
      </c>
      <c r="T902" s="29">
        <v>354</v>
      </c>
      <c r="U902" s="31">
        <v>1</v>
      </c>
      <c r="V902" s="29">
        <v>0</v>
      </c>
      <c r="W902" s="31">
        <v>0</v>
      </c>
      <c r="X902" s="29">
        <v>0</v>
      </c>
      <c r="Y902" s="29">
        <v>0</v>
      </c>
      <c r="Z902" s="29" t="s">
        <v>1869</v>
      </c>
      <c r="AA902" s="29">
        <v>47</v>
      </c>
      <c r="AB902" s="29">
        <v>63</v>
      </c>
      <c r="AC902" s="29">
        <v>45</v>
      </c>
      <c r="AD902" s="28">
        <v>51</v>
      </c>
      <c r="AE902" s="29">
        <v>52</v>
      </c>
      <c r="AF902" s="29">
        <v>44</v>
      </c>
      <c r="AG902" s="29">
        <v>52</v>
      </c>
      <c r="AH902" s="29">
        <v>0</v>
      </c>
      <c r="AI902" s="29">
        <v>0</v>
      </c>
      <c r="AJ902" s="29">
        <v>0</v>
      </c>
      <c r="AK902" s="29">
        <v>0</v>
      </c>
      <c r="AL902" s="29">
        <v>0</v>
      </c>
      <c r="AM902" s="29">
        <v>0</v>
      </c>
      <c r="AN902" s="29">
        <v>0</v>
      </c>
      <c r="AO902" s="29">
        <v>256</v>
      </c>
      <c r="AP902" s="72">
        <f>Table6[[#This Row],[FRL]]/Table6[[#This Row],[Total Students]]</f>
        <v>0.7231638418079096</v>
      </c>
      <c r="AQ902" s="29">
        <v>256</v>
      </c>
      <c r="AR902" s="57">
        <f>Table6[[#This Row],[At Risk]]/Table6[[#This Row],[Total Students]]</f>
        <v>0.7231638418079096</v>
      </c>
      <c r="AS902" s="29" t="s">
        <v>1767</v>
      </c>
      <c r="AT902" s="29" t="s">
        <v>1782</v>
      </c>
      <c r="AU902" s="70" t="s">
        <v>3246</v>
      </c>
    </row>
    <row r="903" spans="2:47" x14ac:dyDescent="0.25">
      <c r="B903" s="28" t="s">
        <v>1808</v>
      </c>
      <c r="C903" s="28" t="s">
        <v>162</v>
      </c>
      <c r="D903" s="28" t="s">
        <v>163</v>
      </c>
      <c r="E903" s="28" t="s">
        <v>2580</v>
      </c>
      <c r="F903" s="28" t="s">
        <v>1277</v>
      </c>
      <c r="G903" s="29">
        <v>19</v>
      </c>
      <c r="H903" s="29">
        <v>4</v>
      </c>
      <c r="I903" s="31">
        <v>0.21052631578947401</v>
      </c>
      <c r="J903" s="29">
        <v>15</v>
      </c>
      <c r="K903" s="31">
        <v>0.78947368421052599</v>
      </c>
      <c r="L903" s="29">
        <v>0</v>
      </c>
      <c r="M903" s="29">
        <v>0</v>
      </c>
      <c r="N903" s="29">
        <v>12</v>
      </c>
      <c r="O903" s="29">
        <v>0</v>
      </c>
      <c r="P903" s="29">
        <v>0</v>
      </c>
      <c r="Q903" s="29">
        <v>7</v>
      </c>
      <c r="R903" s="29">
        <v>0</v>
      </c>
      <c r="S903" s="29">
        <f>SUM(Table6[[#This Row],[AmInd]:[HawPI]],Table6[[#This Row],[Multiple]])</f>
        <v>12</v>
      </c>
      <c r="T903" s="29">
        <v>19</v>
      </c>
      <c r="U903" s="31">
        <v>1</v>
      </c>
      <c r="V903" s="29">
        <v>0</v>
      </c>
      <c r="W903" s="31">
        <v>0</v>
      </c>
      <c r="X903" s="29">
        <v>0</v>
      </c>
      <c r="Y903" s="29">
        <v>19</v>
      </c>
      <c r="Z903" s="29" t="s">
        <v>1869</v>
      </c>
      <c r="AA903" s="29">
        <v>0</v>
      </c>
      <c r="AB903" s="29">
        <v>0</v>
      </c>
      <c r="AC903" s="29">
        <v>0</v>
      </c>
      <c r="AD903" s="28">
        <v>0</v>
      </c>
      <c r="AE903" s="29">
        <v>0</v>
      </c>
      <c r="AF903" s="29">
        <v>0</v>
      </c>
      <c r="AG903" s="29">
        <v>0</v>
      </c>
      <c r="AH903" s="29">
        <v>0</v>
      </c>
      <c r="AI903" s="29">
        <v>0</v>
      </c>
      <c r="AJ903" s="29">
        <v>0</v>
      </c>
      <c r="AK903" s="29">
        <v>0</v>
      </c>
      <c r="AL903" s="29">
        <v>0</v>
      </c>
      <c r="AM903" s="29">
        <v>0</v>
      </c>
      <c r="AN903" s="29">
        <v>0</v>
      </c>
      <c r="AO903" s="29">
        <v>12</v>
      </c>
      <c r="AP903" s="72">
        <f>Table6[[#This Row],[FRL]]/Table6[[#This Row],[Total Students]]</f>
        <v>0.63157894736842102</v>
      </c>
      <c r="AQ903" s="29">
        <v>12</v>
      </c>
      <c r="AR903" s="57">
        <f>Table6[[#This Row],[At Risk]]/Table6[[#This Row],[Total Students]]</f>
        <v>0.63157894736842102</v>
      </c>
      <c r="AS903" s="29" t="s">
        <v>1767</v>
      </c>
      <c r="AT903" s="29" t="s">
        <v>1782</v>
      </c>
      <c r="AU903" s="70" t="s">
        <v>3247</v>
      </c>
    </row>
    <row r="904" spans="2:47" x14ac:dyDescent="0.25">
      <c r="B904" s="28" t="s">
        <v>1808</v>
      </c>
      <c r="C904" s="28" t="s">
        <v>164</v>
      </c>
      <c r="D904" s="28" t="s">
        <v>165</v>
      </c>
      <c r="E904" s="28" t="s">
        <v>2581</v>
      </c>
      <c r="F904" s="28" t="s">
        <v>1278</v>
      </c>
      <c r="G904" s="29">
        <v>557</v>
      </c>
      <c r="H904" s="29">
        <v>266</v>
      </c>
      <c r="I904" s="31">
        <v>0.477558348294434</v>
      </c>
      <c r="J904" s="29">
        <v>291</v>
      </c>
      <c r="K904" s="31">
        <v>0.522441651705566</v>
      </c>
      <c r="L904" s="29">
        <v>157</v>
      </c>
      <c r="M904" s="29">
        <v>0</v>
      </c>
      <c r="N904" s="29">
        <v>9</v>
      </c>
      <c r="O904" s="29">
        <v>5</v>
      </c>
      <c r="P904" s="29">
        <v>0</v>
      </c>
      <c r="Q904" s="29">
        <v>365</v>
      </c>
      <c r="R904" s="29">
        <v>21</v>
      </c>
      <c r="S904" s="29">
        <f>SUM(Table6[[#This Row],[AmInd]:[HawPI]],Table6[[#This Row],[Multiple]])</f>
        <v>192</v>
      </c>
      <c r="T904" s="29">
        <v>557</v>
      </c>
      <c r="U904" s="31">
        <v>1</v>
      </c>
      <c r="V904" s="29">
        <v>0</v>
      </c>
      <c r="W904" s="31">
        <v>0</v>
      </c>
      <c r="X904" s="29">
        <v>0</v>
      </c>
      <c r="Y904" s="29">
        <v>3</v>
      </c>
      <c r="Z904" s="29" t="s">
        <v>1869</v>
      </c>
      <c r="AA904" s="29">
        <v>41</v>
      </c>
      <c r="AB904" s="29">
        <v>33</v>
      </c>
      <c r="AC904" s="29">
        <v>49</v>
      </c>
      <c r="AD904" s="28">
        <v>48</v>
      </c>
      <c r="AE904" s="29">
        <v>47</v>
      </c>
      <c r="AF904" s="29">
        <v>38</v>
      </c>
      <c r="AG904" s="29">
        <v>49</v>
      </c>
      <c r="AH904" s="29">
        <v>55</v>
      </c>
      <c r="AI904" s="29">
        <v>46</v>
      </c>
      <c r="AJ904" s="29">
        <v>37</v>
      </c>
      <c r="AK904" s="29">
        <v>0</v>
      </c>
      <c r="AL904" s="29">
        <v>37</v>
      </c>
      <c r="AM904" s="29">
        <v>35</v>
      </c>
      <c r="AN904" s="29">
        <v>39</v>
      </c>
      <c r="AO904" s="29">
        <v>371</v>
      </c>
      <c r="AP904" s="72">
        <f>Table6[[#This Row],[FRL]]/Table6[[#This Row],[Total Students]]</f>
        <v>0.66606822262118492</v>
      </c>
      <c r="AQ904" s="29">
        <v>371</v>
      </c>
      <c r="AR904" s="57">
        <f>Table6[[#This Row],[At Risk]]/Table6[[#This Row],[Total Students]]</f>
        <v>0.66606822262118492</v>
      </c>
      <c r="AS904" s="29" t="s">
        <v>1767</v>
      </c>
      <c r="AT904" s="29" t="s">
        <v>1768</v>
      </c>
      <c r="AU904" s="70" t="s">
        <v>3246</v>
      </c>
    </row>
    <row r="905" spans="2:47" x14ac:dyDescent="0.25">
      <c r="B905" s="28" t="s">
        <v>1808</v>
      </c>
      <c r="C905" s="28" t="s">
        <v>164</v>
      </c>
      <c r="D905" s="28" t="s">
        <v>165</v>
      </c>
      <c r="E905" s="28" t="s">
        <v>2582</v>
      </c>
      <c r="F905" s="28" t="s">
        <v>1279</v>
      </c>
      <c r="G905" s="29">
        <v>307</v>
      </c>
      <c r="H905" s="29">
        <v>130</v>
      </c>
      <c r="I905" s="31">
        <v>0.42345276872964199</v>
      </c>
      <c r="J905" s="29">
        <v>177</v>
      </c>
      <c r="K905" s="31">
        <v>0.57654723127035801</v>
      </c>
      <c r="L905" s="29">
        <v>194</v>
      </c>
      <c r="M905" s="29">
        <v>0</v>
      </c>
      <c r="N905" s="29">
        <v>0</v>
      </c>
      <c r="O905" s="29">
        <v>4</v>
      </c>
      <c r="P905" s="29">
        <v>0</v>
      </c>
      <c r="Q905" s="29">
        <v>62</v>
      </c>
      <c r="R905" s="29">
        <v>47</v>
      </c>
      <c r="S905" s="29">
        <f>SUM(Table6[[#This Row],[AmInd]:[HawPI]],Table6[[#This Row],[Multiple]])</f>
        <v>245</v>
      </c>
      <c r="T905" s="29">
        <v>307</v>
      </c>
      <c r="U905" s="31">
        <v>1</v>
      </c>
      <c r="V905" s="29">
        <v>0</v>
      </c>
      <c r="W905" s="31">
        <v>0</v>
      </c>
      <c r="X905" s="29">
        <v>0</v>
      </c>
      <c r="Y905" s="29">
        <v>0</v>
      </c>
      <c r="Z905" s="29" t="s">
        <v>1869</v>
      </c>
      <c r="AA905" s="29">
        <v>17</v>
      </c>
      <c r="AB905" s="29">
        <v>15</v>
      </c>
      <c r="AC905" s="29">
        <v>25</v>
      </c>
      <c r="AD905" s="28">
        <v>24</v>
      </c>
      <c r="AE905" s="29">
        <v>27</v>
      </c>
      <c r="AF905" s="29">
        <v>21</v>
      </c>
      <c r="AG905" s="29">
        <v>24</v>
      </c>
      <c r="AH905" s="29">
        <v>24</v>
      </c>
      <c r="AI905" s="29">
        <v>31</v>
      </c>
      <c r="AJ905" s="29">
        <v>24</v>
      </c>
      <c r="AK905" s="29">
        <v>0</v>
      </c>
      <c r="AL905" s="29">
        <v>30</v>
      </c>
      <c r="AM905" s="29">
        <v>24</v>
      </c>
      <c r="AN905" s="29">
        <v>21</v>
      </c>
      <c r="AO905" s="29">
        <v>263</v>
      </c>
      <c r="AP905" s="72">
        <f>Table6[[#This Row],[FRL]]/Table6[[#This Row],[Total Students]]</f>
        <v>0.85667752442996747</v>
      </c>
      <c r="AQ905" s="29">
        <v>263</v>
      </c>
      <c r="AR905" s="57">
        <f>Table6[[#This Row],[At Risk]]/Table6[[#This Row],[Total Students]]</f>
        <v>0.85667752442996747</v>
      </c>
      <c r="AS905" s="29" t="s">
        <v>1767</v>
      </c>
      <c r="AT905" s="29" t="s">
        <v>1768</v>
      </c>
      <c r="AU905" s="70" t="s">
        <v>3246</v>
      </c>
    </row>
    <row r="906" spans="2:47" x14ac:dyDescent="0.25">
      <c r="B906" s="28" t="s">
        <v>1808</v>
      </c>
      <c r="C906" s="28" t="s">
        <v>164</v>
      </c>
      <c r="D906" s="28" t="s">
        <v>165</v>
      </c>
      <c r="E906" s="28" t="s">
        <v>2583</v>
      </c>
      <c r="F906" s="28" t="s">
        <v>1280</v>
      </c>
      <c r="G906" s="29">
        <v>510</v>
      </c>
      <c r="H906" s="29">
        <v>270</v>
      </c>
      <c r="I906" s="31">
        <v>0.52941176470588203</v>
      </c>
      <c r="J906" s="29">
        <v>240</v>
      </c>
      <c r="K906" s="31">
        <v>0.47058823529411797</v>
      </c>
      <c r="L906" s="29">
        <v>35</v>
      </c>
      <c r="M906" s="29">
        <v>1</v>
      </c>
      <c r="N906" s="29">
        <v>76</v>
      </c>
      <c r="O906" s="29">
        <v>13</v>
      </c>
      <c r="P906" s="29">
        <v>0</v>
      </c>
      <c r="Q906" s="29">
        <v>375</v>
      </c>
      <c r="R906" s="29">
        <v>10</v>
      </c>
      <c r="S906" s="29">
        <f>SUM(Table6[[#This Row],[AmInd]:[HawPI]],Table6[[#This Row],[Multiple]])</f>
        <v>135</v>
      </c>
      <c r="T906" s="29">
        <v>509</v>
      </c>
      <c r="U906" s="31">
        <v>0.99803921568627496</v>
      </c>
      <c r="V906" s="29">
        <v>1</v>
      </c>
      <c r="W906" s="31">
        <v>1.9607843137254902E-3</v>
      </c>
      <c r="X906" s="29">
        <v>0</v>
      </c>
      <c r="Y906" s="29">
        <v>1</v>
      </c>
      <c r="Z906" s="29" t="s">
        <v>1869</v>
      </c>
      <c r="AA906" s="29">
        <v>37</v>
      </c>
      <c r="AB906" s="29">
        <v>45</v>
      </c>
      <c r="AC906" s="29">
        <v>40</v>
      </c>
      <c r="AD906" s="28">
        <v>37</v>
      </c>
      <c r="AE906" s="29">
        <v>51</v>
      </c>
      <c r="AF906" s="29">
        <v>41</v>
      </c>
      <c r="AG906" s="29">
        <v>43</v>
      </c>
      <c r="AH906" s="29">
        <v>43</v>
      </c>
      <c r="AI906" s="29">
        <v>42</v>
      </c>
      <c r="AJ906" s="29">
        <v>33</v>
      </c>
      <c r="AK906" s="29">
        <v>0</v>
      </c>
      <c r="AL906" s="29">
        <v>34</v>
      </c>
      <c r="AM906" s="29">
        <v>37</v>
      </c>
      <c r="AN906" s="29">
        <v>26</v>
      </c>
      <c r="AO906" s="29">
        <v>315</v>
      </c>
      <c r="AP906" s="72">
        <f>Table6[[#This Row],[FRL]]/Table6[[#This Row],[Total Students]]</f>
        <v>0.61764705882352944</v>
      </c>
      <c r="AQ906" s="29">
        <v>315</v>
      </c>
      <c r="AR906" s="57">
        <f>Table6[[#This Row],[At Risk]]/Table6[[#This Row],[Total Students]]</f>
        <v>0.61764705882352944</v>
      </c>
      <c r="AS906" s="29" t="s">
        <v>1767</v>
      </c>
      <c r="AT906" s="29" t="s">
        <v>1768</v>
      </c>
      <c r="AU906" s="70" t="s">
        <v>3246</v>
      </c>
    </row>
    <row r="907" spans="2:47" x14ac:dyDescent="0.25">
      <c r="B907" s="28" t="s">
        <v>1808</v>
      </c>
      <c r="C907" s="28" t="s">
        <v>164</v>
      </c>
      <c r="D907" s="28" t="s">
        <v>165</v>
      </c>
      <c r="E907" s="28" t="s">
        <v>2584</v>
      </c>
      <c r="F907" s="28" t="s">
        <v>1281</v>
      </c>
      <c r="G907" s="29">
        <v>520</v>
      </c>
      <c r="H907" s="29">
        <v>260</v>
      </c>
      <c r="I907" s="31">
        <v>0.5</v>
      </c>
      <c r="J907" s="29">
        <v>260</v>
      </c>
      <c r="K907" s="31">
        <v>0.5</v>
      </c>
      <c r="L907" s="29">
        <v>18</v>
      </c>
      <c r="M907" s="29">
        <v>2</v>
      </c>
      <c r="N907" s="29">
        <v>209</v>
      </c>
      <c r="O907" s="29">
        <v>20</v>
      </c>
      <c r="P907" s="29">
        <v>0</v>
      </c>
      <c r="Q907" s="29">
        <v>230</v>
      </c>
      <c r="R907" s="29">
        <v>41</v>
      </c>
      <c r="S907" s="29">
        <f>SUM(Table6[[#This Row],[AmInd]:[HawPI]],Table6[[#This Row],[Multiple]])</f>
        <v>290</v>
      </c>
      <c r="T907" s="29">
        <v>519</v>
      </c>
      <c r="U907" s="31">
        <v>0.99807692307692297</v>
      </c>
      <c r="V907" s="29">
        <v>1</v>
      </c>
      <c r="W907" s="31">
        <v>1.9230769230769199E-3</v>
      </c>
      <c r="X907" s="29">
        <v>0</v>
      </c>
      <c r="Y907" s="29">
        <v>16</v>
      </c>
      <c r="Z907" s="29" t="s">
        <v>1869</v>
      </c>
      <c r="AA907" s="29">
        <v>110</v>
      </c>
      <c r="AB907" s="29">
        <v>98</v>
      </c>
      <c r="AC907" s="29">
        <v>99</v>
      </c>
      <c r="AD907" s="28">
        <v>90</v>
      </c>
      <c r="AE907" s="29">
        <v>107</v>
      </c>
      <c r="AF907" s="29">
        <v>0</v>
      </c>
      <c r="AG907" s="29">
        <v>0</v>
      </c>
      <c r="AH907" s="29">
        <v>0</v>
      </c>
      <c r="AI907" s="29">
        <v>0</v>
      </c>
      <c r="AJ907" s="29">
        <v>0</v>
      </c>
      <c r="AK907" s="29">
        <v>0</v>
      </c>
      <c r="AL907" s="29">
        <v>0</v>
      </c>
      <c r="AM907" s="29">
        <v>0</v>
      </c>
      <c r="AN907" s="29">
        <v>0</v>
      </c>
      <c r="AO907" s="29">
        <v>404</v>
      </c>
      <c r="AP907" s="72">
        <f>Table6[[#This Row],[FRL]]/Table6[[#This Row],[Total Students]]</f>
        <v>0.77692307692307694</v>
      </c>
      <c r="AQ907" s="29">
        <v>404</v>
      </c>
      <c r="AR907" s="57">
        <f>Table6[[#This Row],[At Risk]]/Table6[[#This Row],[Total Students]]</f>
        <v>0.77692307692307694</v>
      </c>
      <c r="AS907" s="29" t="s">
        <v>1767</v>
      </c>
      <c r="AT907" s="29" t="s">
        <v>1768</v>
      </c>
      <c r="AU907" s="70" t="s">
        <v>3246</v>
      </c>
    </row>
    <row r="908" spans="2:47" x14ac:dyDescent="0.25">
      <c r="B908" s="28" t="s">
        <v>1808</v>
      </c>
      <c r="C908" s="28" t="s">
        <v>164</v>
      </c>
      <c r="D908" s="28" t="s">
        <v>165</v>
      </c>
      <c r="E908" s="28" t="s">
        <v>2585</v>
      </c>
      <c r="F908" s="28" t="s">
        <v>1282</v>
      </c>
      <c r="G908" s="29">
        <v>315</v>
      </c>
      <c r="H908" s="29">
        <v>151</v>
      </c>
      <c r="I908" s="31">
        <v>0.47936507936507899</v>
      </c>
      <c r="J908" s="29">
        <v>164</v>
      </c>
      <c r="K908" s="31">
        <v>0.52063492063492101</v>
      </c>
      <c r="L908" s="29">
        <v>13</v>
      </c>
      <c r="M908" s="29">
        <v>0</v>
      </c>
      <c r="N908" s="29">
        <v>129</v>
      </c>
      <c r="O908" s="29">
        <v>9</v>
      </c>
      <c r="P908" s="29">
        <v>0</v>
      </c>
      <c r="Q908" s="29">
        <v>156</v>
      </c>
      <c r="R908" s="29">
        <v>8</v>
      </c>
      <c r="S908" s="29">
        <f>SUM(Table6[[#This Row],[AmInd]:[HawPI]],Table6[[#This Row],[Multiple]])</f>
        <v>159</v>
      </c>
      <c r="T908" s="29">
        <v>314</v>
      </c>
      <c r="U908" s="31">
        <v>0.99682539682539695</v>
      </c>
      <c r="V908" s="29">
        <v>1</v>
      </c>
      <c r="W908" s="31">
        <v>3.1746031746031698E-3</v>
      </c>
      <c r="X908" s="29">
        <v>0</v>
      </c>
      <c r="Y908" s="29">
        <v>0</v>
      </c>
      <c r="Z908" s="29" t="s">
        <v>1869</v>
      </c>
      <c r="AA908" s="29">
        <v>0</v>
      </c>
      <c r="AB908" s="29">
        <v>0</v>
      </c>
      <c r="AC908" s="29">
        <v>0</v>
      </c>
      <c r="AD908" s="28">
        <v>0</v>
      </c>
      <c r="AE908" s="29">
        <v>0</v>
      </c>
      <c r="AF908" s="29">
        <v>0</v>
      </c>
      <c r="AG908" s="29">
        <v>0</v>
      </c>
      <c r="AH908" s="29">
        <v>0</v>
      </c>
      <c r="AI908" s="29">
        <v>0</v>
      </c>
      <c r="AJ908" s="29">
        <v>82</v>
      </c>
      <c r="AK908" s="29">
        <v>0</v>
      </c>
      <c r="AL908" s="29">
        <v>87</v>
      </c>
      <c r="AM908" s="29">
        <v>62</v>
      </c>
      <c r="AN908" s="29">
        <v>84</v>
      </c>
      <c r="AO908" s="29">
        <v>200</v>
      </c>
      <c r="AP908" s="72">
        <f>Table6[[#This Row],[FRL]]/Table6[[#This Row],[Total Students]]</f>
        <v>0.63492063492063489</v>
      </c>
      <c r="AQ908" s="29">
        <v>200</v>
      </c>
      <c r="AR908" s="57">
        <f>Table6[[#This Row],[At Risk]]/Table6[[#This Row],[Total Students]]</f>
        <v>0.63492063492063489</v>
      </c>
      <c r="AS908" s="29" t="s">
        <v>1767</v>
      </c>
      <c r="AT908" s="29" t="s">
        <v>1768</v>
      </c>
      <c r="AU908" s="70" t="s">
        <v>3246</v>
      </c>
    </row>
    <row r="909" spans="2:47" x14ac:dyDescent="0.25">
      <c r="B909" s="28" t="s">
        <v>1808</v>
      </c>
      <c r="C909" s="28" t="s">
        <v>164</v>
      </c>
      <c r="D909" s="28" t="s">
        <v>165</v>
      </c>
      <c r="E909" s="28" t="s">
        <v>2586</v>
      </c>
      <c r="F909" s="28" t="s">
        <v>1283</v>
      </c>
      <c r="G909" s="29">
        <v>368</v>
      </c>
      <c r="H909" s="29">
        <v>177</v>
      </c>
      <c r="I909" s="31">
        <v>0.48097826086956502</v>
      </c>
      <c r="J909" s="29">
        <v>191</v>
      </c>
      <c r="K909" s="31">
        <v>0.51902173913043503</v>
      </c>
      <c r="L909" s="29">
        <v>23</v>
      </c>
      <c r="M909" s="29">
        <v>2</v>
      </c>
      <c r="N909" s="29">
        <v>150</v>
      </c>
      <c r="O909" s="29">
        <v>10</v>
      </c>
      <c r="P909" s="29">
        <v>0</v>
      </c>
      <c r="Q909" s="29">
        <v>155</v>
      </c>
      <c r="R909" s="29">
        <v>28</v>
      </c>
      <c r="S909" s="29">
        <f>SUM(Table6[[#This Row],[AmInd]:[HawPI]],Table6[[#This Row],[Multiple]])</f>
        <v>213</v>
      </c>
      <c r="T909" s="29">
        <v>363</v>
      </c>
      <c r="U909" s="31">
        <v>0.98641304347826098</v>
      </c>
      <c r="V909" s="29">
        <v>5</v>
      </c>
      <c r="W909" s="31">
        <v>1.3586956521739101E-2</v>
      </c>
      <c r="X909" s="29">
        <v>0</v>
      </c>
      <c r="Y909" s="29">
        <v>0</v>
      </c>
      <c r="Z909" s="29" t="s">
        <v>1869</v>
      </c>
      <c r="AA909" s="29">
        <v>0</v>
      </c>
      <c r="AB909" s="29">
        <v>0</v>
      </c>
      <c r="AC909" s="29">
        <v>0</v>
      </c>
      <c r="AD909" s="28">
        <v>0</v>
      </c>
      <c r="AE909" s="29">
        <v>0</v>
      </c>
      <c r="AF909" s="29">
        <v>111</v>
      </c>
      <c r="AG909" s="29">
        <v>70</v>
      </c>
      <c r="AH909" s="29">
        <v>95</v>
      </c>
      <c r="AI909" s="29">
        <v>92</v>
      </c>
      <c r="AJ909" s="29">
        <v>0</v>
      </c>
      <c r="AK909" s="29">
        <v>0</v>
      </c>
      <c r="AL909" s="29">
        <v>0</v>
      </c>
      <c r="AM909" s="29">
        <v>0</v>
      </c>
      <c r="AN909" s="29">
        <v>0</v>
      </c>
      <c r="AO909" s="29">
        <v>277</v>
      </c>
      <c r="AP909" s="72">
        <f>Table6[[#This Row],[FRL]]/Table6[[#This Row],[Total Students]]</f>
        <v>0.75271739130434778</v>
      </c>
      <c r="AQ909" s="29">
        <v>277</v>
      </c>
      <c r="AR909" s="57">
        <f>Table6[[#This Row],[At Risk]]/Table6[[#This Row],[Total Students]]</f>
        <v>0.75271739130434778</v>
      </c>
      <c r="AS909" s="29" t="s">
        <v>1767</v>
      </c>
      <c r="AT909" s="29" t="s">
        <v>1768</v>
      </c>
      <c r="AU909" s="70" t="s">
        <v>3246</v>
      </c>
    </row>
    <row r="910" spans="2:47" x14ac:dyDescent="0.25">
      <c r="B910" s="28" t="s">
        <v>1808</v>
      </c>
      <c r="C910" s="28" t="s">
        <v>164</v>
      </c>
      <c r="D910" s="28" t="s">
        <v>165</v>
      </c>
      <c r="E910" s="28" t="s">
        <v>2587</v>
      </c>
      <c r="F910" s="28" t="s">
        <v>1284</v>
      </c>
      <c r="G910" s="29">
        <v>452</v>
      </c>
      <c r="H910" s="29">
        <v>211</v>
      </c>
      <c r="I910" s="31">
        <v>0.46681415929203501</v>
      </c>
      <c r="J910" s="29">
        <v>241</v>
      </c>
      <c r="K910" s="31">
        <v>0.53318584070796504</v>
      </c>
      <c r="L910" s="29">
        <v>34</v>
      </c>
      <c r="M910" s="29">
        <v>1</v>
      </c>
      <c r="N910" s="29">
        <v>42</v>
      </c>
      <c r="O910" s="29">
        <v>11</v>
      </c>
      <c r="P910" s="29">
        <v>0</v>
      </c>
      <c r="Q910" s="29">
        <v>342</v>
      </c>
      <c r="R910" s="29">
        <v>22</v>
      </c>
      <c r="S910" s="29">
        <f>SUM(Table6[[#This Row],[AmInd]:[HawPI]],Table6[[#This Row],[Multiple]])</f>
        <v>110</v>
      </c>
      <c r="T910" s="29">
        <v>452</v>
      </c>
      <c r="U910" s="31">
        <v>1</v>
      </c>
      <c r="V910" s="29">
        <v>0</v>
      </c>
      <c r="W910" s="31">
        <v>0</v>
      </c>
      <c r="X910" s="29">
        <v>0</v>
      </c>
      <c r="Y910" s="29">
        <v>0</v>
      </c>
      <c r="Z910" s="29" t="s">
        <v>1869</v>
      </c>
      <c r="AA910" s="29">
        <v>35</v>
      </c>
      <c r="AB910" s="29">
        <v>30</v>
      </c>
      <c r="AC910" s="29">
        <v>34</v>
      </c>
      <c r="AD910" s="28">
        <v>31</v>
      </c>
      <c r="AE910" s="29">
        <v>34</v>
      </c>
      <c r="AF910" s="29">
        <v>42</v>
      </c>
      <c r="AG910" s="29">
        <v>39</v>
      </c>
      <c r="AH910" s="29">
        <v>36</v>
      </c>
      <c r="AI910" s="29">
        <v>27</v>
      </c>
      <c r="AJ910" s="29">
        <v>40</v>
      </c>
      <c r="AK910" s="29">
        <v>0</v>
      </c>
      <c r="AL910" s="29">
        <v>36</v>
      </c>
      <c r="AM910" s="29">
        <v>35</v>
      </c>
      <c r="AN910" s="29">
        <v>33</v>
      </c>
      <c r="AO910" s="29">
        <v>293</v>
      </c>
      <c r="AP910" s="72">
        <f>Table6[[#This Row],[FRL]]/Table6[[#This Row],[Total Students]]</f>
        <v>0.64823008849557517</v>
      </c>
      <c r="AQ910" s="29">
        <v>293</v>
      </c>
      <c r="AR910" s="57">
        <f>Table6[[#This Row],[At Risk]]/Table6[[#This Row],[Total Students]]</f>
        <v>0.64823008849557517</v>
      </c>
      <c r="AS910" s="29" t="s">
        <v>1767</v>
      </c>
      <c r="AT910" s="29" t="s">
        <v>1768</v>
      </c>
      <c r="AU910" s="70" t="s">
        <v>3246</v>
      </c>
    </row>
    <row r="911" spans="2:47" x14ac:dyDescent="0.25">
      <c r="B911" s="28" t="s">
        <v>1808</v>
      </c>
      <c r="C911" s="28" t="s">
        <v>164</v>
      </c>
      <c r="D911" s="28" t="s">
        <v>165</v>
      </c>
      <c r="E911" s="28" t="s">
        <v>2588</v>
      </c>
      <c r="F911" s="28" t="s">
        <v>1285</v>
      </c>
      <c r="G911" s="29">
        <v>286</v>
      </c>
      <c r="H911" s="29">
        <v>140</v>
      </c>
      <c r="I911" s="31">
        <v>0.48951048951048998</v>
      </c>
      <c r="J911" s="29">
        <v>146</v>
      </c>
      <c r="K911" s="31">
        <v>0.51048951048951097</v>
      </c>
      <c r="L911" s="29">
        <v>9</v>
      </c>
      <c r="M911" s="29">
        <v>0</v>
      </c>
      <c r="N911" s="29">
        <v>87</v>
      </c>
      <c r="O911" s="29">
        <v>2</v>
      </c>
      <c r="P911" s="29">
        <v>0</v>
      </c>
      <c r="Q911" s="29">
        <v>181</v>
      </c>
      <c r="R911" s="29">
        <v>7</v>
      </c>
      <c r="S911" s="29">
        <f>SUM(Table6[[#This Row],[AmInd]:[HawPI]],Table6[[#This Row],[Multiple]])</f>
        <v>105</v>
      </c>
      <c r="T911" s="29">
        <v>286</v>
      </c>
      <c r="U911" s="31">
        <v>1</v>
      </c>
      <c r="V911" s="29">
        <v>0</v>
      </c>
      <c r="W911" s="31">
        <v>0</v>
      </c>
      <c r="X911" s="29">
        <v>0</v>
      </c>
      <c r="Y911" s="29">
        <v>0</v>
      </c>
      <c r="Z911" s="29" t="s">
        <v>1869</v>
      </c>
      <c r="AA911" s="29">
        <v>19</v>
      </c>
      <c r="AB911" s="29">
        <v>22</v>
      </c>
      <c r="AC911" s="29">
        <v>24</v>
      </c>
      <c r="AD911" s="28">
        <v>21</v>
      </c>
      <c r="AE911" s="29">
        <v>22</v>
      </c>
      <c r="AF911" s="29">
        <v>22</v>
      </c>
      <c r="AG911" s="29">
        <v>24</v>
      </c>
      <c r="AH911" s="29">
        <v>30</v>
      </c>
      <c r="AI911" s="29">
        <v>26</v>
      </c>
      <c r="AJ911" s="29">
        <v>25</v>
      </c>
      <c r="AK911" s="29">
        <v>0</v>
      </c>
      <c r="AL911" s="29">
        <v>19</v>
      </c>
      <c r="AM911" s="29">
        <v>19</v>
      </c>
      <c r="AN911" s="29">
        <v>13</v>
      </c>
      <c r="AO911" s="29">
        <v>233</v>
      </c>
      <c r="AP911" s="72">
        <f>Table6[[#This Row],[FRL]]/Table6[[#This Row],[Total Students]]</f>
        <v>0.81468531468531469</v>
      </c>
      <c r="AQ911" s="29">
        <v>233</v>
      </c>
      <c r="AR911" s="57">
        <f>Table6[[#This Row],[At Risk]]/Table6[[#This Row],[Total Students]]</f>
        <v>0.81468531468531469</v>
      </c>
      <c r="AS911" s="29" t="s">
        <v>1767</v>
      </c>
      <c r="AT911" s="29" t="s">
        <v>1768</v>
      </c>
      <c r="AU911" s="70" t="s">
        <v>3246</v>
      </c>
    </row>
    <row r="912" spans="2:47" x14ac:dyDescent="0.25">
      <c r="B912" s="28" t="s">
        <v>1808</v>
      </c>
      <c r="C912" s="28" t="s">
        <v>164</v>
      </c>
      <c r="D912" s="28" t="s">
        <v>165</v>
      </c>
      <c r="E912" s="28" t="s">
        <v>2589</v>
      </c>
      <c r="F912" s="28" t="s">
        <v>1286</v>
      </c>
      <c r="G912" s="29">
        <v>444</v>
      </c>
      <c r="H912" s="29">
        <v>227</v>
      </c>
      <c r="I912" s="31">
        <v>0.51126126126126104</v>
      </c>
      <c r="J912" s="29">
        <v>217</v>
      </c>
      <c r="K912" s="31">
        <v>0.48873873873873902</v>
      </c>
      <c r="L912" s="29">
        <v>152</v>
      </c>
      <c r="M912" s="29">
        <v>0</v>
      </c>
      <c r="N912" s="29">
        <v>124</v>
      </c>
      <c r="O912" s="29">
        <v>21</v>
      </c>
      <c r="P912" s="29">
        <v>0</v>
      </c>
      <c r="Q912" s="29">
        <v>74</v>
      </c>
      <c r="R912" s="29">
        <v>73</v>
      </c>
      <c r="S912" s="29">
        <f>SUM(Table6[[#This Row],[AmInd]:[HawPI]],Table6[[#This Row],[Multiple]])</f>
        <v>370</v>
      </c>
      <c r="T912" s="29">
        <v>444</v>
      </c>
      <c r="U912" s="31">
        <v>1</v>
      </c>
      <c r="V912" s="29">
        <v>0</v>
      </c>
      <c r="W912" s="31">
        <v>0</v>
      </c>
      <c r="X912" s="29">
        <v>0</v>
      </c>
      <c r="Y912" s="29">
        <v>6</v>
      </c>
      <c r="Z912" s="29" t="s">
        <v>1869</v>
      </c>
      <c r="AA912" s="29">
        <v>60</v>
      </c>
      <c r="AB912" s="29">
        <v>57</v>
      </c>
      <c r="AC912" s="29">
        <v>52</v>
      </c>
      <c r="AD912" s="28">
        <v>75</v>
      </c>
      <c r="AE912" s="29">
        <v>67</v>
      </c>
      <c r="AF912" s="29">
        <v>62</v>
      </c>
      <c r="AG912" s="29">
        <v>65</v>
      </c>
      <c r="AH912" s="29">
        <v>0</v>
      </c>
      <c r="AI912" s="29">
        <v>0</v>
      </c>
      <c r="AJ912" s="29">
        <v>0</v>
      </c>
      <c r="AK912" s="29">
        <v>0</v>
      </c>
      <c r="AL912" s="29">
        <v>0</v>
      </c>
      <c r="AM912" s="29">
        <v>0</v>
      </c>
      <c r="AN912" s="29">
        <v>0</v>
      </c>
      <c r="AO912" s="29">
        <v>383</v>
      </c>
      <c r="AP912" s="72">
        <f>Table6[[#This Row],[FRL]]/Table6[[#This Row],[Total Students]]</f>
        <v>0.86261261261261257</v>
      </c>
      <c r="AQ912" s="29">
        <v>383</v>
      </c>
      <c r="AR912" s="57">
        <f>Table6[[#This Row],[At Risk]]/Table6[[#This Row],[Total Students]]</f>
        <v>0.86261261261261257</v>
      </c>
      <c r="AS912" s="29" t="s">
        <v>1767</v>
      </c>
      <c r="AT912" s="29" t="s">
        <v>1768</v>
      </c>
      <c r="AU912" s="70" t="s">
        <v>3246</v>
      </c>
    </row>
    <row r="913" spans="2:47" x14ac:dyDescent="0.25">
      <c r="B913" s="28" t="s">
        <v>1808</v>
      </c>
      <c r="C913" s="28" t="s">
        <v>164</v>
      </c>
      <c r="D913" s="28" t="s">
        <v>165</v>
      </c>
      <c r="E913" s="28" t="s">
        <v>2590</v>
      </c>
      <c r="F913" s="28" t="s">
        <v>1287</v>
      </c>
      <c r="G913" s="29">
        <v>322</v>
      </c>
      <c r="H913" s="29">
        <v>155</v>
      </c>
      <c r="I913" s="31">
        <v>0.48136645962732899</v>
      </c>
      <c r="J913" s="29">
        <v>167</v>
      </c>
      <c r="K913" s="31">
        <v>0.51863354037267095</v>
      </c>
      <c r="L913" s="29">
        <v>122</v>
      </c>
      <c r="M913" s="29">
        <v>0</v>
      </c>
      <c r="N913" s="29">
        <v>97</v>
      </c>
      <c r="O913" s="29">
        <v>11</v>
      </c>
      <c r="P913" s="29">
        <v>0</v>
      </c>
      <c r="Q913" s="29">
        <v>43</v>
      </c>
      <c r="R913" s="29">
        <v>49</v>
      </c>
      <c r="S913" s="29">
        <f>SUM(Table6[[#This Row],[AmInd]:[HawPI]],Table6[[#This Row],[Multiple]])</f>
        <v>279</v>
      </c>
      <c r="T913" s="29">
        <v>322</v>
      </c>
      <c r="U913" s="31">
        <v>1</v>
      </c>
      <c r="V913" s="29">
        <v>0</v>
      </c>
      <c r="W913" s="31">
        <v>0</v>
      </c>
      <c r="X913" s="29">
        <v>0</v>
      </c>
      <c r="Y913" s="29">
        <v>0</v>
      </c>
      <c r="Z913" s="29" t="s">
        <v>1869</v>
      </c>
      <c r="AA913" s="29">
        <v>0</v>
      </c>
      <c r="AB913" s="29">
        <v>0</v>
      </c>
      <c r="AC913" s="29">
        <v>0</v>
      </c>
      <c r="AD913" s="28">
        <v>0</v>
      </c>
      <c r="AE913" s="29">
        <v>0</v>
      </c>
      <c r="AF913" s="29">
        <v>0</v>
      </c>
      <c r="AG913" s="29">
        <v>0</v>
      </c>
      <c r="AH913" s="29">
        <v>71</v>
      </c>
      <c r="AI913" s="29">
        <v>56</v>
      </c>
      <c r="AJ913" s="29">
        <v>54</v>
      </c>
      <c r="AK913" s="29">
        <v>0</v>
      </c>
      <c r="AL913" s="29">
        <v>47</v>
      </c>
      <c r="AM913" s="29">
        <v>53</v>
      </c>
      <c r="AN913" s="29">
        <v>41</v>
      </c>
      <c r="AO913" s="29">
        <v>254</v>
      </c>
      <c r="AP913" s="72">
        <f>Table6[[#This Row],[FRL]]/Table6[[#This Row],[Total Students]]</f>
        <v>0.78881987577639756</v>
      </c>
      <c r="AQ913" s="29">
        <v>254</v>
      </c>
      <c r="AR913" s="57">
        <f>Table6[[#This Row],[At Risk]]/Table6[[#This Row],[Total Students]]</f>
        <v>0.78881987577639756</v>
      </c>
      <c r="AS913" s="29" t="s">
        <v>1767</v>
      </c>
      <c r="AT913" s="29" t="s">
        <v>1768</v>
      </c>
      <c r="AU913" s="70" t="s">
        <v>3246</v>
      </c>
    </row>
    <row r="914" spans="2:47" x14ac:dyDescent="0.25">
      <c r="B914" s="28" t="s">
        <v>1808</v>
      </c>
      <c r="C914" s="28" t="s">
        <v>166</v>
      </c>
      <c r="D914" s="28" t="s">
        <v>167</v>
      </c>
      <c r="E914" s="28" t="s">
        <v>2591</v>
      </c>
      <c r="F914" s="28" t="s">
        <v>1288</v>
      </c>
      <c r="G914" s="29">
        <v>650</v>
      </c>
      <c r="H914" s="29">
        <v>316</v>
      </c>
      <c r="I914" s="31">
        <v>0.48615384615384599</v>
      </c>
      <c r="J914" s="29">
        <v>334</v>
      </c>
      <c r="K914" s="31">
        <v>0.51384615384615395</v>
      </c>
      <c r="L914" s="29">
        <v>3</v>
      </c>
      <c r="M914" s="29">
        <v>19</v>
      </c>
      <c r="N914" s="29">
        <v>246</v>
      </c>
      <c r="O914" s="29">
        <v>90</v>
      </c>
      <c r="P914" s="29">
        <v>0</v>
      </c>
      <c r="Q914" s="29">
        <v>263</v>
      </c>
      <c r="R914" s="29">
        <v>29</v>
      </c>
      <c r="S914" s="29">
        <f>SUM(Table6[[#This Row],[AmInd]:[HawPI]],Table6[[#This Row],[Multiple]])</f>
        <v>387</v>
      </c>
      <c r="T914" s="29">
        <v>589</v>
      </c>
      <c r="U914" s="31">
        <v>0.90615384615384598</v>
      </c>
      <c r="V914" s="29">
        <v>61</v>
      </c>
      <c r="W914" s="31">
        <v>9.3846153846153801E-2</v>
      </c>
      <c r="X914" s="29">
        <v>0</v>
      </c>
      <c r="Y914" s="29">
        <v>5</v>
      </c>
      <c r="Z914" s="29" t="s">
        <v>1869</v>
      </c>
      <c r="AA914" s="29">
        <v>101</v>
      </c>
      <c r="AB914" s="29">
        <v>110</v>
      </c>
      <c r="AC914" s="29">
        <v>112</v>
      </c>
      <c r="AD914" s="28">
        <v>100</v>
      </c>
      <c r="AE914" s="29">
        <v>114</v>
      </c>
      <c r="AF914" s="29">
        <v>108</v>
      </c>
      <c r="AG914" s="29">
        <v>0</v>
      </c>
      <c r="AH914" s="29">
        <v>0</v>
      </c>
      <c r="AI914" s="29">
        <v>0</v>
      </c>
      <c r="AJ914" s="29">
        <v>0</v>
      </c>
      <c r="AK914" s="29">
        <v>0</v>
      </c>
      <c r="AL914" s="29">
        <v>0</v>
      </c>
      <c r="AM914" s="29">
        <v>0</v>
      </c>
      <c r="AN914" s="29">
        <v>0</v>
      </c>
      <c r="AO914" s="29">
        <v>519</v>
      </c>
      <c r="AP914" s="72">
        <f>Table6[[#This Row],[FRL]]/Table6[[#This Row],[Total Students]]</f>
        <v>0.79846153846153844</v>
      </c>
      <c r="AQ914" s="29">
        <v>528</v>
      </c>
      <c r="AR914" s="57">
        <f>Table6[[#This Row],[At Risk]]/Table6[[#This Row],[Total Students]]</f>
        <v>0.81230769230769229</v>
      </c>
      <c r="AS914" s="29" t="s">
        <v>1767</v>
      </c>
      <c r="AT914" s="29" t="s">
        <v>1939</v>
      </c>
      <c r="AU914" s="70" t="s">
        <v>3247</v>
      </c>
    </row>
    <row r="915" spans="2:47" x14ac:dyDescent="0.25">
      <c r="B915" s="28" t="s">
        <v>1808</v>
      </c>
      <c r="C915" s="28" t="s">
        <v>166</v>
      </c>
      <c r="D915" s="28" t="s">
        <v>167</v>
      </c>
      <c r="E915" s="28" t="s">
        <v>2592</v>
      </c>
      <c r="F915" s="28" t="s">
        <v>1289</v>
      </c>
      <c r="G915" s="29">
        <v>1778</v>
      </c>
      <c r="H915" s="29">
        <v>902</v>
      </c>
      <c r="I915" s="31">
        <v>0.50731158605174398</v>
      </c>
      <c r="J915" s="29">
        <v>876</v>
      </c>
      <c r="K915" s="31">
        <v>0.49268841394825602</v>
      </c>
      <c r="L915" s="29">
        <v>12</v>
      </c>
      <c r="M915" s="29">
        <v>60</v>
      </c>
      <c r="N915" s="29">
        <v>531</v>
      </c>
      <c r="O915" s="29">
        <v>224</v>
      </c>
      <c r="P915" s="29">
        <v>0</v>
      </c>
      <c r="Q915" s="29">
        <v>914</v>
      </c>
      <c r="R915" s="29">
        <v>37</v>
      </c>
      <c r="S915" s="29">
        <f>SUM(Table6[[#This Row],[AmInd]:[HawPI]],Table6[[#This Row],[Multiple]])</f>
        <v>864</v>
      </c>
      <c r="T915" s="29">
        <v>1704</v>
      </c>
      <c r="U915" s="31">
        <v>0.95838020247469102</v>
      </c>
      <c r="V915" s="29">
        <v>74</v>
      </c>
      <c r="W915" s="31">
        <v>4.1619797525309303E-2</v>
      </c>
      <c r="X915" s="29">
        <v>0</v>
      </c>
      <c r="Y915" s="29">
        <v>0</v>
      </c>
      <c r="Z915" s="29" t="s">
        <v>1869</v>
      </c>
      <c r="AA915" s="29">
        <v>0</v>
      </c>
      <c r="AB915" s="29">
        <v>0</v>
      </c>
      <c r="AC915" s="29">
        <v>0</v>
      </c>
      <c r="AD915" s="28">
        <v>0</v>
      </c>
      <c r="AE915" s="29">
        <v>0</v>
      </c>
      <c r="AF915" s="29">
        <v>0</v>
      </c>
      <c r="AG915" s="29">
        <v>0</v>
      </c>
      <c r="AH915" s="29">
        <v>0</v>
      </c>
      <c r="AI915" s="29">
        <v>0</v>
      </c>
      <c r="AJ915" s="29">
        <v>514</v>
      </c>
      <c r="AK915" s="29">
        <v>22</v>
      </c>
      <c r="AL915" s="29">
        <v>471</v>
      </c>
      <c r="AM915" s="29">
        <v>471</v>
      </c>
      <c r="AN915" s="29">
        <v>300</v>
      </c>
      <c r="AO915" s="29">
        <v>1288</v>
      </c>
      <c r="AP915" s="72">
        <f>Table6[[#This Row],[FRL]]/Table6[[#This Row],[Total Students]]</f>
        <v>0.72440944881889768</v>
      </c>
      <c r="AQ915" s="29">
        <v>1305</v>
      </c>
      <c r="AR915" s="57">
        <f>Table6[[#This Row],[At Risk]]/Table6[[#This Row],[Total Students]]</f>
        <v>0.73397075365579301</v>
      </c>
      <c r="AS915" s="29" t="s">
        <v>1767</v>
      </c>
      <c r="AT915" s="29" t="s">
        <v>1939</v>
      </c>
      <c r="AU915" s="70" t="s">
        <v>3247</v>
      </c>
    </row>
    <row r="916" spans="2:47" x14ac:dyDescent="0.25">
      <c r="B916" s="28" t="s">
        <v>1808</v>
      </c>
      <c r="C916" s="28" t="s">
        <v>166</v>
      </c>
      <c r="D916" s="28" t="s">
        <v>167</v>
      </c>
      <c r="E916" s="28" t="s">
        <v>2593</v>
      </c>
      <c r="F916" s="28" t="s">
        <v>1290</v>
      </c>
      <c r="G916" s="29">
        <v>489</v>
      </c>
      <c r="H916" s="29">
        <v>230</v>
      </c>
      <c r="I916" s="31">
        <v>0.47034764826175901</v>
      </c>
      <c r="J916" s="29">
        <v>259</v>
      </c>
      <c r="K916" s="31">
        <v>0.52965235173824099</v>
      </c>
      <c r="L916" s="29">
        <v>7</v>
      </c>
      <c r="M916" s="29">
        <v>0</v>
      </c>
      <c r="N916" s="29">
        <v>63</v>
      </c>
      <c r="O916" s="29">
        <v>33</v>
      </c>
      <c r="P916" s="29">
        <v>0</v>
      </c>
      <c r="Q916" s="29">
        <v>363</v>
      </c>
      <c r="R916" s="29">
        <v>23</v>
      </c>
      <c r="S916" s="29">
        <f>SUM(Table6[[#This Row],[AmInd]:[HawPI]],Table6[[#This Row],[Multiple]])</f>
        <v>126</v>
      </c>
      <c r="T916" s="29">
        <v>486</v>
      </c>
      <c r="U916" s="31">
        <v>0.99386503067484699</v>
      </c>
      <c r="V916" s="29">
        <v>3</v>
      </c>
      <c r="W916" s="31">
        <v>6.13496932515337E-3</v>
      </c>
      <c r="X916" s="29">
        <v>0</v>
      </c>
      <c r="Y916" s="29">
        <v>4</v>
      </c>
      <c r="Z916" s="29" t="s">
        <v>1869</v>
      </c>
      <c r="AA916" s="29">
        <v>69</v>
      </c>
      <c r="AB916" s="29">
        <v>78</v>
      </c>
      <c r="AC916" s="29">
        <v>81</v>
      </c>
      <c r="AD916" s="28">
        <v>84</v>
      </c>
      <c r="AE916" s="29">
        <v>89</v>
      </c>
      <c r="AF916" s="29">
        <v>84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420</v>
      </c>
      <c r="AP916" s="72">
        <f>Table6[[#This Row],[FRL]]/Table6[[#This Row],[Total Students]]</f>
        <v>0.85889570552147243</v>
      </c>
      <c r="AQ916" s="29">
        <v>420</v>
      </c>
      <c r="AR916" s="57">
        <f>Table6[[#This Row],[At Risk]]/Table6[[#This Row],[Total Students]]</f>
        <v>0.85889570552147243</v>
      </c>
      <c r="AS916" s="29" t="s">
        <v>1767</v>
      </c>
      <c r="AT916" s="29" t="s">
        <v>1939</v>
      </c>
      <c r="AU916" s="70" t="s">
        <v>3247</v>
      </c>
    </row>
    <row r="917" spans="2:47" x14ac:dyDescent="0.25">
      <c r="B917" s="28" t="s">
        <v>1808</v>
      </c>
      <c r="C917" s="28" t="s">
        <v>166</v>
      </c>
      <c r="D917" s="28" t="s">
        <v>167</v>
      </c>
      <c r="E917" s="28" t="s">
        <v>2594</v>
      </c>
      <c r="F917" s="28" t="s">
        <v>1291</v>
      </c>
      <c r="G917" s="29">
        <v>740</v>
      </c>
      <c r="H917" s="29">
        <v>359</v>
      </c>
      <c r="I917" s="31">
        <v>0.48513513513513501</v>
      </c>
      <c r="J917" s="29">
        <v>381</v>
      </c>
      <c r="K917" s="31">
        <v>0.51486486486486505</v>
      </c>
      <c r="L917" s="29">
        <v>2</v>
      </c>
      <c r="M917" s="29">
        <v>8</v>
      </c>
      <c r="N917" s="29">
        <v>99</v>
      </c>
      <c r="O917" s="29">
        <v>107</v>
      </c>
      <c r="P917" s="29">
        <v>1</v>
      </c>
      <c r="Q917" s="29">
        <v>500</v>
      </c>
      <c r="R917" s="29">
        <v>23</v>
      </c>
      <c r="S917" s="29">
        <f>SUM(Table6[[#This Row],[AmInd]:[HawPI]],Table6[[#This Row],[Multiple]])</f>
        <v>240</v>
      </c>
      <c r="T917" s="29">
        <v>715</v>
      </c>
      <c r="U917" s="31">
        <v>0.96621621621621601</v>
      </c>
      <c r="V917" s="29">
        <v>25</v>
      </c>
      <c r="W917" s="31">
        <v>3.37837837837838E-2</v>
      </c>
      <c r="X917" s="29">
        <v>0</v>
      </c>
      <c r="Y917" s="29">
        <v>6</v>
      </c>
      <c r="Z917" s="29" t="s">
        <v>1869</v>
      </c>
      <c r="AA917" s="29">
        <v>120</v>
      </c>
      <c r="AB917" s="29">
        <v>121</v>
      </c>
      <c r="AC917" s="29">
        <v>119</v>
      </c>
      <c r="AD917" s="28">
        <v>150</v>
      </c>
      <c r="AE917" s="29">
        <v>123</v>
      </c>
      <c r="AF917" s="29">
        <v>101</v>
      </c>
      <c r="AG917" s="29">
        <v>0</v>
      </c>
      <c r="AH917" s="29">
        <v>0</v>
      </c>
      <c r="AI917" s="29">
        <v>0</v>
      </c>
      <c r="AJ917" s="29">
        <v>0</v>
      </c>
      <c r="AK917" s="29">
        <v>0</v>
      </c>
      <c r="AL917" s="29">
        <v>0</v>
      </c>
      <c r="AM917" s="29">
        <v>0</v>
      </c>
      <c r="AN917" s="29">
        <v>0</v>
      </c>
      <c r="AO917" s="29">
        <v>522</v>
      </c>
      <c r="AP917" s="72">
        <f>Table6[[#This Row],[FRL]]/Table6[[#This Row],[Total Students]]</f>
        <v>0.70540540540540542</v>
      </c>
      <c r="AQ917" s="29">
        <v>524</v>
      </c>
      <c r="AR917" s="57">
        <f>Table6[[#This Row],[At Risk]]/Table6[[#This Row],[Total Students]]</f>
        <v>0.70810810810810809</v>
      </c>
      <c r="AS917" s="29" t="s">
        <v>1767</v>
      </c>
      <c r="AT917" s="29" t="s">
        <v>1939</v>
      </c>
      <c r="AU917" s="70" t="s">
        <v>3247</v>
      </c>
    </row>
    <row r="918" spans="2:47" x14ac:dyDescent="0.25">
      <c r="B918" s="28" t="s">
        <v>1808</v>
      </c>
      <c r="C918" s="28" t="s">
        <v>166</v>
      </c>
      <c r="D918" s="28" t="s">
        <v>167</v>
      </c>
      <c r="E918" s="28" t="s">
        <v>2595</v>
      </c>
      <c r="F918" s="28" t="s">
        <v>1292</v>
      </c>
      <c r="G918" s="29">
        <v>655</v>
      </c>
      <c r="H918" s="29">
        <v>329</v>
      </c>
      <c r="I918" s="31">
        <v>0.50229007633587797</v>
      </c>
      <c r="J918" s="29">
        <v>326</v>
      </c>
      <c r="K918" s="31">
        <v>0.49770992366412198</v>
      </c>
      <c r="L918" s="29">
        <v>1</v>
      </c>
      <c r="M918" s="29">
        <v>17</v>
      </c>
      <c r="N918" s="29">
        <v>189</v>
      </c>
      <c r="O918" s="29">
        <v>79</v>
      </c>
      <c r="P918" s="29">
        <v>1</v>
      </c>
      <c r="Q918" s="29">
        <v>342</v>
      </c>
      <c r="R918" s="29">
        <v>26</v>
      </c>
      <c r="S918" s="29">
        <f>SUM(Table6[[#This Row],[AmInd]:[HawPI]],Table6[[#This Row],[Multiple]])</f>
        <v>313</v>
      </c>
      <c r="T918" s="29">
        <v>631</v>
      </c>
      <c r="U918" s="31">
        <v>0.96335877862595398</v>
      </c>
      <c r="V918" s="29">
        <v>24</v>
      </c>
      <c r="W918" s="31">
        <v>3.6641221374045803E-2</v>
      </c>
      <c r="X918" s="29">
        <v>0</v>
      </c>
      <c r="Y918" s="29">
        <v>0</v>
      </c>
      <c r="Z918" s="29" t="s">
        <v>1869</v>
      </c>
      <c r="AA918" s="29">
        <v>0</v>
      </c>
      <c r="AB918" s="29">
        <v>0</v>
      </c>
      <c r="AC918" s="29">
        <v>0</v>
      </c>
      <c r="AD918" s="28">
        <v>0</v>
      </c>
      <c r="AE918" s="29">
        <v>0</v>
      </c>
      <c r="AF918" s="29">
        <v>0</v>
      </c>
      <c r="AG918" s="29">
        <v>214</v>
      </c>
      <c r="AH918" s="29">
        <v>228</v>
      </c>
      <c r="AI918" s="29">
        <v>213</v>
      </c>
      <c r="AJ918" s="29">
        <v>0</v>
      </c>
      <c r="AK918" s="29">
        <v>0</v>
      </c>
      <c r="AL918" s="29">
        <v>0</v>
      </c>
      <c r="AM918" s="29">
        <v>0</v>
      </c>
      <c r="AN918" s="29">
        <v>0</v>
      </c>
      <c r="AO918" s="29">
        <v>508</v>
      </c>
      <c r="AP918" s="72">
        <f>Table6[[#This Row],[FRL]]/Table6[[#This Row],[Total Students]]</f>
        <v>0.77557251908396951</v>
      </c>
      <c r="AQ918" s="29">
        <v>508</v>
      </c>
      <c r="AR918" s="57">
        <f>Table6[[#This Row],[At Risk]]/Table6[[#This Row],[Total Students]]</f>
        <v>0.77557251908396951</v>
      </c>
      <c r="AS918" s="29" t="s">
        <v>1767</v>
      </c>
      <c r="AT918" s="29" t="s">
        <v>1939</v>
      </c>
      <c r="AU918" s="70" t="s">
        <v>3247</v>
      </c>
    </row>
    <row r="919" spans="2:47" x14ac:dyDescent="0.25">
      <c r="B919" s="28" t="s">
        <v>1808</v>
      </c>
      <c r="C919" s="28" t="s">
        <v>166</v>
      </c>
      <c r="D919" s="28" t="s">
        <v>167</v>
      </c>
      <c r="E919" s="28" t="s">
        <v>2596</v>
      </c>
      <c r="F919" s="28" t="s">
        <v>1293</v>
      </c>
      <c r="G919" s="29">
        <v>129</v>
      </c>
      <c r="H919" s="29">
        <v>43</v>
      </c>
      <c r="I919" s="31">
        <v>0.33333333333333298</v>
      </c>
      <c r="J919" s="29">
        <v>86</v>
      </c>
      <c r="K919" s="31">
        <v>0.66666666666666696</v>
      </c>
      <c r="L919" s="29">
        <v>0</v>
      </c>
      <c r="M919" s="29">
        <v>0</v>
      </c>
      <c r="N919" s="29">
        <v>81</v>
      </c>
      <c r="O919" s="29">
        <v>13</v>
      </c>
      <c r="P919" s="29">
        <v>0</v>
      </c>
      <c r="Q919" s="29">
        <v>35</v>
      </c>
      <c r="R919" s="29">
        <v>0</v>
      </c>
      <c r="S919" s="29">
        <f>SUM(Table6[[#This Row],[AmInd]:[HawPI]],Table6[[#This Row],[Multiple]])</f>
        <v>94</v>
      </c>
      <c r="T919" s="29">
        <v>125</v>
      </c>
      <c r="U919" s="31">
        <v>0.968992248062015</v>
      </c>
      <c r="V919" s="29">
        <v>4</v>
      </c>
      <c r="W919" s="31">
        <v>3.1007751937984499E-2</v>
      </c>
      <c r="X919" s="29">
        <v>0</v>
      </c>
      <c r="Y919" s="29">
        <v>0</v>
      </c>
      <c r="Z919" s="29" t="s">
        <v>1869</v>
      </c>
      <c r="AA919" s="29">
        <v>0</v>
      </c>
      <c r="AB919" s="29">
        <v>0</v>
      </c>
      <c r="AC919" s="29">
        <v>0</v>
      </c>
      <c r="AD919" s="28">
        <v>0</v>
      </c>
      <c r="AE919" s="29">
        <v>0</v>
      </c>
      <c r="AF919" s="29">
        <v>0</v>
      </c>
      <c r="AG919" s="29">
        <v>11</v>
      </c>
      <c r="AH919" s="29">
        <v>25</v>
      </c>
      <c r="AI919" s="29">
        <v>28</v>
      </c>
      <c r="AJ919" s="29">
        <v>25</v>
      </c>
      <c r="AK919" s="29">
        <v>1</v>
      </c>
      <c r="AL919" s="29">
        <v>15</v>
      </c>
      <c r="AM919" s="29">
        <v>16</v>
      </c>
      <c r="AN919" s="29">
        <v>8</v>
      </c>
      <c r="AO919" s="29">
        <v>120</v>
      </c>
      <c r="AP919" s="72">
        <f>Table6[[#This Row],[FRL]]/Table6[[#This Row],[Total Students]]</f>
        <v>0.93023255813953487</v>
      </c>
      <c r="AQ919" s="29">
        <v>121</v>
      </c>
      <c r="AR919" s="57">
        <f>Table6[[#This Row],[At Risk]]/Table6[[#This Row],[Total Students]]</f>
        <v>0.93798449612403101</v>
      </c>
      <c r="AS919" s="29" t="s">
        <v>1767</v>
      </c>
      <c r="AT919" s="29" t="s">
        <v>1939</v>
      </c>
      <c r="AU919" s="70" t="s">
        <v>3247</v>
      </c>
    </row>
    <row r="920" spans="2:47" x14ac:dyDescent="0.25">
      <c r="B920" s="28" t="s">
        <v>1808</v>
      </c>
      <c r="C920" s="28" t="s">
        <v>166</v>
      </c>
      <c r="D920" s="28" t="s">
        <v>167</v>
      </c>
      <c r="E920" s="28" t="s">
        <v>2597</v>
      </c>
      <c r="F920" s="28" t="s">
        <v>1294</v>
      </c>
      <c r="G920" s="29">
        <v>322</v>
      </c>
      <c r="H920" s="29">
        <v>162</v>
      </c>
      <c r="I920" s="31">
        <v>0.50310559006211197</v>
      </c>
      <c r="J920" s="29">
        <v>160</v>
      </c>
      <c r="K920" s="31">
        <v>0.49689440993788803</v>
      </c>
      <c r="L920" s="29">
        <v>2</v>
      </c>
      <c r="M920" s="29">
        <v>1</v>
      </c>
      <c r="N920" s="29">
        <v>281</v>
      </c>
      <c r="O920" s="29">
        <v>5</v>
      </c>
      <c r="P920" s="29">
        <v>0</v>
      </c>
      <c r="Q920" s="29">
        <v>13</v>
      </c>
      <c r="R920" s="29">
        <v>20</v>
      </c>
      <c r="S920" s="29">
        <f>SUM(Table6[[#This Row],[AmInd]:[HawPI]],Table6[[#This Row],[Multiple]])</f>
        <v>309</v>
      </c>
      <c r="T920" s="29">
        <v>321</v>
      </c>
      <c r="U920" s="31">
        <v>0.99689440993788803</v>
      </c>
      <c r="V920" s="29">
        <v>1</v>
      </c>
      <c r="W920" s="31">
        <v>3.1055900621118002E-3</v>
      </c>
      <c r="X920" s="29">
        <v>0</v>
      </c>
      <c r="Y920" s="29">
        <v>10</v>
      </c>
      <c r="Z920" s="29" t="s">
        <v>1869</v>
      </c>
      <c r="AA920" s="29">
        <v>50</v>
      </c>
      <c r="AB920" s="29">
        <v>46</v>
      </c>
      <c r="AC920" s="29">
        <v>59</v>
      </c>
      <c r="AD920" s="28">
        <v>50</v>
      </c>
      <c r="AE920" s="29">
        <v>56</v>
      </c>
      <c r="AF920" s="29">
        <v>51</v>
      </c>
      <c r="AG920" s="29">
        <v>0</v>
      </c>
      <c r="AH920" s="29">
        <v>0</v>
      </c>
      <c r="AI920" s="29">
        <v>0</v>
      </c>
      <c r="AJ920" s="29">
        <v>0</v>
      </c>
      <c r="AK920" s="29">
        <v>0</v>
      </c>
      <c r="AL920" s="29">
        <v>0</v>
      </c>
      <c r="AM920" s="29">
        <v>0</v>
      </c>
      <c r="AN920" s="29">
        <v>0</v>
      </c>
      <c r="AO920" s="29">
        <v>317</v>
      </c>
      <c r="AP920" s="72">
        <f>Table6[[#This Row],[FRL]]/Table6[[#This Row],[Total Students]]</f>
        <v>0.98447204968944102</v>
      </c>
      <c r="AQ920" s="29">
        <v>317</v>
      </c>
      <c r="AR920" s="57">
        <f>Table6[[#This Row],[At Risk]]/Table6[[#This Row],[Total Students]]</f>
        <v>0.98447204968944102</v>
      </c>
      <c r="AS920" s="29" t="s">
        <v>1767</v>
      </c>
      <c r="AT920" s="29" t="s">
        <v>1939</v>
      </c>
      <c r="AU920" s="70" t="s">
        <v>3247</v>
      </c>
    </row>
    <row r="921" spans="2:47" x14ac:dyDescent="0.25">
      <c r="B921" s="28" t="s">
        <v>1808</v>
      </c>
      <c r="C921" s="28" t="s">
        <v>166</v>
      </c>
      <c r="D921" s="28" t="s">
        <v>167</v>
      </c>
      <c r="E921" s="28" t="s">
        <v>2598</v>
      </c>
      <c r="F921" s="28" t="s">
        <v>1295</v>
      </c>
      <c r="G921" s="29">
        <v>301</v>
      </c>
      <c r="H921" s="29">
        <v>146</v>
      </c>
      <c r="I921" s="31">
        <v>0.48504983388704298</v>
      </c>
      <c r="J921" s="29">
        <v>155</v>
      </c>
      <c r="K921" s="31">
        <v>0.51495016611295696</v>
      </c>
      <c r="L921" s="29">
        <v>3</v>
      </c>
      <c r="M921" s="29">
        <v>0</v>
      </c>
      <c r="N921" s="29">
        <v>92</v>
      </c>
      <c r="O921" s="29">
        <v>26</v>
      </c>
      <c r="P921" s="29">
        <v>0</v>
      </c>
      <c r="Q921" s="29">
        <v>171</v>
      </c>
      <c r="R921" s="29">
        <v>9</v>
      </c>
      <c r="S921" s="29">
        <f>SUM(Table6[[#This Row],[AmInd]:[HawPI]],Table6[[#This Row],[Multiple]])</f>
        <v>130</v>
      </c>
      <c r="T921" s="29">
        <v>301</v>
      </c>
      <c r="U921" s="31">
        <v>1</v>
      </c>
      <c r="V921" s="29">
        <v>0</v>
      </c>
      <c r="W921" s="31">
        <v>0</v>
      </c>
      <c r="X921" s="29">
        <v>0</v>
      </c>
      <c r="Y921" s="29">
        <v>0</v>
      </c>
      <c r="Z921" s="29" t="s">
        <v>1869</v>
      </c>
      <c r="AA921" s="29">
        <v>0</v>
      </c>
      <c r="AB921" s="29">
        <v>0</v>
      </c>
      <c r="AC921" s="29">
        <v>0</v>
      </c>
      <c r="AD921" s="28">
        <v>0</v>
      </c>
      <c r="AE921" s="29">
        <v>0</v>
      </c>
      <c r="AF921" s="29">
        <v>0</v>
      </c>
      <c r="AG921" s="29">
        <v>89</v>
      </c>
      <c r="AH921" s="29">
        <v>125</v>
      </c>
      <c r="AI921" s="29">
        <v>87</v>
      </c>
      <c r="AJ921" s="29">
        <v>0</v>
      </c>
      <c r="AK921" s="29">
        <v>0</v>
      </c>
      <c r="AL921" s="29">
        <v>0</v>
      </c>
      <c r="AM921" s="29">
        <v>0</v>
      </c>
      <c r="AN921" s="29">
        <v>0</v>
      </c>
      <c r="AO921" s="29">
        <v>251</v>
      </c>
      <c r="AP921" s="72">
        <f>Table6[[#This Row],[FRL]]/Table6[[#This Row],[Total Students]]</f>
        <v>0.83388704318936879</v>
      </c>
      <c r="AQ921" s="29">
        <v>251</v>
      </c>
      <c r="AR921" s="57">
        <f>Table6[[#This Row],[At Risk]]/Table6[[#This Row],[Total Students]]</f>
        <v>0.83388704318936879</v>
      </c>
      <c r="AS921" s="29" t="s">
        <v>1767</v>
      </c>
      <c r="AT921" s="29" t="s">
        <v>1939</v>
      </c>
      <c r="AU921" s="70" t="s">
        <v>3247</v>
      </c>
    </row>
    <row r="922" spans="2:47" x14ac:dyDescent="0.25">
      <c r="B922" s="28" t="s">
        <v>1808</v>
      </c>
      <c r="C922" s="28" t="s">
        <v>166</v>
      </c>
      <c r="D922" s="28" t="s">
        <v>167</v>
      </c>
      <c r="E922" s="28" t="s">
        <v>2599</v>
      </c>
      <c r="F922" s="28" t="s">
        <v>1296</v>
      </c>
      <c r="G922" s="29">
        <v>586</v>
      </c>
      <c r="H922" s="29">
        <v>273</v>
      </c>
      <c r="I922" s="31">
        <v>0.46587030716723499</v>
      </c>
      <c r="J922" s="29">
        <v>313</v>
      </c>
      <c r="K922" s="31">
        <v>0.53412969283276401</v>
      </c>
      <c r="L922" s="29">
        <v>1</v>
      </c>
      <c r="M922" s="29">
        <v>9</v>
      </c>
      <c r="N922" s="29">
        <v>176</v>
      </c>
      <c r="O922" s="29">
        <v>137</v>
      </c>
      <c r="P922" s="29">
        <v>0</v>
      </c>
      <c r="Q922" s="29">
        <v>240</v>
      </c>
      <c r="R922" s="29">
        <v>23</v>
      </c>
      <c r="S922" s="29">
        <f>SUM(Table6[[#This Row],[AmInd]:[HawPI]],Table6[[#This Row],[Multiple]])</f>
        <v>346</v>
      </c>
      <c r="T922" s="29">
        <v>524</v>
      </c>
      <c r="U922" s="31">
        <v>0.89419795221843001</v>
      </c>
      <c r="V922" s="29">
        <v>62</v>
      </c>
      <c r="W922" s="31">
        <v>0.10580204778157</v>
      </c>
      <c r="X922" s="29">
        <v>0</v>
      </c>
      <c r="Y922" s="29">
        <v>12</v>
      </c>
      <c r="Z922" s="29" t="s">
        <v>1869</v>
      </c>
      <c r="AA922" s="29">
        <v>82</v>
      </c>
      <c r="AB922" s="29">
        <v>87</v>
      </c>
      <c r="AC922" s="29">
        <v>94</v>
      </c>
      <c r="AD922" s="28">
        <v>104</v>
      </c>
      <c r="AE922" s="29">
        <v>102</v>
      </c>
      <c r="AF922" s="29">
        <v>105</v>
      </c>
      <c r="AG922" s="29">
        <v>0</v>
      </c>
      <c r="AH922" s="29">
        <v>0</v>
      </c>
      <c r="AI922" s="29">
        <v>0</v>
      </c>
      <c r="AJ922" s="29">
        <v>0</v>
      </c>
      <c r="AK922" s="29">
        <v>0</v>
      </c>
      <c r="AL922" s="29">
        <v>0</v>
      </c>
      <c r="AM922" s="29">
        <v>0</v>
      </c>
      <c r="AN922" s="29">
        <v>0</v>
      </c>
      <c r="AO922" s="29">
        <v>518</v>
      </c>
      <c r="AP922" s="72">
        <f>Table6[[#This Row],[FRL]]/Table6[[#This Row],[Total Students]]</f>
        <v>0.88395904436860073</v>
      </c>
      <c r="AQ922" s="29">
        <v>523</v>
      </c>
      <c r="AR922" s="57">
        <f>Table6[[#This Row],[At Risk]]/Table6[[#This Row],[Total Students]]</f>
        <v>0.89249146757679176</v>
      </c>
      <c r="AS922" s="29" t="s">
        <v>1767</v>
      </c>
      <c r="AT922" s="29" t="s">
        <v>1939</v>
      </c>
      <c r="AU922" s="70" t="s">
        <v>3247</v>
      </c>
    </row>
    <row r="923" spans="2:47" x14ac:dyDescent="0.25">
      <c r="B923" s="28" t="s">
        <v>1808</v>
      </c>
      <c r="C923" s="28" t="s">
        <v>166</v>
      </c>
      <c r="D923" s="28" t="s">
        <v>167</v>
      </c>
      <c r="E923" s="28" t="s">
        <v>2600</v>
      </c>
      <c r="F923" s="28" t="s">
        <v>1297</v>
      </c>
      <c r="G923" s="29">
        <v>600</v>
      </c>
      <c r="H923" s="29">
        <v>288</v>
      </c>
      <c r="I923" s="31">
        <v>0.48</v>
      </c>
      <c r="J923" s="29">
        <v>312</v>
      </c>
      <c r="K923" s="31">
        <v>0.52</v>
      </c>
      <c r="L923" s="29">
        <v>4</v>
      </c>
      <c r="M923" s="29">
        <v>24</v>
      </c>
      <c r="N923" s="29">
        <v>196</v>
      </c>
      <c r="O923" s="29">
        <v>95</v>
      </c>
      <c r="P923" s="29">
        <v>1</v>
      </c>
      <c r="Q923" s="29">
        <v>248</v>
      </c>
      <c r="R923" s="29">
        <v>32</v>
      </c>
      <c r="S923" s="29">
        <f>SUM(Table6[[#This Row],[AmInd]:[HawPI]],Table6[[#This Row],[Multiple]])</f>
        <v>352</v>
      </c>
      <c r="T923" s="29">
        <v>556</v>
      </c>
      <c r="U923" s="31">
        <v>0.92666666666666697</v>
      </c>
      <c r="V923" s="29">
        <v>44</v>
      </c>
      <c r="W923" s="31">
        <v>7.3333333333333306E-2</v>
      </c>
      <c r="X923" s="29">
        <v>0</v>
      </c>
      <c r="Y923" s="29">
        <v>0</v>
      </c>
      <c r="Z923" s="29" t="s">
        <v>1869</v>
      </c>
      <c r="AA923" s="29">
        <v>0</v>
      </c>
      <c r="AB923" s="29">
        <v>0</v>
      </c>
      <c r="AC923" s="29">
        <v>0</v>
      </c>
      <c r="AD923" s="28">
        <v>0</v>
      </c>
      <c r="AE923" s="29">
        <v>0</v>
      </c>
      <c r="AF923" s="29">
        <v>0</v>
      </c>
      <c r="AG923" s="29">
        <v>203</v>
      </c>
      <c r="AH923" s="29">
        <v>198</v>
      </c>
      <c r="AI923" s="29">
        <v>199</v>
      </c>
      <c r="AJ923" s="29">
        <v>0</v>
      </c>
      <c r="AK923" s="29">
        <v>0</v>
      </c>
      <c r="AL923" s="29">
        <v>0</v>
      </c>
      <c r="AM923" s="29">
        <v>0</v>
      </c>
      <c r="AN923" s="29">
        <v>0</v>
      </c>
      <c r="AO923" s="29">
        <v>502</v>
      </c>
      <c r="AP923" s="72">
        <f>Table6[[#This Row],[FRL]]/Table6[[#This Row],[Total Students]]</f>
        <v>0.83666666666666667</v>
      </c>
      <c r="AQ923" s="29">
        <v>512</v>
      </c>
      <c r="AR923" s="57">
        <f>Table6[[#This Row],[At Risk]]/Table6[[#This Row],[Total Students]]</f>
        <v>0.85333333333333339</v>
      </c>
      <c r="AS923" s="29" t="s">
        <v>1767</v>
      </c>
      <c r="AT923" s="29" t="s">
        <v>1939</v>
      </c>
      <c r="AU923" s="70" t="s">
        <v>3247</v>
      </c>
    </row>
    <row r="924" spans="2:47" x14ac:dyDescent="0.25">
      <c r="B924" s="28" t="s">
        <v>1808</v>
      </c>
      <c r="C924" s="28" t="s">
        <v>166</v>
      </c>
      <c r="D924" s="28" t="s">
        <v>167</v>
      </c>
      <c r="E924" s="28" t="s">
        <v>2601</v>
      </c>
      <c r="F924" s="28" t="s">
        <v>1298</v>
      </c>
      <c r="G924" s="29">
        <v>806</v>
      </c>
      <c r="H924" s="29">
        <v>373</v>
      </c>
      <c r="I924" s="31">
        <v>0.46277915632754302</v>
      </c>
      <c r="J924" s="29">
        <v>433</v>
      </c>
      <c r="K924" s="31">
        <v>0.53722084367245704</v>
      </c>
      <c r="L924" s="29">
        <v>4</v>
      </c>
      <c r="M924" s="29">
        <v>29</v>
      </c>
      <c r="N924" s="29">
        <v>191</v>
      </c>
      <c r="O924" s="29">
        <v>94</v>
      </c>
      <c r="P924" s="29">
        <v>1</v>
      </c>
      <c r="Q924" s="29">
        <v>459</v>
      </c>
      <c r="R924" s="29">
        <v>28</v>
      </c>
      <c r="S924" s="29">
        <f>SUM(Table6[[#This Row],[AmInd]:[HawPI]],Table6[[#This Row],[Multiple]])</f>
        <v>347</v>
      </c>
      <c r="T924" s="29">
        <v>771</v>
      </c>
      <c r="U924" s="31">
        <v>0.95657568238213397</v>
      </c>
      <c r="V924" s="29">
        <v>35</v>
      </c>
      <c r="W924" s="31">
        <v>4.3424317617865998E-2</v>
      </c>
      <c r="X924" s="29">
        <v>0</v>
      </c>
      <c r="Y924" s="29">
        <v>7</v>
      </c>
      <c r="Z924" s="29" t="s">
        <v>1869</v>
      </c>
      <c r="AA924" s="29">
        <v>128</v>
      </c>
      <c r="AB924" s="29">
        <v>121</v>
      </c>
      <c r="AC924" s="29">
        <v>142</v>
      </c>
      <c r="AD924" s="28">
        <v>137</v>
      </c>
      <c r="AE924" s="29">
        <v>129</v>
      </c>
      <c r="AF924" s="29">
        <v>142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651</v>
      </c>
      <c r="AP924" s="72">
        <f>Table6[[#This Row],[FRL]]/Table6[[#This Row],[Total Students]]</f>
        <v>0.80769230769230771</v>
      </c>
      <c r="AQ924" s="29">
        <v>656</v>
      </c>
      <c r="AR924" s="57">
        <f>Table6[[#This Row],[At Risk]]/Table6[[#This Row],[Total Students]]</f>
        <v>0.81389578163771714</v>
      </c>
      <c r="AS924" s="29" t="s">
        <v>1767</v>
      </c>
      <c r="AT924" s="29" t="s">
        <v>1939</v>
      </c>
      <c r="AU924" s="70" t="s">
        <v>3247</v>
      </c>
    </row>
    <row r="925" spans="2:47" x14ac:dyDescent="0.25">
      <c r="B925" s="28" t="s">
        <v>1808</v>
      </c>
      <c r="C925" s="28" t="s">
        <v>166</v>
      </c>
      <c r="D925" s="28" t="s">
        <v>167</v>
      </c>
      <c r="E925" s="28" t="s">
        <v>2602</v>
      </c>
      <c r="F925" s="28" t="s">
        <v>1299</v>
      </c>
      <c r="G925" s="29">
        <v>25</v>
      </c>
      <c r="H925" s="29">
        <v>10</v>
      </c>
      <c r="I925" s="31">
        <v>0.4</v>
      </c>
      <c r="J925" s="29">
        <v>15</v>
      </c>
      <c r="K925" s="31">
        <v>0.6</v>
      </c>
      <c r="L925" s="29">
        <v>0</v>
      </c>
      <c r="M925" s="29">
        <v>0</v>
      </c>
      <c r="N925" s="29">
        <v>3</v>
      </c>
      <c r="O925" s="29">
        <v>2</v>
      </c>
      <c r="P925" s="29">
        <v>0</v>
      </c>
      <c r="Q925" s="29">
        <v>20</v>
      </c>
      <c r="R925" s="29">
        <v>0</v>
      </c>
      <c r="S925" s="29">
        <f>SUM(Table6[[#This Row],[AmInd]:[HawPI]],Table6[[#This Row],[Multiple]])</f>
        <v>5</v>
      </c>
      <c r="T925" s="29">
        <v>25</v>
      </c>
      <c r="U925" s="31">
        <v>1</v>
      </c>
      <c r="V925" s="29">
        <v>0</v>
      </c>
      <c r="W925" s="31">
        <v>0</v>
      </c>
      <c r="X925" s="29">
        <v>0</v>
      </c>
      <c r="Y925" s="29">
        <v>25</v>
      </c>
      <c r="Z925" s="29" t="s">
        <v>1869</v>
      </c>
      <c r="AA925" s="29">
        <v>0</v>
      </c>
      <c r="AB925" s="29">
        <v>0</v>
      </c>
      <c r="AC925" s="29">
        <v>0</v>
      </c>
      <c r="AD925" s="28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9</v>
      </c>
      <c r="AP925" s="72">
        <f>Table6[[#This Row],[FRL]]/Table6[[#This Row],[Total Students]]</f>
        <v>0.36</v>
      </c>
      <c r="AQ925" s="29">
        <v>9</v>
      </c>
      <c r="AR925" s="57">
        <f>Table6[[#This Row],[At Risk]]/Table6[[#This Row],[Total Students]]</f>
        <v>0.36</v>
      </c>
      <c r="AS925" s="29" t="s">
        <v>1767</v>
      </c>
      <c r="AT925" s="29" t="s">
        <v>1939</v>
      </c>
      <c r="AU925" s="70" t="s">
        <v>3247</v>
      </c>
    </row>
    <row r="926" spans="2:47" x14ac:dyDescent="0.25">
      <c r="B926" s="28" t="s">
        <v>1808</v>
      </c>
      <c r="C926" s="28" t="s">
        <v>168</v>
      </c>
      <c r="D926" s="28" t="s">
        <v>169</v>
      </c>
      <c r="E926" s="28" t="s">
        <v>2603</v>
      </c>
      <c r="F926" s="28" t="s">
        <v>1300</v>
      </c>
      <c r="G926" s="29">
        <v>240</v>
      </c>
      <c r="H926" s="29">
        <v>120</v>
      </c>
      <c r="I926" s="31">
        <v>0.5</v>
      </c>
      <c r="J926" s="29">
        <v>120</v>
      </c>
      <c r="K926" s="31">
        <v>0.5</v>
      </c>
      <c r="L926" s="29">
        <v>0</v>
      </c>
      <c r="M926" s="29">
        <v>1</v>
      </c>
      <c r="N926" s="29">
        <v>36</v>
      </c>
      <c r="O926" s="29">
        <v>11</v>
      </c>
      <c r="P926" s="29">
        <v>0</v>
      </c>
      <c r="Q926" s="29">
        <v>184</v>
      </c>
      <c r="R926" s="29">
        <v>8</v>
      </c>
      <c r="S926" s="29">
        <f>SUM(Table6[[#This Row],[AmInd]:[HawPI]],Table6[[#This Row],[Multiple]])</f>
        <v>56</v>
      </c>
      <c r="T926" s="29">
        <v>237</v>
      </c>
      <c r="U926" s="31">
        <v>0.98750000000000004</v>
      </c>
      <c r="V926" s="29">
        <v>3</v>
      </c>
      <c r="W926" s="31">
        <v>1.2500000000000001E-2</v>
      </c>
      <c r="X926" s="29">
        <v>0</v>
      </c>
      <c r="Y926" s="29">
        <v>12</v>
      </c>
      <c r="Z926" s="29" t="s">
        <v>1869</v>
      </c>
      <c r="AA926" s="29">
        <v>65</v>
      </c>
      <c r="AB926" s="29">
        <v>83</v>
      </c>
      <c r="AC926" s="29">
        <v>80</v>
      </c>
      <c r="AD926" s="28">
        <v>0</v>
      </c>
      <c r="AE926" s="29">
        <v>0</v>
      </c>
      <c r="AF926" s="29">
        <v>0</v>
      </c>
      <c r="AG926" s="29">
        <v>0</v>
      </c>
      <c r="AH926" s="29">
        <v>0</v>
      </c>
      <c r="AI926" s="29">
        <v>0</v>
      </c>
      <c r="AJ926" s="29">
        <v>0</v>
      </c>
      <c r="AK926" s="29">
        <v>0</v>
      </c>
      <c r="AL926" s="29">
        <v>0</v>
      </c>
      <c r="AM926" s="29">
        <v>0</v>
      </c>
      <c r="AN926" s="29">
        <v>0</v>
      </c>
      <c r="AO926" s="29">
        <v>152</v>
      </c>
      <c r="AP926" s="72">
        <f>Table6[[#This Row],[FRL]]/Table6[[#This Row],[Total Students]]</f>
        <v>0.6333333333333333</v>
      </c>
      <c r="AQ926" s="29">
        <v>152</v>
      </c>
      <c r="AR926" s="57">
        <f>Table6[[#This Row],[At Risk]]/Table6[[#This Row],[Total Students]]</f>
        <v>0.6333333333333333</v>
      </c>
      <c r="AS926" s="29" t="s">
        <v>1767</v>
      </c>
      <c r="AT926" s="29" t="s">
        <v>1789</v>
      </c>
      <c r="AU926" s="70" t="s">
        <v>3247</v>
      </c>
    </row>
    <row r="927" spans="2:47" ht="30" x14ac:dyDescent="0.25">
      <c r="B927" s="28" t="s">
        <v>1808</v>
      </c>
      <c r="C927" s="28" t="s">
        <v>168</v>
      </c>
      <c r="D927" s="28" t="s">
        <v>169</v>
      </c>
      <c r="E927" s="28" t="s">
        <v>2604</v>
      </c>
      <c r="F927" s="28" t="s">
        <v>1301</v>
      </c>
      <c r="G927" s="29">
        <v>12</v>
      </c>
      <c r="H927" s="29">
        <v>4</v>
      </c>
      <c r="I927" s="31">
        <v>0.33333333333333298</v>
      </c>
      <c r="J927" s="29">
        <v>8</v>
      </c>
      <c r="K927" s="31">
        <v>0.66666666666666696</v>
      </c>
      <c r="L927" s="29">
        <v>0</v>
      </c>
      <c r="M927" s="29">
        <v>0</v>
      </c>
      <c r="N927" s="29">
        <v>10</v>
      </c>
      <c r="O927" s="29">
        <v>1</v>
      </c>
      <c r="P927" s="29">
        <v>0</v>
      </c>
      <c r="Q927" s="29">
        <v>1</v>
      </c>
      <c r="R927" s="29">
        <v>0</v>
      </c>
      <c r="S927" s="29">
        <f>SUM(Table6[[#This Row],[AmInd]:[HawPI]],Table6[[#This Row],[Multiple]])</f>
        <v>11</v>
      </c>
      <c r="T927" s="29">
        <v>12</v>
      </c>
      <c r="U927" s="31">
        <v>1</v>
      </c>
      <c r="V927" s="29">
        <v>0</v>
      </c>
      <c r="W927" s="31">
        <v>0</v>
      </c>
      <c r="X927" s="29">
        <v>0</v>
      </c>
      <c r="Y927" s="29">
        <v>12</v>
      </c>
      <c r="Z927" s="29" t="s">
        <v>1869</v>
      </c>
      <c r="AA927" s="29">
        <v>0</v>
      </c>
      <c r="AB927" s="29">
        <v>0</v>
      </c>
      <c r="AC927" s="29">
        <v>0</v>
      </c>
      <c r="AD927" s="28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12</v>
      </c>
      <c r="AP927" s="72">
        <f>Table6[[#This Row],[FRL]]/Table6[[#This Row],[Total Students]]</f>
        <v>1</v>
      </c>
      <c r="AQ927" s="29">
        <v>12</v>
      </c>
      <c r="AR927" s="57">
        <f>Table6[[#This Row],[At Risk]]/Table6[[#This Row],[Total Students]]</f>
        <v>1</v>
      </c>
      <c r="AS927" s="29" t="s">
        <v>1767</v>
      </c>
      <c r="AT927" s="29" t="s">
        <v>1789</v>
      </c>
      <c r="AU927" s="70" t="s">
        <v>3247</v>
      </c>
    </row>
    <row r="928" spans="2:47" x14ac:dyDescent="0.25">
      <c r="B928" s="28" t="s">
        <v>1808</v>
      </c>
      <c r="C928" s="28" t="s">
        <v>168</v>
      </c>
      <c r="D928" s="28" t="s">
        <v>169</v>
      </c>
      <c r="E928" s="28" t="s">
        <v>2605</v>
      </c>
      <c r="F928" s="28" t="s">
        <v>1302</v>
      </c>
      <c r="G928" s="29">
        <v>1331</v>
      </c>
      <c r="H928" s="29">
        <v>651</v>
      </c>
      <c r="I928" s="31">
        <v>0.48910593538692698</v>
      </c>
      <c r="J928" s="29">
        <v>680</v>
      </c>
      <c r="K928" s="31">
        <v>0.51089406461307296</v>
      </c>
      <c r="L928" s="29">
        <v>3</v>
      </c>
      <c r="M928" s="29">
        <v>23</v>
      </c>
      <c r="N928" s="29">
        <v>447</v>
      </c>
      <c r="O928" s="29">
        <v>108</v>
      </c>
      <c r="P928" s="29">
        <v>3</v>
      </c>
      <c r="Q928" s="29">
        <v>719</v>
      </c>
      <c r="R928" s="29">
        <v>28</v>
      </c>
      <c r="S928" s="29">
        <f>SUM(Table6[[#This Row],[AmInd]:[HawPI]],Table6[[#This Row],[Multiple]])</f>
        <v>612</v>
      </c>
      <c r="T928" s="29">
        <v>1316</v>
      </c>
      <c r="U928" s="31">
        <v>0.98873027798647595</v>
      </c>
      <c r="V928" s="29">
        <v>15</v>
      </c>
      <c r="W928" s="31">
        <v>1.1269722013523701E-2</v>
      </c>
      <c r="X928" s="29">
        <v>0</v>
      </c>
      <c r="Y928" s="29">
        <v>0</v>
      </c>
      <c r="Z928" s="29" t="s">
        <v>1869</v>
      </c>
      <c r="AA928" s="29">
        <v>0</v>
      </c>
      <c r="AB928" s="29">
        <v>0</v>
      </c>
      <c r="AC928" s="29">
        <v>0</v>
      </c>
      <c r="AD928" s="28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3</v>
      </c>
      <c r="AJ928" s="29">
        <v>311</v>
      </c>
      <c r="AK928" s="29">
        <v>30</v>
      </c>
      <c r="AL928" s="29">
        <v>360</v>
      </c>
      <c r="AM928" s="29">
        <v>326</v>
      </c>
      <c r="AN928" s="29">
        <v>301</v>
      </c>
      <c r="AO928" s="29">
        <v>661</v>
      </c>
      <c r="AP928" s="72">
        <f>Table6[[#This Row],[FRL]]/Table6[[#This Row],[Total Students]]</f>
        <v>0.49661908339594291</v>
      </c>
      <c r="AQ928" s="29">
        <v>665</v>
      </c>
      <c r="AR928" s="57">
        <f>Table6[[#This Row],[At Risk]]/Table6[[#This Row],[Total Students]]</f>
        <v>0.49962434259954919</v>
      </c>
      <c r="AS928" s="29" t="s">
        <v>1767</v>
      </c>
      <c r="AT928" s="29" t="s">
        <v>1789</v>
      </c>
      <c r="AU928" s="70" t="s">
        <v>3247</v>
      </c>
    </row>
    <row r="929" spans="2:47" x14ac:dyDescent="0.25">
      <c r="B929" s="28" t="s">
        <v>1808</v>
      </c>
      <c r="C929" s="28" t="s">
        <v>168</v>
      </c>
      <c r="D929" s="28" t="s">
        <v>169</v>
      </c>
      <c r="E929" s="28" t="s">
        <v>2606</v>
      </c>
      <c r="F929" s="28" t="s">
        <v>1303</v>
      </c>
      <c r="G929" s="29">
        <v>1444</v>
      </c>
      <c r="H929" s="29">
        <v>696</v>
      </c>
      <c r="I929" s="31">
        <v>0.48199445983379502</v>
      </c>
      <c r="J929" s="29">
        <v>748</v>
      </c>
      <c r="K929" s="31">
        <v>0.51800554016620504</v>
      </c>
      <c r="L929" s="29">
        <v>5</v>
      </c>
      <c r="M929" s="29">
        <v>15</v>
      </c>
      <c r="N929" s="29">
        <v>448</v>
      </c>
      <c r="O929" s="29">
        <v>72</v>
      </c>
      <c r="P929" s="29">
        <v>4</v>
      </c>
      <c r="Q929" s="29">
        <v>857</v>
      </c>
      <c r="R929" s="29">
        <v>43</v>
      </c>
      <c r="S929" s="29">
        <f>SUM(Table6[[#This Row],[AmInd]:[HawPI]],Table6[[#This Row],[Multiple]])</f>
        <v>587</v>
      </c>
      <c r="T929" s="29">
        <v>1434</v>
      </c>
      <c r="U929" s="31">
        <v>0.99307479224376705</v>
      </c>
      <c r="V929" s="29">
        <v>10</v>
      </c>
      <c r="W929" s="31">
        <v>6.9252077562326902E-3</v>
      </c>
      <c r="X929" s="29">
        <v>0</v>
      </c>
      <c r="Y929" s="29">
        <v>0</v>
      </c>
      <c r="Z929" s="29" t="s">
        <v>1869</v>
      </c>
      <c r="AA929" s="29">
        <v>0</v>
      </c>
      <c r="AB929" s="29">
        <v>0</v>
      </c>
      <c r="AC929" s="29">
        <v>0</v>
      </c>
      <c r="AD929" s="28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5</v>
      </c>
      <c r="AJ929" s="29">
        <v>373</v>
      </c>
      <c r="AK929" s="29">
        <v>37</v>
      </c>
      <c r="AL929" s="29">
        <v>349</v>
      </c>
      <c r="AM929" s="29">
        <v>368</v>
      </c>
      <c r="AN929" s="29">
        <v>312</v>
      </c>
      <c r="AO929" s="29">
        <v>671</v>
      </c>
      <c r="AP929" s="72">
        <f>Table6[[#This Row],[FRL]]/Table6[[#This Row],[Total Students]]</f>
        <v>0.4646814404432133</v>
      </c>
      <c r="AQ929" s="29">
        <v>676</v>
      </c>
      <c r="AR929" s="57">
        <f>Table6[[#This Row],[At Risk]]/Table6[[#This Row],[Total Students]]</f>
        <v>0.46814404432132967</v>
      </c>
      <c r="AS929" s="29" t="s">
        <v>1767</v>
      </c>
      <c r="AT929" s="29" t="s">
        <v>1789</v>
      </c>
      <c r="AU929" s="70" t="s">
        <v>3247</v>
      </c>
    </row>
    <row r="930" spans="2:47" x14ac:dyDescent="0.25">
      <c r="B930" s="28" t="s">
        <v>1808</v>
      </c>
      <c r="C930" s="28" t="s">
        <v>168</v>
      </c>
      <c r="D930" s="28" t="s">
        <v>169</v>
      </c>
      <c r="E930" s="28" t="s">
        <v>2607</v>
      </c>
      <c r="F930" s="28" t="s">
        <v>1304</v>
      </c>
      <c r="G930" s="29">
        <v>304</v>
      </c>
      <c r="H930" s="29">
        <v>142</v>
      </c>
      <c r="I930" s="31">
        <v>0.46710526315789502</v>
      </c>
      <c r="J930" s="29">
        <v>162</v>
      </c>
      <c r="K930" s="31">
        <v>0.53289473684210498</v>
      </c>
      <c r="L930" s="29">
        <v>0</v>
      </c>
      <c r="M930" s="29">
        <v>0</v>
      </c>
      <c r="N930" s="29">
        <v>222</v>
      </c>
      <c r="O930" s="29">
        <v>14</v>
      </c>
      <c r="P930" s="29">
        <v>0</v>
      </c>
      <c r="Q930" s="29">
        <v>61</v>
      </c>
      <c r="R930" s="29">
        <v>7</v>
      </c>
      <c r="S930" s="29">
        <f>SUM(Table6[[#This Row],[AmInd]:[HawPI]],Table6[[#This Row],[Multiple]])</f>
        <v>243</v>
      </c>
      <c r="T930" s="29">
        <v>301</v>
      </c>
      <c r="U930" s="31">
        <v>0.99013157894736803</v>
      </c>
      <c r="V930" s="29">
        <v>3</v>
      </c>
      <c r="W930" s="31">
        <v>9.8684210526315801E-3</v>
      </c>
      <c r="X930" s="29">
        <v>0</v>
      </c>
      <c r="Y930" s="29">
        <v>0</v>
      </c>
      <c r="Z930" s="29" t="s">
        <v>1869</v>
      </c>
      <c r="AA930" s="29">
        <v>0</v>
      </c>
      <c r="AB930" s="29">
        <v>0</v>
      </c>
      <c r="AC930" s="29">
        <v>0</v>
      </c>
      <c r="AD930" s="28">
        <v>0</v>
      </c>
      <c r="AE930" s="29">
        <v>0</v>
      </c>
      <c r="AF930" s="29">
        <v>0</v>
      </c>
      <c r="AG930" s="29">
        <v>115</v>
      </c>
      <c r="AH930" s="29">
        <v>90</v>
      </c>
      <c r="AI930" s="29">
        <v>99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254</v>
      </c>
      <c r="AP930" s="72">
        <f>Table6[[#This Row],[FRL]]/Table6[[#This Row],[Total Students]]</f>
        <v>0.83552631578947367</v>
      </c>
      <c r="AQ930" s="29">
        <v>255</v>
      </c>
      <c r="AR930" s="57">
        <f>Table6[[#This Row],[At Risk]]/Table6[[#This Row],[Total Students]]</f>
        <v>0.83881578947368418</v>
      </c>
      <c r="AS930" s="29" t="s">
        <v>1767</v>
      </c>
      <c r="AT930" s="29" t="s">
        <v>1789</v>
      </c>
      <c r="AU930" s="70" t="s">
        <v>3247</v>
      </c>
    </row>
    <row r="931" spans="2:47" x14ac:dyDescent="0.25">
      <c r="B931" s="28" t="s">
        <v>1808</v>
      </c>
      <c r="C931" s="28" t="s">
        <v>168</v>
      </c>
      <c r="D931" s="28" t="s">
        <v>169</v>
      </c>
      <c r="E931" s="28" t="s">
        <v>2608</v>
      </c>
      <c r="F931" s="28" t="s">
        <v>1305</v>
      </c>
      <c r="G931" s="29">
        <v>601</v>
      </c>
      <c r="H931" s="29">
        <v>300</v>
      </c>
      <c r="I931" s="31">
        <v>0.49916805324459201</v>
      </c>
      <c r="J931" s="29">
        <v>301</v>
      </c>
      <c r="K931" s="31">
        <v>0.50083194675540799</v>
      </c>
      <c r="L931" s="29">
        <v>1</v>
      </c>
      <c r="M931" s="29">
        <v>11</v>
      </c>
      <c r="N931" s="29">
        <v>154</v>
      </c>
      <c r="O931" s="29">
        <v>25</v>
      </c>
      <c r="P931" s="29">
        <v>1</v>
      </c>
      <c r="Q931" s="29">
        <v>392</v>
      </c>
      <c r="R931" s="29">
        <v>17</v>
      </c>
      <c r="S931" s="29">
        <f>SUM(Table6[[#This Row],[AmInd]:[HawPI]],Table6[[#This Row],[Multiple]])</f>
        <v>209</v>
      </c>
      <c r="T931" s="29">
        <v>597</v>
      </c>
      <c r="U931" s="31">
        <v>0.993344425956739</v>
      </c>
      <c r="V931" s="29">
        <v>4</v>
      </c>
      <c r="W931" s="31">
        <v>6.6555740432612297E-3</v>
      </c>
      <c r="X931" s="29">
        <v>0</v>
      </c>
      <c r="Y931" s="29">
        <v>0</v>
      </c>
      <c r="Z931" s="29" t="s">
        <v>1869</v>
      </c>
      <c r="AA931" s="29">
        <v>0</v>
      </c>
      <c r="AB931" s="29">
        <v>0</v>
      </c>
      <c r="AC931" s="29">
        <v>0</v>
      </c>
      <c r="AD931" s="28">
        <v>197</v>
      </c>
      <c r="AE931" s="29">
        <v>211</v>
      </c>
      <c r="AF931" s="29">
        <v>193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241</v>
      </c>
      <c r="AP931" s="72">
        <f>Table6[[#This Row],[FRL]]/Table6[[#This Row],[Total Students]]</f>
        <v>0.40099833610648916</v>
      </c>
      <c r="AQ931" s="29">
        <v>243</v>
      </c>
      <c r="AR931" s="57">
        <f>Table6[[#This Row],[At Risk]]/Table6[[#This Row],[Total Students]]</f>
        <v>0.40432612312811977</v>
      </c>
      <c r="AS931" s="29" t="s">
        <v>1767</v>
      </c>
      <c r="AT931" s="29" t="s">
        <v>1789</v>
      </c>
      <c r="AU931" s="70" t="s">
        <v>3247</v>
      </c>
    </row>
    <row r="932" spans="2:47" x14ac:dyDescent="0.25">
      <c r="B932" s="28" t="s">
        <v>1808</v>
      </c>
      <c r="C932" s="28" t="s">
        <v>168</v>
      </c>
      <c r="D932" s="28" t="s">
        <v>169</v>
      </c>
      <c r="E932" s="28" t="s">
        <v>2609</v>
      </c>
      <c r="F932" s="28" t="s">
        <v>1306</v>
      </c>
      <c r="G932" s="29">
        <v>633</v>
      </c>
      <c r="H932" s="29">
        <v>316</v>
      </c>
      <c r="I932" s="31">
        <v>0.49921011058451797</v>
      </c>
      <c r="J932" s="29">
        <v>317</v>
      </c>
      <c r="K932" s="31">
        <v>0.50078988941548197</v>
      </c>
      <c r="L932" s="29">
        <v>0</v>
      </c>
      <c r="M932" s="29">
        <v>0</v>
      </c>
      <c r="N932" s="29">
        <v>428</v>
      </c>
      <c r="O932" s="29">
        <v>39</v>
      </c>
      <c r="P932" s="29">
        <v>0</v>
      </c>
      <c r="Q932" s="29">
        <v>156</v>
      </c>
      <c r="R932" s="29">
        <v>10</v>
      </c>
      <c r="S932" s="29">
        <f>SUM(Table6[[#This Row],[AmInd]:[HawPI]],Table6[[#This Row],[Multiple]])</f>
        <v>477</v>
      </c>
      <c r="T932" s="29">
        <v>614</v>
      </c>
      <c r="U932" s="31">
        <v>0.96998420221169002</v>
      </c>
      <c r="V932" s="29">
        <v>19</v>
      </c>
      <c r="W932" s="31">
        <v>3.0015797788309598E-2</v>
      </c>
      <c r="X932" s="29">
        <v>0</v>
      </c>
      <c r="Y932" s="29">
        <v>14</v>
      </c>
      <c r="Z932" s="29" t="s">
        <v>1869</v>
      </c>
      <c r="AA932" s="29">
        <v>86</v>
      </c>
      <c r="AB932" s="29">
        <v>115</v>
      </c>
      <c r="AC932" s="29">
        <v>126</v>
      </c>
      <c r="AD932" s="28">
        <v>96</v>
      </c>
      <c r="AE932" s="29">
        <v>97</v>
      </c>
      <c r="AF932" s="29">
        <v>99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547</v>
      </c>
      <c r="AP932" s="72">
        <f>Table6[[#This Row],[FRL]]/Table6[[#This Row],[Total Students]]</f>
        <v>0.86413902053712477</v>
      </c>
      <c r="AQ932" s="29">
        <v>547</v>
      </c>
      <c r="AR932" s="57">
        <f>Table6[[#This Row],[At Risk]]/Table6[[#This Row],[Total Students]]</f>
        <v>0.86413902053712477</v>
      </c>
      <c r="AS932" s="29" t="s">
        <v>1767</v>
      </c>
      <c r="AT932" s="29" t="s">
        <v>1789</v>
      </c>
      <c r="AU932" s="70" t="s">
        <v>3247</v>
      </c>
    </row>
    <row r="933" spans="2:47" x14ac:dyDescent="0.25">
      <c r="B933" s="28" t="s">
        <v>1808</v>
      </c>
      <c r="C933" s="28" t="s">
        <v>168</v>
      </c>
      <c r="D933" s="28" t="s">
        <v>169</v>
      </c>
      <c r="E933" s="28" t="s">
        <v>2610</v>
      </c>
      <c r="F933" s="28" t="s">
        <v>1307</v>
      </c>
      <c r="G933" s="29">
        <v>857</v>
      </c>
      <c r="H933" s="29">
        <v>446</v>
      </c>
      <c r="I933" s="31">
        <v>0.52042007001166901</v>
      </c>
      <c r="J933" s="29">
        <v>411</v>
      </c>
      <c r="K933" s="31">
        <v>0.47957992998833099</v>
      </c>
      <c r="L933" s="29">
        <v>4</v>
      </c>
      <c r="M933" s="29">
        <v>4</v>
      </c>
      <c r="N933" s="29">
        <v>166</v>
      </c>
      <c r="O933" s="29">
        <v>40</v>
      </c>
      <c r="P933" s="29">
        <v>0</v>
      </c>
      <c r="Q933" s="29">
        <v>619</v>
      </c>
      <c r="R933" s="29">
        <v>24</v>
      </c>
      <c r="S933" s="29">
        <f>SUM(Table6[[#This Row],[AmInd]:[HawPI]],Table6[[#This Row],[Multiple]])</f>
        <v>238</v>
      </c>
      <c r="T933" s="29">
        <v>856</v>
      </c>
      <c r="U933" s="31">
        <v>0.99883313885647595</v>
      </c>
      <c r="V933" s="29">
        <v>1</v>
      </c>
      <c r="W933" s="31">
        <v>1.1668611435239199E-3</v>
      </c>
      <c r="X933" s="29">
        <v>0</v>
      </c>
      <c r="Y933" s="29">
        <v>0</v>
      </c>
      <c r="Z933" s="29" t="s">
        <v>1869</v>
      </c>
      <c r="AA933" s="29">
        <v>0</v>
      </c>
      <c r="AB933" s="29">
        <v>0</v>
      </c>
      <c r="AC933" s="29">
        <v>0</v>
      </c>
      <c r="AD933" s="28">
        <v>0</v>
      </c>
      <c r="AE933" s="29">
        <v>0</v>
      </c>
      <c r="AF933" s="29">
        <v>0</v>
      </c>
      <c r="AG933" s="29">
        <v>274</v>
      </c>
      <c r="AH933" s="29">
        <v>328</v>
      </c>
      <c r="AI933" s="29">
        <v>255</v>
      </c>
      <c r="AJ933" s="29">
        <v>0</v>
      </c>
      <c r="AK933" s="29">
        <v>0</v>
      </c>
      <c r="AL933" s="29">
        <v>0</v>
      </c>
      <c r="AM933" s="29">
        <v>0</v>
      </c>
      <c r="AN933" s="29">
        <v>0</v>
      </c>
      <c r="AO933" s="29">
        <v>370</v>
      </c>
      <c r="AP933" s="72">
        <f>Table6[[#This Row],[FRL]]/Table6[[#This Row],[Total Students]]</f>
        <v>0.43173862310385064</v>
      </c>
      <c r="AQ933" s="29">
        <v>371</v>
      </c>
      <c r="AR933" s="57">
        <f>Table6[[#This Row],[At Risk]]/Table6[[#This Row],[Total Students]]</f>
        <v>0.43290548424737457</v>
      </c>
      <c r="AS933" s="29" t="s">
        <v>1767</v>
      </c>
      <c r="AT933" s="29" t="s">
        <v>1789</v>
      </c>
      <c r="AU933" s="70" t="s">
        <v>3247</v>
      </c>
    </row>
    <row r="934" spans="2:47" x14ac:dyDescent="0.25">
      <c r="B934" s="28" t="s">
        <v>1808</v>
      </c>
      <c r="C934" s="28" t="s">
        <v>168</v>
      </c>
      <c r="D934" s="28" t="s">
        <v>169</v>
      </c>
      <c r="E934" s="28" t="s">
        <v>2611</v>
      </c>
      <c r="F934" s="28" t="s">
        <v>1308</v>
      </c>
      <c r="G934" s="29">
        <v>639</v>
      </c>
      <c r="H934" s="29">
        <v>298</v>
      </c>
      <c r="I934" s="31">
        <v>0.46635367762128299</v>
      </c>
      <c r="J934" s="29">
        <v>341</v>
      </c>
      <c r="K934" s="31">
        <v>0.53364632237871701</v>
      </c>
      <c r="L934" s="29">
        <v>2</v>
      </c>
      <c r="M934" s="29">
        <v>10</v>
      </c>
      <c r="N934" s="29">
        <v>157</v>
      </c>
      <c r="O934" s="29">
        <v>15</v>
      </c>
      <c r="P934" s="29">
        <v>1</v>
      </c>
      <c r="Q934" s="29">
        <v>429</v>
      </c>
      <c r="R934" s="29">
        <v>25</v>
      </c>
      <c r="S934" s="29">
        <f>SUM(Table6[[#This Row],[AmInd]:[HawPI]],Table6[[#This Row],[Multiple]])</f>
        <v>210</v>
      </c>
      <c r="T934" s="29">
        <v>629</v>
      </c>
      <c r="U934" s="31">
        <v>0.98435054773082897</v>
      </c>
      <c r="V934" s="29">
        <v>10</v>
      </c>
      <c r="W934" s="31">
        <v>1.56494522691706E-2</v>
      </c>
      <c r="X934" s="29">
        <v>0</v>
      </c>
      <c r="Y934" s="29">
        <v>28</v>
      </c>
      <c r="Z934" s="29" t="s">
        <v>1869</v>
      </c>
      <c r="AA934" s="29">
        <v>206</v>
      </c>
      <c r="AB934" s="29">
        <v>200</v>
      </c>
      <c r="AC934" s="29">
        <v>205</v>
      </c>
      <c r="AD934" s="28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269</v>
      </c>
      <c r="AP934" s="72">
        <f>Table6[[#This Row],[FRL]]/Table6[[#This Row],[Total Students]]</f>
        <v>0.4209702660406886</v>
      </c>
      <c r="AQ934" s="29">
        <v>271</v>
      </c>
      <c r="AR934" s="57">
        <f>Table6[[#This Row],[At Risk]]/Table6[[#This Row],[Total Students]]</f>
        <v>0.42410015649452271</v>
      </c>
      <c r="AS934" s="29" t="s">
        <v>1767</v>
      </c>
      <c r="AT934" s="29" t="s">
        <v>1789</v>
      </c>
      <c r="AU934" s="70" t="s">
        <v>3247</v>
      </c>
    </row>
    <row r="935" spans="2:47" x14ac:dyDescent="0.25">
      <c r="B935" s="28" t="s">
        <v>1808</v>
      </c>
      <c r="C935" s="28" t="s">
        <v>168</v>
      </c>
      <c r="D935" s="28" t="s">
        <v>169</v>
      </c>
      <c r="E935" s="28" t="s">
        <v>2612</v>
      </c>
      <c r="F935" s="28" t="s">
        <v>1309</v>
      </c>
      <c r="G935" s="29">
        <v>494</v>
      </c>
      <c r="H935" s="29">
        <v>227</v>
      </c>
      <c r="I935" s="31">
        <v>0.459514170040486</v>
      </c>
      <c r="J935" s="29">
        <v>267</v>
      </c>
      <c r="K935" s="31">
        <v>0.540485829959514</v>
      </c>
      <c r="L935" s="29">
        <v>4</v>
      </c>
      <c r="M935" s="29">
        <v>1</v>
      </c>
      <c r="N935" s="29">
        <v>75</v>
      </c>
      <c r="O935" s="29">
        <v>15</v>
      </c>
      <c r="P935" s="29">
        <v>0</v>
      </c>
      <c r="Q935" s="29">
        <v>396</v>
      </c>
      <c r="R935" s="29">
        <v>3</v>
      </c>
      <c r="S935" s="29">
        <f>SUM(Table6[[#This Row],[AmInd]:[HawPI]],Table6[[#This Row],[Multiple]])</f>
        <v>98</v>
      </c>
      <c r="T935" s="29">
        <v>489</v>
      </c>
      <c r="U935" s="31">
        <v>0.98987854251012097</v>
      </c>
      <c r="V935" s="29">
        <v>5</v>
      </c>
      <c r="W935" s="31">
        <v>1.0121457489878499E-2</v>
      </c>
      <c r="X935" s="29">
        <v>0</v>
      </c>
      <c r="Y935" s="29">
        <v>18</v>
      </c>
      <c r="Z935" s="29" t="s">
        <v>1869</v>
      </c>
      <c r="AA935" s="29">
        <v>93</v>
      </c>
      <c r="AB935" s="29">
        <v>76</v>
      </c>
      <c r="AC935" s="29">
        <v>94</v>
      </c>
      <c r="AD935" s="28">
        <v>76</v>
      </c>
      <c r="AE935" s="29">
        <v>81</v>
      </c>
      <c r="AF935" s="29">
        <v>56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199</v>
      </c>
      <c r="AP935" s="72">
        <f>Table6[[#This Row],[FRL]]/Table6[[#This Row],[Total Students]]</f>
        <v>0.40283400809716602</v>
      </c>
      <c r="AQ935" s="29">
        <v>200</v>
      </c>
      <c r="AR935" s="57">
        <f>Table6[[#This Row],[At Risk]]/Table6[[#This Row],[Total Students]]</f>
        <v>0.40485829959514169</v>
      </c>
      <c r="AS935" s="29" t="s">
        <v>1767</v>
      </c>
      <c r="AT935" s="29" t="s">
        <v>1789</v>
      </c>
      <c r="AU935" s="70" t="s">
        <v>3247</v>
      </c>
    </row>
    <row r="936" spans="2:47" x14ac:dyDescent="0.25">
      <c r="B936" s="28" t="s">
        <v>1808</v>
      </c>
      <c r="C936" s="28" t="s">
        <v>168</v>
      </c>
      <c r="D936" s="28" t="s">
        <v>169</v>
      </c>
      <c r="E936" s="28" t="s">
        <v>2613</v>
      </c>
      <c r="F936" s="28" t="s">
        <v>1310</v>
      </c>
      <c r="G936" s="29">
        <v>311</v>
      </c>
      <c r="H936" s="29">
        <v>150</v>
      </c>
      <c r="I936" s="31">
        <v>0.48231511254019299</v>
      </c>
      <c r="J936" s="29">
        <v>161</v>
      </c>
      <c r="K936" s="31">
        <v>0.51768488745980701</v>
      </c>
      <c r="L936" s="29">
        <v>0</v>
      </c>
      <c r="M936" s="29">
        <v>13</v>
      </c>
      <c r="N936" s="29">
        <v>164</v>
      </c>
      <c r="O936" s="29">
        <v>39</v>
      </c>
      <c r="P936" s="29">
        <v>0</v>
      </c>
      <c r="Q936" s="29">
        <v>88</v>
      </c>
      <c r="R936" s="29">
        <v>7</v>
      </c>
      <c r="S936" s="29">
        <f>SUM(Table6[[#This Row],[AmInd]:[HawPI]],Table6[[#This Row],[Multiple]])</f>
        <v>223</v>
      </c>
      <c r="T936" s="29">
        <v>302</v>
      </c>
      <c r="U936" s="31">
        <v>0.97106109324758805</v>
      </c>
      <c r="V936" s="29">
        <v>9</v>
      </c>
      <c r="W936" s="31">
        <v>2.8938906752411599E-2</v>
      </c>
      <c r="X936" s="29">
        <v>0</v>
      </c>
      <c r="Y936" s="29">
        <v>0</v>
      </c>
      <c r="Z936" s="29" t="s">
        <v>1869</v>
      </c>
      <c r="AA936" s="29">
        <v>0</v>
      </c>
      <c r="AB936" s="29">
        <v>0</v>
      </c>
      <c r="AC936" s="29">
        <v>0</v>
      </c>
      <c r="AD936" s="28">
        <v>0</v>
      </c>
      <c r="AE936" s="29">
        <v>0</v>
      </c>
      <c r="AF936" s="29">
        <v>0</v>
      </c>
      <c r="AG936" s="29">
        <v>106</v>
      </c>
      <c r="AH936" s="29">
        <v>92</v>
      </c>
      <c r="AI936" s="29">
        <v>113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239</v>
      </c>
      <c r="AP936" s="72">
        <f>Table6[[#This Row],[FRL]]/Table6[[#This Row],[Total Students]]</f>
        <v>0.76848874598070738</v>
      </c>
      <c r="AQ936" s="29">
        <v>239</v>
      </c>
      <c r="AR936" s="57">
        <f>Table6[[#This Row],[At Risk]]/Table6[[#This Row],[Total Students]]</f>
        <v>0.76848874598070738</v>
      </c>
      <c r="AS936" s="29" t="s">
        <v>1767</v>
      </c>
      <c r="AT936" s="29" t="s">
        <v>1789</v>
      </c>
      <c r="AU936" s="70" t="s">
        <v>3247</v>
      </c>
    </row>
    <row r="937" spans="2:47" x14ac:dyDescent="0.25">
      <c r="B937" s="28" t="s">
        <v>1808</v>
      </c>
      <c r="C937" s="28" t="s">
        <v>168</v>
      </c>
      <c r="D937" s="28" t="s">
        <v>169</v>
      </c>
      <c r="E937" s="28" t="s">
        <v>2614</v>
      </c>
      <c r="F937" s="28" t="s">
        <v>1311</v>
      </c>
      <c r="G937" s="29">
        <v>644</v>
      </c>
      <c r="H937" s="29">
        <v>319</v>
      </c>
      <c r="I937" s="31">
        <v>0.49534161490683198</v>
      </c>
      <c r="J937" s="29">
        <v>325</v>
      </c>
      <c r="K937" s="31">
        <v>0.50465838509316796</v>
      </c>
      <c r="L937" s="29">
        <v>2</v>
      </c>
      <c r="M937" s="29">
        <v>25</v>
      </c>
      <c r="N937" s="29">
        <v>335</v>
      </c>
      <c r="O937" s="29">
        <v>93</v>
      </c>
      <c r="P937" s="29">
        <v>0</v>
      </c>
      <c r="Q937" s="29">
        <v>175</v>
      </c>
      <c r="R937" s="29">
        <v>14</v>
      </c>
      <c r="S937" s="29">
        <f>SUM(Table6[[#This Row],[AmInd]:[HawPI]],Table6[[#This Row],[Multiple]])</f>
        <v>469</v>
      </c>
      <c r="T937" s="29">
        <v>598</v>
      </c>
      <c r="U937" s="31">
        <v>0.92857142857142905</v>
      </c>
      <c r="V937" s="29">
        <v>46</v>
      </c>
      <c r="W937" s="31">
        <v>7.1428571428571397E-2</v>
      </c>
      <c r="X937" s="29">
        <v>0</v>
      </c>
      <c r="Y937" s="29">
        <v>11</v>
      </c>
      <c r="Z937" s="29" t="s">
        <v>1869</v>
      </c>
      <c r="AA937" s="29">
        <v>104</v>
      </c>
      <c r="AB937" s="29">
        <v>92</v>
      </c>
      <c r="AC937" s="29">
        <v>112</v>
      </c>
      <c r="AD937" s="28">
        <v>102</v>
      </c>
      <c r="AE937" s="29">
        <v>113</v>
      </c>
      <c r="AF937" s="29">
        <v>110</v>
      </c>
      <c r="AG937" s="29">
        <v>0</v>
      </c>
      <c r="AH937" s="29">
        <v>0</v>
      </c>
      <c r="AI937" s="29">
        <v>0</v>
      </c>
      <c r="AJ937" s="29">
        <v>0</v>
      </c>
      <c r="AK937" s="29">
        <v>0</v>
      </c>
      <c r="AL937" s="29">
        <v>0</v>
      </c>
      <c r="AM937" s="29">
        <v>0</v>
      </c>
      <c r="AN937" s="29">
        <v>0</v>
      </c>
      <c r="AO937" s="29">
        <v>523</v>
      </c>
      <c r="AP937" s="72">
        <f>Table6[[#This Row],[FRL]]/Table6[[#This Row],[Total Students]]</f>
        <v>0.81211180124223603</v>
      </c>
      <c r="AQ937" s="29">
        <v>525</v>
      </c>
      <c r="AR937" s="57">
        <f>Table6[[#This Row],[At Risk]]/Table6[[#This Row],[Total Students]]</f>
        <v>0.81521739130434778</v>
      </c>
      <c r="AS937" s="29" t="s">
        <v>1767</v>
      </c>
      <c r="AT937" s="29" t="s">
        <v>1789</v>
      </c>
      <c r="AU937" s="70" t="s">
        <v>3247</v>
      </c>
    </row>
    <row r="938" spans="2:47" x14ac:dyDescent="0.25">
      <c r="B938" s="28" t="s">
        <v>1808</v>
      </c>
      <c r="C938" s="28" t="s">
        <v>168</v>
      </c>
      <c r="D938" s="28" t="s">
        <v>169</v>
      </c>
      <c r="E938" s="28" t="s">
        <v>2615</v>
      </c>
      <c r="F938" s="28" t="s">
        <v>1312</v>
      </c>
      <c r="G938" s="29">
        <v>264</v>
      </c>
      <c r="H938" s="29">
        <v>117</v>
      </c>
      <c r="I938" s="31">
        <v>0.44318181818181801</v>
      </c>
      <c r="J938" s="29">
        <v>147</v>
      </c>
      <c r="K938" s="31">
        <v>0.55681818181818199</v>
      </c>
      <c r="L938" s="29">
        <v>1</v>
      </c>
      <c r="M938" s="29">
        <v>0</v>
      </c>
      <c r="N938" s="29">
        <v>46</v>
      </c>
      <c r="O938" s="29">
        <v>11</v>
      </c>
      <c r="P938" s="29">
        <v>1</v>
      </c>
      <c r="Q938" s="29">
        <v>194</v>
      </c>
      <c r="R938" s="29">
        <v>11</v>
      </c>
      <c r="S938" s="29">
        <f>SUM(Table6[[#This Row],[AmInd]:[HawPI]],Table6[[#This Row],[Multiple]])</f>
        <v>70</v>
      </c>
      <c r="T938" s="29">
        <v>259</v>
      </c>
      <c r="U938" s="31">
        <v>0.98106060606060597</v>
      </c>
      <c r="V938" s="29">
        <v>5</v>
      </c>
      <c r="W938" s="31">
        <v>1.8939393939393898E-2</v>
      </c>
      <c r="X938" s="29">
        <v>0</v>
      </c>
      <c r="Y938" s="29">
        <v>0</v>
      </c>
      <c r="Z938" s="29" t="s">
        <v>1869</v>
      </c>
      <c r="AA938" s="29">
        <v>0</v>
      </c>
      <c r="AB938" s="29">
        <v>0</v>
      </c>
      <c r="AC938" s="29">
        <v>0</v>
      </c>
      <c r="AD938" s="28">
        <v>92</v>
      </c>
      <c r="AE938" s="29">
        <v>87</v>
      </c>
      <c r="AF938" s="29">
        <v>85</v>
      </c>
      <c r="AG938" s="29">
        <v>0</v>
      </c>
      <c r="AH938" s="29">
        <v>0</v>
      </c>
      <c r="AI938" s="29">
        <v>0</v>
      </c>
      <c r="AJ938" s="29">
        <v>0</v>
      </c>
      <c r="AK938" s="29">
        <v>0</v>
      </c>
      <c r="AL938" s="29">
        <v>0</v>
      </c>
      <c r="AM938" s="29">
        <v>0</v>
      </c>
      <c r="AN938" s="29">
        <v>0</v>
      </c>
      <c r="AO938" s="29">
        <v>172</v>
      </c>
      <c r="AP938" s="72">
        <f>Table6[[#This Row],[FRL]]/Table6[[#This Row],[Total Students]]</f>
        <v>0.65151515151515149</v>
      </c>
      <c r="AQ938" s="29">
        <v>172</v>
      </c>
      <c r="AR938" s="57">
        <f>Table6[[#This Row],[At Risk]]/Table6[[#This Row],[Total Students]]</f>
        <v>0.65151515151515149</v>
      </c>
      <c r="AS938" s="29" t="s">
        <v>1767</v>
      </c>
      <c r="AT938" s="29" t="s">
        <v>1789</v>
      </c>
      <c r="AU938" s="70" t="s">
        <v>3247</v>
      </c>
    </row>
    <row r="939" spans="2:47" x14ac:dyDescent="0.25">
      <c r="B939" s="28" t="s">
        <v>1808</v>
      </c>
      <c r="C939" s="28" t="s">
        <v>168</v>
      </c>
      <c r="D939" s="28" t="s">
        <v>169</v>
      </c>
      <c r="E939" s="28" t="s">
        <v>2616</v>
      </c>
      <c r="F939" s="28" t="s">
        <v>1313</v>
      </c>
      <c r="G939" s="29">
        <v>650</v>
      </c>
      <c r="H939" s="29">
        <v>315</v>
      </c>
      <c r="I939" s="31">
        <v>0.484615384615385</v>
      </c>
      <c r="J939" s="29">
        <v>335</v>
      </c>
      <c r="K939" s="31">
        <v>0.515384615384615</v>
      </c>
      <c r="L939" s="29">
        <v>1</v>
      </c>
      <c r="M939" s="29">
        <v>7</v>
      </c>
      <c r="N939" s="29">
        <v>165</v>
      </c>
      <c r="O939" s="29">
        <v>51</v>
      </c>
      <c r="P939" s="29">
        <v>0</v>
      </c>
      <c r="Q939" s="29">
        <v>405</v>
      </c>
      <c r="R939" s="29">
        <v>21</v>
      </c>
      <c r="S939" s="29">
        <f>SUM(Table6[[#This Row],[AmInd]:[HawPI]],Table6[[#This Row],[Multiple]])</f>
        <v>245</v>
      </c>
      <c r="T939" s="29">
        <v>649</v>
      </c>
      <c r="U939" s="31">
        <v>0.99846153846153896</v>
      </c>
      <c r="V939" s="29">
        <v>1</v>
      </c>
      <c r="W939" s="31">
        <v>1.53846153846154E-3</v>
      </c>
      <c r="X939" s="29">
        <v>0</v>
      </c>
      <c r="Y939" s="29">
        <v>0</v>
      </c>
      <c r="Z939" s="29" t="s">
        <v>1869</v>
      </c>
      <c r="AA939" s="29">
        <v>0</v>
      </c>
      <c r="AB939" s="29">
        <v>0</v>
      </c>
      <c r="AC939" s="29">
        <v>0</v>
      </c>
      <c r="AD939" s="28">
        <v>0</v>
      </c>
      <c r="AE939" s="29">
        <v>0</v>
      </c>
      <c r="AF939" s="29">
        <v>0</v>
      </c>
      <c r="AG939" s="29">
        <v>210</v>
      </c>
      <c r="AH939" s="29">
        <v>234</v>
      </c>
      <c r="AI939" s="29">
        <v>206</v>
      </c>
      <c r="AJ939" s="29">
        <v>0</v>
      </c>
      <c r="AK939" s="29">
        <v>0</v>
      </c>
      <c r="AL939" s="29">
        <v>0</v>
      </c>
      <c r="AM939" s="29">
        <v>0</v>
      </c>
      <c r="AN939" s="29">
        <v>0</v>
      </c>
      <c r="AO939" s="29">
        <v>304</v>
      </c>
      <c r="AP939" s="72">
        <f>Table6[[#This Row],[FRL]]/Table6[[#This Row],[Total Students]]</f>
        <v>0.46769230769230768</v>
      </c>
      <c r="AQ939" s="29">
        <v>305</v>
      </c>
      <c r="AR939" s="57">
        <f>Table6[[#This Row],[At Risk]]/Table6[[#This Row],[Total Students]]</f>
        <v>0.46923076923076923</v>
      </c>
      <c r="AS939" s="29" t="s">
        <v>1767</v>
      </c>
      <c r="AT939" s="29" t="s">
        <v>1789</v>
      </c>
      <c r="AU939" s="70" t="s">
        <v>3247</v>
      </c>
    </row>
    <row r="940" spans="2:47" x14ac:dyDescent="0.25">
      <c r="B940" s="28" t="s">
        <v>1808</v>
      </c>
      <c r="C940" s="28" t="s">
        <v>168</v>
      </c>
      <c r="D940" s="28" t="s">
        <v>169</v>
      </c>
      <c r="E940" s="28" t="s">
        <v>2617</v>
      </c>
      <c r="F940" s="28" t="s">
        <v>1314</v>
      </c>
      <c r="G940" s="29">
        <v>418</v>
      </c>
      <c r="H940" s="29">
        <v>211</v>
      </c>
      <c r="I940" s="31">
        <v>0.504784688995215</v>
      </c>
      <c r="J940" s="29">
        <v>207</v>
      </c>
      <c r="K940" s="31">
        <v>0.495215311004785</v>
      </c>
      <c r="L940" s="29">
        <v>1</v>
      </c>
      <c r="M940" s="29">
        <v>14</v>
      </c>
      <c r="N940" s="29">
        <v>128</v>
      </c>
      <c r="O940" s="29">
        <v>24</v>
      </c>
      <c r="P940" s="29">
        <v>0</v>
      </c>
      <c r="Q940" s="29">
        <v>248</v>
      </c>
      <c r="R940" s="29">
        <v>3</v>
      </c>
      <c r="S940" s="29">
        <f>SUM(Table6[[#This Row],[AmInd]:[HawPI]],Table6[[#This Row],[Multiple]])</f>
        <v>170</v>
      </c>
      <c r="T940" s="29">
        <v>410</v>
      </c>
      <c r="U940" s="31">
        <v>0.98086124401913899</v>
      </c>
      <c r="V940" s="29">
        <v>8</v>
      </c>
      <c r="W940" s="31">
        <v>1.9138755980861202E-2</v>
      </c>
      <c r="X940" s="29">
        <v>0</v>
      </c>
      <c r="Y940" s="29">
        <v>18</v>
      </c>
      <c r="Z940" s="29" t="s">
        <v>1869</v>
      </c>
      <c r="AA940" s="29">
        <v>132</v>
      </c>
      <c r="AB940" s="29">
        <v>126</v>
      </c>
      <c r="AC940" s="29">
        <v>142</v>
      </c>
      <c r="AD940" s="28">
        <v>0</v>
      </c>
      <c r="AE940" s="29">
        <v>0</v>
      </c>
      <c r="AF940" s="29">
        <v>0</v>
      </c>
      <c r="AG940" s="29">
        <v>0</v>
      </c>
      <c r="AH940" s="29">
        <v>0</v>
      </c>
      <c r="AI940" s="29">
        <v>0</v>
      </c>
      <c r="AJ940" s="29">
        <v>0</v>
      </c>
      <c r="AK940" s="29">
        <v>0</v>
      </c>
      <c r="AL940" s="29">
        <v>0</v>
      </c>
      <c r="AM940" s="29">
        <v>0</v>
      </c>
      <c r="AN940" s="29">
        <v>0</v>
      </c>
      <c r="AO940" s="29">
        <v>197</v>
      </c>
      <c r="AP940" s="72">
        <f>Table6[[#This Row],[FRL]]/Table6[[#This Row],[Total Students]]</f>
        <v>0.47129186602870815</v>
      </c>
      <c r="AQ940" s="29">
        <v>201</v>
      </c>
      <c r="AR940" s="57">
        <f>Table6[[#This Row],[At Risk]]/Table6[[#This Row],[Total Students]]</f>
        <v>0.48086124401913877</v>
      </c>
      <c r="AS940" s="29" t="s">
        <v>1767</v>
      </c>
      <c r="AT940" s="29" t="s">
        <v>1789</v>
      </c>
      <c r="AU940" s="70" t="s">
        <v>3247</v>
      </c>
    </row>
    <row r="941" spans="2:47" x14ac:dyDescent="0.25">
      <c r="B941" s="28" t="s">
        <v>1808</v>
      </c>
      <c r="C941" s="28" t="s">
        <v>168</v>
      </c>
      <c r="D941" s="28" t="s">
        <v>169</v>
      </c>
      <c r="E941" s="28" t="s">
        <v>2618</v>
      </c>
      <c r="F941" s="28" t="s">
        <v>1315</v>
      </c>
      <c r="G941" s="29">
        <v>446</v>
      </c>
      <c r="H941" s="29">
        <v>220</v>
      </c>
      <c r="I941" s="31">
        <v>0.49327354260089701</v>
      </c>
      <c r="J941" s="29">
        <v>226</v>
      </c>
      <c r="K941" s="31">
        <v>0.50672645739910305</v>
      </c>
      <c r="L941" s="29">
        <v>0</v>
      </c>
      <c r="M941" s="29">
        <v>7</v>
      </c>
      <c r="N941" s="29">
        <v>166</v>
      </c>
      <c r="O941" s="29">
        <v>20</v>
      </c>
      <c r="P941" s="29">
        <v>0</v>
      </c>
      <c r="Q941" s="29">
        <v>242</v>
      </c>
      <c r="R941" s="29">
        <v>11</v>
      </c>
      <c r="S941" s="29">
        <f>SUM(Table6[[#This Row],[AmInd]:[HawPI]],Table6[[#This Row],[Multiple]])</f>
        <v>204</v>
      </c>
      <c r="T941" s="29">
        <v>441</v>
      </c>
      <c r="U941" s="31">
        <v>0.98878923766816096</v>
      </c>
      <c r="V941" s="29">
        <v>5</v>
      </c>
      <c r="W941" s="31">
        <v>1.1210762331838601E-2</v>
      </c>
      <c r="X941" s="29">
        <v>0</v>
      </c>
      <c r="Y941" s="29">
        <v>0</v>
      </c>
      <c r="Z941" s="29" t="s">
        <v>1869</v>
      </c>
      <c r="AA941" s="29">
        <v>0</v>
      </c>
      <c r="AB941" s="29">
        <v>0</v>
      </c>
      <c r="AC941" s="29">
        <v>0</v>
      </c>
      <c r="AD941" s="28">
        <v>156</v>
      </c>
      <c r="AE941" s="29">
        <v>142</v>
      </c>
      <c r="AF941" s="29">
        <v>148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236</v>
      </c>
      <c r="AP941" s="72">
        <f>Table6[[#This Row],[FRL]]/Table6[[#This Row],[Total Students]]</f>
        <v>0.52914798206278024</v>
      </c>
      <c r="AQ941" s="29">
        <v>237</v>
      </c>
      <c r="AR941" s="57">
        <f>Table6[[#This Row],[At Risk]]/Table6[[#This Row],[Total Students]]</f>
        <v>0.53139013452914796</v>
      </c>
      <c r="AS941" s="29" t="s">
        <v>1767</v>
      </c>
      <c r="AT941" s="29" t="s">
        <v>1789</v>
      </c>
      <c r="AU941" s="70" t="s">
        <v>3247</v>
      </c>
    </row>
    <row r="942" spans="2:47" x14ac:dyDescent="0.25">
      <c r="B942" s="28" t="s">
        <v>1808</v>
      </c>
      <c r="C942" s="28" t="s">
        <v>168</v>
      </c>
      <c r="D942" s="28" t="s">
        <v>169</v>
      </c>
      <c r="E942" s="28" t="s">
        <v>2619</v>
      </c>
      <c r="F942" s="28" t="s">
        <v>1316</v>
      </c>
      <c r="G942" s="29">
        <v>2</v>
      </c>
      <c r="H942" s="29">
        <v>1</v>
      </c>
      <c r="I942" s="31">
        <v>0.5</v>
      </c>
      <c r="J942" s="29">
        <v>1</v>
      </c>
      <c r="K942" s="31">
        <v>0.5</v>
      </c>
      <c r="L942" s="29">
        <v>0</v>
      </c>
      <c r="M942" s="29">
        <v>0</v>
      </c>
      <c r="N942" s="29">
        <v>0</v>
      </c>
      <c r="O942" s="29">
        <v>1</v>
      </c>
      <c r="P942" s="29">
        <v>0</v>
      </c>
      <c r="Q942" s="29">
        <v>1</v>
      </c>
      <c r="R942" s="29">
        <v>0</v>
      </c>
      <c r="S942" s="29">
        <f>SUM(Table6[[#This Row],[AmInd]:[HawPI]],Table6[[#This Row],[Multiple]])</f>
        <v>1</v>
      </c>
      <c r="T942" s="29">
        <v>2</v>
      </c>
      <c r="U942" s="31">
        <v>1</v>
      </c>
      <c r="V942" s="29">
        <v>0</v>
      </c>
      <c r="W942" s="31">
        <v>0</v>
      </c>
      <c r="X942" s="29">
        <v>0</v>
      </c>
      <c r="Y942" s="29">
        <v>2</v>
      </c>
      <c r="Z942" s="29" t="s">
        <v>1869</v>
      </c>
      <c r="AA942" s="29">
        <v>0</v>
      </c>
      <c r="AB942" s="29">
        <v>0</v>
      </c>
      <c r="AC942" s="29">
        <v>0</v>
      </c>
      <c r="AD942" s="28">
        <v>0</v>
      </c>
      <c r="AE942" s="29">
        <v>0</v>
      </c>
      <c r="AF942" s="29">
        <v>0</v>
      </c>
      <c r="AG942" s="29">
        <v>0</v>
      </c>
      <c r="AH942" s="29">
        <v>0</v>
      </c>
      <c r="AI942" s="29">
        <v>0</v>
      </c>
      <c r="AJ942" s="29">
        <v>0</v>
      </c>
      <c r="AK942" s="29">
        <v>0</v>
      </c>
      <c r="AL942" s="29">
        <v>0</v>
      </c>
      <c r="AM942" s="29">
        <v>0</v>
      </c>
      <c r="AN942" s="29">
        <v>0</v>
      </c>
      <c r="AO942" s="29">
        <v>2</v>
      </c>
      <c r="AP942" s="72">
        <f>Table6[[#This Row],[FRL]]/Table6[[#This Row],[Total Students]]</f>
        <v>1</v>
      </c>
      <c r="AQ942" s="29">
        <v>2</v>
      </c>
      <c r="AR942" s="57">
        <f>Table6[[#This Row],[At Risk]]/Table6[[#This Row],[Total Students]]</f>
        <v>1</v>
      </c>
      <c r="AS942" s="29" t="s">
        <v>1767</v>
      </c>
      <c r="AT942" s="29" t="s">
        <v>1789</v>
      </c>
      <c r="AU942" s="70" t="s">
        <v>3247</v>
      </c>
    </row>
    <row r="943" spans="2:47" ht="30" x14ac:dyDescent="0.25">
      <c r="B943" s="28" t="s">
        <v>1808</v>
      </c>
      <c r="C943" s="28" t="s">
        <v>170</v>
      </c>
      <c r="D943" s="28" t="s">
        <v>171</v>
      </c>
      <c r="E943" s="28" t="s">
        <v>2620</v>
      </c>
      <c r="F943" s="28" t="s">
        <v>1317</v>
      </c>
      <c r="G943" s="29">
        <v>513</v>
      </c>
      <c r="H943" s="29">
        <v>242</v>
      </c>
      <c r="I943" s="31">
        <v>0.47173489278752401</v>
      </c>
      <c r="J943" s="29">
        <v>271</v>
      </c>
      <c r="K943" s="31">
        <v>0.52826510721247599</v>
      </c>
      <c r="L943" s="29">
        <v>0</v>
      </c>
      <c r="M943" s="29">
        <v>0</v>
      </c>
      <c r="N943" s="29">
        <v>476</v>
      </c>
      <c r="O943" s="29">
        <v>2</v>
      </c>
      <c r="P943" s="29">
        <v>0</v>
      </c>
      <c r="Q943" s="29">
        <v>33</v>
      </c>
      <c r="R943" s="29">
        <v>2</v>
      </c>
      <c r="S943" s="29">
        <f>SUM(Table6[[#This Row],[AmInd]:[HawPI]],Table6[[#This Row],[Multiple]])</f>
        <v>480</v>
      </c>
      <c r="T943" s="29">
        <v>512</v>
      </c>
      <c r="U943" s="31">
        <v>0.99805068226120897</v>
      </c>
      <c r="V943" s="29">
        <v>1</v>
      </c>
      <c r="W943" s="31">
        <v>1.9493177387914201E-3</v>
      </c>
      <c r="X943" s="29">
        <v>0</v>
      </c>
      <c r="Y943" s="29">
        <v>0</v>
      </c>
      <c r="Z943" s="29" t="s">
        <v>1869</v>
      </c>
      <c r="AA943" s="29">
        <v>0</v>
      </c>
      <c r="AB943" s="29">
        <v>0</v>
      </c>
      <c r="AC943" s="29">
        <v>0</v>
      </c>
      <c r="AD943" s="28">
        <v>0</v>
      </c>
      <c r="AE943" s="29">
        <v>0</v>
      </c>
      <c r="AF943" s="29">
        <v>0</v>
      </c>
      <c r="AG943" s="29">
        <v>0</v>
      </c>
      <c r="AH943" s="29">
        <v>99</v>
      </c>
      <c r="AI943" s="29">
        <v>102</v>
      </c>
      <c r="AJ943" s="29">
        <v>76</v>
      </c>
      <c r="AK943" s="29">
        <v>0</v>
      </c>
      <c r="AL943" s="29">
        <v>73</v>
      </c>
      <c r="AM943" s="29">
        <v>72</v>
      </c>
      <c r="AN943" s="29">
        <v>91</v>
      </c>
      <c r="AO943" s="29">
        <v>480</v>
      </c>
      <c r="AP943" s="72">
        <f>Table6[[#This Row],[FRL]]/Table6[[#This Row],[Total Students]]</f>
        <v>0.93567251461988299</v>
      </c>
      <c r="AQ943" s="29">
        <v>480</v>
      </c>
      <c r="AR943" s="57">
        <f>Table6[[#This Row],[At Risk]]/Table6[[#This Row],[Total Students]]</f>
        <v>0.93567251461988299</v>
      </c>
      <c r="AS943" s="29" t="s">
        <v>1767</v>
      </c>
      <c r="AT943" s="29" t="s">
        <v>2002</v>
      </c>
      <c r="AU943" s="70" t="s">
        <v>3246</v>
      </c>
    </row>
    <row r="944" spans="2:47" ht="30" x14ac:dyDescent="0.25">
      <c r="B944" s="28" t="s">
        <v>1808</v>
      </c>
      <c r="C944" s="28" t="s">
        <v>170</v>
      </c>
      <c r="D944" s="28" t="s">
        <v>171</v>
      </c>
      <c r="E944" s="28" t="s">
        <v>2621</v>
      </c>
      <c r="F944" s="28" t="s">
        <v>1333</v>
      </c>
      <c r="G944" s="29">
        <v>649</v>
      </c>
      <c r="H944" s="29">
        <v>335</v>
      </c>
      <c r="I944" s="31">
        <v>0.51617873651771995</v>
      </c>
      <c r="J944" s="29">
        <v>314</v>
      </c>
      <c r="K944" s="31">
        <v>0.48382126348228</v>
      </c>
      <c r="L944" s="29">
        <v>1</v>
      </c>
      <c r="M944" s="29">
        <v>0</v>
      </c>
      <c r="N944" s="29">
        <v>573</v>
      </c>
      <c r="O944" s="29">
        <v>10</v>
      </c>
      <c r="P944" s="29">
        <v>0</v>
      </c>
      <c r="Q944" s="29">
        <v>55</v>
      </c>
      <c r="R944" s="29">
        <v>10</v>
      </c>
      <c r="S944" s="29">
        <f>SUM(Table6[[#This Row],[AmInd]:[HawPI]],Table6[[#This Row],[Multiple]])</f>
        <v>594</v>
      </c>
      <c r="T944" s="29">
        <v>649</v>
      </c>
      <c r="U944" s="31">
        <v>1</v>
      </c>
      <c r="V944" s="29">
        <v>0</v>
      </c>
      <c r="W944" s="31">
        <v>0</v>
      </c>
      <c r="X944" s="29">
        <v>0</v>
      </c>
      <c r="Y944" s="29">
        <v>0</v>
      </c>
      <c r="Z944" s="29" t="s">
        <v>1869</v>
      </c>
      <c r="AA944" s="29">
        <v>95</v>
      </c>
      <c r="AB944" s="29">
        <v>101</v>
      </c>
      <c r="AC944" s="29">
        <v>117</v>
      </c>
      <c r="AD944" s="28">
        <v>85</v>
      </c>
      <c r="AE944" s="29">
        <v>78</v>
      </c>
      <c r="AF944" s="29">
        <v>88</v>
      </c>
      <c r="AG944" s="29">
        <v>85</v>
      </c>
      <c r="AH944" s="29">
        <v>0</v>
      </c>
      <c r="AI944" s="29">
        <v>0</v>
      </c>
      <c r="AJ944" s="29">
        <v>0</v>
      </c>
      <c r="AK944" s="29">
        <v>0</v>
      </c>
      <c r="AL944" s="29">
        <v>0</v>
      </c>
      <c r="AM944" s="29">
        <v>0</v>
      </c>
      <c r="AN944" s="29">
        <v>0</v>
      </c>
      <c r="AO944" s="29">
        <v>622</v>
      </c>
      <c r="AP944" s="72">
        <f>Table6[[#This Row],[FRL]]/Table6[[#This Row],[Total Students]]</f>
        <v>0.95839753466872113</v>
      </c>
      <c r="AQ944" s="29">
        <v>622</v>
      </c>
      <c r="AR944" s="57">
        <f>Table6[[#This Row],[At Risk]]/Table6[[#This Row],[Total Students]]</f>
        <v>0.95839753466872113</v>
      </c>
      <c r="AS944" s="29" t="s">
        <v>1767</v>
      </c>
      <c r="AT944" s="29" t="s">
        <v>2002</v>
      </c>
      <c r="AU944" s="70" t="s">
        <v>3246</v>
      </c>
    </row>
    <row r="945" spans="2:47" x14ac:dyDescent="0.25">
      <c r="B945" s="28" t="s">
        <v>1808</v>
      </c>
      <c r="C945" s="28" t="s">
        <v>170</v>
      </c>
      <c r="D945" s="28" t="s">
        <v>171</v>
      </c>
      <c r="E945" s="28" t="s">
        <v>2622</v>
      </c>
      <c r="F945" s="28" t="s">
        <v>1334</v>
      </c>
      <c r="G945" s="29">
        <v>2</v>
      </c>
      <c r="H945" s="29">
        <v>1</v>
      </c>
      <c r="I945" s="31">
        <v>0.5</v>
      </c>
      <c r="J945" s="29">
        <v>1</v>
      </c>
      <c r="K945" s="31">
        <v>0.5</v>
      </c>
      <c r="L945" s="29">
        <v>0</v>
      </c>
      <c r="M945" s="29">
        <v>0</v>
      </c>
      <c r="N945" s="29">
        <v>2</v>
      </c>
      <c r="O945" s="29">
        <v>0</v>
      </c>
      <c r="P945" s="29">
        <v>0</v>
      </c>
      <c r="Q945" s="29">
        <v>0</v>
      </c>
      <c r="R945" s="29">
        <v>0</v>
      </c>
      <c r="S945" s="29">
        <f>SUM(Table6[[#This Row],[AmInd]:[HawPI]],Table6[[#This Row],[Multiple]])</f>
        <v>2</v>
      </c>
      <c r="T945" s="29">
        <v>2</v>
      </c>
      <c r="U945" s="31">
        <v>1</v>
      </c>
      <c r="V945" s="29">
        <v>0</v>
      </c>
      <c r="W945" s="31">
        <v>0</v>
      </c>
      <c r="X945" s="29">
        <v>0</v>
      </c>
      <c r="Y945" s="29">
        <v>2</v>
      </c>
      <c r="Z945" s="29" t="s">
        <v>1869</v>
      </c>
      <c r="AA945" s="29">
        <v>0</v>
      </c>
      <c r="AB945" s="29">
        <v>0</v>
      </c>
      <c r="AC945" s="29">
        <v>0</v>
      </c>
      <c r="AD945" s="28">
        <v>0</v>
      </c>
      <c r="AE945" s="29">
        <v>0</v>
      </c>
      <c r="AF945" s="29">
        <v>0</v>
      </c>
      <c r="AG945" s="29">
        <v>0</v>
      </c>
      <c r="AH945" s="29">
        <v>0</v>
      </c>
      <c r="AI945" s="29">
        <v>0</v>
      </c>
      <c r="AJ945" s="29">
        <v>0</v>
      </c>
      <c r="AK945" s="29">
        <v>0</v>
      </c>
      <c r="AL945" s="29">
        <v>0</v>
      </c>
      <c r="AM945" s="29">
        <v>0</v>
      </c>
      <c r="AN945" s="29">
        <v>0</v>
      </c>
      <c r="AO945" s="29">
        <v>2</v>
      </c>
      <c r="AP945" s="72">
        <f>Table6[[#This Row],[FRL]]/Table6[[#This Row],[Total Students]]</f>
        <v>1</v>
      </c>
      <c r="AQ945" s="29">
        <v>2</v>
      </c>
      <c r="AR945" s="57">
        <f>Table6[[#This Row],[At Risk]]/Table6[[#This Row],[Total Students]]</f>
        <v>1</v>
      </c>
      <c r="AS945" s="29" t="s">
        <v>1767</v>
      </c>
      <c r="AT945" s="29" t="s">
        <v>2002</v>
      </c>
      <c r="AU945" s="70" t="s">
        <v>3247</v>
      </c>
    </row>
    <row r="946" spans="2:47" x14ac:dyDescent="0.25">
      <c r="B946" s="28" t="s">
        <v>1808</v>
      </c>
      <c r="C946" s="28" t="s">
        <v>172</v>
      </c>
      <c r="D946" s="28" t="s">
        <v>173</v>
      </c>
      <c r="E946" s="28" t="s">
        <v>2623</v>
      </c>
      <c r="F946" s="28" t="s">
        <v>1335</v>
      </c>
      <c r="G946" s="29">
        <v>120</v>
      </c>
      <c r="H946" s="29">
        <v>62</v>
      </c>
      <c r="I946" s="31">
        <v>0.51666666666666705</v>
      </c>
      <c r="J946" s="29">
        <v>58</v>
      </c>
      <c r="K946" s="31">
        <v>0.483333333333333</v>
      </c>
      <c r="L946" s="29">
        <v>0</v>
      </c>
      <c r="M946" s="29">
        <v>0</v>
      </c>
      <c r="N946" s="29">
        <v>118</v>
      </c>
      <c r="O946" s="29">
        <v>0</v>
      </c>
      <c r="P946" s="29">
        <v>0</v>
      </c>
      <c r="Q946" s="29">
        <v>2</v>
      </c>
      <c r="R946" s="29">
        <v>0</v>
      </c>
      <c r="S946" s="29">
        <f>SUM(Table6[[#This Row],[AmInd]:[HawPI]],Table6[[#This Row],[Multiple]])</f>
        <v>118</v>
      </c>
      <c r="T946" s="29">
        <v>120</v>
      </c>
      <c r="U946" s="31">
        <v>1</v>
      </c>
      <c r="V946" s="29">
        <v>0</v>
      </c>
      <c r="W946" s="31">
        <v>0</v>
      </c>
      <c r="X946" s="29">
        <v>0</v>
      </c>
      <c r="Y946" s="29">
        <v>17</v>
      </c>
      <c r="Z946" s="29" t="s">
        <v>1869</v>
      </c>
      <c r="AA946" s="29">
        <v>19</v>
      </c>
      <c r="AB946" s="29">
        <v>17</v>
      </c>
      <c r="AC946" s="29">
        <v>20</v>
      </c>
      <c r="AD946" s="28">
        <v>12</v>
      </c>
      <c r="AE946" s="29">
        <v>14</v>
      </c>
      <c r="AF946" s="29">
        <v>8</v>
      </c>
      <c r="AG946" s="29">
        <v>13</v>
      </c>
      <c r="AH946" s="29">
        <v>0</v>
      </c>
      <c r="AI946" s="29">
        <v>0</v>
      </c>
      <c r="AJ946" s="29">
        <v>0</v>
      </c>
      <c r="AK946" s="29">
        <v>0</v>
      </c>
      <c r="AL946" s="29">
        <v>0</v>
      </c>
      <c r="AM946" s="29">
        <v>0</v>
      </c>
      <c r="AN946" s="29">
        <v>0</v>
      </c>
      <c r="AO946" s="29">
        <v>118</v>
      </c>
      <c r="AP946" s="72">
        <f>Table6[[#This Row],[FRL]]/Table6[[#This Row],[Total Students]]</f>
        <v>0.98333333333333328</v>
      </c>
      <c r="AQ946" s="29">
        <v>118</v>
      </c>
      <c r="AR946" s="57">
        <f>Table6[[#This Row],[At Risk]]/Table6[[#This Row],[Total Students]]</f>
        <v>0.98333333333333328</v>
      </c>
      <c r="AS946" s="29" t="s">
        <v>1767</v>
      </c>
      <c r="AT946" s="29" t="s">
        <v>1785</v>
      </c>
      <c r="AU946" s="70" t="s">
        <v>3246</v>
      </c>
    </row>
    <row r="947" spans="2:47" x14ac:dyDescent="0.25">
      <c r="B947" s="28" t="s">
        <v>1808</v>
      </c>
      <c r="C947" s="28" t="s">
        <v>172</v>
      </c>
      <c r="D947" s="28" t="s">
        <v>173</v>
      </c>
      <c r="E947" s="28" t="s">
        <v>2624</v>
      </c>
      <c r="F947" s="28" t="s">
        <v>1336</v>
      </c>
      <c r="G947" s="29">
        <v>541</v>
      </c>
      <c r="H947" s="29">
        <v>274</v>
      </c>
      <c r="I947" s="31">
        <v>0.50646950092421394</v>
      </c>
      <c r="J947" s="29">
        <v>267</v>
      </c>
      <c r="K947" s="31">
        <v>0.493530499075786</v>
      </c>
      <c r="L947" s="29">
        <v>1</v>
      </c>
      <c r="M947" s="29">
        <v>0</v>
      </c>
      <c r="N947" s="29">
        <v>310</v>
      </c>
      <c r="O947" s="29">
        <v>4</v>
      </c>
      <c r="P947" s="29">
        <v>0</v>
      </c>
      <c r="Q947" s="29">
        <v>215</v>
      </c>
      <c r="R947" s="29">
        <v>11</v>
      </c>
      <c r="S947" s="29">
        <f>SUM(Table6[[#This Row],[AmInd]:[HawPI]],Table6[[#This Row],[Multiple]])</f>
        <v>326</v>
      </c>
      <c r="T947" s="29">
        <v>541</v>
      </c>
      <c r="U947" s="31">
        <v>1</v>
      </c>
      <c r="V947" s="29">
        <v>0</v>
      </c>
      <c r="W947" s="31">
        <v>0</v>
      </c>
      <c r="X947" s="29">
        <v>0</v>
      </c>
      <c r="Y947" s="29">
        <v>12</v>
      </c>
      <c r="Z947" s="29" t="s">
        <v>1869</v>
      </c>
      <c r="AA947" s="29">
        <v>69</v>
      </c>
      <c r="AB947" s="29">
        <v>75</v>
      </c>
      <c r="AC947" s="29">
        <v>84</v>
      </c>
      <c r="AD947" s="28">
        <v>77</v>
      </c>
      <c r="AE947" s="29">
        <v>60</v>
      </c>
      <c r="AF947" s="29">
        <v>79</v>
      </c>
      <c r="AG947" s="29">
        <v>85</v>
      </c>
      <c r="AH947" s="29">
        <v>0</v>
      </c>
      <c r="AI947" s="29">
        <v>0</v>
      </c>
      <c r="AJ947" s="29">
        <v>0</v>
      </c>
      <c r="AK947" s="29">
        <v>0</v>
      </c>
      <c r="AL947" s="29">
        <v>0</v>
      </c>
      <c r="AM947" s="29">
        <v>0</v>
      </c>
      <c r="AN947" s="29">
        <v>0</v>
      </c>
      <c r="AO947" s="29">
        <v>388</v>
      </c>
      <c r="AP947" s="72">
        <f>Table6[[#This Row],[FRL]]/Table6[[#This Row],[Total Students]]</f>
        <v>0.71719038817005543</v>
      </c>
      <c r="AQ947" s="29">
        <v>388</v>
      </c>
      <c r="AR947" s="57">
        <f>Table6[[#This Row],[At Risk]]/Table6[[#This Row],[Total Students]]</f>
        <v>0.71719038817005543</v>
      </c>
      <c r="AS947" s="29" t="s">
        <v>1767</v>
      </c>
      <c r="AT947" s="29" t="s">
        <v>1785</v>
      </c>
      <c r="AU947" s="70" t="s">
        <v>3246</v>
      </c>
    </row>
    <row r="948" spans="2:47" x14ac:dyDescent="0.25">
      <c r="B948" s="28" t="s">
        <v>1808</v>
      </c>
      <c r="C948" s="28" t="s">
        <v>172</v>
      </c>
      <c r="D948" s="28" t="s">
        <v>173</v>
      </c>
      <c r="E948" s="28" t="s">
        <v>2625</v>
      </c>
      <c r="F948" s="28" t="s">
        <v>1337</v>
      </c>
      <c r="G948" s="29">
        <v>143</v>
      </c>
      <c r="H948" s="29">
        <v>76</v>
      </c>
      <c r="I948" s="31">
        <v>0.53146853146853101</v>
      </c>
      <c r="J948" s="29">
        <v>67</v>
      </c>
      <c r="K948" s="31">
        <v>0.46853146853146899</v>
      </c>
      <c r="L948" s="29">
        <v>0</v>
      </c>
      <c r="M948" s="29">
        <v>0</v>
      </c>
      <c r="N948" s="29">
        <v>133</v>
      </c>
      <c r="O948" s="29">
        <v>0</v>
      </c>
      <c r="P948" s="29">
        <v>0</v>
      </c>
      <c r="Q948" s="29">
        <v>9</v>
      </c>
      <c r="R948" s="29">
        <v>1</v>
      </c>
      <c r="S948" s="29">
        <f>SUM(Table6[[#This Row],[AmInd]:[HawPI]],Table6[[#This Row],[Multiple]])</f>
        <v>134</v>
      </c>
      <c r="T948" s="29">
        <v>143</v>
      </c>
      <c r="U948" s="31">
        <v>1</v>
      </c>
      <c r="V948" s="29">
        <v>0</v>
      </c>
      <c r="W948" s="31">
        <v>0</v>
      </c>
      <c r="X948" s="29">
        <v>0</v>
      </c>
      <c r="Y948" s="29">
        <v>37</v>
      </c>
      <c r="Z948" s="29" t="s">
        <v>1869</v>
      </c>
      <c r="AA948" s="29">
        <v>17</v>
      </c>
      <c r="AB948" s="29">
        <v>19</v>
      </c>
      <c r="AC948" s="29">
        <v>20</v>
      </c>
      <c r="AD948" s="28">
        <v>15</v>
      </c>
      <c r="AE948" s="29">
        <v>23</v>
      </c>
      <c r="AF948" s="29">
        <v>12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136</v>
      </c>
      <c r="AP948" s="72">
        <f>Table6[[#This Row],[FRL]]/Table6[[#This Row],[Total Students]]</f>
        <v>0.95104895104895104</v>
      </c>
      <c r="AQ948" s="29">
        <v>136</v>
      </c>
      <c r="AR948" s="57">
        <f>Table6[[#This Row],[At Risk]]/Table6[[#This Row],[Total Students]]</f>
        <v>0.95104895104895104</v>
      </c>
      <c r="AS948" s="29" t="s">
        <v>1767</v>
      </c>
      <c r="AT948" s="29" t="s">
        <v>1785</v>
      </c>
      <c r="AU948" s="70" t="s">
        <v>3246</v>
      </c>
    </row>
    <row r="949" spans="2:47" x14ac:dyDescent="0.25">
      <c r="B949" s="28" t="s">
        <v>1808</v>
      </c>
      <c r="C949" s="28" t="s">
        <v>172</v>
      </c>
      <c r="D949" s="28" t="s">
        <v>173</v>
      </c>
      <c r="E949" s="28" t="s">
        <v>2626</v>
      </c>
      <c r="F949" s="28" t="s">
        <v>1338</v>
      </c>
      <c r="G949" s="29">
        <v>985</v>
      </c>
      <c r="H949" s="29">
        <v>496</v>
      </c>
      <c r="I949" s="31">
        <v>0.50355329949238603</v>
      </c>
      <c r="J949" s="29">
        <v>489</v>
      </c>
      <c r="K949" s="31">
        <v>0.49644670050761402</v>
      </c>
      <c r="L949" s="29">
        <v>2</v>
      </c>
      <c r="M949" s="29">
        <v>4</v>
      </c>
      <c r="N949" s="29">
        <v>499</v>
      </c>
      <c r="O949" s="29">
        <v>5</v>
      </c>
      <c r="P949" s="29">
        <v>0</v>
      </c>
      <c r="Q949" s="29">
        <v>471</v>
      </c>
      <c r="R949" s="29">
        <v>4</v>
      </c>
      <c r="S949" s="29">
        <f>SUM(Table6[[#This Row],[AmInd]:[HawPI]],Table6[[#This Row],[Multiple]])</f>
        <v>514</v>
      </c>
      <c r="T949" s="29">
        <v>982</v>
      </c>
      <c r="U949" s="31">
        <v>0.99695431472081197</v>
      </c>
      <c r="V949" s="29">
        <v>3</v>
      </c>
      <c r="W949" s="31">
        <v>3.0456852791878198E-3</v>
      </c>
      <c r="X949" s="29">
        <v>0</v>
      </c>
      <c r="Y949" s="29">
        <v>0</v>
      </c>
      <c r="Z949" s="29" t="s">
        <v>1869</v>
      </c>
      <c r="AA949" s="29">
        <v>0</v>
      </c>
      <c r="AB949" s="29">
        <v>0</v>
      </c>
      <c r="AC949" s="29">
        <v>0</v>
      </c>
      <c r="AD949" s="28">
        <v>0</v>
      </c>
      <c r="AE949" s="29">
        <v>0</v>
      </c>
      <c r="AF949" s="29">
        <v>0</v>
      </c>
      <c r="AG949" s="29">
        <v>0</v>
      </c>
      <c r="AH949" s="29">
        <v>164</v>
      </c>
      <c r="AI949" s="29">
        <v>164</v>
      </c>
      <c r="AJ949" s="29">
        <v>197</v>
      </c>
      <c r="AK949" s="29">
        <v>16</v>
      </c>
      <c r="AL949" s="29">
        <v>160</v>
      </c>
      <c r="AM949" s="29">
        <v>148</v>
      </c>
      <c r="AN949" s="29">
        <v>136</v>
      </c>
      <c r="AO949" s="29">
        <v>610</v>
      </c>
      <c r="AP949" s="72">
        <f>Table6[[#This Row],[FRL]]/Table6[[#This Row],[Total Students]]</f>
        <v>0.61928934010152281</v>
      </c>
      <c r="AQ949" s="29">
        <v>610</v>
      </c>
      <c r="AR949" s="57">
        <f>Table6[[#This Row],[At Risk]]/Table6[[#This Row],[Total Students]]</f>
        <v>0.61928934010152281</v>
      </c>
      <c r="AS949" s="29" t="s">
        <v>1767</v>
      </c>
      <c r="AT949" s="29" t="s">
        <v>1785</v>
      </c>
      <c r="AU949" s="70" t="s">
        <v>3247</v>
      </c>
    </row>
    <row r="950" spans="2:47" x14ac:dyDescent="0.25">
      <c r="B950" s="28" t="s">
        <v>1808</v>
      </c>
      <c r="C950" s="28" t="s">
        <v>172</v>
      </c>
      <c r="D950" s="28" t="s">
        <v>173</v>
      </c>
      <c r="E950" s="28" t="s">
        <v>2627</v>
      </c>
      <c r="F950" s="28" t="s">
        <v>1339</v>
      </c>
      <c r="G950" s="29">
        <v>639</v>
      </c>
      <c r="H950" s="29">
        <v>319</v>
      </c>
      <c r="I950" s="31">
        <v>0.49921752738654102</v>
      </c>
      <c r="J950" s="29">
        <v>320</v>
      </c>
      <c r="K950" s="31">
        <v>0.50078247261345898</v>
      </c>
      <c r="L950" s="29">
        <v>1</v>
      </c>
      <c r="M950" s="29">
        <v>3</v>
      </c>
      <c r="N950" s="29">
        <v>271</v>
      </c>
      <c r="O950" s="29">
        <v>10</v>
      </c>
      <c r="P950" s="29">
        <v>0</v>
      </c>
      <c r="Q950" s="29">
        <v>345</v>
      </c>
      <c r="R950" s="29">
        <v>9</v>
      </c>
      <c r="S950" s="29">
        <f>SUM(Table6[[#This Row],[AmInd]:[HawPI]],Table6[[#This Row],[Multiple]])</f>
        <v>294</v>
      </c>
      <c r="T950" s="29">
        <v>636</v>
      </c>
      <c r="U950" s="31">
        <v>0.99530516431924898</v>
      </c>
      <c r="V950" s="29">
        <v>3</v>
      </c>
      <c r="W950" s="31">
        <v>4.6948356807511703E-3</v>
      </c>
      <c r="X950" s="29">
        <v>0</v>
      </c>
      <c r="Y950" s="29">
        <v>45</v>
      </c>
      <c r="Z950" s="29" t="s">
        <v>1869</v>
      </c>
      <c r="AA950" s="29">
        <v>72</v>
      </c>
      <c r="AB950" s="29">
        <v>84</v>
      </c>
      <c r="AC950" s="29">
        <v>84</v>
      </c>
      <c r="AD950" s="28">
        <v>84</v>
      </c>
      <c r="AE950" s="29">
        <v>78</v>
      </c>
      <c r="AF950" s="29">
        <v>91</v>
      </c>
      <c r="AG950" s="29">
        <v>101</v>
      </c>
      <c r="AH950" s="29">
        <v>0</v>
      </c>
      <c r="AI950" s="29">
        <v>0</v>
      </c>
      <c r="AJ950" s="29">
        <v>0</v>
      </c>
      <c r="AK950" s="29">
        <v>0</v>
      </c>
      <c r="AL950" s="29">
        <v>0</v>
      </c>
      <c r="AM950" s="29">
        <v>0</v>
      </c>
      <c r="AN950" s="29">
        <v>0</v>
      </c>
      <c r="AO950" s="29">
        <v>374</v>
      </c>
      <c r="AP950" s="72">
        <f>Table6[[#This Row],[FRL]]/Table6[[#This Row],[Total Students]]</f>
        <v>0.58528951486697967</v>
      </c>
      <c r="AQ950" s="29">
        <v>374</v>
      </c>
      <c r="AR950" s="57">
        <f>Table6[[#This Row],[At Risk]]/Table6[[#This Row],[Total Students]]</f>
        <v>0.58528951486697967</v>
      </c>
      <c r="AS950" s="29" t="s">
        <v>1767</v>
      </c>
      <c r="AT950" s="29" t="s">
        <v>1785</v>
      </c>
      <c r="AU950" s="70" t="s">
        <v>3247</v>
      </c>
    </row>
    <row r="951" spans="2:47" x14ac:dyDescent="0.25">
      <c r="B951" s="28" t="s">
        <v>1808</v>
      </c>
      <c r="C951" s="28" t="s">
        <v>172</v>
      </c>
      <c r="D951" s="28" t="s">
        <v>173</v>
      </c>
      <c r="E951" s="28" t="s">
        <v>2628</v>
      </c>
      <c r="F951" s="28" t="s">
        <v>1340</v>
      </c>
      <c r="G951" s="29">
        <v>653</v>
      </c>
      <c r="H951" s="29">
        <v>319</v>
      </c>
      <c r="I951" s="31">
        <v>0.48851454823889701</v>
      </c>
      <c r="J951" s="29">
        <v>334</v>
      </c>
      <c r="K951" s="31">
        <v>0.51148545176110305</v>
      </c>
      <c r="L951" s="29">
        <v>2</v>
      </c>
      <c r="M951" s="29">
        <v>0</v>
      </c>
      <c r="N951" s="29">
        <v>503</v>
      </c>
      <c r="O951" s="29">
        <v>16</v>
      </c>
      <c r="P951" s="29">
        <v>0</v>
      </c>
      <c r="Q951" s="29">
        <v>126</v>
      </c>
      <c r="R951" s="29">
        <v>6</v>
      </c>
      <c r="S951" s="29">
        <f>SUM(Table6[[#This Row],[AmInd]:[HawPI]],Table6[[#This Row],[Multiple]])</f>
        <v>527</v>
      </c>
      <c r="T951" s="29">
        <v>649</v>
      </c>
      <c r="U951" s="31">
        <v>0.99387442572741203</v>
      </c>
      <c r="V951" s="29">
        <v>4</v>
      </c>
      <c r="W951" s="31">
        <v>6.1255742725880597E-3</v>
      </c>
      <c r="X951" s="29">
        <v>0</v>
      </c>
      <c r="Y951" s="29">
        <v>0</v>
      </c>
      <c r="Z951" s="29" t="s">
        <v>1869</v>
      </c>
      <c r="AA951" s="29">
        <v>0</v>
      </c>
      <c r="AB951" s="29">
        <v>0</v>
      </c>
      <c r="AC951" s="29">
        <v>0</v>
      </c>
      <c r="AD951" s="28">
        <v>0</v>
      </c>
      <c r="AE951" s="29">
        <v>0</v>
      </c>
      <c r="AF951" s="29">
        <v>0</v>
      </c>
      <c r="AG951" s="29">
        <v>0</v>
      </c>
      <c r="AH951" s="29">
        <v>94</v>
      </c>
      <c r="AI951" s="29">
        <v>97</v>
      </c>
      <c r="AJ951" s="29">
        <v>96</v>
      </c>
      <c r="AK951" s="29">
        <v>10</v>
      </c>
      <c r="AL951" s="29">
        <v>115</v>
      </c>
      <c r="AM951" s="29">
        <v>139</v>
      </c>
      <c r="AN951" s="29">
        <v>102</v>
      </c>
      <c r="AO951" s="29">
        <v>542</v>
      </c>
      <c r="AP951" s="72">
        <f>Table6[[#This Row],[FRL]]/Table6[[#This Row],[Total Students]]</f>
        <v>0.83001531393568151</v>
      </c>
      <c r="AQ951" s="29">
        <v>542</v>
      </c>
      <c r="AR951" s="57">
        <f>Table6[[#This Row],[At Risk]]/Table6[[#This Row],[Total Students]]</f>
        <v>0.83001531393568151</v>
      </c>
      <c r="AS951" s="29" t="s">
        <v>1767</v>
      </c>
      <c r="AT951" s="29" t="s">
        <v>1785</v>
      </c>
      <c r="AU951" s="70" t="s">
        <v>3246</v>
      </c>
    </row>
    <row r="952" spans="2:47" x14ac:dyDescent="0.25">
      <c r="B952" s="28" t="s">
        <v>1808</v>
      </c>
      <c r="C952" s="28" t="s">
        <v>172</v>
      </c>
      <c r="D952" s="28" t="s">
        <v>173</v>
      </c>
      <c r="E952" s="28" t="s">
        <v>2629</v>
      </c>
      <c r="F952" s="28" t="s">
        <v>1341</v>
      </c>
      <c r="G952" s="29">
        <v>302</v>
      </c>
      <c r="H952" s="29">
        <v>155</v>
      </c>
      <c r="I952" s="31">
        <v>0.51324503311258296</v>
      </c>
      <c r="J952" s="29">
        <v>147</v>
      </c>
      <c r="K952" s="31">
        <v>0.48675496688741698</v>
      </c>
      <c r="L952" s="29">
        <v>0</v>
      </c>
      <c r="M952" s="29">
        <v>0</v>
      </c>
      <c r="N952" s="29">
        <v>290</v>
      </c>
      <c r="O952" s="29">
        <v>5</v>
      </c>
      <c r="P952" s="29">
        <v>0</v>
      </c>
      <c r="Q952" s="29">
        <v>7</v>
      </c>
      <c r="R952" s="29">
        <v>0</v>
      </c>
      <c r="S952" s="29">
        <f>SUM(Table6[[#This Row],[AmInd]:[HawPI]],Table6[[#This Row],[Multiple]])</f>
        <v>295</v>
      </c>
      <c r="T952" s="29">
        <v>299</v>
      </c>
      <c r="U952" s="31">
        <v>0.99006622516556297</v>
      </c>
      <c r="V952" s="29">
        <v>3</v>
      </c>
      <c r="W952" s="31">
        <v>9.93377483443709E-3</v>
      </c>
      <c r="X952" s="29">
        <v>0</v>
      </c>
      <c r="Y952" s="29">
        <v>49</v>
      </c>
      <c r="Z952" s="29" t="s">
        <v>1869</v>
      </c>
      <c r="AA952" s="29">
        <v>37</v>
      </c>
      <c r="AB952" s="29">
        <v>33</v>
      </c>
      <c r="AC952" s="29">
        <v>40</v>
      </c>
      <c r="AD952" s="28">
        <v>41</v>
      </c>
      <c r="AE952" s="29">
        <v>31</v>
      </c>
      <c r="AF952" s="29">
        <v>34</v>
      </c>
      <c r="AG952" s="29">
        <v>37</v>
      </c>
      <c r="AH952" s="29">
        <v>0</v>
      </c>
      <c r="AI952" s="29">
        <v>0</v>
      </c>
      <c r="AJ952" s="29">
        <v>0</v>
      </c>
      <c r="AK952" s="29">
        <v>0</v>
      </c>
      <c r="AL952" s="29">
        <v>0</v>
      </c>
      <c r="AM952" s="29">
        <v>0</v>
      </c>
      <c r="AN952" s="29">
        <v>0</v>
      </c>
      <c r="AO952" s="29">
        <v>291</v>
      </c>
      <c r="AP952" s="72">
        <f>Table6[[#This Row],[FRL]]/Table6[[#This Row],[Total Students]]</f>
        <v>0.96357615894039739</v>
      </c>
      <c r="AQ952" s="29">
        <v>291</v>
      </c>
      <c r="AR952" s="57">
        <f>Table6[[#This Row],[At Risk]]/Table6[[#This Row],[Total Students]]</f>
        <v>0.96357615894039739</v>
      </c>
      <c r="AS952" s="29" t="s">
        <v>1767</v>
      </c>
      <c r="AT952" s="29" t="s">
        <v>1785</v>
      </c>
      <c r="AU952" s="70" t="s">
        <v>3246</v>
      </c>
    </row>
    <row r="953" spans="2:47" x14ac:dyDescent="0.25">
      <c r="B953" s="28" t="s">
        <v>1808</v>
      </c>
      <c r="C953" s="28" t="s">
        <v>172</v>
      </c>
      <c r="D953" s="28" t="s">
        <v>173</v>
      </c>
      <c r="E953" s="28" t="s">
        <v>2630</v>
      </c>
      <c r="F953" s="28" t="s">
        <v>1342</v>
      </c>
      <c r="G953" s="29">
        <v>321</v>
      </c>
      <c r="H953" s="29">
        <v>154</v>
      </c>
      <c r="I953" s="31">
        <v>0.47975077881619899</v>
      </c>
      <c r="J953" s="29">
        <v>167</v>
      </c>
      <c r="K953" s="31">
        <v>0.52024922118380101</v>
      </c>
      <c r="L953" s="29">
        <v>1</v>
      </c>
      <c r="M953" s="29">
        <v>0</v>
      </c>
      <c r="N953" s="29">
        <v>158</v>
      </c>
      <c r="O953" s="29">
        <v>15</v>
      </c>
      <c r="P953" s="29">
        <v>0</v>
      </c>
      <c r="Q953" s="29">
        <v>135</v>
      </c>
      <c r="R953" s="29">
        <v>12</v>
      </c>
      <c r="S953" s="29">
        <f>SUM(Table6[[#This Row],[AmInd]:[HawPI]],Table6[[#This Row],[Multiple]])</f>
        <v>186</v>
      </c>
      <c r="T953" s="29">
        <v>313</v>
      </c>
      <c r="U953" s="31">
        <v>0.97507788161993803</v>
      </c>
      <c r="V953" s="29">
        <v>8</v>
      </c>
      <c r="W953" s="31">
        <v>2.4922118380062301E-2</v>
      </c>
      <c r="X953" s="29">
        <v>0</v>
      </c>
      <c r="Y953" s="29">
        <v>23</v>
      </c>
      <c r="Z953" s="29" t="s">
        <v>1869</v>
      </c>
      <c r="AA953" s="29">
        <v>34</v>
      </c>
      <c r="AB953" s="29">
        <v>37</v>
      </c>
      <c r="AC953" s="29">
        <v>50</v>
      </c>
      <c r="AD953" s="28">
        <v>46</v>
      </c>
      <c r="AE953" s="29">
        <v>40</v>
      </c>
      <c r="AF953" s="29">
        <v>44</v>
      </c>
      <c r="AG953" s="29">
        <v>47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232</v>
      </c>
      <c r="AP953" s="72">
        <f>Table6[[#This Row],[FRL]]/Table6[[#This Row],[Total Students]]</f>
        <v>0.72274143302180682</v>
      </c>
      <c r="AQ953" s="29">
        <v>232</v>
      </c>
      <c r="AR953" s="57">
        <f>Table6[[#This Row],[At Risk]]/Table6[[#This Row],[Total Students]]</f>
        <v>0.72274143302180682</v>
      </c>
      <c r="AS953" s="29" t="s">
        <v>1767</v>
      </c>
      <c r="AT953" s="29" t="s">
        <v>1785</v>
      </c>
      <c r="AU953" s="70" t="s">
        <v>3246</v>
      </c>
    </row>
    <row r="954" spans="2:47" x14ac:dyDescent="0.25">
      <c r="B954" s="28" t="s">
        <v>1808</v>
      </c>
      <c r="C954" s="28" t="s">
        <v>172</v>
      </c>
      <c r="D954" s="28" t="s">
        <v>173</v>
      </c>
      <c r="E954" s="28" t="s">
        <v>2631</v>
      </c>
      <c r="F954" s="28" t="s">
        <v>1343</v>
      </c>
      <c r="G954" s="29">
        <v>25</v>
      </c>
      <c r="H954" s="29">
        <v>11</v>
      </c>
      <c r="I954" s="31">
        <v>0.44</v>
      </c>
      <c r="J954" s="29">
        <v>14</v>
      </c>
      <c r="K954" s="31">
        <v>0.56000000000000005</v>
      </c>
      <c r="L954" s="29">
        <v>0</v>
      </c>
      <c r="M954" s="29">
        <v>0</v>
      </c>
      <c r="N954" s="29">
        <v>15</v>
      </c>
      <c r="O954" s="29">
        <v>0</v>
      </c>
      <c r="P954" s="29">
        <v>0</v>
      </c>
      <c r="Q954" s="29">
        <v>10</v>
      </c>
      <c r="R954" s="29">
        <v>0</v>
      </c>
      <c r="S954" s="29">
        <f>SUM(Table6[[#This Row],[AmInd]:[HawPI]],Table6[[#This Row],[Multiple]])</f>
        <v>15</v>
      </c>
      <c r="T954" s="29">
        <v>25</v>
      </c>
      <c r="U954" s="31">
        <v>1</v>
      </c>
      <c r="V954" s="29">
        <v>0</v>
      </c>
      <c r="W954" s="31">
        <v>0</v>
      </c>
      <c r="X954" s="29">
        <v>13</v>
      </c>
      <c r="Y954" s="29">
        <v>12</v>
      </c>
      <c r="Z954" s="29" t="s">
        <v>1869</v>
      </c>
      <c r="AA954" s="29">
        <v>0</v>
      </c>
      <c r="AB954" s="29">
        <v>0</v>
      </c>
      <c r="AC954" s="29">
        <v>0</v>
      </c>
      <c r="AD954" s="28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11</v>
      </c>
      <c r="AP954" s="72">
        <f>Table6[[#This Row],[FRL]]/Table6[[#This Row],[Total Students]]</f>
        <v>0.44</v>
      </c>
      <c r="AQ954" s="29">
        <v>11</v>
      </c>
      <c r="AR954" s="57">
        <f>Table6[[#This Row],[At Risk]]/Table6[[#This Row],[Total Students]]</f>
        <v>0.44</v>
      </c>
      <c r="AS954" s="29" t="s">
        <v>1767</v>
      </c>
      <c r="AT954" s="29" t="s">
        <v>1785</v>
      </c>
      <c r="AU954" s="70" t="s">
        <v>3247</v>
      </c>
    </row>
    <row r="955" spans="2:47" ht="30" x14ac:dyDescent="0.25">
      <c r="B955" s="28" t="s">
        <v>1808</v>
      </c>
      <c r="C955" s="28" t="s">
        <v>174</v>
      </c>
      <c r="D955" s="28" t="s">
        <v>175</v>
      </c>
      <c r="E955" s="28" t="s">
        <v>2632</v>
      </c>
      <c r="F955" s="28" t="s">
        <v>1344</v>
      </c>
      <c r="G955" s="29">
        <v>1441</v>
      </c>
      <c r="H955" s="29">
        <v>753</v>
      </c>
      <c r="I955" s="31">
        <v>0.52255378209576697</v>
      </c>
      <c r="J955" s="29">
        <v>688</v>
      </c>
      <c r="K955" s="31">
        <v>0.47744621790423297</v>
      </c>
      <c r="L955" s="29">
        <v>0</v>
      </c>
      <c r="M955" s="29">
        <v>7</v>
      </c>
      <c r="N955" s="29">
        <v>1165</v>
      </c>
      <c r="O955" s="29">
        <v>95</v>
      </c>
      <c r="P955" s="29">
        <v>0</v>
      </c>
      <c r="Q955" s="29">
        <v>169</v>
      </c>
      <c r="R955" s="29">
        <v>5</v>
      </c>
      <c r="S955" s="29">
        <f>SUM(Table6[[#This Row],[AmInd]:[HawPI]],Table6[[#This Row],[Multiple]])</f>
        <v>1272</v>
      </c>
      <c r="T955" s="29">
        <v>1417</v>
      </c>
      <c r="U955" s="31">
        <v>0.98334489937543401</v>
      </c>
      <c r="V955" s="29">
        <v>24</v>
      </c>
      <c r="W955" s="31">
        <v>1.6655100624566301E-2</v>
      </c>
      <c r="X955" s="29">
        <v>0</v>
      </c>
      <c r="Y955" s="29">
        <v>0</v>
      </c>
      <c r="Z955" s="29" t="s">
        <v>1869</v>
      </c>
      <c r="AA955" s="29">
        <v>0</v>
      </c>
      <c r="AB955" s="29">
        <v>0</v>
      </c>
      <c r="AC955" s="29">
        <v>0</v>
      </c>
      <c r="AD955" s="28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29">
        <v>430</v>
      </c>
      <c r="AK955" s="29">
        <v>37</v>
      </c>
      <c r="AL955" s="29">
        <v>321</v>
      </c>
      <c r="AM955" s="29">
        <v>356</v>
      </c>
      <c r="AN955" s="29">
        <v>297</v>
      </c>
      <c r="AO955" s="29">
        <v>1085</v>
      </c>
      <c r="AP955" s="72">
        <f>Table6[[#This Row],[FRL]]/Table6[[#This Row],[Total Students]]</f>
        <v>0.75294934073560027</v>
      </c>
      <c r="AQ955" s="29">
        <v>1097</v>
      </c>
      <c r="AR955" s="57">
        <f>Table6[[#This Row],[At Risk]]/Table6[[#This Row],[Total Students]]</f>
        <v>0.76127689104788343</v>
      </c>
      <c r="AS955" s="29" t="s">
        <v>1767</v>
      </c>
      <c r="AT955" s="29" t="s">
        <v>1774</v>
      </c>
      <c r="AU955" s="70" t="s">
        <v>3247</v>
      </c>
    </row>
    <row r="956" spans="2:47" ht="30" x14ac:dyDescent="0.25">
      <c r="B956" s="28" t="s">
        <v>1808</v>
      </c>
      <c r="C956" s="28" t="s">
        <v>174</v>
      </c>
      <c r="D956" s="28" t="s">
        <v>175</v>
      </c>
      <c r="E956" s="28" t="s">
        <v>2633</v>
      </c>
      <c r="F956" s="28" t="s">
        <v>1345</v>
      </c>
      <c r="G956" s="29">
        <v>1049</v>
      </c>
      <c r="H956" s="29">
        <v>507</v>
      </c>
      <c r="I956" s="31">
        <v>0.48331744518589098</v>
      </c>
      <c r="J956" s="29">
        <v>542</v>
      </c>
      <c r="K956" s="31">
        <v>0.51668255481410896</v>
      </c>
      <c r="L956" s="29">
        <v>0</v>
      </c>
      <c r="M956" s="29">
        <v>6</v>
      </c>
      <c r="N956" s="29">
        <v>798</v>
      </c>
      <c r="O956" s="29">
        <v>74</v>
      </c>
      <c r="P956" s="29">
        <v>2</v>
      </c>
      <c r="Q956" s="29">
        <v>143</v>
      </c>
      <c r="R956" s="29">
        <v>26</v>
      </c>
      <c r="S956" s="29">
        <f>SUM(Table6[[#This Row],[AmInd]:[HawPI]],Table6[[#This Row],[Multiple]])</f>
        <v>906</v>
      </c>
      <c r="T956" s="29">
        <v>1034</v>
      </c>
      <c r="U956" s="31">
        <v>0.98570066730219297</v>
      </c>
      <c r="V956" s="29">
        <v>15</v>
      </c>
      <c r="W956" s="31">
        <v>1.42993326978074E-2</v>
      </c>
      <c r="X956" s="29">
        <v>0</v>
      </c>
      <c r="Y956" s="29">
        <v>0</v>
      </c>
      <c r="Z956" s="29" t="s">
        <v>1869</v>
      </c>
      <c r="AA956" s="29">
        <v>108</v>
      </c>
      <c r="AB956" s="29">
        <v>104</v>
      </c>
      <c r="AC956" s="29">
        <v>119</v>
      </c>
      <c r="AD956" s="28">
        <v>137</v>
      </c>
      <c r="AE956" s="29">
        <v>134</v>
      </c>
      <c r="AF956" s="29">
        <v>110</v>
      </c>
      <c r="AG956" s="29">
        <v>107</v>
      </c>
      <c r="AH956" s="29">
        <v>125</v>
      </c>
      <c r="AI956" s="29">
        <v>105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943</v>
      </c>
      <c r="AP956" s="72">
        <f>Table6[[#This Row],[FRL]]/Table6[[#This Row],[Total Students]]</f>
        <v>0.89895138226882743</v>
      </c>
      <c r="AQ956" s="29">
        <v>943</v>
      </c>
      <c r="AR956" s="57">
        <f>Table6[[#This Row],[At Risk]]/Table6[[#This Row],[Total Students]]</f>
        <v>0.89895138226882743</v>
      </c>
      <c r="AS956" s="29" t="s">
        <v>1767</v>
      </c>
      <c r="AT956" s="29" t="s">
        <v>1774</v>
      </c>
      <c r="AU956" s="70" t="s">
        <v>3246</v>
      </c>
    </row>
    <row r="957" spans="2:47" ht="30" x14ac:dyDescent="0.25">
      <c r="B957" s="28" t="s">
        <v>1808</v>
      </c>
      <c r="C957" s="28" t="s">
        <v>174</v>
      </c>
      <c r="D957" s="28" t="s">
        <v>175</v>
      </c>
      <c r="E957" s="28" t="s">
        <v>2634</v>
      </c>
      <c r="F957" s="28" t="s">
        <v>1346</v>
      </c>
      <c r="G957" s="29">
        <v>586</v>
      </c>
      <c r="H957" s="29">
        <v>273</v>
      </c>
      <c r="I957" s="31">
        <v>0.46587030716723499</v>
      </c>
      <c r="J957" s="29">
        <v>313</v>
      </c>
      <c r="K957" s="31">
        <v>0.53412969283276401</v>
      </c>
      <c r="L957" s="29">
        <v>0</v>
      </c>
      <c r="M957" s="29">
        <v>5</v>
      </c>
      <c r="N957" s="29">
        <v>516</v>
      </c>
      <c r="O957" s="29">
        <v>29</v>
      </c>
      <c r="P957" s="29">
        <v>0</v>
      </c>
      <c r="Q957" s="29">
        <v>19</v>
      </c>
      <c r="R957" s="29">
        <v>17</v>
      </c>
      <c r="S957" s="29">
        <f>SUM(Table6[[#This Row],[AmInd]:[HawPI]],Table6[[#This Row],[Multiple]])</f>
        <v>567</v>
      </c>
      <c r="T957" s="29">
        <v>575</v>
      </c>
      <c r="U957" s="31">
        <v>0.98122866894198002</v>
      </c>
      <c r="V957" s="29">
        <v>11</v>
      </c>
      <c r="W957" s="31">
        <v>1.87713310580205E-2</v>
      </c>
      <c r="X957" s="29">
        <v>0</v>
      </c>
      <c r="Y957" s="29">
        <v>5</v>
      </c>
      <c r="Z957" s="29" t="s">
        <v>1869</v>
      </c>
      <c r="AA957" s="29">
        <v>65</v>
      </c>
      <c r="AB957" s="29">
        <v>43</v>
      </c>
      <c r="AC957" s="29">
        <v>58</v>
      </c>
      <c r="AD957" s="28">
        <v>70</v>
      </c>
      <c r="AE957" s="29">
        <v>66</v>
      </c>
      <c r="AF957" s="29">
        <v>67</v>
      </c>
      <c r="AG957" s="29">
        <v>64</v>
      </c>
      <c r="AH957" s="29">
        <v>75</v>
      </c>
      <c r="AI957" s="29">
        <v>73</v>
      </c>
      <c r="AJ957" s="29">
        <v>0</v>
      </c>
      <c r="AK957" s="29">
        <v>0</v>
      </c>
      <c r="AL957" s="29">
        <v>0</v>
      </c>
      <c r="AM957" s="29">
        <v>0</v>
      </c>
      <c r="AN957" s="29">
        <v>0</v>
      </c>
      <c r="AO957" s="29">
        <v>544</v>
      </c>
      <c r="AP957" s="72">
        <f>Table6[[#This Row],[FRL]]/Table6[[#This Row],[Total Students]]</f>
        <v>0.92832764505119458</v>
      </c>
      <c r="AQ957" s="29">
        <v>544</v>
      </c>
      <c r="AR957" s="57">
        <f>Table6[[#This Row],[At Risk]]/Table6[[#This Row],[Total Students]]</f>
        <v>0.92832764505119458</v>
      </c>
      <c r="AS957" s="29" t="s">
        <v>1767</v>
      </c>
      <c r="AT957" s="29" t="s">
        <v>1774</v>
      </c>
      <c r="AU957" s="70" t="s">
        <v>3246</v>
      </c>
    </row>
    <row r="958" spans="2:47" ht="30" x14ac:dyDescent="0.25">
      <c r="B958" s="28" t="s">
        <v>1808</v>
      </c>
      <c r="C958" s="28" t="s">
        <v>174</v>
      </c>
      <c r="D958" s="28" t="s">
        <v>175</v>
      </c>
      <c r="E958" s="28" t="s">
        <v>2635</v>
      </c>
      <c r="F958" s="28" t="s">
        <v>1347</v>
      </c>
      <c r="G958" s="29">
        <v>186</v>
      </c>
      <c r="H958" s="29">
        <v>88</v>
      </c>
      <c r="I958" s="31">
        <v>0.473118279569893</v>
      </c>
      <c r="J958" s="29">
        <v>98</v>
      </c>
      <c r="K958" s="31">
        <v>0.52688172043010795</v>
      </c>
      <c r="L958" s="29">
        <v>0</v>
      </c>
      <c r="M958" s="29">
        <v>0</v>
      </c>
      <c r="N958" s="29">
        <v>186</v>
      </c>
      <c r="O958" s="29">
        <v>0</v>
      </c>
      <c r="P958" s="29">
        <v>0</v>
      </c>
      <c r="Q958" s="29">
        <v>0</v>
      </c>
      <c r="R958" s="29">
        <v>0</v>
      </c>
      <c r="S958" s="29">
        <f>SUM(Table6[[#This Row],[AmInd]:[HawPI]],Table6[[#This Row],[Multiple]])</f>
        <v>186</v>
      </c>
      <c r="T958" s="29">
        <v>186</v>
      </c>
      <c r="U958" s="31">
        <v>1</v>
      </c>
      <c r="V958" s="29">
        <v>0</v>
      </c>
      <c r="W958" s="31">
        <v>0</v>
      </c>
      <c r="X958" s="29">
        <v>0</v>
      </c>
      <c r="Y958" s="29">
        <v>0</v>
      </c>
      <c r="Z958" s="29" t="s">
        <v>1869</v>
      </c>
      <c r="AA958" s="29">
        <v>0</v>
      </c>
      <c r="AB958" s="29">
        <v>0</v>
      </c>
      <c r="AC958" s="29">
        <v>0</v>
      </c>
      <c r="AD958" s="28">
        <v>0</v>
      </c>
      <c r="AE958" s="29">
        <v>0</v>
      </c>
      <c r="AF958" s="29">
        <v>0</v>
      </c>
      <c r="AG958" s="29">
        <v>0</v>
      </c>
      <c r="AH958" s="29">
        <v>0</v>
      </c>
      <c r="AI958" s="29">
        <v>26</v>
      </c>
      <c r="AJ958" s="29">
        <v>43</v>
      </c>
      <c r="AK958" s="29">
        <v>7</v>
      </c>
      <c r="AL958" s="29">
        <v>36</v>
      </c>
      <c r="AM958" s="29">
        <v>39</v>
      </c>
      <c r="AN958" s="29">
        <v>35</v>
      </c>
      <c r="AO958" s="29">
        <v>172</v>
      </c>
      <c r="AP958" s="72">
        <f>Table6[[#This Row],[FRL]]/Table6[[#This Row],[Total Students]]</f>
        <v>0.92473118279569888</v>
      </c>
      <c r="AQ958" s="29">
        <v>172</v>
      </c>
      <c r="AR958" s="57">
        <f>Table6[[#This Row],[At Risk]]/Table6[[#This Row],[Total Students]]</f>
        <v>0.92473118279569888</v>
      </c>
      <c r="AS958" s="29" t="s">
        <v>1767</v>
      </c>
      <c r="AT958" s="29" t="s">
        <v>1774</v>
      </c>
      <c r="AU958" s="70" t="s">
        <v>3247</v>
      </c>
    </row>
    <row r="959" spans="2:47" ht="30" x14ac:dyDescent="0.25">
      <c r="B959" s="28" t="s">
        <v>1808</v>
      </c>
      <c r="C959" s="28" t="s">
        <v>174</v>
      </c>
      <c r="D959" s="28" t="s">
        <v>175</v>
      </c>
      <c r="E959" s="28" t="s">
        <v>2636</v>
      </c>
      <c r="F959" s="28" t="s">
        <v>1348</v>
      </c>
      <c r="G959" s="29">
        <v>261</v>
      </c>
      <c r="H959" s="29">
        <v>134</v>
      </c>
      <c r="I959" s="31">
        <v>0.51340996168582398</v>
      </c>
      <c r="J959" s="29">
        <v>127</v>
      </c>
      <c r="K959" s="31">
        <v>0.48659003831417602</v>
      </c>
      <c r="L959" s="29">
        <v>0</v>
      </c>
      <c r="M959" s="29">
        <v>0</v>
      </c>
      <c r="N959" s="29">
        <v>257</v>
      </c>
      <c r="O959" s="29">
        <v>0</v>
      </c>
      <c r="P959" s="29">
        <v>0</v>
      </c>
      <c r="Q959" s="29">
        <v>2</v>
      </c>
      <c r="R959" s="29">
        <v>2</v>
      </c>
      <c r="S959" s="29">
        <f>SUM(Table6[[#This Row],[AmInd]:[HawPI]],Table6[[#This Row],[Multiple]])</f>
        <v>259</v>
      </c>
      <c r="T959" s="29">
        <v>261</v>
      </c>
      <c r="U959" s="31">
        <v>1</v>
      </c>
      <c r="V959" s="29">
        <v>0</v>
      </c>
      <c r="W959" s="31">
        <v>0</v>
      </c>
      <c r="X959" s="29">
        <v>0</v>
      </c>
      <c r="Y959" s="29">
        <v>1</v>
      </c>
      <c r="Z959" s="29" t="s">
        <v>1869</v>
      </c>
      <c r="AA959" s="29">
        <v>28</v>
      </c>
      <c r="AB959" s="29">
        <v>27</v>
      </c>
      <c r="AC959" s="29">
        <v>33</v>
      </c>
      <c r="AD959" s="28">
        <v>43</v>
      </c>
      <c r="AE959" s="29">
        <v>44</v>
      </c>
      <c r="AF959" s="29">
        <v>24</v>
      </c>
      <c r="AG959" s="29">
        <v>29</v>
      </c>
      <c r="AH959" s="29">
        <v>32</v>
      </c>
      <c r="AI959" s="29">
        <v>0</v>
      </c>
      <c r="AJ959" s="29">
        <v>0</v>
      </c>
      <c r="AK959" s="29">
        <v>0</v>
      </c>
      <c r="AL959" s="29">
        <v>0</v>
      </c>
      <c r="AM959" s="29">
        <v>0</v>
      </c>
      <c r="AN959" s="29">
        <v>0</v>
      </c>
      <c r="AO959" s="29">
        <v>256</v>
      </c>
      <c r="AP959" s="72">
        <f>Table6[[#This Row],[FRL]]/Table6[[#This Row],[Total Students]]</f>
        <v>0.98084291187739459</v>
      </c>
      <c r="AQ959" s="29">
        <v>256</v>
      </c>
      <c r="AR959" s="57">
        <f>Table6[[#This Row],[At Risk]]/Table6[[#This Row],[Total Students]]</f>
        <v>0.98084291187739459</v>
      </c>
      <c r="AS959" s="29" t="s">
        <v>1767</v>
      </c>
      <c r="AT959" s="29" t="s">
        <v>1774</v>
      </c>
      <c r="AU959" s="70" t="s">
        <v>3246</v>
      </c>
    </row>
    <row r="960" spans="2:47" ht="30" x14ac:dyDescent="0.25">
      <c r="B960" s="28" t="s">
        <v>1808</v>
      </c>
      <c r="C960" s="28" t="s">
        <v>174</v>
      </c>
      <c r="D960" s="28" t="s">
        <v>175</v>
      </c>
      <c r="E960" s="28" t="s">
        <v>2637</v>
      </c>
      <c r="F960" s="28" t="s">
        <v>1335</v>
      </c>
      <c r="G960" s="29">
        <v>397</v>
      </c>
      <c r="H960" s="29">
        <v>178</v>
      </c>
      <c r="I960" s="31">
        <v>0.448362720403023</v>
      </c>
      <c r="J960" s="29">
        <v>219</v>
      </c>
      <c r="K960" s="31">
        <v>0.55163727959697695</v>
      </c>
      <c r="L960" s="29">
        <v>0</v>
      </c>
      <c r="M960" s="29">
        <v>1</v>
      </c>
      <c r="N960" s="29">
        <v>333</v>
      </c>
      <c r="O960" s="29">
        <v>24</v>
      </c>
      <c r="P960" s="29">
        <v>0</v>
      </c>
      <c r="Q960" s="29">
        <v>28</v>
      </c>
      <c r="R960" s="29">
        <v>11</v>
      </c>
      <c r="S960" s="29">
        <f>SUM(Table6[[#This Row],[AmInd]:[HawPI]],Table6[[#This Row],[Multiple]])</f>
        <v>369</v>
      </c>
      <c r="T960" s="29">
        <v>385</v>
      </c>
      <c r="U960" s="31">
        <v>0.969773299748111</v>
      </c>
      <c r="V960" s="29">
        <v>12</v>
      </c>
      <c r="W960" s="31">
        <v>3.0226700251889199E-2</v>
      </c>
      <c r="X960" s="29">
        <v>0</v>
      </c>
      <c r="Y960" s="29">
        <v>0</v>
      </c>
      <c r="Z960" s="29" t="s">
        <v>1869</v>
      </c>
      <c r="AA960" s="29">
        <v>54</v>
      </c>
      <c r="AB960" s="29">
        <v>43</v>
      </c>
      <c r="AC960" s="29">
        <v>59</v>
      </c>
      <c r="AD960" s="28">
        <v>37</v>
      </c>
      <c r="AE960" s="29">
        <v>48</v>
      </c>
      <c r="AF960" s="29">
        <v>50</v>
      </c>
      <c r="AG960" s="29">
        <v>33</v>
      </c>
      <c r="AH960" s="29">
        <v>32</v>
      </c>
      <c r="AI960" s="29">
        <v>41</v>
      </c>
      <c r="AJ960" s="29">
        <v>0</v>
      </c>
      <c r="AK960" s="29">
        <v>0</v>
      </c>
      <c r="AL960" s="29">
        <v>0</v>
      </c>
      <c r="AM960" s="29">
        <v>0</v>
      </c>
      <c r="AN960" s="29">
        <v>0</v>
      </c>
      <c r="AO960" s="29">
        <v>386</v>
      </c>
      <c r="AP960" s="72">
        <f>Table6[[#This Row],[FRL]]/Table6[[#This Row],[Total Students]]</f>
        <v>0.97229219143576828</v>
      </c>
      <c r="AQ960" s="29">
        <v>386</v>
      </c>
      <c r="AR960" s="57">
        <f>Table6[[#This Row],[At Risk]]/Table6[[#This Row],[Total Students]]</f>
        <v>0.97229219143576828</v>
      </c>
      <c r="AS960" s="29" t="s">
        <v>1767</v>
      </c>
      <c r="AT960" s="29" t="s">
        <v>1774</v>
      </c>
      <c r="AU960" s="70" t="s">
        <v>3246</v>
      </c>
    </row>
    <row r="961" spans="2:47" ht="30" x14ac:dyDescent="0.25">
      <c r="B961" s="28" t="s">
        <v>1808</v>
      </c>
      <c r="C961" s="28" t="s">
        <v>174</v>
      </c>
      <c r="D961" s="28" t="s">
        <v>175</v>
      </c>
      <c r="E961" s="28" t="s">
        <v>2638</v>
      </c>
      <c r="F961" s="28" t="s">
        <v>1349</v>
      </c>
      <c r="G961" s="29">
        <v>548</v>
      </c>
      <c r="H961" s="29">
        <v>261</v>
      </c>
      <c r="I961" s="31">
        <v>0.476277372262774</v>
      </c>
      <c r="J961" s="29">
        <v>287</v>
      </c>
      <c r="K961" s="31">
        <v>0.523722627737226</v>
      </c>
      <c r="L961" s="29">
        <v>0</v>
      </c>
      <c r="M961" s="29">
        <v>2</v>
      </c>
      <c r="N961" s="29">
        <v>441</v>
      </c>
      <c r="O961" s="29">
        <v>80</v>
      </c>
      <c r="P961" s="29">
        <v>0</v>
      </c>
      <c r="Q961" s="29">
        <v>18</v>
      </c>
      <c r="R961" s="29">
        <v>7</v>
      </c>
      <c r="S961" s="29">
        <f>SUM(Table6[[#This Row],[AmInd]:[HawPI]],Table6[[#This Row],[Multiple]])</f>
        <v>530</v>
      </c>
      <c r="T961" s="29">
        <v>504</v>
      </c>
      <c r="U961" s="31">
        <v>0.91970802919707995</v>
      </c>
      <c r="V961" s="29">
        <v>44</v>
      </c>
      <c r="W961" s="31">
        <v>8.0291970802919693E-2</v>
      </c>
      <c r="X961" s="29">
        <v>0</v>
      </c>
      <c r="Y961" s="29">
        <v>16</v>
      </c>
      <c r="Z961" s="29" t="s">
        <v>1869</v>
      </c>
      <c r="AA961" s="29">
        <v>60</v>
      </c>
      <c r="AB961" s="29">
        <v>44</v>
      </c>
      <c r="AC961" s="29">
        <v>52</v>
      </c>
      <c r="AD961" s="28">
        <v>66</v>
      </c>
      <c r="AE961" s="29">
        <v>65</v>
      </c>
      <c r="AF961" s="29">
        <v>53</v>
      </c>
      <c r="AG961" s="29">
        <v>63</v>
      </c>
      <c r="AH961" s="29">
        <v>69</v>
      </c>
      <c r="AI961" s="29">
        <v>60</v>
      </c>
      <c r="AJ961" s="29">
        <v>0</v>
      </c>
      <c r="AK961" s="29">
        <v>0</v>
      </c>
      <c r="AL961" s="29">
        <v>0</v>
      </c>
      <c r="AM961" s="29">
        <v>0</v>
      </c>
      <c r="AN961" s="29">
        <v>0</v>
      </c>
      <c r="AO961" s="29">
        <v>498</v>
      </c>
      <c r="AP961" s="72">
        <f>Table6[[#This Row],[FRL]]/Table6[[#This Row],[Total Students]]</f>
        <v>0.90875912408759119</v>
      </c>
      <c r="AQ961" s="29">
        <v>498</v>
      </c>
      <c r="AR961" s="57">
        <f>Table6[[#This Row],[At Risk]]/Table6[[#This Row],[Total Students]]</f>
        <v>0.90875912408759119</v>
      </c>
      <c r="AS961" s="29" t="s">
        <v>1767</v>
      </c>
      <c r="AT961" s="29" t="s">
        <v>1774</v>
      </c>
      <c r="AU961" s="70" t="s">
        <v>3246</v>
      </c>
    </row>
    <row r="962" spans="2:47" ht="30" x14ac:dyDescent="0.25">
      <c r="B962" s="28" t="s">
        <v>1808</v>
      </c>
      <c r="C962" s="28" t="s">
        <v>174</v>
      </c>
      <c r="D962" s="28" t="s">
        <v>175</v>
      </c>
      <c r="E962" s="28" t="s">
        <v>2639</v>
      </c>
      <c r="F962" s="28" t="s">
        <v>1350</v>
      </c>
      <c r="G962" s="29">
        <v>19</v>
      </c>
      <c r="H962" s="29">
        <v>6</v>
      </c>
      <c r="I962" s="31">
        <v>0.31578947368421101</v>
      </c>
      <c r="J962" s="29">
        <v>13</v>
      </c>
      <c r="K962" s="31">
        <v>0.68421052631578905</v>
      </c>
      <c r="L962" s="29">
        <v>0</v>
      </c>
      <c r="M962" s="29">
        <v>0</v>
      </c>
      <c r="N962" s="29">
        <v>18</v>
      </c>
      <c r="O962" s="29">
        <v>1</v>
      </c>
      <c r="P962" s="29">
        <v>0</v>
      </c>
      <c r="Q962" s="29">
        <v>0</v>
      </c>
      <c r="R962" s="29">
        <v>0</v>
      </c>
      <c r="S962" s="29">
        <f>SUM(Table6[[#This Row],[AmInd]:[HawPI]],Table6[[#This Row],[Multiple]])</f>
        <v>19</v>
      </c>
      <c r="T962" s="29">
        <v>19</v>
      </c>
      <c r="U962" s="31">
        <v>1</v>
      </c>
      <c r="V962" s="29">
        <v>0</v>
      </c>
      <c r="W962" s="31">
        <v>0</v>
      </c>
      <c r="X962" s="29">
        <v>0</v>
      </c>
      <c r="Y962" s="29">
        <v>19</v>
      </c>
      <c r="Z962" s="29" t="s">
        <v>1869</v>
      </c>
      <c r="AA962" s="29">
        <v>0</v>
      </c>
      <c r="AB962" s="29">
        <v>0</v>
      </c>
      <c r="AC962" s="29">
        <v>0</v>
      </c>
      <c r="AD962" s="28">
        <v>0</v>
      </c>
      <c r="AE962" s="29">
        <v>0</v>
      </c>
      <c r="AF962" s="29">
        <v>0</v>
      </c>
      <c r="AG962" s="29">
        <v>0</v>
      </c>
      <c r="AH962" s="29">
        <v>0</v>
      </c>
      <c r="AI962" s="29">
        <v>0</v>
      </c>
      <c r="AJ962" s="29">
        <v>0</v>
      </c>
      <c r="AK962" s="29">
        <v>0</v>
      </c>
      <c r="AL962" s="29">
        <v>0</v>
      </c>
      <c r="AM962" s="29">
        <v>0</v>
      </c>
      <c r="AN962" s="29">
        <v>0</v>
      </c>
      <c r="AO962" s="29">
        <v>18</v>
      </c>
      <c r="AP962" s="72">
        <f>Table6[[#This Row],[FRL]]/Table6[[#This Row],[Total Students]]</f>
        <v>0.94736842105263153</v>
      </c>
      <c r="AQ962" s="29">
        <v>18</v>
      </c>
      <c r="AR962" s="57">
        <f>Table6[[#This Row],[At Risk]]/Table6[[#This Row],[Total Students]]</f>
        <v>0.94736842105263153</v>
      </c>
      <c r="AS962" s="29" t="s">
        <v>1767</v>
      </c>
      <c r="AT962" s="29" t="s">
        <v>1774</v>
      </c>
      <c r="AU962" s="70" t="s">
        <v>3246</v>
      </c>
    </row>
    <row r="963" spans="2:47" ht="30" x14ac:dyDescent="0.25">
      <c r="B963" s="28" t="s">
        <v>1808</v>
      </c>
      <c r="C963" s="28" t="s">
        <v>174</v>
      </c>
      <c r="D963" s="28" t="s">
        <v>175</v>
      </c>
      <c r="E963" s="28" t="s">
        <v>2640</v>
      </c>
      <c r="F963" s="28" t="s">
        <v>1351</v>
      </c>
      <c r="G963" s="29">
        <v>457</v>
      </c>
      <c r="H963" s="29">
        <v>236</v>
      </c>
      <c r="I963" s="31">
        <v>0.51641137855579899</v>
      </c>
      <c r="J963" s="29">
        <v>221</v>
      </c>
      <c r="K963" s="31">
        <v>0.48358862144420101</v>
      </c>
      <c r="L963" s="29">
        <v>3</v>
      </c>
      <c r="M963" s="29">
        <v>1</v>
      </c>
      <c r="N963" s="29">
        <v>191</v>
      </c>
      <c r="O963" s="29">
        <v>34</v>
      </c>
      <c r="P963" s="29">
        <v>0</v>
      </c>
      <c r="Q963" s="29">
        <v>210</v>
      </c>
      <c r="R963" s="29">
        <v>18</v>
      </c>
      <c r="S963" s="29">
        <f>SUM(Table6[[#This Row],[AmInd]:[HawPI]],Table6[[#This Row],[Multiple]])</f>
        <v>247</v>
      </c>
      <c r="T963" s="29">
        <v>452</v>
      </c>
      <c r="U963" s="31">
        <v>0.98905908096280104</v>
      </c>
      <c r="V963" s="29">
        <v>5</v>
      </c>
      <c r="W963" s="31">
        <v>1.09409190371991E-2</v>
      </c>
      <c r="X963" s="29">
        <v>0</v>
      </c>
      <c r="Y963" s="29">
        <v>0</v>
      </c>
      <c r="Z963" s="29" t="s">
        <v>1869</v>
      </c>
      <c r="AA963" s="29">
        <v>49</v>
      </c>
      <c r="AB963" s="29">
        <v>49</v>
      </c>
      <c r="AC963" s="29">
        <v>48</v>
      </c>
      <c r="AD963" s="28">
        <v>53</v>
      </c>
      <c r="AE963" s="29">
        <v>52</v>
      </c>
      <c r="AF963" s="29">
        <v>54</v>
      </c>
      <c r="AG963" s="29">
        <v>53</v>
      </c>
      <c r="AH963" s="29">
        <v>51</v>
      </c>
      <c r="AI963" s="29">
        <v>48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322</v>
      </c>
      <c r="AP963" s="72">
        <f>Table6[[#This Row],[FRL]]/Table6[[#This Row],[Total Students]]</f>
        <v>0.70459518599562365</v>
      </c>
      <c r="AQ963" s="29">
        <v>323</v>
      </c>
      <c r="AR963" s="57">
        <f>Table6[[#This Row],[At Risk]]/Table6[[#This Row],[Total Students]]</f>
        <v>0.70678336980306344</v>
      </c>
      <c r="AS963" s="29" t="s">
        <v>1767</v>
      </c>
      <c r="AT963" s="29" t="s">
        <v>1774</v>
      </c>
      <c r="AU963" s="70" t="s">
        <v>3247</v>
      </c>
    </row>
    <row r="964" spans="2:47" ht="30" x14ac:dyDescent="0.25">
      <c r="B964" s="28" t="s">
        <v>1808</v>
      </c>
      <c r="C964" s="28" t="s">
        <v>174</v>
      </c>
      <c r="D964" s="28" t="s">
        <v>175</v>
      </c>
      <c r="E964" s="28" t="s">
        <v>2641</v>
      </c>
      <c r="F964" s="28" t="s">
        <v>1352</v>
      </c>
      <c r="G964" s="29">
        <v>341</v>
      </c>
      <c r="H964" s="29">
        <v>155</v>
      </c>
      <c r="I964" s="31">
        <v>0.45454545454545497</v>
      </c>
      <c r="J964" s="29">
        <v>186</v>
      </c>
      <c r="K964" s="31">
        <v>0.54545454545454497</v>
      </c>
      <c r="L964" s="29">
        <v>0</v>
      </c>
      <c r="M964" s="29">
        <v>0</v>
      </c>
      <c r="N964" s="29">
        <v>290</v>
      </c>
      <c r="O964" s="29">
        <v>6</v>
      </c>
      <c r="P964" s="29">
        <v>0</v>
      </c>
      <c r="Q964" s="29">
        <v>40</v>
      </c>
      <c r="R964" s="29">
        <v>5</v>
      </c>
      <c r="S964" s="29">
        <f>SUM(Table6[[#This Row],[AmInd]:[HawPI]],Table6[[#This Row],[Multiple]])</f>
        <v>301</v>
      </c>
      <c r="T964" s="29">
        <v>341</v>
      </c>
      <c r="U964" s="31">
        <v>1</v>
      </c>
      <c r="V964" s="29">
        <v>0</v>
      </c>
      <c r="W964" s="31">
        <v>0</v>
      </c>
      <c r="X964" s="29">
        <v>0</v>
      </c>
      <c r="Y964" s="29">
        <v>0</v>
      </c>
      <c r="Z964" s="29" t="s">
        <v>1869</v>
      </c>
      <c r="AA964" s="29">
        <v>44</v>
      </c>
      <c r="AB964" s="29">
        <v>33</v>
      </c>
      <c r="AC964" s="29">
        <v>31</v>
      </c>
      <c r="AD964" s="28">
        <v>40</v>
      </c>
      <c r="AE964" s="29">
        <v>42</v>
      </c>
      <c r="AF964" s="29">
        <v>48</v>
      </c>
      <c r="AG964" s="29">
        <v>47</v>
      </c>
      <c r="AH964" s="29">
        <v>31</v>
      </c>
      <c r="AI964" s="29">
        <v>25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321</v>
      </c>
      <c r="AP964" s="72">
        <f>Table6[[#This Row],[FRL]]/Table6[[#This Row],[Total Students]]</f>
        <v>0.94134897360703818</v>
      </c>
      <c r="AQ964" s="29">
        <v>321</v>
      </c>
      <c r="AR964" s="57">
        <f>Table6[[#This Row],[At Risk]]/Table6[[#This Row],[Total Students]]</f>
        <v>0.94134897360703818</v>
      </c>
      <c r="AS964" s="29" t="s">
        <v>1767</v>
      </c>
      <c r="AT964" s="29" t="s">
        <v>1774</v>
      </c>
      <c r="AU964" s="70" t="s">
        <v>3246</v>
      </c>
    </row>
    <row r="965" spans="2:47" ht="30" x14ac:dyDescent="0.25">
      <c r="B965" s="28" t="s">
        <v>1808</v>
      </c>
      <c r="C965" s="28" t="s">
        <v>174</v>
      </c>
      <c r="D965" s="28" t="s">
        <v>175</v>
      </c>
      <c r="E965" s="28" t="s">
        <v>2642</v>
      </c>
      <c r="F965" s="28" t="s">
        <v>1353</v>
      </c>
      <c r="G965" s="29">
        <v>490</v>
      </c>
      <c r="H965" s="29">
        <v>243</v>
      </c>
      <c r="I965" s="31">
        <v>0.495918367346939</v>
      </c>
      <c r="J965" s="29">
        <v>247</v>
      </c>
      <c r="K965" s="31">
        <v>0.50408163265306105</v>
      </c>
      <c r="L965" s="29">
        <v>0</v>
      </c>
      <c r="M965" s="29">
        <v>1</v>
      </c>
      <c r="N965" s="29">
        <v>321</v>
      </c>
      <c r="O965" s="29">
        <v>64</v>
      </c>
      <c r="P965" s="29">
        <v>2</v>
      </c>
      <c r="Q965" s="29">
        <v>90</v>
      </c>
      <c r="R965" s="29">
        <v>12</v>
      </c>
      <c r="S965" s="29">
        <f>SUM(Table6[[#This Row],[AmInd]:[HawPI]],Table6[[#This Row],[Multiple]])</f>
        <v>400</v>
      </c>
      <c r="T965" s="29">
        <v>466</v>
      </c>
      <c r="U965" s="31">
        <v>0.95102040816326505</v>
      </c>
      <c r="V965" s="29">
        <v>24</v>
      </c>
      <c r="W965" s="31">
        <v>4.8979591836734698E-2</v>
      </c>
      <c r="X965" s="29">
        <v>0</v>
      </c>
      <c r="Y965" s="29">
        <v>0</v>
      </c>
      <c r="Z965" s="29" t="s">
        <v>1869</v>
      </c>
      <c r="AA965" s="29">
        <v>71</v>
      </c>
      <c r="AB965" s="29">
        <v>47</v>
      </c>
      <c r="AC965" s="29">
        <v>66</v>
      </c>
      <c r="AD965" s="28">
        <v>47</v>
      </c>
      <c r="AE965" s="29">
        <v>45</v>
      </c>
      <c r="AF965" s="29">
        <v>49</v>
      </c>
      <c r="AG965" s="29">
        <v>58</v>
      </c>
      <c r="AH965" s="29">
        <v>52</v>
      </c>
      <c r="AI965" s="29">
        <v>55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470</v>
      </c>
      <c r="AP965" s="72">
        <f>Table6[[#This Row],[FRL]]/Table6[[#This Row],[Total Students]]</f>
        <v>0.95918367346938771</v>
      </c>
      <c r="AQ965" s="29">
        <v>470</v>
      </c>
      <c r="AR965" s="57">
        <f>Table6[[#This Row],[At Risk]]/Table6[[#This Row],[Total Students]]</f>
        <v>0.95918367346938771</v>
      </c>
      <c r="AS965" s="29" t="s">
        <v>1767</v>
      </c>
      <c r="AT965" s="29" t="s">
        <v>1774</v>
      </c>
      <c r="AU965" s="70" t="s">
        <v>3246</v>
      </c>
    </row>
    <row r="966" spans="2:47" ht="30" x14ac:dyDescent="0.25">
      <c r="B966" s="28" t="s">
        <v>1808</v>
      </c>
      <c r="C966" s="28" t="s">
        <v>174</v>
      </c>
      <c r="D966" s="28" t="s">
        <v>175</v>
      </c>
      <c r="E966" s="28" t="s">
        <v>2643</v>
      </c>
      <c r="F966" s="28" t="s">
        <v>1354</v>
      </c>
      <c r="G966" s="29">
        <v>50</v>
      </c>
      <c r="H966" s="29">
        <v>16</v>
      </c>
      <c r="I966" s="31">
        <v>0.32</v>
      </c>
      <c r="J966" s="29">
        <v>34</v>
      </c>
      <c r="K966" s="31">
        <v>0.68</v>
      </c>
      <c r="L966" s="29">
        <v>0</v>
      </c>
      <c r="M966" s="29">
        <v>0</v>
      </c>
      <c r="N966" s="29">
        <v>35</v>
      </c>
      <c r="O966" s="29">
        <v>3</v>
      </c>
      <c r="P966" s="29">
        <v>0</v>
      </c>
      <c r="Q966" s="29">
        <v>12</v>
      </c>
      <c r="R966" s="29">
        <v>0</v>
      </c>
      <c r="S966" s="29">
        <f>SUM(Table6[[#This Row],[AmInd]:[HawPI]],Table6[[#This Row],[Multiple]])</f>
        <v>38</v>
      </c>
      <c r="T966" s="29">
        <v>50</v>
      </c>
      <c r="U966" s="31">
        <v>1</v>
      </c>
      <c r="V966" s="29">
        <v>0</v>
      </c>
      <c r="W966" s="31">
        <v>0</v>
      </c>
      <c r="X966" s="29">
        <v>0</v>
      </c>
      <c r="Y966" s="29">
        <v>50</v>
      </c>
      <c r="Z966" s="29" t="s">
        <v>1869</v>
      </c>
      <c r="AA966" s="29">
        <v>0</v>
      </c>
      <c r="AB966" s="29">
        <v>0</v>
      </c>
      <c r="AC966" s="29">
        <v>0</v>
      </c>
      <c r="AD966" s="28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30</v>
      </c>
      <c r="AP966" s="72">
        <f>Table6[[#This Row],[FRL]]/Table6[[#This Row],[Total Students]]</f>
        <v>0.6</v>
      </c>
      <c r="AQ966" s="29">
        <v>30</v>
      </c>
      <c r="AR966" s="57">
        <f>Table6[[#This Row],[At Risk]]/Table6[[#This Row],[Total Students]]</f>
        <v>0.6</v>
      </c>
      <c r="AS966" s="29" t="s">
        <v>1767</v>
      </c>
      <c r="AT966" s="29" t="s">
        <v>1774</v>
      </c>
      <c r="AU966" s="70" t="s">
        <v>3247</v>
      </c>
    </row>
    <row r="967" spans="2:47" x14ac:dyDescent="0.25">
      <c r="B967" s="28" t="s">
        <v>1808</v>
      </c>
      <c r="C967" s="28" t="s">
        <v>176</v>
      </c>
      <c r="D967" s="28" t="s">
        <v>177</v>
      </c>
      <c r="E967" s="28" t="s">
        <v>2644</v>
      </c>
      <c r="F967" s="28" t="s">
        <v>1355</v>
      </c>
      <c r="G967" s="29">
        <v>552</v>
      </c>
      <c r="H967" s="29">
        <v>275</v>
      </c>
      <c r="I967" s="31">
        <v>0.498188405797101</v>
      </c>
      <c r="J967" s="29">
        <v>277</v>
      </c>
      <c r="K967" s="31">
        <v>0.501811594202899</v>
      </c>
      <c r="L967" s="29">
        <v>3</v>
      </c>
      <c r="M967" s="29">
        <v>1</v>
      </c>
      <c r="N967" s="29">
        <v>281</v>
      </c>
      <c r="O967" s="29">
        <v>42</v>
      </c>
      <c r="P967" s="29">
        <v>0</v>
      </c>
      <c r="Q967" s="29">
        <v>225</v>
      </c>
      <c r="R967" s="29">
        <v>0</v>
      </c>
      <c r="S967" s="29">
        <f>SUM(Table6[[#This Row],[AmInd]:[HawPI]],Table6[[#This Row],[Multiple]])</f>
        <v>327</v>
      </c>
      <c r="T967" s="29">
        <v>536</v>
      </c>
      <c r="U967" s="31">
        <v>0.97101449275362295</v>
      </c>
      <c r="V967" s="29">
        <v>16</v>
      </c>
      <c r="W967" s="31">
        <v>2.8985507246376802E-2</v>
      </c>
      <c r="X967" s="29">
        <v>0</v>
      </c>
      <c r="Y967" s="29">
        <v>5</v>
      </c>
      <c r="Z967" s="29" t="s">
        <v>1869</v>
      </c>
      <c r="AA967" s="29">
        <v>113</v>
      </c>
      <c r="AB967" s="29">
        <v>105</v>
      </c>
      <c r="AC967" s="29">
        <v>99</v>
      </c>
      <c r="AD967" s="28">
        <v>114</v>
      </c>
      <c r="AE967" s="29">
        <v>116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486</v>
      </c>
      <c r="AP967" s="72">
        <f>Table6[[#This Row],[FRL]]/Table6[[#This Row],[Total Students]]</f>
        <v>0.88043478260869568</v>
      </c>
      <c r="AQ967" s="29">
        <v>486</v>
      </c>
      <c r="AR967" s="57">
        <f>Table6[[#This Row],[At Risk]]/Table6[[#This Row],[Total Students]]</f>
        <v>0.88043478260869568</v>
      </c>
      <c r="AS967" s="29" t="s">
        <v>1767</v>
      </c>
      <c r="AT967" s="29" t="s">
        <v>1772</v>
      </c>
      <c r="AU967" s="70" t="s">
        <v>3246</v>
      </c>
    </row>
    <row r="968" spans="2:47" x14ac:dyDescent="0.25">
      <c r="B968" s="28" t="s">
        <v>1808</v>
      </c>
      <c r="C968" s="28" t="s">
        <v>176</v>
      </c>
      <c r="D968" s="28" t="s">
        <v>177</v>
      </c>
      <c r="E968" s="28" t="s">
        <v>2645</v>
      </c>
      <c r="F968" s="28" t="s">
        <v>504</v>
      </c>
      <c r="G968" s="29">
        <v>370</v>
      </c>
      <c r="H968" s="29">
        <v>174</v>
      </c>
      <c r="I968" s="31">
        <v>0.47027027027027002</v>
      </c>
      <c r="J968" s="29">
        <v>196</v>
      </c>
      <c r="K968" s="31">
        <v>0.52972972972972998</v>
      </c>
      <c r="L968" s="29">
        <v>0</v>
      </c>
      <c r="M968" s="29">
        <v>5</v>
      </c>
      <c r="N968" s="29">
        <v>174</v>
      </c>
      <c r="O968" s="29">
        <v>10</v>
      </c>
      <c r="P968" s="29">
        <v>0</v>
      </c>
      <c r="Q968" s="29">
        <v>181</v>
      </c>
      <c r="R968" s="29">
        <v>0</v>
      </c>
      <c r="S968" s="29">
        <f>SUM(Table6[[#This Row],[AmInd]:[HawPI]],Table6[[#This Row],[Multiple]])</f>
        <v>189</v>
      </c>
      <c r="T968" s="29">
        <v>367</v>
      </c>
      <c r="U968" s="31">
        <v>0.99189189189189197</v>
      </c>
      <c r="V968" s="29">
        <v>3</v>
      </c>
      <c r="W968" s="31">
        <v>8.1081081081081103E-3</v>
      </c>
      <c r="X968" s="29">
        <v>0</v>
      </c>
      <c r="Y968" s="29">
        <v>0</v>
      </c>
      <c r="Z968" s="29" t="s">
        <v>1869</v>
      </c>
      <c r="AA968" s="29">
        <v>0</v>
      </c>
      <c r="AB968" s="29">
        <v>0</v>
      </c>
      <c r="AC968" s="29">
        <v>0</v>
      </c>
      <c r="AD968" s="28">
        <v>0</v>
      </c>
      <c r="AE968" s="29">
        <v>0</v>
      </c>
      <c r="AF968" s="29">
        <v>193</v>
      </c>
      <c r="AG968" s="29">
        <v>177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308</v>
      </c>
      <c r="AP968" s="72">
        <f>Table6[[#This Row],[FRL]]/Table6[[#This Row],[Total Students]]</f>
        <v>0.83243243243243248</v>
      </c>
      <c r="AQ968" s="29">
        <v>308</v>
      </c>
      <c r="AR968" s="57">
        <f>Table6[[#This Row],[At Risk]]/Table6[[#This Row],[Total Students]]</f>
        <v>0.83243243243243248</v>
      </c>
      <c r="AS968" s="29" t="s">
        <v>1767</v>
      </c>
      <c r="AT968" s="29" t="s">
        <v>1772</v>
      </c>
      <c r="AU968" s="70" t="s">
        <v>3246</v>
      </c>
    </row>
    <row r="969" spans="2:47" x14ac:dyDescent="0.25">
      <c r="B969" s="28" t="s">
        <v>1808</v>
      </c>
      <c r="C969" s="28" t="s">
        <v>176</v>
      </c>
      <c r="D969" s="28" t="s">
        <v>177</v>
      </c>
      <c r="E969" s="28" t="s">
        <v>2646</v>
      </c>
      <c r="F969" s="28" t="s">
        <v>1356</v>
      </c>
      <c r="G969" s="29">
        <v>280</v>
      </c>
      <c r="H969" s="29">
        <v>145</v>
      </c>
      <c r="I969" s="31">
        <v>0.51785714285714302</v>
      </c>
      <c r="J969" s="29">
        <v>135</v>
      </c>
      <c r="K969" s="31">
        <v>0.48214285714285698</v>
      </c>
      <c r="L969" s="29">
        <v>1</v>
      </c>
      <c r="M969" s="29">
        <v>2</v>
      </c>
      <c r="N969" s="29">
        <v>131</v>
      </c>
      <c r="O969" s="29">
        <v>6</v>
      </c>
      <c r="P969" s="29">
        <v>0</v>
      </c>
      <c r="Q969" s="29">
        <v>139</v>
      </c>
      <c r="R969" s="29">
        <v>1</v>
      </c>
      <c r="S969" s="29">
        <f>SUM(Table6[[#This Row],[AmInd]:[HawPI]],Table6[[#This Row],[Multiple]])</f>
        <v>141</v>
      </c>
      <c r="T969" s="29">
        <v>280</v>
      </c>
      <c r="U969" s="31">
        <v>1</v>
      </c>
      <c r="V969" s="29">
        <v>0</v>
      </c>
      <c r="W969" s="31">
        <v>0</v>
      </c>
      <c r="X969" s="29">
        <v>0</v>
      </c>
      <c r="Y969" s="29">
        <v>4</v>
      </c>
      <c r="Z969" s="29" t="s">
        <v>1869</v>
      </c>
      <c r="AA969" s="29">
        <v>50</v>
      </c>
      <c r="AB969" s="29">
        <v>65</v>
      </c>
      <c r="AC969" s="29">
        <v>59</v>
      </c>
      <c r="AD969" s="28">
        <v>58</v>
      </c>
      <c r="AE969" s="29">
        <v>44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213</v>
      </c>
      <c r="AP969" s="72">
        <f>Table6[[#This Row],[FRL]]/Table6[[#This Row],[Total Students]]</f>
        <v>0.76071428571428568</v>
      </c>
      <c r="AQ969" s="29">
        <v>213</v>
      </c>
      <c r="AR969" s="57">
        <f>Table6[[#This Row],[At Risk]]/Table6[[#This Row],[Total Students]]</f>
        <v>0.76071428571428568</v>
      </c>
      <c r="AS969" s="29" t="s">
        <v>1767</v>
      </c>
      <c r="AT969" s="29" t="s">
        <v>1772</v>
      </c>
      <c r="AU969" s="70" t="s">
        <v>3246</v>
      </c>
    </row>
    <row r="970" spans="2:47" x14ac:dyDescent="0.25">
      <c r="B970" s="28" t="s">
        <v>1808</v>
      </c>
      <c r="C970" s="28" t="s">
        <v>176</v>
      </c>
      <c r="D970" s="28" t="s">
        <v>177</v>
      </c>
      <c r="E970" s="28" t="s">
        <v>2647</v>
      </c>
      <c r="F970" s="28" t="s">
        <v>1357</v>
      </c>
      <c r="G970" s="29">
        <v>285</v>
      </c>
      <c r="H970" s="29">
        <v>144</v>
      </c>
      <c r="I970" s="31">
        <v>0.50526315789473697</v>
      </c>
      <c r="J970" s="29">
        <v>141</v>
      </c>
      <c r="K970" s="31">
        <v>0.49473684210526298</v>
      </c>
      <c r="L970" s="29">
        <v>0</v>
      </c>
      <c r="M970" s="29">
        <v>2</v>
      </c>
      <c r="N970" s="29">
        <v>118</v>
      </c>
      <c r="O970" s="29">
        <v>4</v>
      </c>
      <c r="P970" s="29">
        <v>0</v>
      </c>
      <c r="Q970" s="29">
        <v>161</v>
      </c>
      <c r="R970" s="29">
        <v>0</v>
      </c>
      <c r="S970" s="29">
        <f>SUM(Table6[[#This Row],[AmInd]:[HawPI]],Table6[[#This Row],[Multiple]])</f>
        <v>124</v>
      </c>
      <c r="T970" s="29">
        <v>284</v>
      </c>
      <c r="U970" s="31">
        <v>0.99649122807017498</v>
      </c>
      <c r="V970" s="29">
        <v>1</v>
      </c>
      <c r="W970" s="31">
        <v>3.5087719298245602E-3</v>
      </c>
      <c r="X970" s="29">
        <v>0</v>
      </c>
      <c r="Y970" s="29">
        <v>2</v>
      </c>
      <c r="Z970" s="29" t="s">
        <v>1869</v>
      </c>
      <c r="AA970" s="29">
        <v>81</v>
      </c>
      <c r="AB970" s="29">
        <v>54</v>
      </c>
      <c r="AC970" s="29">
        <v>60</v>
      </c>
      <c r="AD970" s="28">
        <v>45</v>
      </c>
      <c r="AE970" s="29">
        <v>43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213</v>
      </c>
      <c r="AP970" s="72">
        <f>Table6[[#This Row],[FRL]]/Table6[[#This Row],[Total Students]]</f>
        <v>0.74736842105263157</v>
      </c>
      <c r="AQ970" s="29">
        <v>213</v>
      </c>
      <c r="AR970" s="57">
        <f>Table6[[#This Row],[At Risk]]/Table6[[#This Row],[Total Students]]</f>
        <v>0.74736842105263157</v>
      </c>
      <c r="AS970" s="29" t="s">
        <v>1767</v>
      </c>
      <c r="AT970" s="29" t="s">
        <v>1772</v>
      </c>
      <c r="AU970" s="70" t="s">
        <v>3246</v>
      </c>
    </row>
    <row r="971" spans="2:47" x14ac:dyDescent="0.25">
      <c r="B971" s="28" t="s">
        <v>1808</v>
      </c>
      <c r="C971" s="28" t="s">
        <v>176</v>
      </c>
      <c r="D971" s="28" t="s">
        <v>177</v>
      </c>
      <c r="E971" s="28" t="s">
        <v>2648</v>
      </c>
      <c r="F971" s="28" t="s">
        <v>1358</v>
      </c>
      <c r="G971" s="29">
        <v>628</v>
      </c>
      <c r="H971" s="29">
        <v>316</v>
      </c>
      <c r="I971" s="31">
        <v>0.50318471337579596</v>
      </c>
      <c r="J971" s="29">
        <v>312</v>
      </c>
      <c r="K971" s="31">
        <v>0.49681528662420399</v>
      </c>
      <c r="L971" s="29">
        <v>1</v>
      </c>
      <c r="M971" s="29">
        <v>5</v>
      </c>
      <c r="N971" s="29">
        <v>247</v>
      </c>
      <c r="O971" s="29">
        <v>12</v>
      </c>
      <c r="P971" s="29">
        <v>0</v>
      </c>
      <c r="Q971" s="29">
        <v>363</v>
      </c>
      <c r="R971" s="29">
        <v>0</v>
      </c>
      <c r="S971" s="29">
        <f>SUM(Table6[[#This Row],[AmInd]:[HawPI]],Table6[[#This Row],[Multiple]])</f>
        <v>265</v>
      </c>
      <c r="T971" s="29">
        <v>621</v>
      </c>
      <c r="U971" s="31">
        <v>0.98885350318471299</v>
      </c>
      <c r="V971" s="29">
        <v>7</v>
      </c>
      <c r="W971" s="31">
        <v>1.1146496815286599E-2</v>
      </c>
      <c r="X971" s="29">
        <v>0</v>
      </c>
      <c r="Y971" s="29">
        <v>0</v>
      </c>
      <c r="Z971" s="29" t="s">
        <v>1869</v>
      </c>
      <c r="AA971" s="29">
        <v>0</v>
      </c>
      <c r="AB971" s="29">
        <v>0</v>
      </c>
      <c r="AC971" s="29">
        <v>0</v>
      </c>
      <c r="AD971" s="28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190</v>
      </c>
      <c r="AK971" s="29">
        <v>3</v>
      </c>
      <c r="AL971" s="29">
        <v>179</v>
      </c>
      <c r="AM971" s="29">
        <v>128</v>
      </c>
      <c r="AN971" s="29">
        <v>128</v>
      </c>
      <c r="AO971" s="29">
        <v>418</v>
      </c>
      <c r="AP971" s="72">
        <f>Table6[[#This Row],[FRL]]/Table6[[#This Row],[Total Students]]</f>
        <v>0.66560509554140124</v>
      </c>
      <c r="AQ971" s="29">
        <v>418</v>
      </c>
      <c r="AR971" s="57">
        <f>Table6[[#This Row],[At Risk]]/Table6[[#This Row],[Total Students]]</f>
        <v>0.66560509554140124</v>
      </c>
      <c r="AS971" s="29" t="s">
        <v>1767</v>
      </c>
      <c r="AT971" s="29" t="s">
        <v>1772</v>
      </c>
      <c r="AU971" s="70" t="s">
        <v>3246</v>
      </c>
    </row>
    <row r="972" spans="2:47" x14ac:dyDescent="0.25">
      <c r="B972" s="28" t="s">
        <v>1808</v>
      </c>
      <c r="C972" s="28" t="s">
        <v>176</v>
      </c>
      <c r="D972" s="28" t="s">
        <v>177</v>
      </c>
      <c r="E972" s="28" t="s">
        <v>2649</v>
      </c>
      <c r="F972" s="28" t="s">
        <v>1359</v>
      </c>
      <c r="G972" s="29">
        <v>362</v>
      </c>
      <c r="H972" s="29">
        <v>192</v>
      </c>
      <c r="I972" s="31">
        <v>0.53038674033149202</v>
      </c>
      <c r="J972" s="29">
        <v>170</v>
      </c>
      <c r="K972" s="31">
        <v>0.46961325966850798</v>
      </c>
      <c r="L972" s="29">
        <v>0</v>
      </c>
      <c r="M972" s="29">
        <v>4</v>
      </c>
      <c r="N972" s="29">
        <v>164</v>
      </c>
      <c r="O972" s="29">
        <v>2</v>
      </c>
      <c r="P972" s="29">
        <v>0</v>
      </c>
      <c r="Q972" s="29">
        <v>192</v>
      </c>
      <c r="R972" s="29">
        <v>0</v>
      </c>
      <c r="S972" s="29">
        <f>SUM(Table6[[#This Row],[AmInd]:[HawPI]],Table6[[#This Row],[Multiple]])</f>
        <v>170</v>
      </c>
      <c r="T972" s="29">
        <v>360</v>
      </c>
      <c r="U972" s="31">
        <v>0.99447513812154698</v>
      </c>
      <c r="V972" s="29">
        <v>2</v>
      </c>
      <c r="W972" s="31">
        <v>5.5248618784530402E-3</v>
      </c>
      <c r="X972" s="29">
        <v>0</v>
      </c>
      <c r="Y972" s="29">
        <v>0</v>
      </c>
      <c r="Z972" s="29" t="s">
        <v>1869</v>
      </c>
      <c r="AA972" s="29">
        <v>0</v>
      </c>
      <c r="AB972" s="29">
        <v>0</v>
      </c>
      <c r="AC972" s="29">
        <v>0</v>
      </c>
      <c r="AD972" s="28">
        <v>0</v>
      </c>
      <c r="AE972" s="29">
        <v>0</v>
      </c>
      <c r="AF972" s="29">
        <v>0</v>
      </c>
      <c r="AG972" s="29">
        <v>0</v>
      </c>
      <c r="AH972" s="29">
        <v>207</v>
      </c>
      <c r="AI972" s="29">
        <v>155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286</v>
      </c>
      <c r="AP972" s="72">
        <f>Table6[[#This Row],[FRL]]/Table6[[#This Row],[Total Students]]</f>
        <v>0.79005524861878451</v>
      </c>
      <c r="AQ972" s="29">
        <v>286</v>
      </c>
      <c r="AR972" s="57">
        <f>Table6[[#This Row],[At Risk]]/Table6[[#This Row],[Total Students]]</f>
        <v>0.79005524861878451</v>
      </c>
      <c r="AS972" s="29" t="s">
        <v>1767</v>
      </c>
      <c r="AT972" s="29" t="s">
        <v>1772</v>
      </c>
      <c r="AU972" s="70" t="s">
        <v>3246</v>
      </c>
    </row>
    <row r="973" spans="2:47" x14ac:dyDescent="0.25">
      <c r="B973" s="28" t="s">
        <v>1808</v>
      </c>
      <c r="C973" s="28" t="s">
        <v>176</v>
      </c>
      <c r="D973" s="28" t="s">
        <v>177</v>
      </c>
      <c r="E973" s="28" t="s">
        <v>2650</v>
      </c>
      <c r="F973" s="28" t="s">
        <v>1360</v>
      </c>
      <c r="G973" s="29">
        <v>298</v>
      </c>
      <c r="H973" s="29">
        <v>126</v>
      </c>
      <c r="I973" s="31">
        <v>0.422818791946309</v>
      </c>
      <c r="J973" s="29">
        <v>172</v>
      </c>
      <c r="K973" s="31">
        <v>0.577181208053691</v>
      </c>
      <c r="L973" s="29">
        <v>0</v>
      </c>
      <c r="M973" s="29">
        <v>2</v>
      </c>
      <c r="N973" s="29">
        <v>112</v>
      </c>
      <c r="O973" s="29">
        <v>14</v>
      </c>
      <c r="P973" s="29">
        <v>0</v>
      </c>
      <c r="Q973" s="29">
        <v>170</v>
      </c>
      <c r="R973" s="29">
        <v>0</v>
      </c>
      <c r="S973" s="29">
        <f>SUM(Table6[[#This Row],[AmInd]:[HawPI]],Table6[[#This Row],[Multiple]])</f>
        <v>128</v>
      </c>
      <c r="T973" s="29">
        <v>297</v>
      </c>
      <c r="U973" s="31">
        <v>0.99664429530201304</v>
      </c>
      <c r="V973" s="29">
        <v>1</v>
      </c>
      <c r="W973" s="31">
        <v>3.3557046979865801E-3</v>
      </c>
      <c r="X973" s="29">
        <v>0</v>
      </c>
      <c r="Y973" s="29">
        <v>4</v>
      </c>
      <c r="Z973" s="29" t="s">
        <v>1869</v>
      </c>
      <c r="AA973" s="29">
        <v>62</v>
      </c>
      <c r="AB973" s="29">
        <v>64</v>
      </c>
      <c r="AC973" s="29">
        <v>53</v>
      </c>
      <c r="AD973" s="28">
        <v>64</v>
      </c>
      <c r="AE973" s="29">
        <v>51</v>
      </c>
      <c r="AF973" s="29">
        <v>0</v>
      </c>
      <c r="AG973" s="29">
        <v>0</v>
      </c>
      <c r="AH973" s="29">
        <v>0</v>
      </c>
      <c r="AI973" s="29">
        <v>0</v>
      </c>
      <c r="AJ973" s="29">
        <v>0</v>
      </c>
      <c r="AK973" s="29">
        <v>0</v>
      </c>
      <c r="AL973" s="29">
        <v>0</v>
      </c>
      <c r="AM973" s="29">
        <v>0</v>
      </c>
      <c r="AN973" s="29">
        <v>0</v>
      </c>
      <c r="AO973" s="29">
        <v>251</v>
      </c>
      <c r="AP973" s="72">
        <f>Table6[[#This Row],[FRL]]/Table6[[#This Row],[Total Students]]</f>
        <v>0.84228187919463082</v>
      </c>
      <c r="AQ973" s="29">
        <v>251</v>
      </c>
      <c r="AR973" s="57">
        <f>Table6[[#This Row],[At Risk]]/Table6[[#This Row],[Total Students]]</f>
        <v>0.84228187919463082</v>
      </c>
      <c r="AS973" s="29" t="s">
        <v>1767</v>
      </c>
      <c r="AT973" s="29" t="s">
        <v>1772</v>
      </c>
      <c r="AU973" s="70" t="s">
        <v>3246</v>
      </c>
    </row>
    <row r="974" spans="2:47" x14ac:dyDescent="0.25">
      <c r="B974" s="28" t="s">
        <v>1808</v>
      </c>
      <c r="C974" s="28" t="s">
        <v>176</v>
      </c>
      <c r="D974" s="28" t="s">
        <v>177</v>
      </c>
      <c r="E974" s="28" t="s">
        <v>2651</v>
      </c>
      <c r="F974" s="28" t="s">
        <v>1361</v>
      </c>
      <c r="G974" s="29">
        <v>281</v>
      </c>
      <c r="H974" s="29">
        <v>127</v>
      </c>
      <c r="I974" s="31">
        <v>0.45195729537366502</v>
      </c>
      <c r="J974" s="29">
        <v>154</v>
      </c>
      <c r="K974" s="31">
        <v>0.54804270462633498</v>
      </c>
      <c r="L974" s="29">
        <v>0</v>
      </c>
      <c r="M974" s="29">
        <v>0</v>
      </c>
      <c r="N974" s="29">
        <v>123</v>
      </c>
      <c r="O974" s="29">
        <v>8</v>
      </c>
      <c r="P974" s="29">
        <v>0</v>
      </c>
      <c r="Q974" s="29">
        <v>150</v>
      </c>
      <c r="R974" s="29">
        <v>0</v>
      </c>
      <c r="S974" s="29">
        <f>SUM(Table6[[#This Row],[AmInd]:[HawPI]],Table6[[#This Row],[Multiple]])</f>
        <v>131</v>
      </c>
      <c r="T974" s="29">
        <v>280</v>
      </c>
      <c r="U974" s="31">
        <v>0.99644128113879005</v>
      </c>
      <c r="V974" s="29">
        <v>1</v>
      </c>
      <c r="W974" s="31">
        <v>3.5587188612099599E-3</v>
      </c>
      <c r="X974" s="29">
        <v>0</v>
      </c>
      <c r="Y974" s="29">
        <v>5</v>
      </c>
      <c r="Z974" s="29" t="s">
        <v>1869</v>
      </c>
      <c r="AA974" s="29">
        <v>59</v>
      </c>
      <c r="AB974" s="29">
        <v>56</v>
      </c>
      <c r="AC974" s="29">
        <v>57</v>
      </c>
      <c r="AD974" s="28">
        <v>52</v>
      </c>
      <c r="AE974" s="29">
        <v>52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224</v>
      </c>
      <c r="AP974" s="72">
        <f>Table6[[#This Row],[FRL]]/Table6[[#This Row],[Total Students]]</f>
        <v>0.79715302491103202</v>
      </c>
      <c r="AQ974" s="29">
        <v>224</v>
      </c>
      <c r="AR974" s="57">
        <f>Table6[[#This Row],[At Risk]]/Table6[[#This Row],[Total Students]]</f>
        <v>0.79715302491103202</v>
      </c>
      <c r="AS974" s="29" t="s">
        <v>1767</v>
      </c>
      <c r="AT974" s="29" t="s">
        <v>1772</v>
      </c>
      <c r="AU974" s="70" t="s">
        <v>3246</v>
      </c>
    </row>
    <row r="975" spans="2:47" x14ac:dyDescent="0.25">
      <c r="B975" s="28" t="s">
        <v>1808</v>
      </c>
      <c r="C975" s="28" t="s">
        <v>176</v>
      </c>
      <c r="D975" s="28" t="s">
        <v>177</v>
      </c>
      <c r="E975" s="28" t="s">
        <v>2652</v>
      </c>
      <c r="F975" s="28" t="s">
        <v>1362</v>
      </c>
      <c r="G975" s="29">
        <v>275</v>
      </c>
      <c r="H975" s="29">
        <v>128</v>
      </c>
      <c r="I975" s="31">
        <v>0.46545454545454501</v>
      </c>
      <c r="J975" s="29">
        <v>147</v>
      </c>
      <c r="K975" s="31">
        <v>0.53454545454545499</v>
      </c>
      <c r="L975" s="29">
        <v>0</v>
      </c>
      <c r="M975" s="29">
        <v>0</v>
      </c>
      <c r="N975" s="29">
        <v>162</v>
      </c>
      <c r="O975" s="29">
        <v>3</v>
      </c>
      <c r="P975" s="29">
        <v>0</v>
      </c>
      <c r="Q975" s="29">
        <v>110</v>
      </c>
      <c r="R975" s="29">
        <v>0</v>
      </c>
      <c r="S975" s="29">
        <f>SUM(Table6[[#This Row],[AmInd]:[HawPI]],Table6[[#This Row],[Multiple]])</f>
        <v>165</v>
      </c>
      <c r="T975" s="29">
        <v>274</v>
      </c>
      <c r="U975" s="31">
        <v>0.99636363636363601</v>
      </c>
      <c r="V975" s="29">
        <v>1</v>
      </c>
      <c r="W975" s="31">
        <v>3.6363636363636398E-3</v>
      </c>
      <c r="X975" s="29">
        <v>0</v>
      </c>
      <c r="Y975" s="29">
        <v>2</v>
      </c>
      <c r="Z975" s="29" t="s">
        <v>1869</v>
      </c>
      <c r="AA975" s="29">
        <v>41</v>
      </c>
      <c r="AB975" s="29">
        <v>55</v>
      </c>
      <c r="AC975" s="29">
        <v>65</v>
      </c>
      <c r="AD975" s="28">
        <v>58</v>
      </c>
      <c r="AE975" s="29">
        <v>54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241</v>
      </c>
      <c r="AP975" s="72">
        <f>Table6[[#This Row],[FRL]]/Table6[[#This Row],[Total Students]]</f>
        <v>0.87636363636363634</v>
      </c>
      <c r="AQ975" s="29">
        <v>241</v>
      </c>
      <c r="AR975" s="57">
        <f>Table6[[#This Row],[At Risk]]/Table6[[#This Row],[Total Students]]</f>
        <v>0.87636363636363634</v>
      </c>
      <c r="AS975" s="29" t="s">
        <v>1767</v>
      </c>
      <c r="AT975" s="29" t="s">
        <v>1772</v>
      </c>
      <c r="AU975" s="70" t="s">
        <v>3246</v>
      </c>
    </row>
    <row r="976" spans="2:47" x14ac:dyDescent="0.25">
      <c r="B976" s="28" t="s">
        <v>1808</v>
      </c>
      <c r="C976" s="28" t="s">
        <v>176</v>
      </c>
      <c r="D976" s="28" t="s">
        <v>177</v>
      </c>
      <c r="E976" s="28" t="s">
        <v>2653</v>
      </c>
      <c r="F976" s="28" t="s">
        <v>1363</v>
      </c>
      <c r="G976" s="29">
        <v>378</v>
      </c>
      <c r="H976" s="29">
        <v>177</v>
      </c>
      <c r="I976" s="31">
        <v>0.46825396825396798</v>
      </c>
      <c r="J976" s="29">
        <v>201</v>
      </c>
      <c r="K976" s="31">
        <v>0.53174603174603197</v>
      </c>
      <c r="L976" s="29">
        <v>0</v>
      </c>
      <c r="M976" s="29">
        <v>0</v>
      </c>
      <c r="N976" s="29">
        <v>334</v>
      </c>
      <c r="O976" s="29">
        <v>4</v>
      </c>
      <c r="P976" s="29">
        <v>0</v>
      </c>
      <c r="Q976" s="29">
        <v>40</v>
      </c>
      <c r="R976" s="29">
        <v>0</v>
      </c>
      <c r="S976" s="29">
        <f>SUM(Table6[[#This Row],[AmInd]:[HawPI]],Table6[[#This Row],[Multiple]])</f>
        <v>338</v>
      </c>
      <c r="T976" s="29">
        <v>377</v>
      </c>
      <c r="U976" s="31">
        <v>0.99735449735449699</v>
      </c>
      <c r="V976" s="29">
        <v>1</v>
      </c>
      <c r="W976" s="31">
        <v>2.6455026455026501E-3</v>
      </c>
      <c r="X976" s="29">
        <v>0</v>
      </c>
      <c r="Y976" s="29">
        <v>5</v>
      </c>
      <c r="Z976" s="29" t="s">
        <v>1869</v>
      </c>
      <c r="AA976" s="29">
        <v>54</v>
      </c>
      <c r="AB976" s="29">
        <v>57</v>
      </c>
      <c r="AC976" s="29">
        <v>63</v>
      </c>
      <c r="AD976" s="28">
        <v>65</v>
      </c>
      <c r="AE976" s="29">
        <v>65</v>
      </c>
      <c r="AF976" s="29">
        <v>34</v>
      </c>
      <c r="AG976" s="29">
        <v>35</v>
      </c>
      <c r="AH976" s="29">
        <v>0</v>
      </c>
      <c r="AI976" s="29">
        <v>0</v>
      </c>
      <c r="AJ976" s="29">
        <v>0</v>
      </c>
      <c r="AK976" s="29">
        <v>0</v>
      </c>
      <c r="AL976" s="29">
        <v>0</v>
      </c>
      <c r="AM976" s="29">
        <v>0</v>
      </c>
      <c r="AN976" s="29">
        <v>0</v>
      </c>
      <c r="AO976" s="29">
        <v>366</v>
      </c>
      <c r="AP976" s="72">
        <f>Table6[[#This Row],[FRL]]/Table6[[#This Row],[Total Students]]</f>
        <v>0.96825396825396826</v>
      </c>
      <c r="AQ976" s="29">
        <v>366</v>
      </c>
      <c r="AR976" s="57">
        <f>Table6[[#This Row],[At Risk]]/Table6[[#This Row],[Total Students]]</f>
        <v>0.96825396825396826</v>
      </c>
      <c r="AS976" s="29" t="s">
        <v>1767</v>
      </c>
      <c r="AT976" s="29" t="s">
        <v>1772</v>
      </c>
      <c r="AU976" s="70" t="s">
        <v>3246</v>
      </c>
    </row>
    <row r="977" spans="2:47" x14ac:dyDescent="0.25">
      <c r="B977" s="28" t="s">
        <v>1808</v>
      </c>
      <c r="C977" s="28" t="s">
        <v>176</v>
      </c>
      <c r="D977" s="28" t="s">
        <v>177</v>
      </c>
      <c r="E977" s="28" t="s">
        <v>2654</v>
      </c>
      <c r="F977" s="28" t="s">
        <v>768</v>
      </c>
      <c r="G977" s="29">
        <v>151</v>
      </c>
      <c r="H977" s="29">
        <v>77</v>
      </c>
      <c r="I977" s="31">
        <v>0.50993377483443703</v>
      </c>
      <c r="J977" s="29">
        <v>74</v>
      </c>
      <c r="K977" s="31">
        <v>0.49006622516556297</v>
      </c>
      <c r="L977" s="29">
        <v>0</v>
      </c>
      <c r="M977" s="29">
        <v>5</v>
      </c>
      <c r="N977" s="29">
        <v>118</v>
      </c>
      <c r="O977" s="29">
        <v>4</v>
      </c>
      <c r="P977" s="29">
        <v>0</v>
      </c>
      <c r="Q977" s="29">
        <v>24</v>
      </c>
      <c r="R977" s="29">
        <v>0</v>
      </c>
      <c r="S977" s="29">
        <f>SUM(Table6[[#This Row],[AmInd]:[HawPI]],Table6[[#This Row],[Multiple]])</f>
        <v>127</v>
      </c>
      <c r="T977" s="29">
        <v>148</v>
      </c>
      <c r="U977" s="31">
        <v>0.98013245033112595</v>
      </c>
      <c r="V977" s="29">
        <v>3</v>
      </c>
      <c r="W977" s="31">
        <v>1.9867549668874201E-2</v>
      </c>
      <c r="X977" s="29">
        <v>0</v>
      </c>
      <c r="Y977" s="29">
        <v>2</v>
      </c>
      <c r="Z977" s="29" t="s">
        <v>1869</v>
      </c>
      <c r="AA977" s="29">
        <v>31</v>
      </c>
      <c r="AB977" s="29">
        <v>29</v>
      </c>
      <c r="AC977" s="29">
        <v>27</v>
      </c>
      <c r="AD977" s="28">
        <v>28</v>
      </c>
      <c r="AE977" s="29">
        <v>34</v>
      </c>
      <c r="AF977" s="29">
        <v>0</v>
      </c>
      <c r="AG977" s="29">
        <v>0</v>
      </c>
      <c r="AH977" s="29">
        <v>0</v>
      </c>
      <c r="AI977" s="29">
        <v>0</v>
      </c>
      <c r="AJ977" s="29">
        <v>0</v>
      </c>
      <c r="AK977" s="29">
        <v>0</v>
      </c>
      <c r="AL977" s="29">
        <v>0</v>
      </c>
      <c r="AM977" s="29">
        <v>0</v>
      </c>
      <c r="AN977" s="29">
        <v>0</v>
      </c>
      <c r="AO977" s="29">
        <v>146</v>
      </c>
      <c r="AP977" s="72">
        <f>Table6[[#This Row],[FRL]]/Table6[[#This Row],[Total Students]]</f>
        <v>0.9668874172185431</v>
      </c>
      <c r="AQ977" s="29">
        <v>146</v>
      </c>
      <c r="AR977" s="57">
        <f>Table6[[#This Row],[At Risk]]/Table6[[#This Row],[Total Students]]</f>
        <v>0.9668874172185431</v>
      </c>
      <c r="AS977" s="29" t="s">
        <v>1767</v>
      </c>
      <c r="AT977" s="29" t="s">
        <v>1772</v>
      </c>
      <c r="AU977" s="70" t="s">
        <v>3246</v>
      </c>
    </row>
    <row r="978" spans="2:47" x14ac:dyDescent="0.25">
      <c r="B978" s="28" t="s">
        <v>1808</v>
      </c>
      <c r="C978" s="28" t="s">
        <v>176</v>
      </c>
      <c r="D978" s="28" t="s">
        <v>177</v>
      </c>
      <c r="E978" s="28" t="s">
        <v>2655</v>
      </c>
      <c r="F978" s="28" t="s">
        <v>1364</v>
      </c>
      <c r="G978" s="29">
        <v>268</v>
      </c>
      <c r="H978" s="29">
        <v>124</v>
      </c>
      <c r="I978" s="31">
        <v>0.462686567164179</v>
      </c>
      <c r="J978" s="29">
        <v>144</v>
      </c>
      <c r="K978" s="31">
        <v>0.537313432835821</v>
      </c>
      <c r="L978" s="29">
        <v>4</v>
      </c>
      <c r="M978" s="29">
        <v>1</v>
      </c>
      <c r="N978" s="29">
        <v>19</v>
      </c>
      <c r="O978" s="29">
        <v>1</v>
      </c>
      <c r="P978" s="29">
        <v>0</v>
      </c>
      <c r="Q978" s="29">
        <v>243</v>
      </c>
      <c r="R978" s="29">
        <v>0</v>
      </c>
      <c r="S978" s="29">
        <f>SUM(Table6[[#This Row],[AmInd]:[HawPI]],Table6[[#This Row],[Multiple]])</f>
        <v>25</v>
      </c>
      <c r="T978" s="29">
        <v>268</v>
      </c>
      <c r="U978" s="31">
        <v>1</v>
      </c>
      <c r="V978" s="29">
        <v>0</v>
      </c>
      <c r="W978" s="31">
        <v>0</v>
      </c>
      <c r="X978" s="29">
        <v>0</v>
      </c>
      <c r="Y978" s="29">
        <v>2</v>
      </c>
      <c r="Z978" s="29" t="s">
        <v>1869</v>
      </c>
      <c r="AA978" s="29">
        <v>26</v>
      </c>
      <c r="AB978" s="29">
        <v>31</v>
      </c>
      <c r="AC978" s="29">
        <v>30</v>
      </c>
      <c r="AD978" s="28">
        <v>28</v>
      </c>
      <c r="AE978" s="29">
        <v>33</v>
      </c>
      <c r="AF978" s="29">
        <v>31</v>
      </c>
      <c r="AG978" s="29">
        <v>24</v>
      </c>
      <c r="AH978" s="29">
        <v>32</v>
      </c>
      <c r="AI978" s="29">
        <v>31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198</v>
      </c>
      <c r="AP978" s="72">
        <f>Table6[[#This Row],[FRL]]/Table6[[#This Row],[Total Students]]</f>
        <v>0.73880597014925375</v>
      </c>
      <c r="AQ978" s="29">
        <v>198</v>
      </c>
      <c r="AR978" s="57">
        <f>Table6[[#This Row],[At Risk]]/Table6[[#This Row],[Total Students]]</f>
        <v>0.73880597014925375</v>
      </c>
      <c r="AS978" s="29" t="s">
        <v>1767</v>
      </c>
      <c r="AT978" s="29" t="s">
        <v>1772</v>
      </c>
      <c r="AU978" s="70" t="s">
        <v>3246</v>
      </c>
    </row>
    <row r="979" spans="2:47" x14ac:dyDescent="0.25">
      <c r="B979" s="28" t="s">
        <v>1808</v>
      </c>
      <c r="C979" s="28" t="s">
        <v>176</v>
      </c>
      <c r="D979" s="28" t="s">
        <v>177</v>
      </c>
      <c r="E979" s="28" t="s">
        <v>2656</v>
      </c>
      <c r="F979" s="28" t="s">
        <v>1365</v>
      </c>
      <c r="G979" s="29">
        <v>757</v>
      </c>
      <c r="H979" s="29">
        <v>368</v>
      </c>
      <c r="I979" s="31">
        <v>0.48612945838837501</v>
      </c>
      <c r="J979" s="29">
        <v>389</v>
      </c>
      <c r="K979" s="31">
        <v>0.51387054161162504</v>
      </c>
      <c r="L979" s="29">
        <v>3</v>
      </c>
      <c r="M979" s="29">
        <v>0</v>
      </c>
      <c r="N979" s="29">
        <v>460</v>
      </c>
      <c r="O979" s="29">
        <v>26</v>
      </c>
      <c r="P979" s="29">
        <v>0</v>
      </c>
      <c r="Q979" s="29">
        <v>268</v>
      </c>
      <c r="R979" s="29">
        <v>0</v>
      </c>
      <c r="S979" s="29">
        <f>SUM(Table6[[#This Row],[AmInd]:[HawPI]],Table6[[#This Row],[Multiple]])</f>
        <v>489</v>
      </c>
      <c r="T979" s="29">
        <v>757</v>
      </c>
      <c r="U979" s="31">
        <v>1</v>
      </c>
      <c r="V979" s="29">
        <v>0</v>
      </c>
      <c r="W979" s="31">
        <v>0</v>
      </c>
      <c r="X979" s="29">
        <v>0</v>
      </c>
      <c r="Y979" s="29">
        <v>5</v>
      </c>
      <c r="Z979" s="29" t="s">
        <v>1869</v>
      </c>
      <c r="AA979" s="29">
        <v>79</v>
      </c>
      <c r="AB979" s="29">
        <v>78</v>
      </c>
      <c r="AC979" s="29">
        <v>81</v>
      </c>
      <c r="AD979" s="28">
        <v>98</v>
      </c>
      <c r="AE979" s="29">
        <v>91</v>
      </c>
      <c r="AF979" s="29">
        <v>77</v>
      </c>
      <c r="AG979" s="29">
        <v>90</v>
      </c>
      <c r="AH979" s="29">
        <v>99</v>
      </c>
      <c r="AI979" s="29">
        <v>59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619</v>
      </c>
      <c r="AP979" s="72">
        <f>Table6[[#This Row],[FRL]]/Table6[[#This Row],[Total Students]]</f>
        <v>0.81770145310435927</v>
      </c>
      <c r="AQ979" s="29">
        <v>619</v>
      </c>
      <c r="AR979" s="57">
        <f>Table6[[#This Row],[At Risk]]/Table6[[#This Row],[Total Students]]</f>
        <v>0.81770145310435927</v>
      </c>
      <c r="AS979" s="29" t="s">
        <v>1767</v>
      </c>
      <c r="AT979" s="29" t="s">
        <v>1772</v>
      </c>
      <c r="AU979" s="70" t="s">
        <v>3246</v>
      </c>
    </row>
    <row r="980" spans="2:47" x14ac:dyDescent="0.25">
      <c r="B980" s="28" t="s">
        <v>1808</v>
      </c>
      <c r="C980" s="28" t="s">
        <v>176</v>
      </c>
      <c r="D980" s="28" t="s">
        <v>177</v>
      </c>
      <c r="E980" s="28" t="s">
        <v>2657</v>
      </c>
      <c r="F980" s="28" t="s">
        <v>1366</v>
      </c>
      <c r="G980" s="29">
        <v>525</v>
      </c>
      <c r="H980" s="29">
        <v>236</v>
      </c>
      <c r="I980" s="31">
        <v>0.44952380952380999</v>
      </c>
      <c r="J980" s="29">
        <v>289</v>
      </c>
      <c r="K980" s="31">
        <v>0.55047619047619001</v>
      </c>
      <c r="L980" s="29">
        <v>4</v>
      </c>
      <c r="M980" s="29">
        <v>2</v>
      </c>
      <c r="N980" s="29">
        <v>185</v>
      </c>
      <c r="O980" s="29">
        <v>9</v>
      </c>
      <c r="P980" s="29">
        <v>0</v>
      </c>
      <c r="Q980" s="29">
        <v>325</v>
      </c>
      <c r="R980" s="29">
        <v>0</v>
      </c>
      <c r="S980" s="29">
        <f>SUM(Table6[[#This Row],[AmInd]:[HawPI]],Table6[[#This Row],[Multiple]])</f>
        <v>200</v>
      </c>
      <c r="T980" s="29">
        <v>519</v>
      </c>
      <c r="U980" s="31">
        <v>0.98857142857142899</v>
      </c>
      <c r="V980" s="29">
        <v>6</v>
      </c>
      <c r="W980" s="31">
        <v>1.1428571428571401E-2</v>
      </c>
      <c r="X980" s="29">
        <v>0</v>
      </c>
      <c r="Y980" s="29">
        <v>4</v>
      </c>
      <c r="Z980" s="29" t="s">
        <v>1869</v>
      </c>
      <c r="AA980" s="29">
        <v>60</v>
      </c>
      <c r="AB980" s="29">
        <v>55</v>
      </c>
      <c r="AC980" s="29">
        <v>62</v>
      </c>
      <c r="AD980" s="28">
        <v>90</v>
      </c>
      <c r="AE980" s="29">
        <v>68</v>
      </c>
      <c r="AF980" s="29">
        <v>49</v>
      </c>
      <c r="AG980" s="29">
        <v>44</v>
      </c>
      <c r="AH980" s="29">
        <v>46</v>
      </c>
      <c r="AI980" s="29">
        <v>47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385</v>
      </c>
      <c r="AP980" s="72">
        <f>Table6[[#This Row],[FRL]]/Table6[[#This Row],[Total Students]]</f>
        <v>0.73333333333333328</v>
      </c>
      <c r="AQ980" s="29">
        <v>385</v>
      </c>
      <c r="AR980" s="57">
        <f>Table6[[#This Row],[At Risk]]/Table6[[#This Row],[Total Students]]</f>
        <v>0.73333333333333328</v>
      </c>
      <c r="AS980" s="29" t="s">
        <v>1767</v>
      </c>
      <c r="AT980" s="29" t="s">
        <v>1772</v>
      </c>
      <c r="AU980" s="70" t="s">
        <v>3246</v>
      </c>
    </row>
    <row r="981" spans="2:47" x14ac:dyDescent="0.25">
      <c r="B981" s="28" t="s">
        <v>1808</v>
      </c>
      <c r="C981" s="28" t="s">
        <v>176</v>
      </c>
      <c r="D981" s="28" t="s">
        <v>177</v>
      </c>
      <c r="E981" s="28" t="s">
        <v>2658</v>
      </c>
      <c r="F981" s="28" t="s">
        <v>1367</v>
      </c>
      <c r="G981" s="29">
        <v>268</v>
      </c>
      <c r="H981" s="29">
        <v>141</v>
      </c>
      <c r="I981" s="31">
        <v>0.52611940298507498</v>
      </c>
      <c r="J981" s="29">
        <v>127</v>
      </c>
      <c r="K981" s="31">
        <v>0.47388059701492502</v>
      </c>
      <c r="L981" s="29">
        <v>0</v>
      </c>
      <c r="M981" s="29">
        <v>0</v>
      </c>
      <c r="N981" s="29">
        <v>262</v>
      </c>
      <c r="O981" s="29">
        <v>5</v>
      </c>
      <c r="P981" s="29">
        <v>0</v>
      </c>
      <c r="Q981" s="29">
        <v>1</v>
      </c>
      <c r="R981" s="29">
        <v>0</v>
      </c>
      <c r="S981" s="29">
        <f>SUM(Table6[[#This Row],[AmInd]:[HawPI]],Table6[[#This Row],[Multiple]])</f>
        <v>267</v>
      </c>
      <c r="T981" s="29">
        <v>267</v>
      </c>
      <c r="U981" s="31">
        <v>0.99626865671641796</v>
      </c>
      <c r="V981" s="29">
        <v>1</v>
      </c>
      <c r="W981" s="31">
        <v>3.7313432835820899E-3</v>
      </c>
      <c r="X981" s="29">
        <v>0</v>
      </c>
      <c r="Y981" s="29">
        <v>2</v>
      </c>
      <c r="Z981" s="29" t="s">
        <v>1869</v>
      </c>
      <c r="AA981" s="29">
        <v>46</v>
      </c>
      <c r="AB981" s="29">
        <v>53</v>
      </c>
      <c r="AC981" s="29">
        <v>49</v>
      </c>
      <c r="AD981" s="28">
        <v>32</v>
      </c>
      <c r="AE981" s="29">
        <v>38</v>
      </c>
      <c r="AF981" s="29">
        <v>23</v>
      </c>
      <c r="AG981" s="29">
        <v>25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263</v>
      </c>
      <c r="AP981" s="72">
        <f>Table6[[#This Row],[FRL]]/Table6[[#This Row],[Total Students]]</f>
        <v>0.98134328358208955</v>
      </c>
      <c r="AQ981" s="29">
        <v>263</v>
      </c>
      <c r="AR981" s="57">
        <f>Table6[[#This Row],[At Risk]]/Table6[[#This Row],[Total Students]]</f>
        <v>0.98134328358208955</v>
      </c>
      <c r="AS981" s="29" t="s">
        <v>1767</v>
      </c>
      <c r="AT981" s="29" t="s">
        <v>1772</v>
      </c>
      <c r="AU981" s="70" t="s">
        <v>3246</v>
      </c>
    </row>
    <row r="982" spans="2:47" x14ac:dyDescent="0.25">
      <c r="B982" s="28" t="s">
        <v>1808</v>
      </c>
      <c r="C982" s="28" t="s">
        <v>176</v>
      </c>
      <c r="D982" s="28" t="s">
        <v>177</v>
      </c>
      <c r="E982" s="28" t="s">
        <v>2659</v>
      </c>
      <c r="F982" s="28" t="s">
        <v>779</v>
      </c>
      <c r="G982" s="29">
        <v>407</v>
      </c>
      <c r="H982" s="29">
        <v>201</v>
      </c>
      <c r="I982" s="31">
        <v>0.493857493857494</v>
      </c>
      <c r="J982" s="29">
        <v>206</v>
      </c>
      <c r="K982" s="31">
        <v>0.506142506142506</v>
      </c>
      <c r="L982" s="29">
        <v>0</v>
      </c>
      <c r="M982" s="29">
        <v>0</v>
      </c>
      <c r="N982" s="29">
        <v>390</v>
      </c>
      <c r="O982" s="29">
        <v>0</v>
      </c>
      <c r="P982" s="29">
        <v>0</v>
      </c>
      <c r="Q982" s="29">
        <v>17</v>
      </c>
      <c r="R982" s="29">
        <v>0</v>
      </c>
      <c r="S982" s="29">
        <f>SUM(Table6[[#This Row],[AmInd]:[HawPI]],Table6[[#This Row],[Multiple]])</f>
        <v>390</v>
      </c>
      <c r="T982" s="29">
        <v>407</v>
      </c>
      <c r="U982" s="31">
        <v>1</v>
      </c>
      <c r="V982" s="29">
        <v>0</v>
      </c>
      <c r="W982" s="31">
        <v>0</v>
      </c>
      <c r="X982" s="29">
        <v>0</v>
      </c>
      <c r="Y982" s="29">
        <v>1</v>
      </c>
      <c r="Z982" s="29" t="s">
        <v>1869</v>
      </c>
      <c r="AA982" s="29">
        <v>52</v>
      </c>
      <c r="AB982" s="29">
        <v>57</v>
      </c>
      <c r="AC982" s="29">
        <v>69</v>
      </c>
      <c r="AD982" s="28">
        <v>74</v>
      </c>
      <c r="AE982" s="29">
        <v>59</v>
      </c>
      <c r="AF982" s="29">
        <v>50</v>
      </c>
      <c r="AG982" s="29">
        <v>45</v>
      </c>
      <c r="AH982" s="29">
        <v>0</v>
      </c>
      <c r="AI982" s="29">
        <v>0</v>
      </c>
      <c r="AJ982" s="29">
        <v>0</v>
      </c>
      <c r="AK982" s="29">
        <v>0</v>
      </c>
      <c r="AL982" s="29">
        <v>0</v>
      </c>
      <c r="AM982" s="29">
        <v>0</v>
      </c>
      <c r="AN982" s="29">
        <v>0</v>
      </c>
      <c r="AO982" s="29">
        <v>394</v>
      </c>
      <c r="AP982" s="72">
        <f>Table6[[#This Row],[FRL]]/Table6[[#This Row],[Total Students]]</f>
        <v>0.96805896805896807</v>
      </c>
      <c r="AQ982" s="29">
        <v>394</v>
      </c>
      <c r="AR982" s="57">
        <f>Table6[[#This Row],[At Risk]]/Table6[[#This Row],[Total Students]]</f>
        <v>0.96805896805896807</v>
      </c>
      <c r="AS982" s="29" t="s">
        <v>1767</v>
      </c>
      <c r="AT982" s="29" t="s">
        <v>1772</v>
      </c>
      <c r="AU982" s="70" t="s">
        <v>3246</v>
      </c>
    </row>
    <row r="983" spans="2:47" x14ac:dyDescent="0.25">
      <c r="B983" s="28" t="s">
        <v>1808</v>
      </c>
      <c r="C983" s="28" t="s">
        <v>176</v>
      </c>
      <c r="D983" s="28" t="s">
        <v>177</v>
      </c>
      <c r="E983" s="28" t="s">
        <v>2660</v>
      </c>
      <c r="F983" s="28" t="s">
        <v>1368</v>
      </c>
      <c r="G983" s="29">
        <v>431</v>
      </c>
      <c r="H983" s="29">
        <v>200</v>
      </c>
      <c r="I983" s="31">
        <v>0.46403712296983801</v>
      </c>
      <c r="J983" s="29">
        <v>231</v>
      </c>
      <c r="K983" s="31">
        <v>0.53596287703016199</v>
      </c>
      <c r="L983" s="29">
        <v>1</v>
      </c>
      <c r="M983" s="29">
        <v>3</v>
      </c>
      <c r="N983" s="29">
        <v>402</v>
      </c>
      <c r="O983" s="29">
        <v>3</v>
      </c>
      <c r="P983" s="29">
        <v>0</v>
      </c>
      <c r="Q983" s="29">
        <v>22</v>
      </c>
      <c r="R983" s="29">
        <v>0</v>
      </c>
      <c r="S983" s="29">
        <f>SUM(Table6[[#This Row],[AmInd]:[HawPI]],Table6[[#This Row],[Multiple]])</f>
        <v>409</v>
      </c>
      <c r="T983" s="29">
        <v>429</v>
      </c>
      <c r="U983" s="31">
        <v>0.99535962877030204</v>
      </c>
      <c r="V983" s="29">
        <v>2</v>
      </c>
      <c r="W983" s="31">
        <v>4.64037122969838E-3</v>
      </c>
      <c r="X983" s="29">
        <v>0</v>
      </c>
      <c r="Y983" s="29">
        <v>0</v>
      </c>
      <c r="Z983" s="29" t="s">
        <v>1869</v>
      </c>
      <c r="AA983" s="29">
        <v>0</v>
      </c>
      <c r="AB983" s="29">
        <v>0</v>
      </c>
      <c r="AC983" s="29">
        <v>0</v>
      </c>
      <c r="AD983" s="28">
        <v>0</v>
      </c>
      <c r="AE983" s="29">
        <v>0</v>
      </c>
      <c r="AF983" s="29">
        <v>0</v>
      </c>
      <c r="AG983" s="29">
        <v>0</v>
      </c>
      <c r="AH983" s="29">
        <v>191</v>
      </c>
      <c r="AI983" s="29">
        <v>240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399</v>
      </c>
      <c r="AP983" s="72">
        <f>Table6[[#This Row],[FRL]]/Table6[[#This Row],[Total Students]]</f>
        <v>0.92575406032482599</v>
      </c>
      <c r="AQ983" s="29">
        <v>399</v>
      </c>
      <c r="AR983" s="57">
        <f>Table6[[#This Row],[At Risk]]/Table6[[#This Row],[Total Students]]</f>
        <v>0.92575406032482599</v>
      </c>
      <c r="AS983" s="29" t="s">
        <v>1767</v>
      </c>
      <c r="AT983" s="29" t="s">
        <v>1772</v>
      </c>
      <c r="AU983" s="70" t="s">
        <v>3246</v>
      </c>
    </row>
    <row r="984" spans="2:47" x14ac:dyDescent="0.25">
      <c r="B984" s="28" t="s">
        <v>1808</v>
      </c>
      <c r="C984" s="28" t="s">
        <v>176</v>
      </c>
      <c r="D984" s="28" t="s">
        <v>177</v>
      </c>
      <c r="E984" s="28" t="s">
        <v>2661</v>
      </c>
      <c r="F984" s="28" t="s">
        <v>1369</v>
      </c>
      <c r="G984" s="29">
        <v>717</v>
      </c>
      <c r="H984" s="29">
        <v>383</v>
      </c>
      <c r="I984" s="31">
        <v>0.53417015341701501</v>
      </c>
      <c r="J984" s="29">
        <v>334</v>
      </c>
      <c r="K984" s="31">
        <v>0.46582984658298499</v>
      </c>
      <c r="L984" s="29">
        <v>2</v>
      </c>
      <c r="M984" s="29">
        <v>12</v>
      </c>
      <c r="N984" s="29">
        <v>562</v>
      </c>
      <c r="O984" s="29">
        <v>14</v>
      </c>
      <c r="P984" s="29">
        <v>0</v>
      </c>
      <c r="Q984" s="29">
        <v>127</v>
      </c>
      <c r="R984" s="29">
        <v>0</v>
      </c>
      <c r="S984" s="29">
        <f>SUM(Table6[[#This Row],[AmInd]:[HawPI]],Table6[[#This Row],[Multiple]])</f>
        <v>590</v>
      </c>
      <c r="T984" s="29">
        <v>712</v>
      </c>
      <c r="U984" s="31">
        <v>0.99302649930264997</v>
      </c>
      <c r="V984" s="29">
        <v>5</v>
      </c>
      <c r="W984" s="31">
        <v>6.9735006973500697E-3</v>
      </c>
      <c r="X984" s="29">
        <v>0</v>
      </c>
      <c r="Y984" s="29">
        <v>0</v>
      </c>
      <c r="Z984" s="29" t="s">
        <v>1869</v>
      </c>
      <c r="AA984" s="29">
        <v>0</v>
      </c>
      <c r="AB984" s="29">
        <v>0</v>
      </c>
      <c r="AC984" s="29">
        <v>0</v>
      </c>
      <c r="AD984" s="28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218</v>
      </c>
      <c r="AK984" s="29">
        <v>3</v>
      </c>
      <c r="AL984" s="29">
        <v>178</v>
      </c>
      <c r="AM984" s="29">
        <v>167</v>
      </c>
      <c r="AN984" s="29">
        <v>151</v>
      </c>
      <c r="AO984" s="29">
        <v>547</v>
      </c>
      <c r="AP984" s="72">
        <f>Table6[[#This Row],[FRL]]/Table6[[#This Row],[Total Students]]</f>
        <v>0.76290097629009768</v>
      </c>
      <c r="AQ984" s="29">
        <v>547</v>
      </c>
      <c r="AR984" s="57">
        <f>Table6[[#This Row],[At Risk]]/Table6[[#This Row],[Total Students]]</f>
        <v>0.76290097629009768</v>
      </c>
      <c r="AS984" s="29" t="s">
        <v>1767</v>
      </c>
      <c r="AT984" s="29" t="s">
        <v>1772</v>
      </c>
      <c r="AU984" s="70" t="s">
        <v>3246</v>
      </c>
    </row>
    <row r="985" spans="2:47" x14ac:dyDescent="0.25">
      <c r="B985" s="28" t="s">
        <v>1808</v>
      </c>
      <c r="C985" s="28" t="s">
        <v>176</v>
      </c>
      <c r="D985" s="28" t="s">
        <v>177</v>
      </c>
      <c r="E985" s="28" t="s">
        <v>2662</v>
      </c>
      <c r="F985" s="28" t="s">
        <v>1370</v>
      </c>
      <c r="G985" s="29">
        <v>236</v>
      </c>
      <c r="H985" s="29">
        <v>118</v>
      </c>
      <c r="I985" s="31">
        <v>0.5</v>
      </c>
      <c r="J985" s="29">
        <v>118</v>
      </c>
      <c r="K985" s="31">
        <v>0.5</v>
      </c>
      <c r="L985" s="29">
        <v>0</v>
      </c>
      <c r="M985" s="29">
        <v>0</v>
      </c>
      <c r="N985" s="29">
        <v>134</v>
      </c>
      <c r="O985" s="29">
        <v>5</v>
      </c>
      <c r="P985" s="29">
        <v>0</v>
      </c>
      <c r="Q985" s="29">
        <v>97</v>
      </c>
      <c r="R985" s="29">
        <v>0</v>
      </c>
      <c r="S985" s="29">
        <f>SUM(Table6[[#This Row],[AmInd]:[HawPI]],Table6[[#This Row],[Multiple]])</f>
        <v>139</v>
      </c>
      <c r="T985" s="29">
        <v>236</v>
      </c>
      <c r="U985" s="31">
        <v>1</v>
      </c>
      <c r="V985" s="29">
        <v>0</v>
      </c>
      <c r="W985" s="31">
        <v>0</v>
      </c>
      <c r="X985" s="29">
        <v>0</v>
      </c>
      <c r="Y985" s="29">
        <v>3</v>
      </c>
      <c r="Z985" s="29" t="s">
        <v>1869</v>
      </c>
      <c r="AA985" s="29">
        <v>49</v>
      </c>
      <c r="AB985" s="29">
        <v>50</v>
      </c>
      <c r="AC985" s="29">
        <v>50</v>
      </c>
      <c r="AD985" s="28">
        <v>35</v>
      </c>
      <c r="AE985" s="29">
        <v>49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208</v>
      </c>
      <c r="AP985" s="72">
        <f>Table6[[#This Row],[FRL]]/Table6[[#This Row],[Total Students]]</f>
        <v>0.88135593220338981</v>
      </c>
      <c r="AQ985" s="29">
        <v>208</v>
      </c>
      <c r="AR985" s="57">
        <f>Table6[[#This Row],[At Risk]]/Table6[[#This Row],[Total Students]]</f>
        <v>0.88135593220338981</v>
      </c>
      <c r="AS985" s="29" t="s">
        <v>1767</v>
      </c>
      <c r="AT985" s="29" t="s">
        <v>1772</v>
      </c>
      <c r="AU985" s="70" t="s">
        <v>3246</v>
      </c>
    </row>
    <row r="986" spans="2:47" x14ac:dyDescent="0.25">
      <c r="B986" s="28" t="s">
        <v>1808</v>
      </c>
      <c r="C986" s="28" t="s">
        <v>176</v>
      </c>
      <c r="D986" s="28" t="s">
        <v>177</v>
      </c>
      <c r="E986" s="28" t="s">
        <v>2663</v>
      </c>
      <c r="F986" s="28" t="s">
        <v>1371</v>
      </c>
      <c r="G986" s="29">
        <v>821</v>
      </c>
      <c r="H986" s="29">
        <v>403</v>
      </c>
      <c r="I986" s="31">
        <v>0.490864799025579</v>
      </c>
      <c r="J986" s="29">
        <v>418</v>
      </c>
      <c r="K986" s="31">
        <v>0.509135200974421</v>
      </c>
      <c r="L986" s="29">
        <v>3</v>
      </c>
      <c r="M986" s="29">
        <v>37</v>
      </c>
      <c r="N986" s="29">
        <v>514</v>
      </c>
      <c r="O986" s="29">
        <v>20</v>
      </c>
      <c r="P986" s="29">
        <v>0</v>
      </c>
      <c r="Q986" s="29">
        <v>247</v>
      </c>
      <c r="R986" s="29">
        <v>0</v>
      </c>
      <c r="S986" s="29">
        <f>SUM(Table6[[#This Row],[AmInd]:[HawPI]],Table6[[#This Row],[Multiple]])</f>
        <v>574</v>
      </c>
      <c r="T986" s="29">
        <v>794</v>
      </c>
      <c r="U986" s="31">
        <v>0.96711327649208301</v>
      </c>
      <c r="V986" s="29">
        <v>27</v>
      </c>
      <c r="W986" s="31">
        <v>3.2886723507917201E-2</v>
      </c>
      <c r="X986" s="29">
        <v>0</v>
      </c>
      <c r="Y986" s="29">
        <v>11</v>
      </c>
      <c r="Z986" s="29" t="s">
        <v>1869</v>
      </c>
      <c r="AA986" s="29">
        <v>134</v>
      </c>
      <c r="AB986" s="29">
        <v>116</v>
      </c>
      <c r="AC986" s="29">
        <v>143</v>
      </c>
      <c r="AD986" s="28">
        <v>125</v>
      </c>
      <c r="AE986" s="29">
        <v>110</v>
      </c>
      <c r="AF986" s="29">
        <v>87</v>
      </c>
      <c r="AG986" s="29">
        <v>95</v>
      </c>
      <c r="AH986" s="29">
        <v>0</v>
      </c>
      <c r="AI986" s="29">
        <v>0</v>
      </c>
      <c r="AJ986" s="29">
        <v>0</v>
      </c>
      <c r="AK986" s="29">
        <v>0</v>
      </c>
      <c r="AL986" s="29">
        <v>0</v>
      </c>
      <c r="AM986" s="29">
        <v>0</v>
      </c>
      <c r="AN986" s="29">
        <v>0</v>
      </c>
      <c r="AO986" s="29">
        <v>665</v>
      </c>
      <c r="AP986" s="72">
        <f>Table6[[#This Row],[FRL]]/Table6[[#This Row],[Total Students]]</f>
        <v>0.80998781973203415</v>
      </c>
      <c r="AQ986" s="29">
        <v>665</v>
      </c>
      <c r="AR986" s="57">
        <f>Table6[[#This Row],[At Risk]]/Table6[[#This Row],[Total Students]]</f>
        <v>0.80998781973203415</v>
      </c>
      <c r="AS986" s="29" t="s">
        <v>1767</v>
      </c>
      <c r="AT986" s="29" t="s">
        <v>1772</v>
      </c>
      <c r="AU986" s="70" t="s">
        <v>3246</v>
      </c>
    </row>
    <row r="987" spans="2:47" x14ac:dyDescent="0.25">
      <c r="B987" s="28" t="s">
        <v>1808</v>
      </c>
      <c r="C987" s="28" t="s">
        <v>176</v>
      </c>
      <c r="D987" s="28" t="s">
        <v>177</v>
      </c>
      <c r="E987" s="28" t="s">
        <v>2664</v>
      </c>
      <c r="F987" s="28" t="s">
        <v>1372</v>
      </c>
      <c r="G987" s="29">
        <v>499</v>
      </c>
      <c r="H987" s="29">
        <v>237</v>
      </c>
      <c r="I987" s="31">
        <v>0.47494989979959901</v>
      </c>
      <c r="J987" s="29">
        <v>262</v>
      </c>
      <c r="K987" s="31">
        <v>0.52505010020040099</v>
      </c>
      <c r="L987" s="29">
        <v>1</v>
      </c>
      <c r="M987" s="29">
        <v>1</v>
      </c>
      <c r="N987" s="29">
        <v>186</v>
      </c>
      <c r="O987" s="29">
        <v>3</v>
      </c>
      <c r="P987" s="29">
        <v>0</v>
      </c>
      <c r="Q987" s="29">
        <v>308</v>
      </c>
      <c r="R987" s="29">
        <v>0</v>
      </c>
      <c r="S987" s="29">
        <f>SUM(Table6[[#This Row],[AmInd]:[HawPI]],Table6[[#This Row],[Multiple]])</f>
        <v>191</v>
      </c>
      <c r="T987" s="29">
        <v>499</v>
      </c>
      <c r="U987" s="31">
        <v>1</v>
      </c>
      <c r="V987" s="29">
        <v>0</v>
      </c>
      <c r="W987" s="31">
        <v>0</v>
      </c>
      <c r="X987" s="29">
        <v>0</v>
      </c>
      <c r="Y987" s="29">
        <v>1</v>
      </c>
      <c r="Z987" s="29" t="s">
        <v>1869</v>
      </c>
      <c r="AA987" s="29">
        <v>95</v>
      </c>
      <c r="AB987" s="29">
        <v>100</v>
      </c>
      <c r="AC987" s="29">
        <v>97</v>
      </c>
      <c r="AD987" s="28">
        <v>111</v>
      </c>
      <c r="AE987" s="29">
        <v>95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405</v>
      </c>
      <c r="AP987" s="72">
        <f>Table6[[#This Row],[FRL]]/Table6[[#This Row],[Total Students]]</f>
        <v>0.81162324649298601</v>
      </c>
      <c r="AQ987" s="29">
        <v>405</v>
      </c>
      <c r="AR987" s="57">
        <f>Table6[[#This Row],[At Risk]]/Table6[[#This Row],[Total Students]]</f>
        <v>0.81162324649298601</v>
      </c>
      <c r="AS987" s="29" t="s">
        <v>1767</v>
      </c>
      <c r="AT987" s="29" t="s">
        <v>1772</v>
      </c>
      <c r="AU987" s="70" t="s">
        <v>3246</v>
      </c>
    </row>
    <row r="988" spans="2:47" x14ac:dyDescent="0.25">
      <c r="B988" s="28" t="s">
        <v>1808</v>
      </c>
      <c r="C988" s="28" t="s">
        <v>176</v>
      </c>
      <c r="D988" s="28" t="s">
        <v>177</v>
      </c>
      <c r="E988" s="28" t="s">
        <v>2665</v>
      </c>
      <c r="F988" s="28" t="s">
        <v>1373</v>
      </c>
      <c r="G988" s="29">
        <v>385</v>
      </c>
      <c r="H988" s="29">
        <v>171</v>
      </c>
      <c r="I988" s="31">
        <v>0.44415584415584403</v>
      </c>
      <c r="J988" s="29">
        <v>214</v>
      </c>
      <c r="K988" s="31">
        <v>0.55584415584415603</v>
      </c>
      <c r="L988" s="29">
        <v>0</v>
      </c>
      <c r="M988" s="29">
        <v>0</v>
      </c>
      <c r="N988" s="29">
        <v>166</v>
      </c>
      <c r="O988" s="29">
        <v>0</v>
      </c>
      <c r="P988" s="29">
        <v>0</v>
      </c>
      <c r="Q988" s="29">
        <v>219</v>
      </c>
      <c r="R988" s="29">
        <v>0</v>
      </c>
      <c r="S988" s="29">
        <f>SUM(Table6[[#This Row],[AmInd]:[HawPI]],Table6[[#This Row],[Multiple]])</f>
        <v>166</v>
      </c>
      <c r="T988" s="29">
        <v>385</v>
      </c>
      <c r="U988" s="31">
        <v>1</v>
      </c>
      <c r="V988" s="29">
        <v>0</v>
      </c>
      <c r="W988" s="31">
        <v>0</v>
      </c>
      <c r="X988" s="29">
        <v>0</v>
      </c>
      <c r="Y988" s="29">
        <v>0</v>
      </c>
      <c r="Z988" s="29" t="s">
        <v>1869</v>
      </c>
      <c r="AA988" s="29">
        <v>0</v>
      </c>
      <c r="AB988" s="29">
        <v>0</v>
      </c>
      <c r="AC988" s="29">
        <v>0</v>
      </c>
      <c r="AD988" s="28">
        <v>0</v>
      </c>
      <c r="AE988" s="29">
        <v>0</v>
      </c>
      <c r="AF988" s="29">
        <v>88</v>
      </c>
      <c r="AG988" s="29">
        <v>86</v>
      </c>
      <c r="AH988" s="29">
        <v>124</v>
      </c>
      <c r="AI988" s="29">
        <v>87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297</v>
      </c>
      <c r="AP988" s="72">
        <f>Table6[[#This Row],[FRL]]/Table6[[#This Row],[Total Students]]</f>
        <v>0.77142857142857146</v>
      </c>
      <c r="AQ988" s="29">
        <v>297</v>
      </c>
      <c r="AR988" s="57">
        <f>Table6[[#This Row],[At Risk]]/Table6[[#This Row],[Total Students]]</f>
        <v>0.77142857142857146</v>
      </c>
      <c r="AS988" s="29" t="s">
        <v>1767</v>
      </c>
      <c r="AT988" s="29" t="s">
        <v>1772</v>
      </c>
      <c r="AU988" s="70" t="s">
        <v>3246</v>
      </c>
    </row>
    <row r="989" spans="2:47" x14ac:dyDescent="0.25">
      <c r="B989" s="28" t="s">
        <v>1808</v>
      </c>
      <c r="C989" s="28" t="s">
        <v>176</v>
      </c>
      <c r="D989" s="28" t="s">
        <v>177</v>
      </c>
      <c r="E989" s="28" t="s">
        <v>2666</v>
      </c>
      <c r="F989" s="28" t="s">
        <v>1374</v>
      </c>
      <c r="G989" s="29">
        <v>342</v>
      </c>
      <c r="H989" s="29">
        <v>157</v>
      </c>
      <c r="I989" s="31">
        <v>0.45906432748538001</v>
      </c>
      <c r="J989" s="29">
        <v>185</v>
      </c>
      <c r="K989" s="31">
        <v>0.54093567251462005</v>
      </c>
      <c r="L989" s="29">
        <v>1</v>
      </c>
      <c r="M989" s="29">
        <v>0</v>
      </c>
      <c r="N989" s="29">
        <v>337</v>
      </c>
      <c r="O989" s="29">
        <v>0</v>
      </c>
      <c r="P989" s="29">
        <v>0</v>
      </c>
      <c r="Q989" s="29">
        <v>4</v>
      </c>
      <c r="R989" s="29">
        <v>0</v>
      </c>
      <c r="S989" s="29">
        <f>SUM(Table6[[#This Row],[AmInd]:[HawPI]],Table6[[#This Row],[Multiple]])</f>
        <v>338</v>
      </c>
      <c r="T989" s="29">
        <v>342</v>
      </c>
      <c r="U989" s="31">
        <v>1</v>
      </c>
      <c r="V989" s="29">
        <v>0</v>
      </c>
      <c r="W989" s="31">
        <v>0</v>
      </c>
      <c r="X989" s="29">
        <v>0</v>
      </c>
      <c r="Y989" s="29">
        <v>1</v>
      </c>
      <c r="Z989" s="29" t="s">
        <v>1869</v>
      </c>
      <c r="AA989" s="29">
        <v>50</v>
      </c>
      <c r="AB989" s="29">
        <v>51</v>
      </c>
      <c r="AC989" s="29">
        <v>57</v>
      </c>
      <c r="AD989" s="28">
        <v>52</v>
      </c>
      <c r="AE989" s="29">
        <v>46</v>
      </c>
      <c r="AF989" s="29">
        <v>38</v>
      </c>
      <c r="AG989" s="29">
        <v>47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337</v>
      </c>
      <c r="AP989" s="72">
        <f>Table6[[#This Row],[FRL]]/Table6[[#This Row],[Total Students]]</f>
        <v>0.98538011695906436</v>
      </c>
      <c r="AQ989" s="29">
        <v>337</v>
      </c>
      <c r="AR989" s="57">
        <f>Table6[[#This Row],[At Risk]]/Table6[[#This Row],[Total Students]]</f>
        <v>0.98538011695906436</v>
      </c>
      <c r="AS989" s="29" t="s">
        <v>1767</v>
      </c>
      <c r="AT989" s="29" t="s">
        <v>1772</v>
      </c>
      <c r="AU989" s="70" t="s">
        <v>3246</v>
      </c>
    </row>
    <row r="990" spans="2:47" x14ac:dyDescent="0.25">
      <c r="B990" s="28" t="s">
        <v>1808</v>
      </c>
      <c r="C990" s="28" t="s">
        <v>176</v>
      </c>
      <c r="D990" s="28" t="s">
        <v>177</v>
      </c>
      <c r="E990" s="28" t="s">
        <v>2667</v>
      </c>
      <c r="F990" s="28" t="s">
        <v>1375</v>
      </c>
      <c r="G990" s="29">
        <v>334</v>
      </c>
      <c r="H990" s="29">
        <v>152</v>
      </c>
      <c r="I990" s="31">
        <v>0.45508982035928103</v>
      </c>
      <c r="J990" s="29">
        <v>182</v>
      </c>
      <c r="K990" s="31">
        <v>0.54491017964071897</v>
      </c>
      <c r="L990" s="29">
        <v>0</v>
      </c>
      <c r="M990" s="29">
        <v>0</v>
      </c>
      <c r="N990" s="29">
        <v>328</v>
      </c>
      <c r="O990" s="29">
        <v>0</v>
      </c>
      <c r="P990" s="29">
        <v>0</v>
      </c>
      <c r="Q990" s="29">
        <v>6</v>
      </c>
      <c r="R990" s="29">
        <v>0</v>
      </c>
      <c r="S990" s="29">
        <f>SUM(Table6[[#This Row],[AmInd]:[HawPI]],Table6[[#This Row],[Multiple]])</f>
        <v>328</v>
      </c>
      <c r="T990" s="29">
        <v>334</v>
      </c>
      <c r="U990" s="31">
        <v>1</v>
      </c>
      <c r="V990" s="29">
        <v>0</v>
      </c>
      <c r="W990" s="31">
        <v>0</v>
      </c>
      <c r="X990" s="29">
        <v>0</v>
      </c>
      <c r="Y990" s="29">
        <v>1</v>
      </c>
      <c r="Z990" s="29" t="s">
        <v>1869</v>
      </c>
      <c r="AA990" s="29">
        <v>55</v>
      </c>
      <c r="AB990" s="29">
        <v>52</v>
      </c>
      <c r="AC990" s="29">
        <v>57</v>
      </c>
      <c r="AD990" s="28">
        <v>51</v>
      </c>
      <c r="AE990" s="29">
        <v>48</v>
      </c>
      <c r="AF990" s="29">
        <v>35</v>
      </c>
      <c r="AG990" s="29">
        <v>35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327</v>
      </c>
      <c r="AP990" s="72">
        <f>Table6[[#This Row],[FRL]]/Table6[[#This Row],[Total Students]]</f>
        <v>0.97904191616766467</v>
      </c>
      <c r="AQ990" s="29">
        <v>327</v>
      </c>
      <c r="AR990" s="57">
        <f>Table6[[#This Row],[At Risk]]/Table6[[#This Row],[Total Students]]</f>
        <v>0.97904191616766467</v>
      </c>
      <c r="AS990" s="29" t="s">
        <v>1767</v>
      </c>
      <c r="AT990" s="29" t="s">
        <v>1772</v>
      </c>
      <c r="AU990" s="70" t="s">
        <v>3246</v>
      </c>
    </row>
    <row r="991" spans="2:47" x14ac:dyDescent="0.25">
      <c r="B991" s="28" t="s">
        <v>1808</v>
      </c>
      <c r="C991" s="28" t="s">
        <v>176</v>
      </c>
      <c r="D991" s="28" t="s">
        <v>177</v>
      </c>
      <c r="E991" s="28" t="s">
        <v>2668</v>
      </c>
      <c r="F991" s="28" t="s">
        <v>1376</v>
      </c>
      <c r="G991" s="29">
        <v>381</v>
      </c>
      <c r="H991" s="29">
        <v>161</v>
      </c>
      <c r="I991" s="31">
        <v>0.42257217847769002</v>
      </c>
      <c r="J991" s="29">
        <v>220</v>
      </c>
      <c r="K991" s="31">
        <v>0.57742782152230998</v>
      </c>
      <c r="L991" s="29">
        <v>1</v>
      </c>
      <c r="M991" s="29">
        <v>1</v>
      </c>
      <c r="N991" s="29">
        <v>214</v>
      </c>
      <c r="O991" s="29">
        <v>21</v>
      </c>
      <c r="P991" s="29">
        <v>0</v>
      </c>
      <c r="Q991" s="29">
        <v>144</v>
      </c>
      <c r="R991" s="29">
        <v>0</v>
      </c>
      <c r="S991" s="29">
        <f>SUM(Table6[[#This Row],[AmInd]:[HawPI]],Table6[[#This Row],[Multiple]])</f>
        <v>237</v>
      </c>
      <c r="T991" s="29">
        <v>368</v>
      </c>
      <c r="U991" s="31">
        <v>0.96587926509186395</v>
      </c>
      <c r="V991" s="29">
        <v>13</v>
      </c>
      <c r="W991" s="31">
        <v>3.4120734908136503E-2</v>
      </c>
      <c r="X991" s="29">
        <v>0</v>
      </c>
      <c r="Y991" s="29">
        <v>0</v>
      </c>
      <c r="Z991" s="29" t="s">
        <v>1869</v>
      </c>
      <c r="AA991" s="29">
        <v>0</v>
      </c>
      <c r="AB991" s="29">
        <v>0</v>
      </c>
      <c r="AC991" s="29">
        <v>0</v>
      </c>
      <c r="AD991" s="28">
        <v>0</v>
      </c>
      <c r="AE991" s="29">
        <v>0</v>
      </c>
      <c r="AF991" s="29">
        <v>97</v>
      </c>
      <c r="AG991" s="29">
        <v>93</v>
      </c>
      <c r="AH991" s="29">
        <v>93</v>
      </c>
      <c r="AI991" s="29">
        <v>98</v>
      </c>
      <c r="AJ991" s="29">
        <v>0</v>
      </c>
      <c r="AK991" s="29">
        <v>0</v>
      </c>
      <c r="AL991" s="29">
        <v>0</v>
      </c>
      <c r="AM991" s="29">
        <v>0</v>
      </c>
      <c r="AN991" s="29">
        <v>0</v>
      </c>
      <c r="AO991" s="29">
        <v>328</v>
      </c>
      <c r="AP991" s="72">
        <f>Table6[[#This Row],[FRL]]/Table6[[#This Row],[Total Students]]</f>
        <v>0.86089238845144356</v>
      </c>
      <c r="AQ991" s="29">
        <v>328</v>
      </c>
      <c r="AR991" s="57">
        <f>Table6[[#This Row],[At Risk]]/Table6[[#This Row],[Total Students]]</f>
        <v>0.86089238845144356</v>
      </c>
      <c r="AS991" s="29" t="s">
        <v>1767</v>
      </c>
      <c r="AT991" s="29" t="s">
        <v>1772</v>
      </c>
      <c r="AU991" s="70" t="s">
        <v>3246</v>
      </c>
    </row>
    <row r="992" spans="2:47" x14ac:dyDescent="0.25">
      <c r="B992" s="28" t="s">
        <v>1808</v>
      </c>
      <c r="C992" s="28" t="s">
        <v>176</v>
      </c>
      <c r="D992" s="28" t="s">
        <v>177</v>
      </c>
      <c r="E992" s="28" t="s">
        <v>2669</v>
      </c>
      <c r="F992" s="28" t="s">
        <v>1377</v>
      </c>
      <c r="G992" s="29">
        <v>137</v>
      </c>
      <c r="H992" s="29">
        <v>57</v>
      </c>
      <c r="I992" s="31">
        <v>0.41605839416058399</v>
      </c>
      <c r="J992" s="29">
        <v>80</v>
      </c>
      <c r="K992" s="31">
        <v>0.58394160583941601</v>
      </c>
      <c r="L992" s="29">
        <v>0</v>
      </c>
      <c r="M992" s="29">
        <v>1</v>
      </c>
      <c r="N992" s="29">
        <v>125</v>
      </c>
      <c r="O992" s="29">
        <v>1</v>
      </c>
      <c r="P992" s="29">
        <v>0</v>
      </c>
      <c r="Q992" s="29">
        <v>10</v>
      </c>
      <c r="R992" s="29">
        <v>0</v>
      </c>
      <c r="S992" s="29">
        <f>SUM(Table6[[#This Row],[AmInd]:[HawPI]],Table6[[#This Row],[Multiple]])</f>
        <v>127</v>
      </c>
      <c r="T992" s="29">
        <v>137</v>
      </c>
      <c r="U992" s="31">
        <v>1</v>
      </c>
      <c r="V992" s="29">
        <v>0</v>
      </c>
      <c r="W992" s="31">
        <v>0</v>
      </c>
      <c r="X992" s="29">
        <v>0</v>
      </c>
      <c r="Y992" s="29">
        <v>1</v>
      </c>
      <c r="Z992" s="29" t="s">
        <v>1869</v>
      </c>
      <c r="AA992" s="29">
        <v>11</v>
      </c>
      <c r="AB992" s="29">
        <v>15</v>
      </c>
      <c r="AC992" s="29">
        <v>12</v>
      </c>
      <c r="AD992" s="28">
        <v>15</v>
      </c>
      <c r="AE992" s="29">
        <v>17</v>
      </c>
      <c r="AF992" s="29">
        <v>20</v>
      </c>
      <c r="AG992" s="29">
        <v>14</v>
      </c>
      <c r="AH992" s="29">
        <v>15</v>
      </c>
      <c r="AI992" s="29">
        <v>17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125</v>
      </c>
      <c r="AP992" s="72">
        <f>Table6[[#This Row],[FRL]]/Table6[[#This Row],[Total Students]]</f>
        <v>0.91240875912408759</v>
      </c>
      <c r="AQ992" s="29">
        <v>125</v>
      </c>
      <c r="AR992" s="57">
        <f>Table6[[#This Row],[At Risk]]/Table6[[#This Row],[Total Students]]</f>
        <v>0.91240875912408759</v>
      </c>
      <c r="AS992" s="29" t="s">
        <v>1767</v>
      </c>
      <c r="AT992" s="29" t="s">
        <v>1772</v>
      </c>
      <c r="AU992" s="70" t="s">
        <v>3246</v>
      </c>
    </row>
    <row r="993" spans="2:47" x14ac:dyDescent="0.25">
      <c r="B993" s="28" t="s">
        <v>1808</v>
      </c>
      <c r="C993" s="28" t="s">
        <v>176</v>
      </c>
      <c r="D993" s="28" t="s">
        <v>177</v>
      </c>
      <c r="E993" s="28" t="s">
        <v>2670</v>
      </c>
      <c r="F993" s="28" t="s">
        <v>1378</v>
      </c>
      <c r="G993" s="29">
        <v>309</v>
      </c>
      <c r="H993" s="29">
        <v>145</v>
      </c>
      <c r="I993" s="31">
        <v>0.46925566343042102</v>
      </c>
      <c r="J993" s="29">
        <v>164</v>
      </c>
      <c r="K993" s="31">
        <v>0.53074433656957898</v>
      </c>
      <c r="L993" s="29">
        <v>0</v>
      </c>
      <c r="M993" s="29">
        <v>2</v>
      </c>
      <c r="N993" s="29">
        <v>220</v>
      </c>
      <c r="O993" s="29">
        <v>7</v>
      </c>
      <c r="P993" s="29">
        <v>0</v>
      </c>
      <c r="Q993" s="29">
        <v>80</v>
      </c>
      <c r="R993" s="29">
        <v>0</v>
      </c>
      <c r="S993" s="29">
        <f>SUM(Table6[[#This Row],[AmInd]:[HawPI]],Table6[[#This Row],[Multiple]])</f>
        <v>229</v>
      </c>
      <c r="T993" s="29">
        <v>309</v>
      </c>
      <c r="U993" s="31">
        <v>1</v>
      </c>
      <c r="V993" s="29">
        <v>0</v>
      </c>
      <c r="W993" s="31">
        <v>0</v>
      </c>
      <c r="X993" s="29">
        <v>0</v>
      </c>
      <c r="Y993" s="29">
        <v>0</v>
      </c>
      <c r="Z993" s="29" t="s">
        <v>1869</v>
      </c>
      <c r="AA993" s="29">
        <v>0</v>
      </c>
      <c r="AB993" s="29">
        <v>0</v>
      </c>
      <c r="AC993" s="29">
        <v>0</v>
      </c>
      <c r="AD993" s="28">
        <v>0</v>
      </c>
      <c r="AE993" s="29">
        <v>0</v>
      </c>
      <c r="AF993" s="29">
        <v>36</v>
      </c>
      <c r="AG993" s="29">
        <v>40</v>
      </c>
      <c r="AH993" s="29">
        <v>44</v>
      </c>
      <c r="AI993" s="29">
        <v>34</v>
      </c>
      <c r="AJ993" s="29">
        <v>60</v>
      </c>
      <c r="AK993" s="29">
        <v>0</v>
      </c>
      <c r="AL993" s="29">
        <v>35</v>
      </c>
      <c r="AM993" s="29">
        <v>28</v>
      </c>
      <c r="AN993" s="29">
        <v>32</v>
      </c>
      <c r="AO993" s="29">
        <v>269</v>
      </c>
      <c r="AP993" s="72">
        <f>Table6[[#This Row],[FRL]]/Table6[[#This Row],[Total Students]]</f>
        <v>0.87055016181229772</v>
      </c>
      <c r="AQ993" s="29">
        <v>269</v>
      </c>
      <c r="AR993" s="57">
        <f>Table6[[#This Row],[At Risk]]/Table6[[#This Row],[Total Students]]</f>
        <v>0.87055016181229772</v>
      </c>
      <c r="AS993" s="29" t="s">
        <v>1767</v>
      </c>
      <c r="AT993" s="29" t="s">
        <v>1772</v>
      </c>
      <c r="AU993" s="70" t="s">
        <v>3246</v>
      </c>
    </row>
    <row r="994" spans="2:47" x14ac:dyDescent="0.25">
      <c r="B994" s="28" t="s">
        <v>1808</v>
      </c>
      <c r="C994" s="28" t="s">
        <v>176</v>
      </c>
      <c r="D994" s="28" t="s">
        <v>177</v>
      </c>
      <c r="E994" s="28" t="s">
        <v>2671</v>
      </c>
      <c r="F994" s="28" t="s">
        <v>1379</v>
      </c>
      <c r="G994" s="29">
        <v>866</v>
      </c>
      <c r="H994" s="29">
        <v>407</v>
      </c>
      <c r="I994" s="31">
        <v>0.46997690531177799</v>
      </c>
      <c r="J994" s="29">
        <v>459</v>
      </c>
      <c r="K994" s="31">
        <v>0.53002309468822195</v>
      </c>
      <c r="L994" s="29">
        <v>0</v>
      </c>
      <c r="M994" s="29">
        <v>3</v>
      </c>
      <c r="N994" s="29">
        <v>343</v>
      </c>
      <c r="O994" s="29">
        <v>24</v>
      </c>
      <c r="P994" s="29">
        <v>0</v>
      </c>
      <c r="Q994" s="29">
        <v>496</v>
      </c>
      <c r="R994" s="29">
        <v>0</v>
      </c>
      <c r="S994" s="29">
        <f>SUM(Table6[[#This Row],[AmInd]:[HawPI]],Table6[[#This Row],[Multiple]])</f>
        <v>370</v>
      </c>
      <c r="T994" s="29">
        <v>856</v>
      </c>
      <c r="U994" s="31">
        <v>0.98845265588914599</v>
      </c>
      <c r="V994" s="29">
        <v>10</v>
      </c>
      <c r="W994" s="31">
        <v>1.15473441108545E-2</v>
      </c>
      <c r="X994" s="29">
        <v>0</v>
      </c>
      <c r="Y994" s="29">
        <v>0</v>
      </c>
      <c r="Z994" s="29" t="s">
        <v>1869</v>
      </c>
      <c r="AA994" s="29">
        <v>0</v>
      </c>
      <c r="AB994" s="29">
        <v>0</v>
      </c>
      <c r="AC994" s="29">
        <v>0</v>
      </c>
      <c r="AD994" s="28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284</v>
      </c>
      <c r="AK994" s="29">
        <v>0</v>
      </c>
      <c r="AL994" s="29">
        <v>201</v>
      </c>
      <c r="AM994" s="29">
        <v>188</v>
      </c>
      <c r="AN994" s="29">
        <v>193</v>
      </c>
      <c r="AO994" s="29">
        <v>469</v>
      </c>
      <c r="AP994" s="72">
        <f>Table6[[#This Row],[FRL]]/Table6[[#This Row],[Total Students]]</f>
        <v>0.54157043879907618</v>
      </c>
      <c r="AQ994" s="29">
        <v>469</v>
      </c>
      <c r="AR994" s="57">
        <f>Table6[[#This Row],[At Risk]]/Table6[[#This Row],[Total Students]]</f>
        <v>0.54157043879907618</v>
      </c>
      <c r="AS994" s="29" t="s">
        <v>1767</v>
      </c>
      <c r="AT994" s="29" t="s">
        <v>1772</v>
      </c>
      <c r="AU994" s="70" t="s">
        <v>3246</v>
      </c>
    </row>
    <row r="995" spans="2:47" x14ac:dyDescent="0.25">
      <c r="B995" s="28" t="s">
        <v>1808</v>
      </c>
      <c r="C995" s="28" t="s">
        <v>176</v>
      </c>
      <c r="D995" s="28" t="s">
        <v>177</v>
      </c>
      <c r="E995" s="28" t="s">
        <v>2672</v>
      </c>
      <c r="F995" s="28" t="s">
        <v>1380</v>
      </c>
      <c r="G995" s="29">
        <v>560</v>
      </c>
      <c r="H995" s="29">
        <v>262</v>
      </c>
      <c r="I995" s="31">
        <v>0.46785714285714303</v>
      </c>
      <c r="J995" s="29">
        <v>298</v>
      </c>
      <c r="K995" s="31">
        <v>0.53214285714285703</v>
      </c>
      <c r="L995" s="29">
        <v>1</v>
      </c>
      <c r="M995" s="29">
        <v>1</v>
      </c>
      <c r="N995" s="29">
        <v>406</v>
      </c>
      <c r="O995" s="29">
        <v>9</v>
      </c>
      <c r="P995" s="29">
        <v>0</v>
      </c>
      <c r="Q995" s="29">
        <v>143</v>
      </c>
      <c r="R995" s="29">
        <v>0</v>
      </c>
      <c r="S995" s="29">
        <f>SUM(Table6[[#This Row],[AmInd]:[HawPI]],Table6[[#This Row],[Multiple]])</f>
        <v>417</v>
      </c>
      <c r="T995" s="29">
        <v>559</v>
      </c>
      <c r="U995" s="31">
        <v>0.99821428571428605</v>
      </c>
      <c r="V995" s="29">
        <v>1</v>
      </c>
      <c r="W995" s="31">
        <v>1.78571428571429E-3</v>
      </c>
      <c r="X995" s="29">
        <v>0</v>
      </c>
      <c r="Y995" s="29">
        <v>0</v>
      </c>
      <c r="Z995" s="29" t="s">
        <v>1869</v>
      </c>
      <c r="AA995" s="29">
        <v>0</v>
      </c>
      <c r="AB995" s="29">
        <v>0</v>
      </c>
      <c r="AC995" s="29">
        <v>0</v>
      </c>
      <c r="AD995" s="28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192</v>
      </c>
      <c r="AK995" s="29">
        <v>3</v>
      </c>
      <c r="AL995" s="29">
        <v>148</v>
      </c>
      <c r="AM995" s="29">
        <v>116</v>
      </c>
      <c r="AN995" s="29">
        <v>101</v>
      </c>
      <c r="AO995" s="29">
        <v>416</v>
      </c>
      <c r="AP995" s="72">
        <f>Table6[[#This Row],[FRL]]/Table6[[#This Row],[Total Students]]</f>
        <v>0.74285714285714288</v>
      </c>
      <c r="AQ995" s="29">
        <v>416</v>
      </c>
      <c r="AR995" s="57">
        <f>Table6[[#This Row],[At Risk]]/Table6[[#This Row],[Total Students]]</f>
        <v>0.74285714285714288</v>
      </c>
      <c r="AS995" s="29" t="s">
        <v>1767</v>
      </c>
      <c r="AT995" s="29" t="s">
        <v>1772</v>
      </c>
      <c r="AU995" s="70" t="s">
        <v>3246</v>
      </c>
    </row>
    <row r="996" spans="2:47" x14ac:dyDescent="0.25">
      <c r="B996" s="28" t="s">
        <v>1808</v>
      </c>
      <c r="C996" s="28" t="s">
        <v>176</v>
      </c>
      <c r="D996" s="28" t="s">
        <v>177</v>
      </c>
      <c r="E996" s="28" t="s">
        <v>2673</v>
      </c>
      <c r="F996" s="28" t="s">
        <v>1381</v>
      </c>
      <c r="G996" s="29">
        <v>232</v>
      </c>
      <c r="H996" s="29">
        <v>113</v>
      </c>
      <c r="I996" s="31">
        <v>0.48706896551724099</v>
      </c>
      <c r="J996" s="29">
        <v>119</v>
      </c>
      <c r="K996" s="31">
        <v>0.51293103448275901</v>
      </c>
      <c r="L996" s="29">
        <v>0</v>
      </c>
      <c r="M996" s="29">
        <v>0</v>
      </c>
      <c r="N996" s="29">
        <v>89</v>
      </c>
      <c r="O996" s="29">
        <v>5</v>
      </c>
      <c r="P996" s="29">
        <v>0</v>
      </c>
      <c r="Q996" s="29">
        <v>138</v>
      </c>
      <c r="R996" s="29">
        <v>0</v>
      </c>
      <c r="S996" s="29">
        <f>SUM(Table6[[#This Row],[AmInd]:[HawPI]],Table6[[#This Row],[Multiple]])</f>
        <v>94</v>
      </c>
      <c r="T996" s="29">
        <v>231</v>
      </c>
      <c r="U996" s="31">
        <v>0.99568965517241403</v>
      </c>
      <c r="V996" s="29">
        <v>1</v>
      </c>
      <c r="W996" s="31">
        <v>4.3103448275862103E-3</v>
      </c>
      <c r="X996" s="29">
        <v>0</v>
      </c>
      <c r="Y996" s="29">
        <v>0</v>
      </c>
      <c r="Z996" s="29" t="s">
        <v>1869</v>
      </c>
      <c r="AA996" s="29">
        <v>0</v>
      </c>
      <c r="AB996" s="29">
        <v>0</v>
      </c>
      <c r="AC996" s="29">
        <v>0</v>
      </c>
      <c r="AD996" s="28">
        <v>0</v>
      </c>
      <c r="AE996" s="29">
        <v>0</v>
      </c>
      <c r="AF996" s="29">
        <v>66</v>
      </c>
      <c r="AG996" s="29">
        <v>45</v>
      </c>
      <c r="AH996" s="29">
        <v>51</v>
      </c>
      <c r="AI996" s="29">
        <v>70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189</v>
      </c>
      <c r="AP996" s="72">
        <f>Table6[[#This Row],[FRL]]/Table6[[#This Row],[Total Students]]</f>
        <v>0.81465517241379315</v>
      </c>
      <c r="AQ996" s="29">
        <v>189</v>
      </c>
      <c r="AR996" s="57">
        <f>Table6[[#This Row],[At Risk]]/Table6[[#This Row],[Total Students]]</f>
        <v>0.81465517241379315</v>
      </c>
      <c r="AS996" s="29" t="s">
        <v>1767</v>
      </c>
      <c r="AT996" s="29" t="s">
        <v>1772</v>
      </c>
      <c r="AU996" s="70" t="s">
        <v>3246</v>
      </c>
    </row>
    <row r="997" spans="2:47" x14ac:dyDescent="0.25">
      <c r="B997" s="28" t="s">
        <v>1808</v>
      </c>
      <c r="C997" s="28" t="s">
        <v>176</v>
      </c>
      <c r="D997" s="28" t="s">
        <v>177</v>
      </c>
      <c r="E997" s="28" t="s">
        <v>2674</v>
      </c>
      <c r="F997" s="28" t="s">
        <v>1382</v>
      </c>
      <c r="G997" s="29">
        <v>210</v>
      </c>
      <c r="H997" s="29">
        <v>92</v>
      </c>
      <c r="I997" s="31">
        <v>0.43809523809523798</v>
      </c>
      <c r="J997" s="29">
        <v>118</v>
      </c>
      <c r="K997" s="31">
        <v>0.56190476190476202</v>
      </c>
      <c r="L997" s="29">
        <v>0</v>
      </c>
      <c r="M997" s="29">
        <v>0</v>
      </c>
      <c r="N997" s="29">
        <v>143</v>
      </c>
      <c r="O997" s="29">
        <v>4</v>
      </c>
      <c r="P997" s="29">
        <v>0</v>
      </c>
      <c r="Q997" s="29">
        <v>63</v>
      </c>
      <c r="R997" s="29">
        <v>0</v>
      </c>
      <c r="S997" s="29">
        <f>SUM(Table6[[#This Row],[AmInd]:[HawPI]],Table6[[#This Row],[Multiple]])</f>
        <v>147</v>
      </c>
      <c r="T997" s="29">
        <v>210</v>
      </c>
      <c r="U997" s="31">
        <v>1</v>
      </c>
      <c r="V997" s="29">
        <v>0</v>
      </c>
      <c r="W997" s="31">
        <v>0</v>
      </c>
      <c r="X997" s="29">
        <v>0</v>
      </c>
      <c r="Y997" s="29">
        <v>0</v>
      </c>
      <c r="Z997" s="29" t="s">
        <v>1869</v>
      </c>
      <c r="AA997" s="29">
        <v>0</v>
      </c>
      <c r="AB997" s="29">
        <v>0</v>
      </c>
      <c r="AC997" s="29">
        <v>0</v>
      </c>
      <c r="AD997" s="28">
        <v>0</v>
      </c>
      <c r="AE997" s="29">
        <v>0</v>
      </c>
      <c r="AF997" s="29">
        <v>45</v>
      </c>
      <c r="AG997" s="29">
        <v>52</v>
      </c>
      <c r="AH997" s="29">
        <v>63</v>
      </c>
      <c r="AI997" s="29">
        <v>50</v>
      </c>
      <c r="AJ997" s="29">
        <v>0</v>
      </c>
      <c r="AK997" s="29">
        <v>0</v>
      </c>
      <c r="AL997" s="29">
        <v>0</v>
      </c>
      <c r="AM997" s="29">
        <v>0</v>
      </c>
      <c r="AN997" s="29">
        <v>0</v>
      </c>
      <c r="AO997" s="29">
        <v>169</v>
      </c>
      <c r="AP997" s="72">
        <f>Table6[[#This Row],[FRL]]/Table6[[#This Row],[Total Students]]</f>
        <v>0.80476190476190479</v>
      </c>
      <c r="AQ997" s="29">
        <v>169</v>
      </c>
      <c r="AR997" s="57">
        <f>Table6[[#This Row],[At Risk]]/Table6[[#This Row],[Total Students]]</f>
        <v>0.80476190476190479</v>
      </c>
      <c r="AS997" s="29" t="s">
        <v>1767</v>
      </c>
      <c r="AT997" s="29" t="s">
        <v>1772</v>
      </c>
      <c r="AU997" s="70" t="s">
        <v>3246</v>
      </c>
    </row>
    <row r="998" spans="2:47" x14ac:dyDescent="0.25">
      <c r="B998" s="28" t="s">
        <v>1808</v>
      </c>
      <c r="C998" s="28" t="s">
        <v>176</v>
      </c>
      <c r="D998" s="28" t="s">
        <v>177</v>
      </c>
      <c r="E998" s="28" t="s">
        <v>2675</v>
      </c>
      <c r="F998" s="28" t="s">
        <v>1383</v>
      </c>
      <c r="G998" s="29">
        <v>421</v>
      </c>
      <c r="H998" s="29">
        <v>186</v>
      </c>
      <c r="I998" s="31">
        <v>0.44180522565320701</v>
      </c>
      <c r="J998" s="29">
        <v>235</v>
      </c>
      <c r="K998" s="31">
        <v>0.55819477434679299</v>
      </c>
      <c r="L998" s="29">
        <v>2</v>
      </c>
      <c r="M998" s="29">
        <v>1</v>
      </c>
      <c r="N998" s="29">
        <v>194</v>
      </c>
      <c r="O998" s="29">
        <v>0</v>
      </c>
      <c r="P998" s="29">
        <v>0</v>
      </c>
      <c r="Q998" s="29">
        <v>224</v>
      </c>
      <c r="R998" s="29">
        <v>0</v>
      </c>
      <c r="S998" s="29">
        <f>SUM(Table6[[#This Row],[AmInd]:[HawPI]],Table6[[#This Row],[Multiple]])</f>
        <v>197</v>
      </c>
      <c r="T998" s="29">
        <v>421</v>
      </c>
      <c r="U998" s="31">
        <v>1</v>
      </c>
      <c r="V998" s="29">
        <v>0</v>
      </c>
      <c r="W998" s="31">
        <v>0</v>
      </c>
      <c r="X998" s="29">
        <v>0</v>
      </c>
      <c r="Y998" s="29">
        <v>0</v>
      </c>
      <c r="Z998" s="29" t="s">
        <v>1869</v>
      </c>
      <c r="AA998" s="29">
        <v>0</v>
      </c>
      <c r="AB998" s="29">
        <v>0</v>
      </c>
      <c r="AC998" s="29">
        <v>0</v>
      </c>
      <c r="AD998" s="28">
        <v>0</v>
      </c>
      <c r="AE998" s="29">
        <v>0</v>
      </c>
      <c r="AF998" s="29">
        <v>0</v>
      </c>
      <c r="AG998" s="29">
        <v>0</v>
      </c>
      <c r="AH998" s="29">
        <v>0</v>
      </c>
      <c r="AI998" s="29">
        <v>0</v>
      </c>
      <c r="AJ998" s="29">
        <v>102</v>
      </c>
      <c r="AK998" s="29">
        <v>25</v>
      </c>
      <c r="AL998" s="29">
        <v>118</v>
      </c>
      <c r="AM998" s="29">
        <v>88</v>
      </c>
      <c r="AN998" s="29">
        <v>88</v>
      </c>
      <c r="AO998" s="29">
        <v>273</v>
      </c>
      <c r="AP998" s="72">
        <f>Table6[[#This Row],[FRL]]/Table6[[#This Row],[Total Students]]</f>
        <v>0.64845605700712594</v>
      </c>
      <c r="AQ998" s="29">
        <v>273</v>
      </c>
      <c r="AR998" s="57">
        <f>Table6[[#This Row],[At Risk]]/Table6[[#This Row],[Total Students]]</f>
        <v>0.64845605700712594</v>
      </c>
      <c r="AS998" s="29" t="s">
        <v>1767</v>
      </c>
      <c r="AT998" s="29" t="s">
        <v>1772</v>
      </c>
      <c r="AU998" s="70" t="s">
        <v>3246</v>
      </c>
    </row>
    <row r="999" spans="2:47" x14ac:dyDescent="0.25">
      <c r="B999" s="28" t="s">
        <v>1808</v>
      </c>
      <c r="C999" s="28" t="s">
        <v>176</v>
      </c>
      <c r="D999" s="28" t="s">
        <v>177</v>
      </c>
      <c r="E999" s="28" t="s">
        <v>2676</v>
      </c>
      <c r="F999" s="28" t="s">
        <v>1384</v>
      </c>
      <c r="G999" s="29">
        <v>312</v>
      </c>
      <c r="H999" s="29">
        <v>208</v>
      </c>
      <c r="I999" s="31">
        <v>0.66666666666666696</v>
      </c>
      <c r="J999" s="29">
        <v>104</v>
      </c>
      <c r="K999" s="31">
        <v>0.33333333333333298</v>
      </c>
      <c r="L999" s="29">
        <v>0</v>
      </c>
      <c r="M999" s="29">
        <v>4</v>
      </c>
      <c r="N999" s="29">
        <v>182</v>
      </c>
      <c r="O999" s="29">
        <v>4</v>
      </c>
      <c r="P999" s="29">
        <v>0</v>
      </c>
      <c r="Q999" s="29">
        <v>122</v>
      </c>
      <c r="R999" s="29">
        <v>0</v>
      </c>
      <c r="S999" s="29">
        <f>SUM(Table6[[#This Row],[AmInd]:[HawPI]],Table6[[#This Row],[Multiple]])</f>
        <v>190</v>
      </c>
      <c r="T999" s="29">
        <v>309</v>
      </c>
      <c r="U999" s="31">
        <v>0.99038461538461497</v>
      </c>
      <c r="V999" s="29">
        <v>3</v>
      </c>
      <c r="W999" s="31">
        <v>9.6153846153846194E-3</v>
      </c>
      <c r="X999" s="29">
        <v>0</v>
      </c>
      <c r="Y999" s="29">
        <v>0</v>
      </c>
      <c r="Z999" s="29" t="s">
        <v>1869</v>
      </c>
      <c r="AA999" s="29">
        <v>0</v>
      </c>
      <c r="AB999" s="29">
        <v>0</v>
      </c>
      <c r="AC999" s="29">
        <v>0</v>
      </c>
      <c r="AD999" s="28">
        <v>0</v>
      </c>
      <c r="AE999" s="29">
        <v>0</v>
      </c>
      <c r="AF999" s="29">
        <v>0</v>
      </c>
      <c r="AG999" s="29">
        <v>0</v>
      </c>
      <c r="AH999" s="29">
        <v>59</v>
      </c>
      <c r="AI999" s="29">
        <v>73</v>
      </c>
      <c r="AJ999" s="29">
        <v>53</v>
      </c>
      <c r="AK999" s="29">
        <v>0</v>
      </c>
      <c r="AL999" s="29">
        <v>38</v>
      </c>
      <c r="AM999" s="29">
        <v>46</v>
      </c>
      <c r="AN999" s="29">
        <v>43</v>
      </c>
      <c r="AO999" s="29">
        <v>212</v>
      </c>
      <c r="AP999" s="72">
        <f>Table6[[#This Row],[FRL]]/Table6[[#This Row],[Total Students]]</f>
        <v>0.67948717948717952</v>
      </c>
      <c r="AQ999" s="29">
        <v>212</v>
      </c>
      <c r="AR999" s="57">
        <f>Table6[[#This Row],[At Risk]]/Table6[[#This Row],[Total Students]]</f>
        <v>0.67948717948717952</v>
      </c>
      <c r="AS999" s="29" t="s">
        <v>1767</v>
      </c>
      <c r="AT999" s="29" t="s">
        <v>1772</v>
      </c>
      <c r="AU999" s="70" t="s">
        <v>3246</v>
      </c>
    </row>
    <row r="1000" spans="2:47" x14ac:dyDescent="0.25">
      <c r="B1000" s="28" t="s">
        <v>1808</v>
      </c>
      <c r="C1000" s="28" t="s">
        <v>176</v>
      </c>
      <c r="D1000" s="28" t="s">
        <v>177</v>
      </c>
      <c r="E1000" s="28" t="s">
        <v>2677</v>
      </c>
      <c r="F1000" s="28" t="s">
        <v>1385</v>
      </c>
      <c r="G1000" s="29">
        <v>89</v>
      </c>
      <c r="H1000" s="29">
        <v>34</v>
      </c>
      <c r="I1000" s="31">
        <v>0.38202247191011202</v>
      </c>
      <c r="J1000" s="29">
        <v>55</v>
      </c>
      <c r="K1000" s="31">
        <v>0.61797752808988804</v>
      </c>
      <c r="L1000" s="29">
        <v>0</v>
      </c>
      <c r="M1000" s="29">
        <v>0</v>
      </c>
      <c r="N1000" s="29">
        <v>47</v>
      </c>
      <c r="O1000" s="29">
        <v>0</v>
      </c>
      <c r="P1000" s="29">
        <v>0</v>
      </c>
      <c r="Q1000" s="29">
        <v>41</v>
      </c>
      <c r="R1000" s="29">
        <v>1</v>
      </c>
      <c r="S1000" s="29">
        <f>SUM(Table6[[#This Row],[AmInd]:[HawPI]],Table6[[#This Row],[Multiple]])</f>
        <v>48</v>
      </c>
      <c r="T1000" s="29">
        <v>89</v>
      </c>
      <c r="U1000" s="31">
        <v>1</v>
      </c>
      <c r="V1000" s="29">
        <v>0</v>
      </c>
      <c r="W1000" s="31">
        <v>0</v>
      </c>
      <c r="X1000" s="29">
        <v>39</v>
      </c>
      <c r="Y1000" s="29">
        <v>50</v>
      </c>
      <c r="Z1000" s="29" t="s">
        <v>1869</v>
      </c>
      <c r="AA1000" s="29">
        <v>0</v>
      </c>
      <c r="AB1000" s="29">
        <v>0</v>
      </c>
      <c r="AC1000" s="29">
        <v>0</v>
      </c>
      <c r="AD1000" s="28">
        <v>0</v>
      </c>
      <c r="AE1000" s="29">
        <v>0</v>
      </c>
      <c r="AF1000" s="29">
        <v>0</v>
      </c>
      <c r="AG1000" s="29">
        <v>0</v>
      </c>
      <c r="AH1000" s="29">
        <v>0</v>
      </c>
      <c r="AI1000" s="29">
        <v>0</v>
      </c>
      <c r="AJ1000" s="29">
        <v>0</v>
      </c>
      <c r="AK1000" s="29">
        <v>0</v>
      </c>
      <c r="AL1000" s="29">
        <v>0</v>
      </c>
      <c r="AM1000" s="29">
        <v>0</v>
      </c>
      <c r="AN1000" s="29">
        <v>0</v>
      </c>
      <c r="AO1000" s="29">
        <v>61</v>
      </c>
      <c r="AP1000" s="72">
        <f>Table6[[#This Row],[FRL]]/Table6[[#This Row],[Total Students]]</f>
        <v>0.6853932584269663</v>
      </c>
      <c r="AQ1000" s="29">
        <v>61</v>
      </c>
      <c r="AR1000" s="57">
        <f>Table6[[#This Row],[At Risk]]/Table6[[#This Row],[Total Students]]</f>
        <v>0.6853932584269663</v>
      </c>
      <c r="AS1000" s="29" t="s">
        <v>1767</v>
      </c>
      <c r="AT1000" s="29" t="s">
        <v>1772</v>
      </c>
      <c r="AU1000" s="70" t="s">
        <v>3247</v>
      </c>
    </row>
    <row r="1001" spans="2:47" x14ac:dyDescent="0.25">
      <c r="B1001" s="28" t="s">
        <v>1808</v>
      </c>
      <c r="C1001" s="28" t="s">
        <v>178</v>
      </c>
      <c r="D1001" s="28" t="s">
        <v>179</v>
      </c>
      <c r="E1001" s="28" t="s">
        <v>2678</v>
      </c>
      <c r="F1001" s="28" t="s">
        <v>1386</v>
      </c>
      <c r="G1001" s="29">
        <v>497</v>
      </c>
      <c r="H1001" s="29">
        <v>262</v>
      </c>
      <c r="I1001" s="31">
        <v>0.52716297786720301</v>
      </c>
      <c r="J1001" s="29">
        <v>235</v>
      </c>
      <c r="K1001" s="31">
        <v>0.47283702213279699</v>
      </c>
      <c r="L1001" s="29">
        <v>2</v>
      </c>
      <c r="M1001" s="29">
        <v>3</v>
      </c>
      <c r="N1001" s="29">
        <v>301</v>
      </c>
      <c r="O1001" s="29">
        <v>5</v>
      </c>
      <c r="P1001" s="29">
        <v>0</v>
      </c>
      <c r="Q1001" s="29">
        <v>176</v>
      </c>
      <c r="R1001" s="29">
        <v>10</v>
      </c>
      <c r="S1001" s="29">
        <f>SUM(Table6[[#This Row],[AmInd]:[HawPI]],Table6[[#This Row],[Multiple]])</f>
        <v>321</v>
      </c>
      <c r="T1001" s="29">
        <v>493</v>
      </c>
      <c r="U1001" s="31">
        <v>0.99195171026156903</v>
      </c>
      <c r="V1001" s="29">
        <v>4</v>
      </c>
      <c r="W1001" s="31">
        <v>8.0482897384305807E-3</v>
      </c>
      <c r="X1001" s="29">
        <v>0</v>
      </c>
      <c r="Y1001" s="29">
        <v>0</v>
      </c>
      <c r="Z1001" s="29" t="s">
        <v>1869</v>
      </c>
      <c r="AA1001" s="29">
        <v>0</v>
      </c>
      <c r="AB1001" s="29">
        <v>0</v>
      </c>
      <c r="AC1001" s="29">
        <v>0</v>
      </c>
      <c r="AD1001" s="28">
        <v>179</v>
      </c>
      <c r="AE1001" s="29">
        <v>167</v>
      </c>
      <c r="AF1001" s="29">
        <v>151</v>
      </c>
      <c r="AG1001" s="29">
        <v>0</v>
      </c>
      <c r="AH1001" s="29">
        <v>0</v>
      </c>
      <c r="AI1001" s="29">
        <v>0</v>
      </c>
      <c r="AJ1001" s="29">
        <v>0</v>
      </c>
      <c r="AK1001" s="29">
        <v>0</v>
      </c>
      <c r="AL1001" s="29">
        <v>0</v>
      </c>
      <c r="AM1001" s="29">
        <v>0</v>
      </c>
      <c r="AN1001" s="29">
        <v>0</v>
      </c>
      <c r="AO1001" s="29">
        <v>457</v>
      </c>
      <c r="AP1001" s="72">
        <f>Table6[[#This Row],[FRL]]/Table6[[#This Row],[Total Students]]</f>
        <v>0.91951710261569419</v>
      </c>
      <c r="AQ1001" s="29">
        <v>457</v>
      </c>
      <c r="AR1001" s="57">
        <f>Table6[[#This Row],[At Risk]]/Table6[[#This Row],[Total Students]]</f>
        <v>0.91951710261569419</v>
      </c>
      <c r="AS1001" s="29" t="s">
        <v>1767</v>
      </c>
      <c r="AT1001" s="29" t="s">
        <v>1783</v>
      </c>
      <c r="AU1001" s="70" t="s">
        <v>3246</v>
      </c>
    </row>
    <row r="1002" spans="2:47" x14ac:dyDescent="0.25">
      <c r="B1002" s="28" t="s">
        <v>1808</v>
      </c>
      <c r="C1002" s="28" t="s">
        <v>178</v>
      </c>
      <c r="D1002" s="28" t="s">
        <v>179</v>
      </c>
      <c r="E1002" s="28" t="s">
        <v>2679</v>
      </c>
      <c r="F1002" s="28" t="s">
        <v>1387</v>
      </c>
      <c r="G1002" s="29">
        <v>415</v>
      </c>
      <c r="H1002" s="29">
        <v>188</v>
      </c>
      <c r="I1002" s="31">
        <v>0.45301204819277102</v>
      </c>
      <c r="J1002" s="29">
        <v>227</v>
      </c>
      <c r="K1002" s="31">
        <v>0.54698795180722903</v>
      </c>
      <c r="L1002" s="29">
        <v>4</v>
      </c>
      <c r="M1002" s="29">
        <v>1</v>
      </c>
      <c r="N1002" s="29">
        <v>233</v>
      </c>
      <c r="O1002" s="29">
        <v>9</v>
      </c>
      <c r="P1002" s="29">
        <v>0</v>
      </c>
      <c r="Q1002" s="29">
        <v>162</v>
      </c>
      <c r="R1002" s="29">
        <v>6</v>
      </c>
      <c r="S1002" s="29">
        <f>SUM(Table6[[#This Row],[AmInd]:[HawPI]],Table6[[#This Row],[Multiple]])</f>
        <v>253</v>
      </c>
      <c r="T1002" s="29">
        <v>413</v>
      </c>
      <c r="U1002" s="31">
        <v>0.99518072289156601</v>
      </c>
      <c r="V1002" s="29">
        <v>2</v>
      </c>
      <c r="W1002" s="31">
        <v>4.8192771084337397E-3</v>
      </c>
      <c r="X1002" s="29">
        <v>0</v>
      </c>
      <c r="Y1002" s="29">
        <v>0</v>
      </c>
      <c r="Z1002" s="29" t="s">
        <v>1869</v>
      </c>
      <c r="AA1002" s="29">
        <v>0</v>
      </c>
      <c r="AB1002" s="29">
        <v>0</v>
      </c>
      <c r="AC1002" s="29">
        <v>0</v>
      </c>
      <c r="AD1002" s="28">
        <v>0</v>
      </c>
      <c r="AE1002" s="29">
        <v>0</v>
      </c>
      <c r="AF1002" s="29">
        <v>0</v>
      </c>
      <c r="AG1002" s="29">
        <v>170</v>
      </c>
      <c r="AH1002" s="29">
        <v>135</v>
      </c>
      <c r="AI1002" s="29">
        <v>110</v>
      </c>
      <c r="AJ1002" s="29">
        <v>0</v>
      </c>
      <c r="AK1002" s="29">
        <v>0</v>
      </c>
      <c r="AL1002" s="29">
        <v>0</v>
      </c>
      <c r="AM1002" s="29">
        <v>0</v>
      </c>
      <c r="AN1002" s="29">
        <v>0</v>
      </c>
      <c r="AO1002" s="29">
        <v>374</v>
      </c>
      <c r="AP1002" s="72">
        <f>Table6[[#This Row],[FRL]]/Table6[[#This Row],[Total Students]]</f>
        <v>0.90120481927710838</v>
      </c>
      <c r="AQ1002" s="29">
        <v>374</v>
      </c>
      <c r="AR1002" s="57">
        <f>Table6[[#This Row],[At Risk]]/Table6[[#This Row],[Total Students]]</f>
        <v>0.90120481927710838</v>
      </c>
      <c r="AS1002" s="29" t="s">
        <v>1767</v>
      </c>
      <c r="AT1002" s="29" t="s">
        <v>1783</v>
      </c>
      <c r="AU1002" s="70" t="s">
        <v>3246</v>
      </c>
    </row>
    <row r="1003" spans="2:47" x14ac:dyDescent="0.25">
      <c r="B1003" s="28" t="s">
        <v>1808</v>
      </c>
      <c r="C1003" s="28" t="s">
        <v>178</v>
      </c>
      <c r="D1003" s="28" t="s">
        <v>179</v>
      </c>
      <c r="E1003" s="28" t="s">
        <v>2680</v>
      </c>
      <c r="F1003" s="28" t="s">
        <v>1388</v>
      </c>
      <c r="G1003" s="29">
        <v>472</v>
      </c>
      <c r="H1003" s="29">
        <v>223</v>
      </c>
      <c r="I1003" s="31">
        <v>0.47245762711864397</v>
      </c>
      <c r="J1003" s="29">
        <v>249</v>
      </c>
      <c r="K1003" s="31">
        <v>0.52754237288135597</v>
      </c>
      <c r="L1003" s="29">
        <v>0</v>
      </c>
      <c r="M1003" s="29">
        <v>0</v>
      </c>
      <c r="N1003" s="29">
        <v>252</v>
      </c>
      <c r="O1003" s="29">
        <v>11</v>
      </c>
      <c r="P1003" s="29">
        <v>0</v>
      </c>
      <c r="Q1003" s="29">
        <v>189</v>
      </c>
      <c r="R1003" s="29">
        <v>20</v>
      </c>
      <c r="S1003" s="29">
        <f>SUM(Table6[[#This Row],[AmInd]:[HawPI]],Table6[[#This Row],[Multiple]])</f>
        <v>283</v>
      </c>
      <c r="T1003" s="29">
        <v>470</v>
      </c>
      <c r="U1003" s="31">
        <v>0.99576271186440701</v>
      </c>
      <c r="V1003" s="29">
        <v>2</v>
      </c>
      <c r="W1003" s="31">
        <v>4.2372881355932203E-3</v>
      </c>
      <c r="X1003" s="29">
        <v>0</v>
      </c>
      <c r="Y1003" s="29">
        <v>4</v>
      </c>
      <c r="Z1003" s="29" t="s">
        <v>1869</v>
      </c>
      <c r="AA1003" s="29">
        <v>142</v>
      </c>
      <c r="AB1003" s="29">
        <v>160</v>
      </c>
      <c r="AC1003" s="29">
        <v>166</v>
      </c>
      <c r="AD1003" s="28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432</v>
      </c>
      <c r="AP1003" s="72">
        <f>Table6[[#This Row],[FRL]]/Table6[[#This Row],[Total Students]]</f>
        <v>0.9152542372881356</v>
      </c>
      <c r="AQ1003" s="29">
        <v>432</v>
      </c>
      <c r="AR1003" s="57">
        <f>Table6[[#This Row],[At Risk]]/Table6[[#This Row],[Total Students]]</f>
        <v>0.9152542372881356</v>
      </c>
      <c r="AS1003" s="29" t="s">
        <v>1767</v>
      </c>
      <c r="AT1003" s="29" t="s">
        <v>1783</v>
      </c>
      <c r="AU1003" s="70" t="s">
        <v>3246</v>
      </c>
    </row>
    <row r="1004" spans="2:47" x14ac:dyDescent="0.25">
      <c r="B1004" s="28" t="s">
        <v>1808</v>
      </c>
      <c r="C1004" s="28" t="s">
        <v>178</v>
      </c>
      <c r="D1004" s="28" t="s">
        <v>179</v>
      </c>
      <c r="E1004" s="28" t="s">
        <v>2681</v>
      </c>
      <c r="F1004" s="28" t="s">
        <v>1389</v>
      </c>
      <c r="G1004" s="29">
        <v>851</v>
      </c>
      <c r="H1004" s="29">
        <v>400</v>
      </c>
      <c r="I1004" s="31">
        <v>0.47003525264394802</v>
      </c>
      <c r="J1004" s="29">
        <v>451</v>
      </c>
      <c r="K1004" s="31">
        <v>0.52996474735605203</v>
      </c>
      <c r="L1004" s="29">
        <v>3</v>
      </c>
      <c r="M1004" s="29">
        <v>6</v>
      </c>
      <c r="N1004" s="29">
        <v>387</v>
      </c>
      <c r="O1004" s="29">
        <v>14</v>
      </c>
      <c r="P1004" s="29">
        <v>0</v>
      </c>
      <c r="Q1004" s="29">
        <v>432</v>
      </c>
      <c r="R1004" s="29">
        <v>9</v>
      </c>
      <c r="S1004" s="29">
        <f>SUM(Table6[[#This Row],[AmInd]:[HawPI]],Table6[[#This Row],[Multiple]])</f>
        <v>419</v>
      </c>
      <c r="T1004" s="29">
        <v>842</v>
      </c>
      <c r="U1004" s="31">
        <v>0.98942420681551102</v>
      </c>
      <c r="V1004" s="29">
        <v>9</v>
      </c>
      <c r="W1004" s="31">
        <v>1.0575793184488799E-2</v>
      </c>
      <c r="X1004" s="29">
        <v>0</v>
      </c>
      <c r="Y1004" s="29">
        <v>0</v>
      </c>
      <c r="Z1004" s="29" t="s">
        <v>1869</v>
      </c>
      <c r="AA1004" s="29">
        <v>0</v>
      </c>
      <c r="AB1004" s="29">
        <v>0</v>
      </c>
      <c r="AC1004" s="29">
        <v>0</v>
      </c>
      <c r="AD1004" s="28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20</v>
      </c>
      <c r="AJ1004" s="29">
        <v>251</v>
      </c>
      <c r="AK1004" s="29">
        <v>3</v>
      </c>
      <c r="AL1004" s="29">
        <v>200</v>
      </c>
      <c r="AM1004" s="29">
        <v>198</v>
      </c>
      <c r="AN1004" s="29">
        <v>179</v>
      </c>
      <c r="AO1004" s="29">
        <v>588</v>
      </c>
      <c r="AP1004" s="72">
        <f>Table6[[#This Row],[FRL]]/Table6[[#This Row],[Total Students]]</f>
        <v>0.69095182138660405</v>
      </c>
      <c r="AQ1004" s="29">
        <v>588</v>
      </c>
      <c r="AR1004" s="57">
        <f>Table6[[#This Row],[At Risk]]/Table6[[#This Row],[Total Students]]</f>
        <v>0.69095182138660405</v>
      </c>
      <c r="AS1004" s="29" t="s">
        <v>1767</v>
      </c>
      <c r="AT1004" s="29" t="s">
        <v>1783</v>
      </c>
      <c r="AU1004" s="70" t="s">
        <v>3246</v>
      </c>
    </row>
    <row r="1005" spans="2:47" x14ac:dyDescent="0.25">
      <c r="B1005" s="28" t="s">
        <v>1808</v>
      </c>
      <c r="C1005" s="28" t="s">
        <v>178</v>
      </c>
      <c r="D1005" s="28" t="s">
        <v>179</v>
      </c>
      <c r="E1005" s="28" t="s">
        <v>2682</v>
      </c>
      <c r="F1005" s="28" t="s">
        <v>1390</v>
      </c>
      <c r="G1005" s="29">
        <v>164</v>
      </c>
      <c r="H1005" s="29">
        <v>82</v>
      </c>
      <c r="I1005" s="31">
        <v>0.5</v>
      </c>
      <c r="J1005" s="29">
        <v>82</v>
      </c>
      <c r="K1005" s="31">
        <v>0.5</v>
      </c>
      <c r="L1005" s="29">
        <v>0</v>
      </c>
      <c r="M1005" s="29">
        <v>0</v>
      </c>
      <c r="N1005" s="29">
        <v>33</v>
      </c>
      <c r="O1005" s="29">
        <v>1</v>
      </c>
      <c r="P1005" s="29">
        <v>0</v>
      </c>
      <c r="Q1005" s="29">
        <v>127</v>
      </c>
      <c r="R1005" s="29">
        <v>3</v>
      </c>
      <c r="S1005" s="29">
        <f>SUM(Table6[[#This Row],[AmInd]:[HawPI]],Table6[[#This Row],[Multiple]])</f>
        <v>37</v>
      </c>
      <c r="T1005" s="29">
        <v>164</v>
      </c>
      <c r="U1005" s="31">
        <v>1</v>
      </c>
      <c r="V1005" s="29">
        <v>0</v>
      </c>
      <c r="W1005" s="31">
        <v>0</v>
      </c>
      <c r="X1005" s="29">
        <v>0</v>
      </c>
      <c r="Y1005" s="29">
        <v>0</v>
      </c>
      <c r="Z1005" s="29" t="s">
        <v>1869</v>
      </c>
      <c r="AA1005" s="29">
        <v>16</v>
      </c>
      <c r="AB1005" s="29">
        <v>22</v>
      </c>
      <c r="AC1005" s="29">
        <v>34</v>
      </c>
      <c r="AD1005" s="28">
        <v>25</v>
      </c>
      <c r="AE1005" s="29">
        <v>33</v>
      </c>
      <c r="AF1005" s="29">
        <v>34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119</v>
      </c>
      <c r="AP1005" s="72">
        <f>Table6[[#This Row],[FRL]]/Table6[[#This Row],[Total Students]]</f>
        <v>0.72560975609756095</v>
      </c>
      <c r="AQ1005" s="29">
        <v>119</v>
      </c>
      <c r="AR1005" s="57">
        <f>Table6[[#This Row],[At Risk]]/Table6[[#This Row],[Total Students]]</f>
        <v>0.72560975609756095</v>
      </c>
      <c r="AS1005" s="29" t="s">
        <v>1767</v>
      </c>
      <c r="AT1005" s="29" t="s">
        <v>1783</v>
      </c>
      <c r="AU1005" s="70" t="s">
        <v>3246</v>
      </c>
    </row>
    <row r="1006" spans="2:47" x14ac:dyDescent="0.25">
      <c r="B1006" s="28" t="s">
        <v>1808</v>
      </c>
      <c r="C1006" s="28" t="s">
        <v>178</v>
      </c>
      <c r="D1006" s="28" t="s">
        <v>179</v>
      </c>
      <c r="E1006" s="28" t="s">
        <v>2683</v>
      </c>
      <c r="F1006" s="28" t="s">
        <v>1391</v>
      </c>
      <c r="G1006" s="29">
        <v>558</v>
      </c>
      <c r="H1006" s="29">
        <v>273</v>
      </c>
      <c r="I1006" s="31">
        <v>0.489247311827957</v>
      </c>
      <c r="J1006" s="29">
        <v>285</v>
      </c>
      <c r="K1006" s="31">
        <v>0.510752688172043</v>
      </c>
      <c r="L1006" s="29">
        <v>8</v>
      </c>
      <c r="M1006" s="29">
        <v>6</v>
      </c>
      <c r="N1006" s="29">
        <v>151</v>
      </c>
      <c r="O1006" s="29">
        <v>19</v>
      </c>
      <c r="P1006" s="29">
        <v>0</v>
      </c>
      <c r="Q1006" s="29">
        <v>358</v>
      </c>
      <c r="R1006" s="29">
        <v>16</v>
      </c>
      <c r="S1006" s="29">
        <f>SUM(Table6[[#This Row],[AmInd]:[HawPI]],Table6[[#This Row],[Multiple]])</f>
        <v>200</v>
      </c>
      <c r="T1006" s="29">
        <v>548</v>
      </c>
      <c r="U1006" s="31">
        <v>0.98207885304659504</v>
      </c>
      <c r="V1006" s="29">
        <v>10</v>
      </c>
      <c r="W1006" s="31">
        <v>1.7921146953405E-2</v>
      </c>
      <c r="X1006" s="29">
        <v>0</v>
      </c>
      <c r="Y1006" s="29">
        <v>0</v>
      </c>
      <c r="Z1006" s="29" t="s">
        <v>1869</v>
      </c>
      <c r="AA1006" s="29">
        <v>0</v>
      </c>
      <c r="AB1006" s="29">
        <v>0</v>
      </c>
      <c r="AC1006" s="29">
        <v>0</v>
      </c>
      <c r="AD1006" s="28">
        <v>0</v>
      </c>
      <c r="AE1006" s="29">
        <v>0</v>
      </c>
      <c r="AF1006" s="29">
        <v>0</v>
      </c>
      <c r="AG1006" s="29">
        <v>183</v>
      </c>
      <c r="AH1006" s="29">
        <v>188</v>
      </c>
      <c r="AI1006" s="29">
        <v>187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396</v>
      </c>
      <c r="AP1006" s="72">
        <f>Table6[[#This Row],[FRL]]/Table6[[#This Row],[Total Students]]</f>
        <v>0.70967741935483875</v>
      </c>
      <c r="AQ1006" s="29">
        <v>396</v>
      </c>
      <c r="AR1006" s="57">
        <f>Table6[[#This Row],[At Risk]]/Table6[[#This Row],[Total Students]]</f>
        <v>0.70967741935483875</v>
      </c>
      <c r="AS1006" s="29" t="s">
        <v>1767</v>
      </c>
      <c r="AT1006" s="29" t="s">
        <v>1783</v>
      </c>
      <c r="AU1006" s="70" t="s">
        <v>3246</v>
      </c>
    </row>
    <row r="1007" spans="2:47" x14ac:dyDescent="0.25">
      <c r="B1007" s="28" t="s">
        <v>1808</v>
      </c>
      <c r="C1007" s="28" t="s">
        <v>178</v>
      </c>
      <c r="D1007" s="28" t="s">
        <v>179</v>
      </c>
      <c r="E1007" s="28" t="s">
        <v>2684</v>
      </c>
      <c r="F1007" s="28" t="s">
        <v>1392</v>
      </c>
      <c r="G1007" s="29">
        <v>616</v>
      </c>
      <c r="H1007" s="29">
        <v>307</v>
      </c>
      <c r="I1007" s="31">
        <v>0.49837662337662297</v>
      </c>
      <c r="J1007" s="29">
        <v>309</v>
      </c>
      <c r="K1007" s="31">
        <v>0.50162337662337697</v>
      </c>
      <c r="L1007" s="29">
        <v>2</v>
      </c>
      <c r="M1007" s="29">
        <v>5</v>
      </c>
      <c r="N1007" s="29">
        <v>197</v>
      </c>
      <c r="O1007" s="29">
        <v>42</v>
      </c>
      <c r="P1007" s="29">
        <v>0</v>
      </c>
      <c r="Q1007" s="29">
        <v>359</v>
      </c>
      <c r="R1007" s="29">
        <v>11</v>
      </c>
      <c r="S1007" s="29">
        <f>SUM(Table6[[#This Row],[AmInd]:[HawPI]],Table6[[#This Row],[Multiple]])</f>
        <v>257</v>
      </c>
      <c r="T1007" s="29">
        <v>588</v>
      </c>
      <c r="U1007" s="31">
        <v>0.95454545454545503</v>
      </c>
      <c r="V1007" s="29">
        <v>28</v>
      </c>
      <c r="W1007" s="31">
        <v>4.5454545454545497E-2</v>
      </c>
      <c r="X1007" s="29">
        <v>0</v>
      </c>
      <c r="Y1007" s="29">
        <v>17</v>
      </c>
      <c r="Z1007" s="29" t="s">
        <v>1869</v>
      </c>
      <c r="AA1007" s="29">
        <v>172</v>
      </c>
      <c r="AB1007" s="29">
        <v>227</v>
      </c>
      <c r="AC1007" s="29">
        <v>200</v>
      </c>
      <c r="AD1007" s="28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457</v>
      </c>
      <c r="AP1007" s="72">
        <f>Table6[[#This Row],[FRL]]/Table6[[#This Row],[Total Students]]</f>
        <v>0.74188311688311692</v>
      </c>
      <c r="AQ1007" s="29">
        <v>457</v>
      </c>
      <c r="AR1007" s="57">
        <f>Table6[[#This Row],[At Risk]]/Table6[[#This Row],[Total Students]]</f>
        <v>0.74188311688311692</v>
      </c>
      <c r="AS1007" s="29" t="s">
        <v>1767</v>
      </c>
      <c r="AT1007" s="29" t="s">
        <v>1783</v>
      </c>
      <c r="AU1007" s="70" t="s">
        <v>3246</v>
      </c>
    </row>
    <row r="1008" spans="2:47" x14ac:dyDescent="0.25">
      <c r="B1008" s="28" t="s">
        <v>1808</v>
      </c>
      <c r="C1008" s="28" t="s">
        <v>178</v>
      </c>
      <c r="D1008" s="28" t="s">
        <v>179</v>
      </c>
      <c r="E1008" s="28" t="s">
        <v>2685</v>
      </c>
      <c r="F1008" s="28" t="s">
        <v>1393</v>
      </c>
      <c r="G1008" s="29">
        <v>786</v>
      </c>
      <c r="H1008" s="29">
        <v>370</v>
      </c>
      <c r="I1008" s="31">
        <v>0.47073791348600502</v>
      </c>
      <c r="J1008" s="29">
        <v>416</v>
      </c>
      <c r="K1008" s="31">
        <v>0.52926208651399498</v>
      </c>
      <c r="L1008" s="29">
        <v>4</v>
      </c>
      <c r="M1008" s="29">
        <v>9</v>
      </c>
      <c r="N1008" s="29">
        <v>261</v>
      </c>
      <c r="O1008" s="29">
        <v>19</v>
      </c>
      <c r="P1008" s="29">
        <v>0</v>
      </c>
      <c r="Q1008" s="29">
        <v>485</v>
      </c>
      <c r="R1008" s="29">
        <v>8</v>
      </c>
      <c r="S1008" s="29">
        <f>SUM(Table6[[#This Row],[AmInd]:[HawPI]],Table6[[#This Row],[Multiple]])</f>
        <v>301</v>
      </c>
      <c r="T1008" s="29">
        <v>767</v>
      </c>
      <c r="U1008" s="31">
        <v>0.97582697201017798</v>
      </c>
      <c r="V1008" s="29">
        <v>19</v>
      </c>
      <c r="W1008" s="31">
        <v>2.4173027989821901E-2</v>
      </c>
      <c r="X1008" s="29">
        <v>0</v>
      </c>
      <c r="Y1008" s="29">
        <v>0</v>
      </c>
      <c r="Z1008" s="29" t="s">
        <v>1869</v>
      </c>
      <c r="AA1008" s="29">
        <v>0</v>
      </c>
      <c r="AB1008" s="29">
        <v>0</v>
      </c>
      <c r="AC1008" s="29">
        <v>0</v>
      </c>
      <c r="AD1008" s="28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19</v>
      </c>
      <c r="AJ1008" s="29">
        <v>228</v>
      </c>
      <c r="AK1008" s="29">
        <v>2</v>
      </c>
      <c r="AL1008" s="29">
        <v>186</v>
      </c>
      <c r="AM1008" s="29">
        <v>192</v>
      </c>
      <c r="AN1008" s="29">
        <v>159</v>
      </c>
      <c r="AO1008" s="29">
        <v>495</v>
      </c>
      <c r="AP1008" s="72">
        <f>Table6[[#This Row],[FRL]]/Table6[[#This Row],[Total Students]]</f>
        <v>0.62977099236641221</v>
      </c>
      <c r="AQ1008" s="29">
        <v>495</v>
      </c>
      <c r="AR1008" s="57">
        <f>Table6[[#This Row],[At Risk]]/Table6[[#This Row],[Total Students]]</f>
        <v>0.62977099236641221</v>
      </c>
      <c r="AS1008" s="29" t="s">
        <v>1767</v>
      </c>
      <c r="AT1008" s="29" t="s">
        <v>1783</v>
      </c>
      <c r="AU1008" s="70" t="s">
        <v>3246</v>
      </c>
    </row>
    <row r="1009" spans="2:47" x14ac:dyDescent="0.25">
      <c r="B1009" s="28" t="s">
        <v>1808</v>
      </c>
      <c r="C1009" s="28" t="s">
        <v>178</v>
      </c>
      <c r="D1009" s="28" t="s">
        <v>179</v>
      </c>
      <c r="E1009" s="28" t="s">
        <v>2686</v>
      </c>
      <c r="F1009" s="28" t="s">
        <v>1394</v>
      </c>
      <c r="G1009" s="29">
        <v>267</v>
      </c>
      <c r="H1009" s="29">
        <v>124</v>
      </c>
      <c r="I1009" s="31">
        <v>0.46441947565543101</v>
      </c>
      <c r="J1009" s="29">
        <v>143</v>
      </c>
      <c r="K1009" s="31">
        <v>0.53558052434456904</v>
      </c>
      <c r="L1009" s="29">
        <v>0</v>
      </c>
      <c r="M1009" s="29">
        <v>0</v>
      </c>
      <c r="N1009" s="29">
        <v>113</v>
      </c>
      <c r="O1009" s="29">
        <v>7</v>
      </c>
      <c r="P1009" s="29">
        <v>0</v>
      </c>
      <c r="Q1009" s="29">
        <v>141</v>
      </c>
      <c r="R1009" s="29">
        <v>6</v>
      </c>
      <c r="S1009" s="29">
        <f>SUM(Table6[[#This Row],[AmInd]:[HawPI]],Table6[[#This Row],[Multiple]])</f>
        <v>126</v>
      </c>
      <c r="T1009" s="29">
        <v>266</v>
      </c>
      <c r="U1009" s="31">
        <v>0.99625468164793995</v>
      </c>
      <c r="V1009" s="29">
        <v>1</v>
      </c>
      <c r="W1009" s="31">
        <v>3.7453183520599299E-3</v>
      </c>
      <c r="X1009" s="29">
        <v>0</v>
      </c>
      <c r="Y1009" s="29">
        <v>0</v>
      </c>
      <c r="Z1009" s="29" t="s">
        <v>1869</v>
      </c>
      <c r="AA1009" s="29">
        <v>0</v>
      </c>
      <c r="AB1009" s="29">
        <v>0</v>
      </c>
      <c r="AC1009" s="29">
        <v>0</v>
      </c>
      <c r="AD1009" s="28">
        <v>0</v>
      </c>
      <c r="AE1009" s="29">
        <v>0</v>
      </c>
      <c r="AF1009" s="29">
        <v>65</v>
      </c>
      <c r="AG1009" s="29">
        <v>74</v>
      </c>
      <c r="AH1009" s="29">
        <v>78</v>
      </c>
      <c r="AI1009" s="29">
        <v>50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197</v>
      </c>
      <c r="AP1009" s="72">
        <f>Table6[[#This Row],[FRL]]/Table6[[#This Row],[Total Students]]</f>
        <v>0.73782771535580527</v>
      </c>
      <c r="AQ1009" s="29">
        <v>197</v>
      </c>
      <c r="AR1009" s="57">
        <f>Table6[[#This Row],[At Risk]]/Table6[[#This Row],[Total Students]]</f>
        <v>0.73782771535580527</v>
      </c>
      <c r="AS1009" s="29" t="s">
        <v>1767</v>
      </c>
      <c r="AT1009" s="29" t="s">
        <v>1783</v>
      </c>
      <c r="AU1009" s="70" t="s">
        <v>3246</v>
      </c>
    </row>
    <row r="1010" spans="2:47" x14ac:dyDescent="0.25">
      <c r="B1010" s="28" t="s">
        <v>1808</v>
      </c>
      <c r="C1010" s="28" t="s">
        <v>178</v>
      </c>
      <c r="D1010" s="28" t="s">
        <v>179</v>
      </c>
      <c r="E1010" s="28" t="s">
        <v>2687</v>
      </c>
      <c r="F1010" s="28" t="s">
        <v>1395</v>
      </c>
      <c r="G1010" s="29">
        <v>384</v>
      </c>
      <c r="H1010" s="29">
        <v>173</v>
      </c>
      <c r="I1010" s="31">
        <v>0.45052083333333298</v>
      </c>
      <c r="J1010" s="29">
        <v>211</v>
      </c>
      <c r="K1010" s="31">
        <v>0.54947916666666696</v>
      </c>
      <c r="L1010" s="29">
        <v>0</v>
      </c>
      <c r="M1010" s="29">
        <v>0</v>
      </c>
      <c r="N1010" s="29">
        <v>120</v>
      </c>
      <c r="O1010" s="29">
        <v>14</v>
      </c>
      <c r="P1010" s="29">
        <v>0</v>
      </c>
      <c r="Q1010" s="29">
        <v>234</v>
      </c>
      <c r="R1010" s="29">
        <v>16</v>
      </c>
      <c r="S1010" s="29">
        <f>SUM(Table6[[#This Row],[AmInd]:[HawPI]],Table6[[#This Row],[Multiple]])</f>
        <v>150</v>
      </c>
      <c r="T1010" s="29">
        <v>380</v>
      </c>
      <c r="U1010" s="31">
        <v>0.98958333333333304</v>
      </c>
      <c r="V1010" s="29">
        <v>4</v>
      </c>
      <c r="W1010" s="31">
        <v>1.0416666666666701E-2</v>
      </c>
      <c r="X1010" s="29">
        <v>0</v>
      </c>
      <c r="Y1010" s="29">
        <v>4</v>
      </c>
      <c r="Z1010" s="29" t="s">
        <v>1869</v>
      </c>
      <c r="AA1010" s="29">
        <v>71</v>
      </c>
      <c r="AB1010" s="29">
        <v>63</v>
      </c>
      <c r="AC1010" s="29">
        <v>77</v>
      </c>
      <c r="AD1010" s="28">
        <v>77</v>
      </c>
      <c r="AE1010" s="29">
        <v>92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283</v>
      </c>
      <c r="AP1010" s="72">
        <f>Table6[[#This Row],[FRL]]/Table6[[#This Row],[Total Students]]</f>
        <v>0.73697916666666663</v>
      </c>
      <c r="AQ1010" s="29">
        <v>283</v>
      </c>
      <c r="AR1010" s="57">
        <f>Table6[[#This Row],[At Risk]]/Table6[[#This Row],[Total Students]]</f>
        <v>0.73697916666666663</v>
      </c>
      <c r="AS1010" s="29" t="s">
        <v>1767</v>
      </c>
      <c r="AT1010" s="29" t="s">
        <v>1783</v>
      </c>
      <c r="AU1010" s="70" t="s">
        <v>3246</v>
      </c>
    </row>
    <row r="1011" spans="2:47" x14ac:dyDescent="0.25">
      <c r="B1011" s="28" t="s">
        <v>1808</v>
      </c>
      <c r="C1011" s="28" t="s">
        <v>178</v>
      </c>
      <c r="D1011" s="28" t="s">
        <v>179</v>
      </c>
      <c r="E1011" s="28" t="s">
        <v>2688</v>
      </c>
      <c r="F1011" s="28" t="s">
        <v>1396</v>
      </c>
      <c r="G1011" s="29">
        <v>282</v>
      </c>
      <c r="H1011" s="29">
        <v>125</v>
      </c>
      <c r="I1011" s="31">
        <v>0.44326241134751798</v>
      </c>
      <c r="J1011" s="29">
        <v>157</v>
      </c>
      <c r="K1011" s="31">
        <v>0.55673758865248202</v>
      </c>
      <c r="L1011" s="29">
        <v>0</v>
      </c>
      <c r="M1011" s="29">
        <v>4</v>
      </c>
      <c r="N1011" s="29">
        <v>187</v>
      </c>
      <c r="O1011" s="29">
        <v>3</v>
      </c>
      <c r="P1011" s="29">
        <v>0</v>
      </c>
      <c r="Q1011" s="29">
        <v>83</v>
      </c>
      <c r="R1011" s="29">
        <v>5</v>
      </c>
      <c r="S1011" s="29">
        <f>SUM(Table6[[#This Row],[AmInd]:[HawPI]],Table6[[#This Row],[Multiple]])</f>
        <v>199</v>
      </c>
      <c r="T1011" s="29">
        <v>281</v>
      </c>
      <c r="U1011" s="31">
        <v>0.99645390070922002</v>
      </c>
      <c r="V1011" s="29">
        <v>1</v>
      </c>
      <c r="W1011" s="31">
        <v>3.54609929078014E-3</v>
      </c>
      <c r="X1011" s="29">
        <v>0</v>
      </c>
      <c r="Y1011" s="29">
        <v>7</v>
      </c>
      <c r="Z1011" s="29" t="s">
        <v>1869</v>
      </c>
      <c r="AA1011" s="29">
        <v>129</v>
      </c>
      <c r="AB1011" s="29">
        <v>146</v>
      </c>
      <c r="AC1011" s="29">
        <v>0</v>
      </c>
      <c r="AD1011" s="28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265</v>
      </c>
      <c r="AP1011" s="72">
        <f>Table6[[#This Row],[FRL]]/Table6[[#This Row],[Total Students]]</f>
        <v>0.93971631205673756</v>
      </c>
      <c r="AQ1011" s="29">
        <v>265</v>
      </c>
      <c r="AR1011" s="57">
        <f>Table6[[#This Row],[At Risk]]/Table6[[#This Row],[Total Students]]</f>
        <v>0.93971631205673756</v>
      </c>
      <c r="AS1011" s="29" t="s">
        <v>1767</v>
      </c>
      <c r="AT1011" s="29" t="s">
        <v>1783</v>
      </c>
      <c r="AU1011" s="70" t="s">
        <v>3246</v>
      </c>
    </row>
    <row r="1012" spans="2:47" x14ac:dyDescent="0.25">
      <c r="B1012" s="28" t="s">
        <v>1808</v>
      </c>
      <c r="C1012" s="28" t="s">
        <v>178</v>
      </c>
      <c r="D1012" s="28" t="s">
        <v>179</v>
      </c>
      <c r="E1012" s="28" t="s">
        <v>2689</v>
      </c>
      <c r="F1012" s="28" t="s">
        <v>1397</v>
      </c>
      <c r="G1012" s="29">
        <v>447</v>
      </c>
      <c r="H1012" s="29">
        <v>226</v>
      </c>
      <c r="I1012" s="31">
        <v>0.50559284116331105</v>
      </c>
      <c r="J1012" s="29">
        <v>221</v>
      </c>
      <c r="K1012" s="31">
        <v>0.49440715883668901</v>
      </c>
      <c r="L1012" s="29">
        <v>0</v>
      </c>
      <c r="M1012" s="29">
        <v>13</v>
      </c>
      <c r="N1012" s="29">
        <v>244</v>
      </c>
      <c r="O1012" s="29">
        <v>6</v>
      </c>
      <c r="P1012" s="29">
        <v>0</v>
      </c>
      <c r="Q1012" s="29">
        <v>173</v>
      </c>
      <c r="R1012" s="29">
        <v>11</v>
      </c>
      <c r="S1012" s="29">
        <f>SUM(Table6[[#This Row],[AmInd]:[HawPI]],Table6[[#This Row],[Multiple]])</f>
        <v>274</v>
      </c>
      <c r="T1012" s="29">
        <v>441</v>
      </c>
      <c r="U1012" s="31">
        <v>0.98657718120805404</v>
      </c>
      <c r="V1012" s="29">
        <v>6</v>
      </c>
      <c r="W1012" s="31">
        <v>1.34228187919463E-2</v>
      </c>
      <c r="X1012" s="29">
        <v>0</v>
      </c>
      <c r="Y1012" s="29">
        <v>0</v>
      </c>
      <c r="Z1012" s="29" t="s">
        <v>1869</v>
      </c>
      <c r="AA1012" s="29">
        <v>0</v>
      </c>
      <c r="AB1012" s="29">
        <v>0</v>
      </c>
      <c r="AC1012" s="29">
        <v>0</v>
      </c>
      <c r="AD1012" s="28">
        <v>0</v>
      </c>
      <c r="AE1012" s="29">
        <v>0</v>
      </c>
      <c r="AF1012" s="29">
        <v>0</v>
      </c>
      <c r="AG1012" s="29">
        <v>162</v>
      </c>
      <c r="AH1012" s="29">
        <v>154</v>
      </c>
      <c r="AI1012" s="29">
        <v>131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409</v>
      </c>
      <c r="AP1012" s="72">
        <f>Table6[[#This Row],[FRL]]/Table6[[#This Row],[Total Students]]</f>
        <v>0.91498881431767343</v>
      </c>
      <c r="AQ1012" s="29">
        <v>409</v>
      </c>
      <c r="AR1012" s="57">
        <f>Table6[[#This Row],[At Risk]]/Table6[[#This Row],[Total Students]]</f>
        <v>0.91498881431767343</v>
      </c>
      <c r="AS1012" s="29" t="s">
        <v>1767</v>
      </c>
      <c r="AT1012" s="29" t="s">
        <v>1783</v>
      </c>
      <c r="AU1012" s="70" t="s">
        <v>3246</v>
      </c>
    </row>
    <row r="1013" spans="2:47" x14ac:dyDescent="0.25">
      <c r="B1013" s="28" t="s">
        <v>1808</v>
      </c>
      <c r="C1013" s="28" t="s">
        <v>178</v>
      </c>
      <c r="D1013" s="28" t="s">
        <v>179</v>
      </c>
      <c r="E1013" s="28" t="s">
        <v>2690</v>
      </c>
      <c r="F1013" s="28" t="s">
        <v>1398</v>
      </c>
      <c r="G1013" s="29">
        <v>577</v>
      </c>
      <c r="H1013" s="29">
        <v>286</v>
      </c>
      <c r="I1013" s="31">
        <v>0.49566724436741799</v>
      </c>
      <c r="J1013" s="29">
        <v>291</v>
      </c>
      <c r="K1013" s="31">
        <v>0.50433275563258195</v>
      </c>
      <c r="L1013" s="29">
        <v>0</v>
      </c>
      <c r="M1013" s="29">
        <v>15</v>
      </c>
      <c r="N1013" s="29">
        <v>402</v>
      </c>
      <c r="O1013" s="29">
        <v>4</v>
      </c>
      <c r="P1013" s="29">
        <v>0</v>
      </c>
      <c r="Q1013" s="29">
        <v>145</v>
      </c>
      <c r="R1013" s="29">
        <v>11</v>
      </c>
      <c r="S1013" s="29">
        <f>SUM(Table6[[#This Row],[AmInd]:[HawPI]],Table6[[#This Row],[Multiple]])</f>
        <v>432</v>
      </c>
      <c r="T1013" s="29">
        <v>566</v>
      </c>
      <c r="U1013" s="31">
        <v>0.98093587521663805</v>
      </c>
      <c r="V1013" s="29">
        <v>11</v>
      </c>
      <c r="W1013" s="31">
        <v>1.90641247833622E-2</v>
      </c>
      <c r="X1013" s="29">
        <v>0</v>
      </c>
      <c r="Y1013" s="29">
        <v>0</v>
      </c>
      <c r="Z1013" s="29" t="s">
        <v>1869</v>
      </c>
      <c r="AA1013" s="29">
        <v>0</v>
      </c>
      <c r="AB1013" s="29">
        <v>0</v>
      </c>
      <c r="AC1013" s="29">
        <v>152</v>
      </c>
      <c r="AD1013" s="28">
        <v>157</v>
      </c>
      <c r="AE1013" s="29">
        <v>129</v>
      </c>
      <c r="AF1013" s="29">
        <v>139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540</v>
      </c>
      <c r="AP1013" s="72">
        <f>Table6[[#This Row],[FRL]]/Table6[[#This Row],[Total Students]]</f>
        <v>0.93587521663778162</v>
      </c>
      <c r="AQ1013" s="29">
        <v>540</v>
      </c>
      <c r="AR1013" s="57">
        <f>Table6[[#This Row],[At Risk]]/Table6[[#This Row],[Total Students]]</f>
        <v>0.93587521663778162</v>
      </c>
      <c r="AS1013" s="29" t="s">
        <v>1767</v>
      </c>
      <c r="AT1013" s="29" t="s">
        <v>1783</v>
      </c>
      <c r="AU1013" s="70" t="s">
        <v>3246</v>
      </c>
    </row>
    <row r="1014" spans="2:47" x14ac:dyDescent="0.25">
      <c r="B1014" s="28" t="s">
        <v>1808</v>
      </c>
      <c r="C1014" s="28" t="s">
        <v>178</v>
      </c>
      <c r="D1014" s="28" t="s">
        <v>179</v>
      </c>
      <c r="E1014" s="28" t="s">
        <v>2691</v>
      </c>
      <c r="F1014" s="28" t="s">
        <v>1399</v>
      </c>
      <c r="G1014" s="29">
        <v>692</v>
      </c>
      <c r="H1014" s="29">
        <v>339</v>
      </c>
      <c r="I1014" s="31">
        <v>0.489884393063584</v>
      </c>
      <c r="J1014" s="29">
        <v>353</v>
      </c>
      <c r="K1014" s="31">
        <v>0.510115606936416</v>
      </c>
      <c r="L1014" s="29">
        <v>0</v>
      </c>
      <c r="M1014" s="29">
        <v>7</v>
      </c>
      <c r="N1014" s="29">
        <v>405</v>
      </c>
      <c r="O1014" s="29">
        <v>13</v>
      </c>
      <c r="P1014" s="29">
        <v>0</v>
      </c>
      <c r="Q1014" s="29">
        <v>250</v>
      </c>
      <c r="R1014" s="29">
        <v>17</v>
      </c>
      <c r="S1014" s="29">
        <f>SUM(Table6[[#This Row],[AmInd]:[HawPI]],Table6[[#This Row],[Multiple]])</f>
        <v>442</v>
      </c>
      <c r="T1014" s="29">
        <v>690</v>
      </c>
      <c r="U1014" s="31">
        <v>0.99710982658959502</v>
      </c>
      <c r="V1014" s="29">
        <v>2</v>
      </c>
      <c r="W1014" s="31">
        <v>2.8901734104046198E-3</v>
      </c>
      <c r="X1014" s="29">
        <v>0</v>
      </c>
      <c r="Y1014" s="29">
        <v>0</v>
      </c>
      <c r="Z1014" s="29" t="s">
        <v>1869</v>
      </c>
      <c r="AA1014" s="29">
        <v>0</v>
      </c>
      <c r="AB1014" s="29">
        <v>0</v>
      </c>
      <c r="AC1014" s="29">
        <v>0</v>
      </c>
      <c r="AD1014" s="28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9</v>
      </c>
      <c r="AJ1014" s="29">
        <v>212</v>
      </c>
      <c r="AK1014" s="29">
        <v>5</v>
      </c>
      <c r="AL1014" s="29">
        <v>160</v>
      </c>
      <c r="AM1014" s="29">
        <v>174</v>
      </c>
      <c r="AN1014" s="29">
        <v>132</v>
      </c>
      <c r="AO1014" s="29">
        <v>541</v>
      </c>
      <c r="AP1014" s="72">
        <f>Table6[[#This Row],[FRL]]/Table6[[#This Row],[Total Students]]</f>
        <v>0.78179190751445082</v>
      </c>
      <c r="AQ1014" s="29">
        <v>541</v>
      </c>
      <c r="AR1014" s="57">
        <f>Table6[[#This Row],[At Risk]]/Table6[[#This Row],[Total Students]]</f>
        <v>0.78179190751445082</v>
      </c>
      <c r="AS1014" s="29" t="s">
        <v>1767</v>
      </c>
      <c r="AT1014" s="29" t="s">
        <v>1783</v>
      </c>
      <c r="AU1014" s="70" t="s">
        <v>3246</v>
      </c>
    </row>
    <row r="1015" spans="2:47" x14ac:dyDescent="0.25">
      <c r="B1015" s="28" t="s">
        <v>1808</v>
      </c>
      <c r="C1015" s="28" t="s">
        <v>178</v>
      </c>
      <c r="D1015" s="28" t="s">
        <v>179</v>
      </c>
      <c r="E1015" s="28" t="s">
        <v>2692</v>
      </c>
      <c r="F1015" s="28" t="s">
        <v>1400</v>
      </c>
      <c r="G1015" s="29">
        <v>124</v>
      </c>
      <c r="H1015" s="29">
        <v>63</v>
      </c>
      <c r="I1015" s="31">
        <v>0.50806451612903203</v>
      </c>
      <c r="J1015" s="29">
        <v>61</v>
      </c>
      <c r="K1015" s="31">
        <v>0.49193548387096803</v>
      </c>
      <c r="L1015" s="29">
        <v>0</v>
      </c>
      <c r="M1015" s="29">
        <v>2</v>
      </c>
      <c r="N1015" s="29">
        <v>1</v>
      </c>
      <c r="O1015" s="29">
        <v>3</v>
      </c>
      <c r="P1015" s="29">
        <v>0</v>
      </c>
      <c r="Q1015" s="29">
        <v>115</v>
      </c>
      <c r="R1015" s="29">
        <v>3</v>
      </c>
      <c r="S1015" s="29">
        <f>SUM(Table6[[#This Row],[AmInd]:[HawPI]],Table6[[#This Row],[Multiple]])</f>
        <v>9</v>
      </c>
      <c r="T1015" s="29">
        <v>124</v>
      </c>
      <c r="U1015" s="31">
        <v>1</v>
      </c>
      <c r="V1015" s="29">
        <v>0</v>
      </c>
      <c r="W1015" s="31">
        <v>0</v>
      </c>
      <c r="X1015" s="29">
        <v>0</v>
      </c>
      <c r="Y1015" s="29">
        <v>1</v>
      </c>
      <c r="Z1015" s="29" t="s">
        <v>1869</v>
      </c>
      <c r="AA1015" s="29">
        <v>15</v>
      </c>
      <c r="AB1015" s="29">
        <v>11</v>
      </c>
      <c r="AC1015" s="29">
        <v>17</v>
      </c>
      <c r="AD1015" s="28">
        <v>14</v>
      </c>
      <c r="AE1015" s="29">
        <v>17</v>
      </c>
      <c r="AF1015" s="29">
        <v>15</v>
      </c>
      <c r="AG1015" s="29">
        <v>13</v>
      </c>
      <c r="AH1015" s="29">
        <v>10</v>
      </c>
      <c r="AI1015" s="29">
        <v>11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79</v>
      </c>
      <c r="AP1015" s="72">
        <f>Table6[[#This Row],[FRL]]/Table6[[#This Row],[Total Students]]</f>
        <v>0.63709677419354838</v>
      </c>
      <c r="AQ1015" s="29">
        <v>79</v>
      </c>
      <c r="AR1015" s="57">
        <f>Table6[[#This Row],[At Risk]]/Table6[[#This Row],[Total Students]]</f>
        <v>0.63709677419354838</v>
      </c>
      <c r="AS1015" s="29" t="s">
        <v>1767</v>
      </c>
      <c r="AT1015" s="29" t="s">
        <v>1783</v>
      </c>
      <c r="AU1015" s="70" t="s">
        <v>3246</v>
      </c>
    </row>
    <row r="1016" spans="2:47" x14ac:dyDescent="0.25">
      <c r="B1016" s="28" t="s">
        <v>1808</v>
      </c>
      <c r="C1016" s="28" t="s">
        <v>178</v>
      </c>
      <c r="D1016" s="28" t="s">
        <v>179</v>
      </c>
      <c r="E1016" s="28" t="s">
        <v>2693</v>
      </c>
      <c r="F1016" s="28" t="s">
        <v>1401</v>
      </c>
      <c r="G1016" s="29">
        <v>623</v>
      </c>
      <c r="H1016" s="29">
        <v>315</v>
      </c>
      <c r="I1016" s="31">
        <v>0.50561797752809001</v>
      </c>
      <c r="J1016" s="29">
        <v>308</v>
      </c>
      <c r="K1016" s="31">
        <v>0.49438202247190999</v>
      </c>
      <c r="L1016" s="29">
        <v>2</v>
      </c>
      <c r="M1016" s="29">
        <v>8</v>
      </c>
      <c r="N1016" s="29">
        <v>211</v>
      </c>
      <c r="O1016" s="29">
        <v>20</v>
      </c>
      <c r="P1016" s="29">
        <v>0</v>
      </c>
      <c r="Q1016" s="29">
        <v>361</v>
      </c>
      <c r="R1016" s="29">
        <v>21</v>
      </c>
      <c r="S1016" s="29">
        <f>SUM(Table6[[#This Row],[AmInd]:[HawPI]],Table6[[#This Row],[Multiple]])</f>
        <v>262</v>
      </c>
      <c r="T1016" s="29">
        <v>606</v>
      </c>
      <c r="U1016" s="31">
        <v>0.97271268057784899</v>
      </c>
      <c r="V1016" s="29">
        <v>17</v>
      </c>
      <c r="W1016" s="31">
        <v>2.7287319422150898E-2</v>
      </c>
      <c r="X1016" s="29">
        <v>0</v>
      </c>
      <c r="Y1016" s="29">
        <v>0</v>
      </c>
      <c r="Z1016" s="29" t="s">
        <v>1869</v>
      </c>
      <c r="AA1016" s="29">
        <v>0</v>
      </c>
      <c r="AB1016" s="29">
        <v>0</v>
      </c>
      <c r="AC1016" s="29">
        <v>0</v>
      </c>
      <c r="AD1016" s="28">
        <v>224</v>
      </c>
      <c r="AE1016" s="29">
        <v>191</v>
      </c>
      <c r="AF1016" s="29">
        <v>208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482</v>
      </c>
      <c r="AP1016" s="72">
        <f>Table6[[#This Row],[FRL]]/Table6[[#This Row],[Total Students]]</f>
        <v>0.7736757624398074</v>
      </c>
      <c r="AQ1016" s="29">
        <v>482</v>
      </c>
      <c r="AR1016" s="57">
        <f>Table6[[#This Row],[At Risk]]/Table6[[#This Row],[Total Students]]</f>
        <v>0.7736757624398074</v>
      </c>
      <c r="AS1016" s="29" t="s">
        <v>1767</v>
      </c>
      <c r="AT1016" s="29" t="s">
        <v>1783</v>
      </c>
      <c r="AU1016" s="70" t="s">
        <v>3246</v>
      </c>
    </row>
    <row r="1017" spans="2:47" x14ac:dyDescent="0.25">
      <c r="B1017" s="28" t="s">
        <v>1808</v>
      </c>
      <c r="C1017" s="28" t="s">
        <v>178</v>
      </c>
      <c r="D1017" s="28" t="s">
        <v>179</v>
      </c>
      <c r="E1017" s="28" t="s">
        <v>2694</v>
      </c>
      <c r="F1017" s="28" t="s">
        <v>1402</v>
      </c>
      <c r="G1017" s="29">
        <v>33</v>
      </c>
      <c r="H1017" s="29">
        <v>9</v>
      </c>
      <c r="I1017" s="31">
        <v>0.27272727272727298</v>
      </c>
      <c r="J1017" s="29">
        <v>24</v>
      </c>
      <c r="K1017" s="31">
        <v>0.72727272727272696</v>
      </c>
      <c r="L1017" s="29">
        <v>0</v>
      </c>
      <c r="M1017" s="29">
        <v>0</v>
      </c>
      <c r="N1017" s="29">
        <v>14</v>
      </c>
      <c r="O1017" s="29">
        <v>1</v>
      </c>
      <c r="P1017" s="29">
        <v>0</v>
      </c>
      <c r="Q1017" s="29">
        <v>15</v>
      </c>
      <c r="R1017" s="29">
        <v>3</v>
      </c>
      <c r="S1017" s="29">
        <f>SUM(Table6[[#This Row],[AmInd]:[HawPI]],Table6[[#This Row],[Multiple]])</f>
        <v>18</v>
      </c>
      <c r="T1017" s="29">
        <v>33</v>
      </c>
      <c r="U1017" s="31">
        <v>1</v>
      </c>
      <c r="V1017" s="29">
        <v>0</v>
      </c>
      <c r="W1017" s="31">
        <v>0</v>
      </c>
      <c r="X1017" s="29">
        <v>8</v>
      </c>
      <c r="Y1017" s="29">
        <v>25</v>
      </c>
      <c r="Z1017" s="29" t="s">
        <v>1869</v>
      </c>
      <c r="AA1017" s="29">
        <v>0</v>
      </c>
      <c r="AB1017" s="29">
        <v>0</v>
      </c>
      <c r="AC1017" s="29">
        <v>0</v>
      </c>
      <c r="AD1017" s="28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20</v>
      </c>
      <c r="AP1017" s="72">
        <f>Table6[[#This Row],[FRL]]/Table6[[#This Row],[Total Students]]</f>
        <v>0.60606060606060608</v>
      </c>
      <c r="AQ1017" s="29">
        <v>20</v>
      </c>
      <c r="AR1017" s="57">
        <f>Table6[[#This Row],[At Risk]]/Table6[[#This Row],[Total Students]]</f>
        <v>0.60606060606060608</v>
      </c>
      <c r="AS1017" s="29" t="s">
        <v>1767</v>
      </c>
      <c r="AT1017" s="29" t="s">
        <v>1783</v>
      </c>
      <c r="AU1017" s="70" t="s">
        <v>3247</v>
      </c>
    </row>
    <row r="1018" spans="2:47" x14ac:dyDescent="0.25">
      <c r="B1018" s="28" t="s">
        <v>1808</v>
      </c>
      <c r="C1018" s="28" t="s">
        <v>180</v>
      </c>
      <c r="D1018" s="28" t="s">
        <v>181</v>
      </c>
      <c r="E1018" s="28" t="s">
        <v>2695</v>
      </c>
      <c r="F1018" s="28" t="s">
        <v>1403</v>
      </c>
      <c r="G1018" s="29">
        <v>244</v>
      </c>
      <c r="H1018" s="29">
        <v>117</v>
      </c>
      <c r="I1018" s="31">
        <v>0.47950819672131101</v>
      </c>
      <c r="J1018" s="29">
        <v>127</v>
      </c>
      <c r="K1018" s="31">
        <v>0.52049180327868805</v>
      </c>
      <c r="L1018" s="29">
        <v>0</v>
      </c>
      <c r="M1018" s="29">
        <v>25</v>
      </c>
      <c r="N1018" s="29">
        <v>25</v>
      </c>
      <c r="O1018" s="29">
        <v>150</v>
      </c>
      <c r="P1018" s="29">
        <v>0</v>
      </c>
      <c r="Q1018" s="29">
        <v>41</v>
      </c>
      <c r="R1018" s="29">
        <v>3</v>
      </c>
      <c r="S1018" s="29">
        <f>SUM(Table6[[#This Row],[AmInd]:[HawPI]],Table6[[#This Row],[Multiple]])</f>
        <v>203</v>
      </c>
      <c r="T1018" s="29">
        <v>103</v>
      </c>
      <c r="U1018" s="31">
        <v>0.42213114754098402</v>
      </c>
      <c r="V1018" s="29">
        <v>141</v>
      </c>
      <c r="W1018" s="31">
        <v>0.57786885245901598</v>
      </c>
      <c r="X1018" s="29">
        <v>0</v>
      </c>
      <c r="Y1018" s="29">
        <v>1</v>
      </c>
      <c r="Z1018" s="29" t="s">
        <v>1869</v>
      </c>
      <c r="AA1018" s="29">
        <v>39</v>
      </c>
      <c r="AB1018" s="29">
        <v>45</v>
      </c>
      <c r="AC1018" s="29">
        <v>44</v>
      </c>
      <c r="AD1018" s="28">
        <v>41</v>
      </c>
      <c r="AE1018" s="29">
        <v>43</v>
      </c>
      <c r="AF1018" s="29">
        <v>31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219</v>
      </c>
      <c r="AP1018" s="72">
        <f>Table6[[#This Row],[FRL]]/Table6[[#This Row],[Total Students]]</f>
        <v>0.89754098360655743</v>
      </c>
      <c r="AQ1018" s="29">
        <v>226</v>
      </c>
      <c r="AR1018" s="57">
        <f>Table6[[#This Row],[At Risk]]/Table6[[#This Row],[Total Students]]</f>
        <v>0.92622950819672134</v>
      </c>
      <c r="AS1018" s="29" t="s">
        <v>1767</v>
      </c>
      <c r="AT1018" s="29" t="s">
        <v>1778</v>
      </c>
      <c r="AU1018" s="70" t="s">
        <v>3247</v>
      </c>
    </row>
    <row r="1019" spans="2:47" x14ac:dyDescent="0.25">
      <c r="B1019" s="28" t="s">
        <v>1808</v>
      </c>
      <c r="C1019" s="28" t="s">
        <v>180</v>
      </c>
      <c r="D1019" s="28" t="s">
        <v>181</v>
      </c>
      <c r="E1019" s="28" t="s">
        <v>2696</v>
      </c>
      <c r="F1019" s="28" t="s">
        <v>1404</v>
      </c>
      <c r="G1019" s="29">
        <v>326</v>
      </c>
      <c r="H1019" s="29">
        <v>158</v>
      </c>
      <c r="I1019" s="31">
        <v>0.48466257668711699</v>
      </c>
      <c r="J1019" s="29">
        <v>168</v>
      </c>
      <c r="K1019" s="31">
        <v>0.51533742331288301</v>
      </c>
      <c r="L1019" s="29">
        <v>0</v>
      </c>
      <c r="M1019" s="29">
        <v>4</v>
      </c>
      <c r="N1019" s="29">
        <v>24</v>
      </c>
      <c r="O1019" s="29">
        <v>44</v>
      </c>
      <c r="P1019" s="29">
        <v>0</v>
      </c>
      <c r="Q1019" s="29">
        <v>230</v>
      </c>
      <c r="R1019" s="29">
        <v>24</v>
      </c>
      <c r="S1019" s="29">
        <f>SUM(Table6[[#This Row],[AmInd]:[HawPI]],Table6[[#This Row],[Multiple]])</f>
        <v>96</v>
      </c>
      <c r="T1019" s="29">
        <v>294</v>
      </c>
      <c r="U1019" s="31">
        <v>0.90184049079754602</v>
      </c>
      <c r="V1019" s="29">
        <v>32</v>
      </c>
      <c r="W1019" s="31">
        <v>9.8159509202454004E-2</v>
      </c>
      <c r="X1019" s="29">
        <v>0</v>
      </c>
      <c r="Y1019" s="29">
        <v>11</v>
      </c>
      <c r="Z1019" s="29" t="s">
        <v>1869</v>
      </c>
      <c r="AA1019" s="29">
        <v>44</v>
      </c>
      <c r="AB1019" s="29">
        <v>51</v>
      </c>
      <c r="AC1019" s="29">
        <v>59</v>
      </c>
      <c r="AD1019" s="28">
        <v>54</v>
      </c>
      <c r="AE1019" s="29">
        <v>52</v>
      </c>
      <c r="AF1019" s="29">
        <v>55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228</v>
      </c>
      <c r="AP1019" s="72">
        <f>Table6[[#This Row],[FRL]]/Table6[[#This Row],[Total Students]]</f>
        <v>0.69938650306748462</v>
      </c>
      <c r="AQ1019" s="29">
        <v>230</v>
      </c>
      <c r="AR1019" s="57">
        <f>Table6[[#This Row],[At Risk]]/Table6[[#This Row],[Total Students]]</f>
        <v>0.70552147239263807</v>
      </c>
      <c r="AS1019" s="29" t="s">
        <v>1767</v>
      </c>
      <c r="AT1019" s="29" t="s">
        <v>1778</v>
      </c>
      <c r="AU1019" s="70" t="s">
        <v>3247</v>
      </c>
    </row>
    <row r="1020" spans="2:47" x14ac:dyDescent="0.25">
      <c r="B1020" s="28" t="s">
        <v>1808</v>
      </c>
      <c r="C1020" s="28" t="s">
        <v>180</v>
      </c>
      <c r="D1020" s="28" t="s">
        <v>181</v>
      </c>
      <c r="E1020" s="28" t="s">
        <v>2697</v>
      </c>
      <c r="F1020" s="28" t="s">
        <v>1405</v>
      </c>
      <c r="G1020" s="29">
        <v>526</v>
      </c>
      <c r="H1020" s="29">
        <v>278</v>
      </c>
      <c r="I1020" s="31">
        <v>0.52851711026616</v>
      </c>
      <c r="J1020" s="29">
        <v>248</v>
      </c>
      <c r="K1020" s="31">
        <v>0.47148288973384</v>
      </c>
      <c r="L1020" s="29">
        <v>0</v>
      </c>
      <c r="M1020" s="29">
        <v>4</v>
      </c>
      <c r="N1020" s="29">
        <v>70</v>
      </c>
      <c r="O1020" s="29">
        <v>44</v>
      </c>
      <c r="P1020" s="29">
        <v>0</v>
      </c>
      <c r="Q1020" s="29">
        <v>375</v>
      </c>
      <c r="R1020" s="29">
        <v>33</v>
      </c>
      <c r="S1020" s="29">
        <f>SUM(Table6[[#This Row],[AmInd]:[HawPI]],Table6[[#This Row],[Multiple]])</f>
        <v>151</v>
      </c>
      <c r="T1020" s="29">
        <v>501</v>
      </c>
      <c r="U1020" s="31">
        <v>0.95247148288973404</v>
      </c>
      <c r="V1020" s="29">
        <v>25</v>
      </c>
      <c r="W1020" s="31">
        <v>4.7528517110266198E-2</v>
      </c>
      <c r="X1020" s="29">
        <v>0</v>
      </c>
      <c r="Y1020" s="29">
        <v>6</v>
      </c>
      <c r="Z1020" s="29" t="s">
        <v>1869</v>
      </c>
      <c r="AA1020" s="29">
        <v>72</v>
      </c>
      <c r="AB1020" s="29">
        <v>99</v>
      </c>
      <c r="AC1020" s="29">
        <v>78</v>
      </c>
      <c r="AD1020" s="28">
        <v>97</v>
      </c>
      <c r="AE1020" s="29">
        <v>77</v>
      </c>
      <c r="AF1020" s="29">
        <v>97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347</v>
      </c>
      <c r="AP1020" s="72">
        <f>Table6[[#This Row],[FRL]]/Table6[[#This Row],[Total Students]]</f>
        <v>0.65969581749049433</v>
      </c>
      <c r="AQ1020" s="29">
        <v>351</v>
      </c>
      <c r="AR1020" s="57">
        <f>Table6[[#This Row],[At Risk]]/Table6[[#This Row],[Total Students]]</f>
        <v>0.66730038022813687</v>
      </c>
      <c r="AS1020" s="29" t="s">
        <v>1767</v>
      </c>
      <c r="AT1020" s="29" t="s">
        <v>1778</v>
      </c>
      <c r="AU1020" s="70" t="s">
        <v>3247</v>
      </c>
    </row>
    <row r="1021" spans="2:47" x14ac:dyDescent="0.25">
      <c r="B1021" s="28" t="s">
        <v>1808</v>
      </c>
      <c r="C1021" s="28" t="s">
        <v>180</v>
      </c>
      <c r="D1021" s="28" t="s">
        <v>181</v>
      </c>
      <c r="E1021" s="28" t="s">
        <v>2698</v>
      </c>
      <c r="F1021" s="28" t="s">
        <v>1406</v>
      </c>
      <c r="G1021" s="29">
        <v>393</v>
      </c>
      <c r="H1021" s="29">
        <v>193</v>
      </c>
      <c r="I1021" s="31">
        <v>0.49109414758269698</v>
      </c>
      <c r="J1021" s="29">
        <v>200</v>
      </c>
      <c r="K1021" s="31">
        <v>0.50890585241730302</v>
      </c>
      <c r="L1021" s="29">
        <v>1</v>
      </c>
      <c r="M1021" s="29">
        <v>4</v>
      </c>
      <c r="N1021" s="29">
        <v>46</v>
      </c>
      <c r="O1021" s="29">
        <v>27</v>
      </c>
      <c r="P1021" s="29">
        <v>0</v>
      </c>
      <c r="Q1021" s="29">
        <v>308</v>
      </c>
      <c r="R1021" s="29">
        <v>7</v>
      </c>
      <c r="S1021" s="29">
        <f>SUM(Table6[[#This Row],[AmInd]:[HawPI]],Table6[[#This Row],[Multiple]])</f>
        <v>85</v>
      </c>
      <c r="T1021" s="29">
        <v>385</v>
      </c>
      <c r="U1021" s="31">
        <v>0.97964376590330804</v>
      </c>
      <c r="V1021" s="29">
        <v>8</v>
      </c>
      <c r="W1021" s="31">
        <v>2.03562340966921E-2</v>
      </c>
      <c r="X1021" s="29">
        <v>0</v>
      </c>
      <c r="Y1021" s="29">
        <v>0</v>
      </c>
      <c r="Z1021" s="29" t="s">
        <v>1869</v>
      </c>
      <c r="AA1021" s="29">
        <v>0</v>
      </c>
      <c r="AB1021" s="29">
        <v>0</v>
      </c>
      <c r="AC1021" s="29">
        <v>0</v>
      </c>
      <c r="AD1021" s="28">
        <v>0</v>
      </c>
      <c r="AE1021" s="29">
        <v>0</v>
      </c>
      <c r="AF1021" s="29">
        <v>0</v>
      </c>
      <c r="AG1021" s="29">
        <v>134</v>
      </c>
      <c r="AH1021" s="29">
        <v>135</v>
      </c>
      <c r="AI1021" s="29">
        <v>124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223</v>
      </c>
      <c r="AP1021" s="72">
        <f>Table6[[#This Row],[FRL]]/Table6[[#This Row],[Total Students]]</f>
        <v>0.56743002544529264</v>
      </c>
      <c r="AQ1021" s="29">
        <v>223</v>
      </c>
      <c r="AR1021" s="57">
        <f>Table6[[#This Row],[At Risk]]/Table6[[#This Row],[Total Students]]</f>
        <v>0.56743002544529264</v>
      </c>
      <c r="AS1021" s="29" t="s">
        <v>1767</v>
      </c>
      <c r="AT1021" s="29" t="s">
        <v>1778</v>
      </c>
      <c r="AU1021" s="70" t="s">
        <v>3247</v>
      </c>
    </row>
    <row r="1022" spans="2:47" x14ac:dyDescent="0.25">
      <c r="B1022" s="28" t="s">
        <v>1808</v>
      </c>
      <c r="C1022" s="28" t="s">
        <v>180</v>
      </c>
      <c r="D1022" s="28" t="s">
        <v>181</v>
      </c>
      <c r="E1022" s="28" t="s">
        <v>2699</v>
      </c>
      <c r="F1022" s="28" t="s">
        <v>1407</v>
      </c>
      <c r="G1022" s="29">
        <v>508</v>
      </c>
      <c r="H1022" s="29">
        <v>255</v>
      </c>
      <c r="I1022" s="31">
        <v>0.50196850393700798</v>
      </c>
      <c r="J1022" s="29">
        <v>253</v>
      </c>
      <c r="K1022" s="31">
        <v>0.49803149606299202</v>
      </c>
      <c r="L1022" s="29">
        <v>6</v>
      </c>
      <c r="M1022" s="29">
        <v>2</v>
      </c>
      <c r="N1022" s="29">
        <v>49</v>
      </c>
      <c r="O1022" s="29">
        <v>36</v>
      </c>
      <c r="P1022" s="29">
        <v>0</v>
      </c>
      <c r="Q1022" s="29">
        <v>405</v>
      </c>
      <c r="R1022" s="29">
        <v>10</v>
      </c>
      <c r="S1022" s="29">
        <f>SUM(Table6[[#This Row],[AmInd]:[HawPI]],Table6[[#This Row],[Multiple]])</f>
        <v>103</v>
      </c>
      <c r="T1022" s="29">
        <v>496</v>
      </c>
      <c r="U1022" s="31">
        <v>0.976377952755906</v>
      </c>
      <c r="V1022" s="29">
        <v>12</v>
      </c>
      <c r="W1022" s="31">
        <v>2.3622047244094498E-2</v>
      </c>
      <c r="X1022" s="29">
        <v>0</v>
      </c>
      <c r="Y1022" s="29">
        <v>0</v>
      </c>
      <c r="Z1022" s="29" t="s">
        <v>1869</v>
      </c>
      <c r="AA1022" s="29">
        <v>0</v>
      </c>
      <c r="AB1022" s="29">
        <v>0</v>
      </c>
      <c r="AC1022" s="29">
        <v>0</v>
      </c>
      <c r="AD1022" s="28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129</v>
      </c>
      <c r="AK1022" s="29">
        <v>0</v>
      </c>
      <c r="AL1022" s="29">
        <v>135</v>
      </c>
      <c r="AM1022" s="29">
        <v>131</v>
      </c>
      <c r="AN1022" s="29">
        <v>113</v>
      </c>
      <c r="AO1022" s="29">
        <v>227</v>
      </c>
      <c r="AP1022" s="72">
        <f>Table6[[#This Row],[FRL]]/Table6[[#This Row],[Total Students]]</f>
        <v>0.44685039370078738</v>
      </c>
      <c r="AQ1022" s="29">
        <v>227</v>
      </c>
      <c r="AR1022" s="57">
        <f>Table6[[#This Row],[At Risk]]/Table6[[#This Row],[Total Students]]</f>
        <v>0.44685039370078738</v>
      </c>
      <c r="AS1022" s="29" t="s">
        <v>1767</v>
      </c>
      <c r="AT1022" s="29" t="s">
        <v>1778</v>
      </c>
      <c r="AU1022" s="70" t="s">
        <v>3247</v>
      </c>
    </row>
    <row r="1023" spans="2:47" x14ac:dyDescent="0.25">
      <c r="B1023" s="28" t="s">
        <v>1808</v>
      </c>
      <c r="C1023" s="28" t="s">
        <v>180</v>
      </c>
      <c r="D1023" s="28" t="s">
        <v>181</v>
      </c>
      <c r="E1023" s="28" t="s">
        <v>2700</v>
      </c>
      <c r="F1023" s="28" t="s">
        <v>1408</v>
      </c>
      <c r="G1023" s="29">
        <v>569</v>
      </c>
      <c r="H1023" s="29">
        <v>292</v>
      </c>
      <c r="I1023" s="31">
        <v>0.51318101933216198</v>
      </c>
      <c r="J1023" s="29">
        <v>277</v>
      </c>
      <c r="K1023" s="31">
        <v>0.48681898066783802</v>
      </c>
      <c r="L1023" s="29">
        <v>9</v>
      </c>
      <c r="M1023" s="29">
        <v>0</v>
      </c>
      <c r="N1023" s="29">
        <v>167</v>
      </c>
      <c r="O1023" s="29">
        <v>22</v>
      </c>
      <c r="P1023" s="29">
        <v>0</v>
      </c>
      <c r="Q1023" s="29">
        <v>326</v>
      </c>
      <c r="R1023" s="29">
        <v>45</v>
      </c>
      <c r="S1023" s="29">
        <f>SUM(Table6[[#This Row],[AmInd]:[HawPI]],Table6[[#This Row],[Multiple]])</f>
        <v>243</v>
      </c>
      <c r="T1023" s="29">
        <v>562</v>
      </c>
      <c r="U1023" s="31">
        <v>0.98769771528998196</v>
      </c>
      <c r="V1023" s="29">
        <v>7</v>
      </c>
      <c r="W1023" s="31">
        <v>1.23022847100176E-2</v>
      </c>
      <c r="X1023" s="29">
        <v>0</v>
      </c>
      <c r="Y1023" s="29">
        <v>1</v>
      </c>
      <c r="Z1023" s="29" t="s">
        <v>1869</v>
      </c>
      <c r="AA1023" s="29">
        <v>40</v>
      </c>
      <c r="AB1023" s="29">
        <v>42</v>
      </c>
      <c r="AC1023" s="29">
        <v>44</v>
      </c>
      <c r="AD1023" s="28">
        <v>39</v>
      </c>
      <c r="AE1023" s="29">
        <v>46</v>
      </c>
      <c r="AF1023" s="29">
        <v>44</v>
      </c>
      <c r="AG1023" s="29">
        <v>50</v>
      </c>
      <c r="AH1023" s="29">
        <v>46</v>
      </c>
      <c r="AI1023" s="29">
        <v>53</v>
      </c>
      <c r="AJ1023" s="29">
        <v>41</v>
      </c>
      <c r="AK1023" s="29">
        <v>0</v>
      </c>
      <c r="AL1023" s="29">
        <v>40</v>
      </c>
      <c r="AM1023" s="29">
        <v>38</v>
      </c>
      <c r="AN1023" s="29">
        <v>45</v>
      </c>
      <c r="AO1023" s="29">
        <v>413</v>
      </c>
      <c r="AP1023" s="72">
        <f>Table6[[#This Row],[FRL]]/Table6[[#This Row],[Total Students]]</f>
        <v>0.72583479789103689</v>
      </c>
      <c r="AQ1023" s="29">
        <v>413</v>
      </c>
      <c r="AR1023" s="57">
        <f>Table6[[#This Row],[At Risk]]/Table6[[#This Row],[Total Students]]</f>
        <v>0.72583479789103689</v>
      </c>
      <c r="AS1023" s="29" t="s">
        <v>1767</v>
      </c>
      <c r="AT1023" s="29" t="s">
        <v>1778</v>
      </c>
      <c r="AU1023" s="70" t="s">
        <v>3246</v>
      </c>
    </row>
    <row r="1024" spans="2:47" x14ac:dyDescent="0.25">
      <c r="B1024" s="28" t="s">
        <v>1808</v>
      </c>
      <c r="C1024" s="28" t="s">
        <v>180</v>
      </c>
      <c r="D1024" s="28" t="s">
        <v>181</v>
      </c>
      <c r="E1024" s="28" t="s">
        <v>2701</v>
      </c>
      <c r="F1024" s="28" t="s">
        <v>1409</v>
      </c>
      <c r="G1024" s="29">
        <v>301</v>
      </c>
      <c r="H1024" s="29">
        <v>129</v>
      </c>
      <c r="I1024" s="31">
        <v>0.42857142857142899</v>
      </c>
      <c r="J1024" s="29">
        <v>172</v>
      </c>
      <c r="K1024" s="31">
        <v>0.57142857142857095</v>
      </c>
      <c r="L1024" s="29">
        <v>0</v>
      </c>
      <c r="M1024" s="29">
        <v>0</v>
      </c>
      <c r="N1024" s="29">
        <v>221</v>
      </c>
      <c r="O1024" s="29">
        <v>13</v>
      </c>
      <c r="P1024" s="29">
        <v>0</v>
      </c>
      <c r="Q1024" s="29">
        <v>37</v>
      </c>
      <c r="R1024" s="29">
        <v>30</v>
      </c>
      <c r="S1024" s="29">
        <f>SUM(Table6[[#This Row],[AmInd]:[HawPI]],Table6[[#This Row],[Multiple]])</f>
        <v>264</v>
      </c>
      <c r="T1024" s="29">
        <v>295</v>
      </c>
      <c r="U1024" s="31">
        <v>0.98006644518272401</v>
      </c>
      <c r="V1024" s="29">
        <v>6</v>
      </c>
      <c r="W1024" s="31">
        <v>1.9933554817275701E-2</v>
      </c>
      <c r="X1024" s="29">
        <v>0</v>
      </c>
      <c r="Y1024" s="29">
        <v>13</v>
      </c>
      <c r="Z1024" s="29" t="s">
        <v>1869</v>
      </c>
      <c r="AA1024" s="29">
        <v>47</v>
      </c>
      <c r="AB1024" s="29">
        <v>58</v>
      </c>
      <c r="AC1024" s="29">
        <v>54</v>
      </c>
      <c r="AD1024" s="28">
        <v>48</v>
      </c>
      <c r="AE1024" s="29">
        <v>38</v>
      </c>
      <c r="AF1024" s="29">
        <v>43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275</v>
      </c>
      <c r="AP1024" s="72">
        <f>Table6[[#This Row],[FRL]]/Table6[[#This Row],[Total Students]]</f>
        <v>0.91362126245847175</v>
      </c>
      <c r="AQ1024" s="29">
        <v>275</v>
      </c>
      <c r="AR1024" s="57">
        <f>Table6[[#This Row],[At Risk]]/Table6[[#This Row],[Total Students]]</f>
        <v>0.91362126245847175</v>
      </c>
      <c r="AS1024" s="29" t="s">
        <v>1767</v>
      </c>
      <c r="AT1024" s="29" t="s">
        <v>1778</v>
      </c>
      <c r="AU1024" s="70" t="s">
        <v>3246</v>
      </c>
    </row>
    <row r="1025" spans="2:47" x14ac:dyDescent="0.25">
      <c r="B1025" s="28" t="s">
        <v>1808</v>
      </c>
      <c r="C1025" s="28" t="s">
        <v>180</v>
      </c>
      <c r="D1025" s="28" t="s">
        <v>181</v>
      </c>
      <c r="E1025" s="28" t="s">
        <v>2702</v>
      </c>
      <c r="F1025" s="28" t="s">
        <v>1410</v>
      </c>
      <c r="G1025" s="29">
        <v>213</v>
      </c>
      <c r="H1025" s="29">
        <v>97</v>
      </c>
      <c r="I1025" s="31">
        <v>0.45539906103286398</v>
      </c>
      <c r="J1025" s="29">
        <v>116</v>
      </c>
      <c r="K1025" s="31">
        <v>0.54460093896713602</v>
      </c>
      <c r="L1025" s="29">
        <v>0</v>
      </c>
      <c r="M1025" s="29">
        <v>0</v>
      </c>
      <c r="N1025" s="29">
        <v>174</v>
      </c>
      <c r="O1025" s="29">
        <v>3</v>
      </c>
      <c r="P1025" s="29">
        <v>0</v>
      </c>
      <c r="Q1025" s="29">
        <v>30</v>
      </c>
      <c r="R1025" s="29">
        <v>6</v>
      </c>
      <c r="S1025" s="29">
        <f>SUM(Table6[[#This Row],[AmInd]:[HawPI]],Table6[[#This Row],[Multiple]])</f>
        <v>183</v>
      </c>
      <c r="T1025" s="29">
        <v>212</v>
      </c>
      <c r="U1025" s="31">
        <v>0.99530516431924898</v>
      </c>
      <c r="V1025" s="29">
        <v>1</v>
      </c>
      <c r="W1025" s="31">
        <v>4.6948356807511703E-3</v>
      </c>
      <c r="X1025" s="29">
        <v>0</v>
      </c>
      <c r="Y1025" s="29">
        <v>0</v>
      </c>
      <c r="Z1025" s="29" t="s">
        <v>1869</v>
      </c>
      <c r="AA1025" s="29">
        <v>0</v>
      </c>
      <c r="AB1025" s="29">
        <v>0</v>
      </c>
      <c r="AC1025" s="29">
        <v>0</v>
      </c>
      <c r="AD1025" s="28">
        <v>0</v>
      </c>
      <c r="AE1025" s="29">
        <v>0</v>
      </c>
      <c r="AF1025" s="29">
        <v>0</v>
      </c>
      <c r="AG1025" s="29">
        <v>73</v>
      </c>
      <c r="AH1025" s="29">
        <v>71</v>
      </c>
      <c r="AI1025" s="29">
        <v>69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206</v>
      </c>
      <c r="AP1025" s="72">
        <f>Table6[[#This Row],[FRL]]/Table6[[#This Row],[Total Students]]</f>
        <v>0.96713615023474175</v>
      </c>
      <c r="AQ1025" s="29">
        <v>206</v>
      </c>
      <c r="AR1025" s="57">
        <f>Table6[[#This Row],[At Risk]]/Table6[[#This Row],[Total Students]]</f>
        <v>0.96713615023474175</v>
      </c>
      <c r="AS1025" s="29" t="s">
        <v>1767</v>
      </c>
      <c r="AT1025" s="29" t="s">
        <v>1778</v>
      </c>
      <c r="AU1025" s="70" t="s">
        <v>3246</v>
      </c>
    </row>
    <row r="1026" spans="2:47" x14ac:dyDescent="0.25">
      <c r="B1026" s="28" t="s">
        <v>1808</v>
      </c>
      <c r="C1026" s="28" t="s">
        <v>180</v>
      </c>
      <c r="D1026" s="28" t="s">
        <v>181</v>
      </c>
      <c r="E1026" s="28" t="s">
        <v>2703</v>
      </c>
      <c r="F1026" s="28" t="s">
        <v>1411</v>
      </c>
      <c r="G1026" s="29">
        <v>344</v>
      </c>
      <c r="H1026" s="29">
        <v>169</v>
      </c>
      <c r="I1026" s="31">
        <v>0.49127906976744201</v>
      </c>
      <c r="J1026" s="29">
        <v>175</v>
      </c>
      <c r="K1026" s="31">
        <v>0.50872093023255804</v>
      </c>
      <c r="L1026" s="29">
        <v>0</v>
      </c>
      <c r="M1026" s="29">
        <v>0</v>
      </c>
      <c r="N1026" s="29">
        <v>258</v>
      </c>
      <c r="O1026" s="29">
        <v>13</v>
      </c>
      <c r="P1026" s="29">
        <v>0</v>
      </c>
      <c r="Q1026" s="29">
        <v>69</v>
      </c>
      <c r="R1026" s="29">
        <v>4</v>
      </c>
      <c r="S1026" s="29">
        <f>SUM(Table6[[#This Row],[AmInd]:[HawPI]],Table6[[#This Row],[Multiple]])</f>
        <v>275</v>
      </c>
      <c r="T1026" s="29">
        <v>337</v>
      </c>
      <c r="U1026" s="31">
        <v>0.97965116279069797</v>
      </c>
      <c r="V1026" s="29">
        <v>7</v>
      </c>
      <c r="W1026" s="31">
        <v>2.0348837209302299E-2</v>
      </c>
      <c r="X1026" s="29">
        <v>0</v>
      </c>
      <c r="Y1026" s="29">
        <v>0</v>
      </c>
      <c r="Z1026" s="29" t="s">
        <v>1869</v>
      </c>
      <c r="AA1026" s="29">
        <v>0</v>
      </c>
      <c r="AB1026" s="29">
        <v>0</v>
      </c>
      <c r="AC1026" s="29">
        <v>0</v>
      </c>
      <c r="AD1026" s="28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87</v>
      </c>
      <c r="AK1026" s="29">
        <v>3</v>
      </c>
      <c r="AL1026" s="29">
        <v>87</v>
      </c>
      <c r="AM1026" s="29">
        <v>77</v>
      </c>
      <c r="AN1026" s="29">
        <v>90</v>
      </c>
      <c r="AO1026" s="29">
        <v>291</v>
      </c>
      <c r="AP1026" s="72">
        <f>Table6[[#This Row],[FRL]]/Table6[[#This Row],[Total Students]]</f>
        <v>0.84593023255813948</v>
      </c>
      <c r="AQ1026" s="29">
        <v>291</v>
      </c>
      <c r="AR1026" s="57">
        <f>Table6[[#This Row],[At Risk]]/Table6[[#This Row],[Total Students]]</f>
        <v>0.84593023255813948</v>
      </c>
      <c r="AS1026" s="29" t="s">
        <v>1767</v>
      </c>
      <c r="AT1026" s="29" t="s">
        <v>1778</v>
      </c>
      <c r="AU1026" s="70" t="s">
        <v>3246</v>
      </c>
    </row>
    <row r="1027" spans="2:47" x14ac:dyDescent="0.25">
      <c r="B1027" s="28" t="s">
        <v>1808</v>
      </c>
      <c r="C1027" s="28" t="s">
        <v>180</v>
      </c>
      <c r="D1027" s="28" t="s">
        <v>181</v>
      </c>
      <c r="E1027" s="28" t="s">
        <v>2704</v>
      </c>
      <c r="F1027" s="28" t="s">
        <v>1412</v>
      </c>
      <c r="G1027" s="29">
        <v>241</v>
      </c>
      <c r="H1027" s="29">
        <v>96</v>
      </c>
      <c r="I1027" s="31">
        <v>0.39834024896265602</v>
      </c>
      <c r="J1027" s="29">
        <v>145</v>
      </c>
      <c r="K1027" s="31">
        <v>0.60165975103734404</v>
      </c>
      <c r="L1027" s="29">
        <v>0</v>
      </c>
      <c r="M1027" s="29">
        <v>0</v>
      </c>
      <c r="N1027" s="29">
        <v>183</v>
      </c>
      <c r="O1027" s="29">
        <v>11</v>
      </c>
      <c r="P1027" s="29">
        <v>1</v>
      </c>
      <c r="Q1027" s="29">
        <v>35</v>
      </c>
      <c r="R1027" s="29">
        <v>11</v>
      </c>
      <c r="S1027" s="29">
        <f>SUM(Table6[[#This Row],[AmInd]:[HawPI]],Table6[[#This Row],[Multiple]])</f>
        <v>206</v>
      </c>
      <c r="T1027" s="29">
        <v>233</v>
      </c>
      <c r="U1027" s="31">
        <v>0.96680497925311204</v>
      </c>
      <c r="V1027" s="29">
        <v>8</v>
      </c>
      <c r="W1027" s="31">
        <v>3.3195020746888002E-2</v>
      </c>
      <c r="X1027" s="29">
        <v>0</v>
      </c>
      <c r="Y1027" s="29">
        <v>1</v>
      </c>
      <c r="Z1027" s="29" t="s">
        <v>1869</v>
      </c>
      <c r="AA1027" s="29">
        <v>38</v>
      </c>
      <c r="AB1027" s="29">
        <v>43</v>
      </c>
      <c r="AC1027" s="29">
        <v>40</v>
      </c>
      <c r="AD1027" s="28">
        <v>29</v>
      </c>
      <c r="AE1027" s="29">
        <v>52</v>
      </c>
      <c r="AF1027" s="29">
        <v>38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232</v>
      </c>
      <c r="AP1027" s="72">
        <f>Table6[[#This Row],[FRL]]/Table6[[#This Row],[Total Students]]</f>
        <v>0.96265560165975106</v>
      </c>
      <c r="AQ1027" s="29">
        <v>232</v>
      </c>
      <c r="AR1027" s="57">
        <f>Table6[[#This Row],[At Risk]]/Table6[[#This Row],[Total Students]]</f>
        <v>0.96265560165975106</v>
      </c>
      <c r="AS1027" s="29" t="s">
        <v>1767</v>
      </c>
      <c r="AT1027" s="29" t="s">
        <v>1778</v>
      </c>
      <c r="AU1027" s="70" t="s">
        <v>3246</v>
      </c>
    </row>
    <row r="1028" spans="2:47" x14ac:dyDescent="0.25">
      <c r="B1028" s="28" t="s">
        <v>1808</v>
      </c>
      <c r="C1028" s="28" t="s">
        <v>180</v>
      </c>
      <c r="D1028" s="28" t="s">
        <v>181</v>
      </c>
      <c r="E1028" s="28" t="s">
        <v>2705</v>
      </c>
      <c r="F1028" s="28" t="s">
        <v>1413</v>
      </c>
      <c r="G1028" s="29">
        <v>284</v>
      </c>
      <c r="H1028" s="29">
        <v>138</v>
      </c>
      <c r="I1028" s="31">
        <v>0.485915492957747</v>
      </c>
      <c r="J1028" s="29">
        <v>146</v>
      </c>
      <c r="K1028" s="31">
        <v>0.51408450704225395</v>
      </c>
      <c r="L1028" s="29">
        <v>1</v>
      </c>
      <c r="M1028" s="29">
        <v>3</v>
      </c>
      <c r="N1028" s="29">
        <v>153</v>
      </c>
      <c r="O1028" s="29">
        <v>36</v>
      </c>
      <c r="P1028" s="29">
        <v>0</v>
      </c>
      <c r="Q1028" s="29">
        <v>70</v>
      </c>
      <c r="R1028" s="29">
        <v>21</v>
      </c>
      <c r="S1028" s="29">
        <f>SUM(Table6[[#This Row],[AmInd]:[HawPI]],Table6[[#This Row],[Multiple]])</f>
        <v>214</v>
      </c>
      <c r="T1028" s="29">
        <v>252</v>
      </c>
      <c r="U1028" s="31">
        <v>0.88732394366197198</v>
      </c>
      <c r="V1028" s="29">
        <v>32</v>
      </c>
      <c r="W1028" s="31">
        <v>0.11267605633802801</v>
      </c>
      <c r="X1028" s="29">
        <v>0</v>
      </c>
      <c r="Y1028" s="29">
        <v>0</v>
      </c>
      <c r="Z1028" s="29" t="s">
        <v>1869</v>
      </c>
      <c r="AA1028" s="29">
        <v>42</v>
      </c>
      <c r="AB1028" s="29">
        <v>48</v>
      </c>
      <c r="AC1028" s="29">
        <v>42</v>
      </c>
      <c r="AD1028" s="28">
        <v>49</v>
      </c>
      <c r="AE1028" s="29">
        <v>49</v>
      </c>
      <c r="AF1028" s="29">
        <v>54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269</v>
      </c>
      <c r="AP1028" s="72">
        <f>Table6[[#This Row],[FRL]]/Table6[[#This Row],[Total Students]]</f>
        <v>0.94718309859154926</v>
      </c>
      <c r="AQ1028" s="29">
        <v>269</v>
      </c>
      <c r="AR1028" s="57">
        <f>Table6[[#This Row],[At Risk]]/Table6[[#This Row],[Total Students]]</f>
        <v>0.94718309859154926</v>
      </c>
      <c r="AS1028" s="29" t="s">
        <v>1767</v>
      </c>
      <c r="AT1028" s="29" t="s">
        <v>1778</v>
      </c>
      <c r="AU1028" s="70" t="s">
        <v>3246</v>
      </c>
    </row>
    <row r="1029" spans="2:47" x14ac:dyDescent="0.25">
      <c r="B1029" s="28" t="s">
        <v>1808</v>
      </c>
      <c r="C1029" s="28" t="s">
        <v>180</v>
      </c>
      <c r="D1029" s="28" t="s">
        <v>181</v>
      </c>
      <c r="E1029" s="28" t="s">
        <v>2706</v>
      </c>
      <c r="F1029" s="28" t="s">
        <v>1414</v>
      </c>
      <c r="G1029" s="29">
        <v>510</v>
      </c>
      <c r="H1029" s="29">
        <v>230</v>
      </c>
      <c r="I1029" s="31">
        <v>0.45098039215686297</v>
      </c>
      <c r="J1029" s="29">
        <v>280</v>
      </c>
      <c r="K1029" s="31">
        <v>0.54901960784313697</v>
      </c>
      <c r="L1029" s="29">
        <v>3</v>
      </c>
      <c r="M1029" s="29">
        <v>17</v>
      </c>
      <c r="N1029" s="29">
        <v>135</v>
      </c>
      <c r="O1029" s="29">
        <v>124</v>
      </c>
      <c r="P1029" s="29">
        <v>0</v>
      </c>
      <c r="Q1029" s="29">
        <v>213</v>
      </c>
      <c r="R1029" s="29">
        <v>18</v>
      </c>
      <c r="S1029" s="29">
        <f>SUM(Table6[[#This Row],[AmInd]:[HawPI]],Table6[[#This Row],[Multiple]])</f>
        <v>297</v>
      </c>
      <c r="T1029" s="29">
        <v>461</v>
      </c>
      <c r="U1029" s="31">
        <v>0.90392156862745099</v>
      </c>
      <c r="V1029" s="29">
        <v>49</v>
      </c>
      <c r="W1029" s="31">
        <v>9.6078431372548997E-2</v>
      </c>
      <c r="X1029" s="29">
        <v>0</v>
      </c>
      <c r="Y1029" s="29">
        <v>0</v>
      </c>
      <c r="Z1029" s="29" t="s">
        <v>1869</v>
      </c>
      <c r="AA1029" s="29">
        <v>0</v>
      </c>
      <c r="AB1029" s="29">
        <v>0</v>
      </c>
      <c r="AC1029" s="29">
        <v>0</v>
      </c>
      <c r="AD1029" s="28">
        <v>0</v>
      </c>
      <c r="AE1029" s="29">
        <v>0</v>
      </c>
      <c r="AF1029" s="29">
        <v>0</v>
      </c>
      <c r="AG1029" s="29">
        <v>170</v>
      </c>
      <c r="AH1029" s="29">
        <v>178</v>
      </c>
      <c r="AI1029" s="29">
        <v>162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399</v>
      </c>
      <c r="AP1029" s="72">
        <f>Table6[[#This Row],[FRL]]/Table6[[#This Row],[Total Students]]</f>
        <v>0.78235294117647058</v>
      </c>
      <c r="AQ1029" s="29">
        <v>399</v>
      </c>
      <c r="AR1029" s="57">
        <f>Table6[[#This Row],[At Risk]]/Table6[[#This Row],[Total Students]]</f>
        <v>0.78235294117647058</v>
      </c>
      <c r="AS1029" s="29" t="s">
        <v>1767</v>
      </c>
      <c r="AT1029" s="29" t="s">
        <v>1778</v>
      </c>
      <c r="AU1029" s="70" t="s">
        <v>3246</v>
      </c>
    </row>
    <row r="1030" spans="2:47" x14ac:dyDescent="0.25">
      <c r="B1030" s="28" t="s">
        <v>1808</v>
      </c>
      <c r="C1030" s="28" t="s">
        <v>180</v>
      </c>
      <c r="D1030" s="28" t="s">
        <v>181</v>
      </c>
      <c r="E1030" s="28" t="s">
        <v>2707</v>
      </c>
      <c r="F1030" s="28" t="s">
        <v>1415</v>
      </c>
      <c r="G1030" s="29">
        <v>730</v>
      </c>
      <c r="H1030" s="29">
        <v>361</v>
      </c>
      <c r="I1030" s="31">
        <v>0.494520547945206</v>
      </c>
      <c r="J1030" s="29">
        <v>369</v>
      </c>
      <c r="K1030" s="31">
        <v>0.50547945205479505</v>
      </c>
      <c r="L1030" s="29">
        <v>3</v>
      </c>
      <c r="M1030" s="29">
        <v>36</v>
      </c>
      <c r="N1030" s="29">
        <v>170</v>
      </c>
      <c r="O1030" s="29">
        <v>136</v>
      </c>
      <c r="P1030" s="29">
        <v>0</v>
      </c>
      <c r="Q1030" s="29">
        <v>368</v>
      </c>
      <c r="R1030" s="29">
        <v>17</v>
      </c>
      <c r="S1030" s="29">
        <f>SUM(Table6[[#This Row],[AmInd]:[HawPI]],Table6[[#This Row],[Multiple]])</f>
        <v>362</v>
      </c>
      <c r="T1030" s="29">
        <v>671</v>
      </c>
      <c r="U1030" s="31">
        <v>0.91917808219178099</v>
      </c>
      <c r="V1030" s="29">
        <v>59</v>
      </c>
      <c r="W1030" s="31">
        <v>8.0821917808219207E-2</v>
      </c>
      <c r="X1030" s="29">
        <v>0</v>
      </c>
      <c r="Y1030" s="29">
        <v>0</v>
      </c>
      <c r="Z1030" s="29" t="s">
        <v>1869</v>
      </c>
      <c r="AA1030" s="29">
        <v>0</v>
      </c>
      <c r="AB1030" s="29">
        <v>0</v>
      </c>
      <c r="AC1030" s="29">
        <v>0</v>
      </c>
      <c r="AD1030" s="28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221</v>
      </c>
      <c r="AK1030" s="29">
        <v>5</v>
      </c>
      <c r="AL1030" s="29">
        <v>185</v>
      </c>
      <c r="AM1030" s="29">
        <v>191</v>
      </c>
      <c r="AN1030" s="29">
        <v>128</v>
      </c>
      <c r="AO1030" s="29">
        <v>478</v>
      </c>
      <c r="AP1030" s="72">
        <f>Table6[[#This Row],[FRL]]/Table6[[#This Row],[Total Students]]</f>
        <v>0.65479452054794518</v>
      </c>
      <c r="AQ1030" s="29">
        <v>488</v>
      </c>
      <c r="AR1030" s="57">
        <f>Table6[[#This Row],[At Risk]]/Table6[[#This Row],[Total Students]]</f>
        <v>0.66849315068493154</v>
      </c>
      <c r="AS1030" s="29" t="s">
        <v>1767</v>
      </c>
      <c r="AT1030" s="29" t="s">
        <v>1778</v>
      </c>
      <c r="AU1030" s="70" t="s">
        <v>3247</v>
      </c>
    </row>
    <row r="1031" spans="2:47" x14ac:dyDescent="0.25">
      <c r="B1031" s="28" t="s">
        <v>1808</v>
      </c>
      <c r="C1031" s="28" t="s">
        <v>180</v>
      </c>
      <c r="D1031" s="28" t="s">
        <v>181</v>
      </c>
      <c r="E1031" s="28" t="s">
        <v>2708</v>
      </c>
      <c r="F1031" s="28" t="s">
        <v>1416</v>
      </c>
      <c r="G1031" s="29">
        <v>452</v>
      </c>
      <c r="H1031" s="29">
        <v>217</v>
      </c>
      <c r="I1031" s="31">
        <v>0.48008849557522099</v>
      </c>
      <c r="J1031" s="29">
        <v>235</v>
      </c>
      <c r="K1031" s="31">
        <v>0.51991150442477896</v>
      </c>
      <c r="L1031" s="29">
        <v>4</v>
      </c>
      <c r="M1031" s="29">
        <v>0</v>
      </c>
      <c r="N1031" s="29">
        <v>214</v>
      </c>
      <c r="O1031" s="29">
        <v>23</v>
      </c>
      <c r="P1031" s="29">
        <v>0</v>
      </c>
      <c r="Q1031" s="29">
        <v>193</v>
      </c>
      <c r="R1031" s="29">
        <v>18</v>
      </c>
      <c r="S1031" s="29">
        <f>SUM(Table6[[#This Row],[AmInd]:[HawPI]],Table6[[#This Row],[Multiple]])</f>
        <v>259</v>
      </c>
      <c r="T1031" s="29">
        <v>441</v>
      </c>
      <c r="U1031" s="31">
        <v>0.97566371681415898</v>
      </c>
      <c r="V1031" s="29">
        <v>11</v>
      </c>
      <c r="W1031" s="31">
        <v>2.4336283185840701E-2</v>
      </c>
      <c r="X1031" s="29">
        <v>0</v>
      </c>
      <c r="Y1031" s="29">
        <v>0</v>
      </c>
      <c r="Z1031" s="29" t="s">
        <v>1869</v>
      </c>
      <c r="AA1031" s="29">
        <v>0</v>
      </c>
      <c r="AB1031" s="29">
        <v>0</v>
      </c>
      <c r="AC1031" s="29">
        <v>0</v>
      </c>
      <c r="AD1031" s="28">
        <v>0</v>
      </c>
      <c r="AE1031" s="29">
        <v>0</v>
      </c>
      <c r="AF1031" s="29">
        <v>107</v>
      </c>
      <c r="AG1031" s="29">
        <v>112</v>
      </c>
      <c r="AH1031" s="29">
        <v>119</v>
      </c>
      <c r="AI1031" s="29">
        <v>114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349</v>
      </c>
      <c r="AP1031" s="72">
        <f>Table6[[#This Row],[FRL]]/Table6[[#This Row],[Total Students]]</f>
        <v>0.77212389380530977</v>
      </c>
      <c r="AQ1031" s="29">
        <v>349</v>
      </c>
      <c r="AR1031" s="57">
        <f>Table6[[#This Row],[At Risk]]/Table6[[#This Row],[Total Students]]</f>
        <v>0.77212389380530977</v>
      </c>
      <c r="AS1031" s="29" t="s">
        <v>1767</v>
      </c>
      <c r="AT1031" s="29" t="s">
        <v>1778</v>
      </c>
      <c r="AU1031" s="70" t="s">
        <v>3246</v>
      </c>
    </row>
    <row r="1032" spans="2:47" x14ac:dyDescent="0.25">
      <c r="B1032" s="28" t="s">
        <v>1808</v>
      </c>
      <c r="C1032" s="28" t="s">
        <v>180</v>
      </c>
      <c r="D1032" s="28" t="s">
        <v>181</v>
      </c>
      <c r="E1032" s="28" t="s">
        <v>2709</v>
      </c>
      <c r="F1032" s="28" t="s">
        <v>1417</v>
      </c>
      <c r="G1032" s="29">
        <v>447</v>
      </c>
      <c r="H1032" s="29">
        <v>210</v>
      </c>
      <c r="I1032" s="31">
        <v>0.46979865771812102</v>
      </c>
      <c r="J1032" s="29">
        <v>237</v>
      </c>
      <c r="K1032" s="31">
        <v>0.53020134228187898</v>
      </c>
      <c r="L1032" s="29">
        <v>6</v>
      </c>
      <c r="M1032" s="29">
        <v>0</v>
      </c>
      <c r="N1032" s="29">
        <v>189</v>
      </c>
      <c r="O1032" s="29">
        <v>22</v>
      </c>
      <c r="P1032" s="29">
        <v>1</v>
      </c>
      <c r="Q1032" s="29">
        <v>217</v>
      </c>
      <c r="R1032" s="29">
        <v>12</v>
      </c>
      <c r="S1032" s="29">
        <f>SUM(Table6[[#This Row],[AmInd]:[HawPI]],Table6[[#This Row],[Multiple]])</f>
        <v>230</v>
      </c>
      <c r="T1032" s="29">
        <v>439</v>
      </c>
      <c r="U1032" s="31">
        <v>0.98210290827740498</v>
      </c>
      <c r="V1032" s="29">
        <v>8</v>
      </c>
      <c r="W1032" s="31">
        <v>1.7897091722595099E-2</v>
      </c>
      <c r="X1032" s="29">
        <v>0</v>
      </c>
      <c r="Y1032" s="29">
        <v>0</v>
      </c>
      <c r="Z1032" s="29" t="s">
        <v>1869</v>
      </c>
      <c r="AA1032" s="29">
        <v>0</v>
      </c>
      <c r="AB1032" s="29">
        <v>0</v>
      </c>
      <c r="AC1032" s="29">
        <v>0</v>
      </c>
      <c r="AD1032" s="28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144</v>
      </c>
      <c r="AK1032" s="29">
        <v>1</v>
      </c>
      <c r="AL1032" s="29">
        <v>109</v>
      </c>
      <c r="AM1032" s="29">
        <v>106</v>
      </c>
      <c r="AN1032" s="29">
        <v>87</v>
      </c>
      <c r="AO1032" s="29">
        <v>309</v>
      </c>
      <c r="AP1032" s="72">
        <f>Table6[[#This Row],[FRL]]/Table6[[#This Row],[Total Students]]</f>
        <v>0.6912751677852349</v>
      </c>
      <c r="AQ1032" s="29">
        <v>310</v>
      </c>
      <c r="AR1032" s="57">
        <f>Table6[[#This Row],[At Risk]]/Table6[[#This Row],[Total Students]]</f>
        <v>0.69351230425055932</v>
      </c>
      <c r="AS1032" s="29" t="s">
        <v>1767</v>
      </c>
      <c r="AT1032" s="29" t="s">
        <v>1778</v>
      </c>
      <c r="AU1032" s="70" t="s">
        <v>3247</v>
      </c>
    </row>
    <row r="1033" spans="2:47" x14ac:dyDescent="0.25">
      <c r="B1033" s="28" t="s">
        <v>1808</v>
      </c>
      <c r="C1033" s="28" t="s">
        <v>180</v>
      </c>
      <c r="D1033" s="28" t="s">
        <v>181</v>
      </c>
      <c r="E1033" s="28" t="s">
        <v>2710</v>
      </c>
      <c r="F1033" s="28" t="s">
        <v>1418</v>
      </c>
      <c r="G1033" s="29">
        <v>575</v>
      </c>
      <c r="H1033" s="29">
        <v>278</v>
      </c>
      <c r="I1033" s="31">
        <v>0.48347826086956502</v>
      </c>
      <c r="J1033" s="29">
        <v>297</v>
      </c>
      <c r="K1033" s="31">
        <v>0.51652173913043498</v>
      </c>
      <c r="L1033" s="29">
        <v>4</v>
      </c>
      <c r="M1033" s="29">
        <v>5</v>
      </c>
      <c r="N1033" s="29">
        <v>232</v>
      </c>
      <c r="O1033" s="29">
        <v>40</v>
      </c>
      <c r="P1033" s="29">
        <v>1</v>
      </c>
      <c r="Q1033" s="29">
        <v>225</v>
      </c>
      <c r="R1033" s="29">
        <v>68</v>
      </c>
      <c r="S1033" s="29">
        <f>SUM(Table6[[#This Row],[AmInd]:[HawPI]],Table6[[#This Row],[Multiple]])</f>
        <v>350</v>
      </c>
      <c r="T1033" s="29">
        <v>550</v>
      </c>
      <c r="U1033" s="31">
        <v>0.95652173913043503</v>
      </c>
      <c r="V1033" s="29">
        <v>25</v>
      </c>
      <c r="W1033" s="31">
        <v>4.3478260869565202E-2</v>
      </c>
      <c r="X1033" s="29">
        <v>0</v>
      </c>
      <c r="Y1033" s="29">
        <v>7</v>
      </c>
      <c r="Z1033" s="29" t="s">
        <v>1869</v>
      </c>
      <c r="AA1033" s="29">
        <v>100</v>
      </c>
      <c r="AB1033" s="29">
        <v>111</v>
      </c>
      <c r="AC1033" s="29">
        <v>113</v>
      </c>
      <c r="AD1033" s="28">
        <v>127</v>
      </c>
      <c r="AE1033" s="29">
        <v>117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461</v>
      </c>
      <c r="AP1033" s="72">
        <f>Table6[[#This Row],[FRL]]/Table6[[#This Row],[Total Students]]</f>
        <v>0.80173913043478262</v>
      </c>
      <c r="AQ1033" s="29">
        <v>461</v>
      </c>
      <c r="AR1033" s="57">
        <f>Table6[[#This Row],[At Risk]]/Table6[[#This Row],[Total Students]]</f>
        <v>0.80173913043478262</v>
      </c>
      <c r="AS1033" s="29" t="s">
        <v>1767</v>
      </c>
      <c r="AT1033" s="29" t="s">
        <v>1778</v>
      </c>
      <c r="AU1033" s="70" t="s">
        <v>3246</v>
      </c>
    </row>
    <row r="1034" spans="2:47" x14ac:dyDescent="0.25">
      <c r="B1034" s="28" t="s">
        <v>1808</v>
      </c>
      <c r="C1034" s="28" t="s">
        <v>180</v>
      </c>
      <c r="D1034" s="28" t="s">
        <v>181</v>
      </c>
      <c r="E1034" s="28" t="s">
        <v>2711</v>
      </c>
      <c r="F1034" s="28" t="s">
        <v>1419</v>
      </c>
      <c r="G1034" s="29">
        <v>328</v>
      </c>
      <c r="H1034" s="29">
        <v>166</v>
      </c>
      <c r="I1034" s="31">
        <v>0.50609756097560998</v>
      </c>
      <c r="J1034" s="29">
        <v>162</v>
      </c>
      <c r="K1034" s="31">
        <v>0.49390243902439002</v>
      </c>
      <c r="L1034" s="29">
        <v>1</v>
      </c>
      <c r="M1034" s="29">
        <v>6</v>
      </c>
      <c r="N1034" s="29">
        <v>78</v>
      </c>
      <c r="O1034" s="29">
        <v>67</v>
      </c>
      <c r="P1034" s="29">
        <v>0</v>
      </c>
      <c r="Q1034" s="29">
        <v>150</v>
      </c>
      <c r="R1034" s="29">
        <v>26</v>
      </c>
      <c r="S1034" s="29">
        <f>SUM(Table6[[#This Row],[AmInd]:[HawPI]],Table6[[#This Row],[Multiple]])</f>
        <v>178</v>
      </c>
      <c r="T1034" s="29">
        <v>279</v>
      </c>
      <c r="U1034" s="31">
        <v>0.85060975609756095</v>
      </c>
      <c r="V1034" s="29">
        <v>49</v>
      </c>
      <c r="W1034" s="31">
        <v>0.14939024390243899</v>
      </c>
      <c r="X1034" s="29">
        <v>0</v>
      </c>
      <c r="Y1034" s="29">
        <v>9</v>
      </c>
      <c r="Z1034" s="29" t="s">
        <v>1869</v>
      </c>
      <c r="AA1034" s="29">
        <v>61</v>
      </c>
      <c r="AB1034" s="29">
        <v>51</v>
      </c>
      <c r="AC1034" s="29">
        <v>55</v>
      </c>
      <c r="AD1034" s="28">
        <v>58</v>
      </c>
      <c r="AE1034" s="29">
        <v>50</v>
      </c>
      <c r="AF1034" s="29">
        <v>44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220</v>
      </c>
      <c r="AP1034" s="72">
        <f>Table6[[#This Row],[FRL]]/Table6[[#This Row],[Total Students]]</f>
        <v>0.67073170731707321</v>
      </c>
      <c r="AQ1034" s="29">
        <v>220</v>
      </c>
      <c r="AR1034" s="57">
        <f>Table6[[#This Row],[At Risk]]/Table6[[#This Row],[Total Students]]</f>
        <v>0.67073170731707321</v>
      </c>
      <c r="AS1034" s="29" t="s">
        <v>1767</v>
      </c>
      <c r="AT1034" s="29" t="s">
        <v>1778</v>
      </c>
      <c r="AU1034" s="70" t="s">
        <v>3246</v>
      </c>
    </row>
    <row r="1035" spans="2:47" x14ac:dyDescent="0.25">
      <c r="B1035" s="28" t="s">
        <v>1808</v>
      </c>
      <c r="C1035" s="28" t="s">
        <v>180</v>
      </c>
      <c r="D1035" s="28" t="s">
        <v>181</v>
      </c>
      <c r="E1035" s="28" t="s">
        <v>2712</v>
      </c>
      <c r="F1035" s="28" t="s">
        <v>1420</v>
      </c>
      <c r="G1035" s="29">
        <v>270</v>
      </c>
      <c r="H1035" s="29">
        <v>145</v>
      </c>
      <c r="I1035" s="31">
        <v>0.53703703703703698</v>
      </c>
      <c r="J1035" s="29">
        <v>125</v>
      </c>
      <c r="K1035" s="31">
        <v>0.46296296296296302</v>
      </c>
      <c r="L1035" s="29">
        <v>0</v>
      </c>
      <c r="M1035" s="29">
        <v>6</v>
      </c>
      <c r="N1035" s="29">
        <v>65</v>
      </c>
      <c r="O1035" s="29">
        <v>46</v>
      </c>
      <c r="P1035" s="29">
        <v>0</v>
      </c>
      <c r="Q1035" s="29">
        <v>131</v>
      </c>
      <c r="R1035" s="29">
        <v>22</v>
      </c>
      <c r="S1035" s="29">
        <f>SUM(Table6[[#This Row],[AmInd]:[HawPI]],Table6[[#This Row],[Multiple]])</f>
        <v>139</v>
      </c>
      <c r="T1035" s="29">
        <v>230</v>
      </c>
      <c r="U1035" s="31">
        <v>0.85185185185185197</v>
      </c>
      <c r="V1035" s="29">
        <v>40</v>
      </c>
      <c r="W1035" s="31">
        <v>0.148148148148148</v>
      </c>
      <c r="X1035" s="29">
        <v>0</v>
      </c>
      <c r="Y1035" s="29">
        <v>8</v>
      </c>
      <c r="Z1035" s="29" t="s">
        <v>1869</v>
      </c>
      <c r="AA1035" s="29">
        <v>43</v>
      </c>
      <c r="AB1035" s="29">
        <v>47</v>
      </c>
      <c r="AC1035" s="29">
        <v>42</v>
      </c>
      <c r="AD1035" s="28">
        <v>53</v>
      </c>
      <c r="AE1035" s="29">
        <v>42</v>
      </c>
      <c r="AF1035" s="29">
        <v>35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205</v>
      </c>
      <c r="AP1035" s="72">
        <f>Table6[[#This Row],[FRL]]/Table6[[#This Row],[Total Students]]</f>
        <v>0.7592592592592593</v>
      </c>
      <c r="AQ1035" s="29">
        <v>205</v>
      </c>
      <c r="AR1035" s="57">
        <f>Table6[[#This Row],[At Risk]]/Table6[[#This Row],[Total Students]]</f>
        <v>0.7592592592592593</v>
      </c>
      <c r="AS1035" s="29" t="s">
        <v>1767</v>
      </c>
      <c r="AT1035" s="29" t="s">
        <v>1778</v>
      </c>
      <c r="AU1035" s="70" t="s">
        <v>3246</v>
      </c>
    </row>
    <row r="1036" spans="2:47" x14ac:dyDescent="0.25">
      <c r="B1036" s="28" t="s">
        <v>1808</v>
      </c>
      <c r="C1036" s="28" t="s">
        <v>180</v>
      </c>
      <c r="D1036" s="28" t="s">
        <v>181</v>
      </c>
      <c r="E1036" s="28" t="s">
        <v>2713</v>
      </c>
      <c r="F1036" s="28" t="s">
        <v>1421</v>
      </c>
      <c r="G1036" s="29">
        <v>249</v>
      </c>
      <c r="H1036" s="29">
        <v>121</v>
      </c>
      <c r="I1036" s="31">
        <v>0.48594377510040199</v>
      </c>
      <c r="J1036" s="29">
        <v>128</v>
      </c>
      <c r="K1036" s="31">
        <v>0.51405622489959801</v>
      </c>
      <c r="L1036" s="29">
        <v>0</v>
      </c>
      <c r="M1036" s="29">
        <v>1</v>
      </c>
      <c r="N1036" s="29">
        <v>193</v>
      </c>
      <c r="O1036" s="29">
        <v>1</v>
      </c>
      <c r="P1036" s="29">
        <v>0</v>
      </c>
      <c r="Q1036" s="29">
        <v>45</v>
      </c>
      <c r="R1036" s="29">
        <v>9</v>
      </c>
      <c r="S1036" s="29">
        <f>SUM(Table6[[#This Row],[AmInd]:[HawPI]],Table6[[#This Row],[Multiple]])</f>
        <v>204</v>
      </c>
      <c r="T1036" s="29">
        <v>249</v>
      </c>
      <c r="U1036" s="31">
        <v>1</v>
      </c>
      <c r="V1036" s="29">
        <v>0</v>
      </c>
      <c r="W1036" s="31">
        <v>0</v>
      </c>
      <c r="X1036" s="29">
        <v>0</v>
      </c>
      <c r="Y1036" s="29">
        <v>0</v>
      </c>
      <c r="Z1036" s="29" t="s">
        <v>1869</v>
      </c>
      <c r="AA1036" s="29">
        <v>0</v>
      </c>
      <c r="AB1036" s="29">
        <v>0</v>
      </c>
      <c r="AC1036" s="29">
        <v>0</v>
      </c>
      <c r="AD1036" s="28">
        <v>0</v>
      </c>
      <c r="AE1036" s="29">
        <v>0</v>
      </c>
      <c r="AF1036" s="29">
        <v>0</v>
      </c>
      <c r="AG1036" s="29">
        <v>90</v>
      </c>
      <c r="AH1036" s="29">
        <v>80</v>
      </c>
      <c r="AI1036" s="29">
        <v>79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223</v>
      </c>
      <c r="AP1036" s="72">
        <f>Table6[[#This Row],[FRL]]/Table6[[#This Row],[Total Students]]</f>
        <v>0.89558232931726911</v>
      </c>
      <c r="AQ1036" s="29">
        <v>223</v>
      </c>
      <c r="AR1036" s="57">
        <f>Table6[[#This Row],[At Risk]]/Table6[[#This Row],[Total Students]]</f>
        <v>0.89558232931726911</v>
      </c>
      <c r="AS1036" s="29" t="s">
        <v>1767</v>
      </c>
      <c r="AT1036" s="29" t="s">
        <v>1778</v>
      </c>
      <c r="AU1036" s="70" t="s">
        <v>3246</v>
      </c>
    </row>
    <row r="1037" spans="2:47" x14ac:dyDescent="0.25">
      <c r="B1037" s="28" t="s">
        <v>1808</v>
      </c>
      <c r="C1037" s="28" t="s">
        <v>180</v>
      </c>
      <c r="D1037" s="28" t="s">
        <v>181</v>
      </c>
      <c r="E1037" s="28" t="s">
        <v>2714</v>
      </c>
      <c r="F1037" s="28" t="s">
        <v>1422</v>
      </c>
      <c r="G1037" s="29">
        <v>340</v>
      </c>
      <c r="H1037" s="29">
        <v>177</v>
      </c>
      <c r="I1037" s="31">
        <v>0.52058823529411802</v>
      </c>
      <c r="J1037" s="29">
        <v>163</v>
      </c>
      <c r="K1037" s="31">
        <v>0.47941176470588198</v>
      </c>
      <c r="L1037" s="29">
        <v>8</v>
      </c>
      <c r="M1037" s="29">
        <v>2</v>
      </c>
      <c r="N1037" s="29">
        <v>255</v>
      </c>
      <c r="O1037" s="29">
        <v>3</v>
      </c>
      <c r="P1037" s="29">
        <v>0</v>
      </c>
      <c r="Q1037" s="29">
        <v>57</v>
      </c>
      <c r="R1037" s="29">
        <v>15</v>
      </c>
      <c r="S1037" s="29">
        <f>SUM(Table6[[#This Row],[AmInd]:[HawPI]],Table6[[#This Row],[Multiple]])</f>
        <v>283</v>
      </c>
      <c r="T1037" s="29">
        <v>339</v>
      </c>
      <c r="U1037" s="31">
        <v>0.997058823529412</v>
      </c>
      <c r="V1037" s="29">
        <v>1</v>
      </c>
      <c r="W1037" s="31">
        <v>2.94117647058824E-3</v>
      </c>
      <c r="X1037" s="29">
        <v>0</v>
      </c>
      <c r="Y1037" s="29">
        <v>0</v>
      </c>
      <c r="Z1037" s="29" t="s">
        <v>1869</v>
      </c>
      <c r="AA1037" s="29">
        <v>0</v>
      </c>
      <c r="AB1037" s="29">
        <v>0</v>
      </c>
      <c r="AC1037" s="29">
        <v>0</v>
      </c>
      <c r="AD1037" s="28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114</v>
      </c>
      <c r="AK1037" s="29">
        <v>2</v>
      </c>
      <c r="AL1037" s="29">
        <v>89</v>
      </c>
      <c r="AM1037" s="29">
        <v>70</v>
      </c>
      <c r="AN1037" s="29">
        <v>65</v>
      </c>
      <c r="AO1037" s="29">
        <v>273</v>
      </c>
      <c r="AP1037" s="72">
        <f>Table6[[#This Row],[FRL]]/Table6[[#This Row],[Total Students]]</f>
        <v>0.80294117647058827</v>
      </c>
      <c r="AQ1037" s="29">
        <v>273</v>
      </c>
      <c r="AR1037" s="57">
        <f>Table6[[#This Row],[At Risk]]/Table6[[#This Row],[Total Students]]</f>
        <v>0.80294117647058827</v>
      </c>
      <c r="AS1037" s="29" t="s">
        <v>1767</v>
      </c>
      <c r="AT1037" s="29" t="s">
        <v>1778</v>
      </c>
      <c r="AU1037" s="70" t="s">
        <v>3246</v>
      </c>
    </row>
    <row r="1038" spans="2:47" x14ac:dyDescent="0.25">
      <c r="B1038" s="28" t="s">
        <v>1808</v>
      </c>
      <c r="C1038" s="28" t="s">
        <v>180</v>
      </c>
      <c r="D1038" s="28" t="s">
        <v>181</v>
      </c>
      <c r="E1038" s="28" t="s">
        <v>2715</v>
      </c>
      <c r="F1038" s="28" t="s">
        <v>1423</v>
      </c>
      <c r="G1038" s="29">
        <v>471</v>
      </c>
      <c r="H1038" s="29">
        <v>224</v>
      </c>
      <c r="I1038" s="31">
        <v>0.47558386411889603</v>
      </c>
      <c r="J1038" s="29">
        <v>247</v>
      </c>
      <c r="K1038" s="31">
        <v>0.52441613588110403</v>
      </c>
      <c r="L1038" s="29">
        <v>3</v>
      </c>
      <c r="M1038" s="29">
        <v>3</v>
      </c>
      <c r="N1038" s="29">
        <v>371</v>
      </c>
      <c r="O1038" s="29">
        <v>3</v>
      </c>
      <c r="P1038" s="29">
        <v>0</v>
      </c>
      <c r="Q1038" s="29">
        <v>76</v>
      </c>
      <c r="R1038" s="29">
        <v>15</v>
      </c>
      <c r="S1038" s="29">
        <f>SUM(Table6[[#This Row],[AmInd]:[HawPI]],Table6[[#This Row],[Multiple]])</f>
        <v>395</v>
      </c>
      <c r="T1038" s="29">
        <v>471</v>
      </c>
      <c r="U1038" s="31">
        <v>1</v>
      </c>
      <c r="V1038" s="29">
        <v>0</v>
      </c>
      <c r="W1038" s="31">
        <v>0</v>
      </c>
      <c r="X1038" s="29">
        <v>0</v>
      </c>
      <c r="Y1038" s="29">
        <v>11</v>
      </c>
      <c r="Z1038" s="29" t="s">
        <v>1869</v>
      </c>
      <c r="AA1038" s="29">
        <v>72</v>
      </c>
      <c r="AB1038" s="29">
        <v>84</v>
      </c>
      <c r="AC1038" s="29">
        <v>65</v>
      </c>
      <c r="AD1038" s="28">
        <v>77</v>
      </c>
      <c r="AE1038" s="29">
        <v>86</v>
      </c>
      <c r="AF1038" s="29">
        <v>76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450</v>
      </c>
      <c r="AP1038" s="72">
        <f>Table6[[#This Row],[FRL]]/Table6[[#This Row],[Total Students]]</f>
        <v>0.95541401273885351</v>
      </c>
      <c r="AQ1038" s="29">
        <v>450</v>
      </c>
      <c r="AR1038" s="57">
        <f>Table6[[#This Row],[At Risk]]/Table6[[#This Row],[Total Students]]</f>
        <v>0.95541401273885351</v>
      </c>
      <c r="AS1038" s="29" t="s">
        <v>1767</v>
      </c>
      <c r="AT1038" s="29" t="s">
        <v>1778</v>
      </c>
      <c r="AU1038" s="70" t="s">
        <v>3246</v>
      </c>
    </row>
    <row r="1039" spans="2:47" x14ac:dyDescent="0.25">
      <c r="B1039" s="28" t="s">
        <v>1808</v>
      </c>
      <c r="C1039" s="28" t="s">
        <v>180</v>
      </c>
      <c r="D1039" s="28" t="s">
        <v>181</v>
      </c>
      <c r="E1039" s="28" t="s">
        <v>2716</v>
      </c>
      <c r="F1039" s="28" t="s">
        <v>1424</v>
      </c>
      <c r="G1039" s="29">
        <v>67</v>
      </c>
      <c r="H1039" s="29">
        <v>20</v>
      </c>
      <c r="I1039" s="31">
        <v>0.29850746268656703</v>
      </c>
      <c r="J1039" s="29">
        <v>47</v>
      </c>
      <c r="K1039" s="31">
        <v>0.70149253731343297</v>
      </c>
      <c r="L1039" s="29">
        <v>1</v>
      </c>
      <c r="M1039" s="29">
        <v>0</v>
      </c>
      <c r="N1039" s="29">
        <v>28</v>
      </c>
      <c r="O1039" s="29">
        <v>10</v>
      </c>
      <c r="P1039" s="29">
        <v>0</v>
      </c>
      <c r="Q1039" s="29">
        <v>26</v>
      </c>
      <c r="R1039" s="29">
        <v>2</v>
      </c>
      <c r="S1039" s="29">
        <f>SUM(Table6[[#This Row],[AmInd]:[HawPI]],Table6[[#This Row],[Multiple]])</f>
        <v>41</v>
      </c>
      <c r="T1039" s="29">
        <v>67</v>
      </c>
      <c r="U1039" s="31">
        <v>1</v>
      </c>
      <c r="V1039" s="29">
        <v>0</v>
      </c>
      <c r="W1039" s="31">
        <v>0</v>
      </c>
      <c r="X1039" s="29">
        <v>22</v>
      </c>
      <c r="Y1039" s="29">
        <v>45</v>
      </c>
      <c r="Z1039" s="29" t="s">
        <v>1869</v>
      </c>
      <c r="AA1039" s="29">
        <v>0</v>
      </c>
      <c r="AB1039" s="29">
        <v>0</v>
      </c>
      <c r="AC1039" s="29">
        <v>0</v>
      </c>
      <c r="AD1039" s="28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15</v>
      </c>
      <c r="AP1039" s="72">
        <f>Table6[[#This Row],[FRL]]/Table6[[#This Row],[Total Students]]</f>
        <v>0.22388059701492538</v>
      </c>
      <c r="AQ1039" s="29">
        <v>15</v>
      </c>
      <c r="AR1039" s="57">
        <f>Table6[[#This Row],[At Risk]]/Table6[[#This Row],[Total Students]]</f>
        <v>0.22388059701492538</v>
      </c>
      <c r="AS1039" s="29" t="s">
        <v>1767</v>
      </c>
      <c r="AT1039" s="29" t="s">
        <v>1778</v>
      </c>
      <c r="AU1039" s="70" t="s">
        <v>3247</v>
      </c>
    </row>
    <row r="1040" spans="2:47" x14ac:dyDescent="0.25">
      <c r="B1040" s="28" t="s">
        <v>1808</v>
      </c>
      <c r="C1040" s="28" t="s">
        <v>182</v>
      </c>
      <c r="D1040" s="28" t="s">
        <v>183</v>
      </c>
      <c r="E1040" s="28" t="s">
        <v>2717</v>
      </c>
      <c r="F1040" s="28" t="s">
        <v>1425</v>
      </c>
      <c r="G1040" s="29">
        <v>646</v>
      </c>
      <c r="H1040" s="29">
        <v>325</v>
      </c>
      <c r="I1040" s="31">
        <v>0.50309597523219796</v>
      </c>
      <c r="J1040" s="29">
        <v>321</v>
      </c>
      <c r="K1040" s="31">
        <v>0.49690402476780199</v>
      </c>
      <c r="L1040" s="29">
        <v>3</v>
      </c>
      <c r="M1040" s="29">
        <v>2</v>
      </c>
      <c r="N1040" s="29">
        <v>85</v>
      </c>
      <c r="O1040" s="29">
        <v>39</v>
      </c>
      <c r="P1040" s="29">
        <v>0</v>
      </c>
      <c r="Q1040" s="29">
        <v>493</v>
      </c>
      <c r="R1040" s="29">
        <v>24</v>
      </c>
      <c r="S1040" s="29">
        <f>SUM(Table6[[#This Row],[AmInd]:[HawPI]],Table6[[#This Row],[Multiple]])</f>
        <v>153</v>
      </c>
      <c r="T1040" s="29">
        <v>627</v>
      </c>
      <c r="U1040" s="31">
        <v>0.97058823529411797</v>
      </c>
      <c r="V1040" s="29">
        <v>19</v>
      </c>
      <c r="W1040" s="31">
        <v>2.9411764705882401E-2</v>
      </c>
      <c r="X1040" s="29">
        <v>0</v>
      </c>
      <c r="Y1040" s="29">
        <v>6</v>
      </c>
      <c r="Z1040" s="29" t="s">
        <v>1869</v>
      </c>
      <c r="AA1040" s="29">
        <v>154</v>
      </c>
      <c r="AB1040" s="29">
        <v>155</v>
      </c>
      <c r="AC1040" s="29">
        <v>171</v>
      </c>
      <c r="AD1040" s="28">
        <v>160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338</v>
      </c>
      <c r="AP1040" s="72">
        <f>Table6[[#This Row],[FRL]]/Table6[[#This Row],[Total Students]]</f>
        <v>0.52321981424148611</v>
      </c>
      <c r="AQ1040" s="29">
        <v>343</v>
      </c>
      <c r="AR1040" s="57">
        <f>Table6[[#This Row],[At Risk]]/Table6[[#This Row],[Total Students]]</f>
        <v>0.53095975232198145</v>
      </c>
      <c r="AS1040" s="29" t="s">
        <v>1767</v>
      </c>
      <c r="AT1040" s="29" t="s">
        <v>1795</v>
      </c>
      <c r="AU1040" s="70" t="s">
        <v>3247</v>
      </c>
    </row>
    <row r="1041" spans="2:47" x14ac:dyDescent="0.25">
      <c r="B1041" s="28" t="s">
        <v>1808</v>
      </c>
      <c r="C1041" s="28" t="s">
        <v>182</v>
      </c>
      <c r="D1041" s="28" t="s">
        <v>183</v>
      </c>
      <c r="E1041" s="28" t="s">
        <v>2718</v>
      </c>
      <c r="F1041" s="28" t="s">
        <v>1426</v>
      </c>
      <c r="G1041" s="29">
        <v>536</v>
      </c>
      <c r="H1041" s="29">
        <v>264</v>
      </c>
      <c r="I1041" s="31">
        <v>0.49253731343283602</v>
      </c>
      <c r="J1041" s="29">
        <v>272</v>
      </c>
      <c r="K1041" s="31">
        <v>0.50746268656716398</v>
      </c>
      <c r="L1041" s="29">
        <v>0</v>
      </c>
      <c r="M1041" s="29">
        <v>1</v>
      </c>
      <c r="N1041" s="29">
        <v>70</v>
      </c>
      <c r="O1041" s="29">
        <v>28</v>
      </c>
      <c r="P1041" s="29">
        <v>0</v>
      </c>
      <c r="Q1041" s="29">
        <v>424</v>
      </c>
      <c r="R1041" s="29">
        <v>13</v>
      </c>
      <c r="S1041" s="29">
        <f>SUM(Table6[[#This Row],[AmInd]:[HawPI]],Table6[[#This Row],[Multiple]])</f>
        <v>112</v>
      </c>
      <c r="T1041" s="29">
        <v>530</v>
      </c>
      <c r="U1041" s="31">
        <v>0.98880597014925398</v>
      </c>
      <c r="V1041" s="29">
        <v>6</v>
      </c>
      <c r="W1041" s="31">
        <v>1.1194029850746299E-2</v>
      </c>
      <c r="X1041" s="29">
        <v>0</v>
      </c>
      <c r="Y1041" s="29">
        <v>0</v>
      </c>
      <c r="Z1041" s="29" t="s">
        <v>1869</v>
      </c>
      <c r="AA1041" s="29">
        <v>0</v>
      </c>
      <c r="AB1041" s="29">
        <v>0</v>
      </c>
      <c r="AC1041" s="29">
        <v>0</v>
      </c>
      <c r="AD1041" s="28">
        <v>0</v>
      </c>
      <c r="AE1041" s="29">
        <v>171</v>
      </c>
      <c r="AF1041" s="29">
        <v>168</v>
      </c>
      <c r="AG1041" s="29">
        <v>197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270</v>
      </c>
      <c r="AP1041" s="72">
        <f>Table6[[#This Row],[FRL]]/Table6[[#This Row],[Total Students]]</f>
        <v>0.50373134328358204</v>
      </c>
      <c r="AQ1041" s="29">
        <v>271</v>
      </c>
      <c r="AR1041" s="57">
        <f>Table6[[#This Row],[At Risk]]/Table6[[#This Row],[Total Students]]</f>
        <v>0.50559701492537312</v>
      </c>
      <c r="AS1041" s="29" t="s">
        <v>1767</v>
      </c>
      <c r="AT1041" s="29" t="s">
        <v>1795</v>
      </c>
      <c r="AU1041" s="70" t="s">
        <v>3247</v>
      </c>
    </row>
    <row r="1042" spans="2:47" x14ac:dyDescent="0.25">
      <c r="B1042" s="28" t="s">
        <v>1808</v>
      </c>
      <c r="C1042" s="28" t="s">
        <v>182</v>
      </c>
      <c r="D1042" s="28" t="s">
        <v>183</v>
      </c>
      <c r="E1042" s="28" t="s">
        <v>2719</v>
      </c>
      <c r="F1042" s="28" t="s">
        <v>1427</v>
      </c>
      <c r="G1042" s="29">
        <v>868</v>
      </c>
      <c r="H1042" s="29">
        <v>428</v>
      </c>
      <c r="I1042" s="31">
        <v>0.493087557603687</v>
      </c>
      <c r="J1042" s="29">
        <v>440</v>
      </c>
      <c r="K1042" s="31">
        <v>0.50691244239631295</v>
      </c>
      <c r="L1042" s="29">
        <v>5</v>
      </c>
      <c r="M1042" s="29">
        <v>36</v>
      </c>
      <c r="N1042" s="29">
        <v>428</v>
      </c>
      <c r="O1042" s="29">
        <v>62</v>
      </c>
      <c r="P1042" s="29">
        <v>1</v>
      </c>
      <c r="Q1042" s="29">
        <v>308</v>
      </c>
      <c r="R1042" s="29">
        <v>28</v>
      </c>
      <c r="S1042" s="29">
        <f>SUM(Table6[[#This Row],[AmInd]:[HawPI]],Table6[[#This Row],[Multiple]])</f>
        <v>560</v>
      </c>
      <c r="T1042" s="29">
        <v>827</v>
      </c>
      <c r="U1042" s="31">
        <v>0.95276497695852502</v>
      </c>
      <c r="V1042" s="29">
        <v>41</v>
      </c>
      <c r="W1042" s="31">
        <v>4.72350230414747E-2</v>
      </c>
      <c r="X1042" s="29">
        <v>0</v>
      </c>
      <c r="Y1042" s="29">
        <v>0</v>
      </c>
      <c r="Z1042" s="29" t="s">
        <v>1869</v>
      </c>
      <c r="AA1042" s="29">
        <v>0</v>
      </c>
      <c r="AB1042" s="29">
        <v>168</v>
      </c>
      <c r="AC1042" s="29">
        <v>165</v>
      </c>
      <c r="AD1042" s="28">
        <v>201</v>
      </c>
      <c r="AE1042" s="29">
        <v>175</v>
      </c>
      <c r="AF1042" s="29">
        <v>159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682</v>
      </c>
      <c r="AP1042" s="72">
        <f>Table6[[#This Row],[FRL]]/Table6[[#This Row],[Total Students]]</f>
        <v>0.7857142857142857</v>
      </c>
      <c r="AQ1042" s="29">
        <v>693</v>
      </c>
      <c r="AR1042" s="57">
        <f>Table6[[#This Row],[At Risk]]/Table6[[#This Row],[Total Students]]</f>
        <v>0.79838709677419351</v>
      </c>
      <c r="AS1042" s="29" t="s">
        <v>1767</v>
      </c>
      <c r="AT1042" s="29" t="s">
        <v>1795</v>
      </c>
      <c r="AU1042" s="70" t="s">
        <v>3247</v>
      </c>
    </row>
    <row r="1043" spans="2:47" x14ac:dyDescent="0.25">
      <c r="B1043" s="28" t="s">
        <v>1808</v>
      </c>
      <c r="C1043" s="28" t="s">
        <v>182</v>
      </c>
      <c r="D1043" s="28" t="s">
        <v>183</v>
      </c>
      <c r="E1043" s="28" t="s">
        <v>2720</v>
      </c>
      <c r="F1043" s="28" t="s">
        <v>1428</v>
      </c>
      <c r="G1043" s="29">
        <v>190</v>
      </c>
      <c r="H1043" s="29">
        <v>94</v>
      </c>
      <c r="I1043" s="31">
        <v>0.49473684210526298</v>
      </c>
      <c r="J1043" s="29">
        <v>96</v>
      </c>
      <c r="K1043" s="31">
        <v>0.50526315789473697</v>
      </c>
      <c r="L1043" s="29">
        <v>0</v>
      </c>
      <c r="M1043" s="29">
        <v>0</v>
      </c>
      <c r="N1043" s="29">
        <v>115</v>
      </c>
      <c r="O1043" s="29">
        <v>23</v>
      </c>
      <c r="P1043" s="29">
        <v>0</v>
      </c>
      <c r="Q1043" s="29">
        <v>42</v>
      </c>
      <c r="R1043" s="29">
        <v>10</v>
      </c>
      <c r="S1043" s="29">
        <f>SUM(Table6[[#This Row],[AmInd]:[HawPI]],Table6[[#This Row],[Multiple]])</f>
        <v>148</v>
      </c>
      <c r="T1043" s="29">
        <v>177</v>
      </c>
      <c r="U1043" s="31">
        <v>0.93157894736842095</v>
      </c>
      <c r="V1043" s="29">
        <v>13</v>
      </c>
      <c r="W1043" s="31">
        <v>6.8421052631578994E-2</v>
      </c>
      <c r="X1043" s="29">
        <v>0</v>
      </c>
      <c r="Y1043" s="29">
        <v>2</v>
      </c>
      <c r="Z1043" s="29" t="s">
        <v>1869</v>
      </c>
      <c r="AA1043" s="29">
        <v>35</v>
      </c>
      <c r="AB1043" s="29">
        <v>31</v>
      </c>
      <c r="AC1043" s="29">
        <v>37</v>
      </c>
      <c r="AD1043" s="28">
        <v>35</v>
      </c>
      <c r="AE1043" s="29">
        <v>25</v>
      </c>
      <c r="AF1043" s="29">
        <v>25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178</v>
      </c>
      <c r="AP1043" s="72">
        <f>Table6[[#This Row],[FRL]]/Table6[[#This Row],[Total Students]]</f>
        <v>0.93684210526315792</v>
      </c>
      <c r="AQ1043" s="29">
        <v>178</v>
      </c>
      <c r="AR1043" s="57">
        <f>Table6[[#This Row],[At Risk]]/Table6[[#This Row],[Total Students]]</f>
        <v>0.93684210526315792</v>
      </c>
      <c r="AS1043" s="29" t="s">
        <v>1767</v>
      </c>
      <c r="AT1043" s="29" t="s">
        <v>1795</v>
      </c>
      <c r="AU1043" s="70" t="s">
        <v>3247</v>
      </c>
    </row>
    <row r="1044" spans="2:47" x14ac:dyDescent="0.25">
      <c r="B1044" s="28" t="s">
        <v>1808</v>
      </c>
      <c r="C1044" s="28" t="s">
        <v>182</v>
      </c>
      <c r="D1044" s="28" t="s">
        <v>183</v>
      </c>
      <c r="E1044" s="28" t="s">
        <v>2721</v>
      </c>
      <c r="F1044" s="28" t="s">
        <v>1429</v>
      </c>
      <c r="G1044" s="29">
        <v>187</v>
      </c>
      <c r="H1044" s="29">
        <v>82</v>
      </c>
      <c r="I1044" s="31">
        <v>0.43850267379679098</v>
      </c>
      <c r="J1044" s="29">
        <v>105</v>
      </c>
      <c r="K1044" s="31">
        <v>0.56149732620320902</v>
      </c>
      <c r="L1044" s="29">
        <v>0</v>
      </c>
      <c r="M1044" s="29">
        <v>1</v>
      </c>
      <c r="N1044" s="29">
        <v>73</v>
      </c>
      <c r="O1044" s="29">
        <v>7</v>
      </c>
      <c r="P1044" s="29">
        <v>0</v>
      </c>
      <c r="Q1044" s="29">
        <v>94</v>
      </c>
      <c r="R1044" s="29">
        <v>12</v>
      </c>
      <c r="S1044" s="29">
        <f>SUM(Table6[[#This Row],[AmInd]:[HawPI]],Table6[[#This Row],[Multiple]])</f>
        <v>93</v>
      </c>
      <c r="T1044" s="29">
        <v>186</v>
      </c>
      <c r="U1044" s="31">
        <v>0.99465240641711195</v>
      </c>
      <c r="V1044" s="29">
        <v>1</v>
      </c>
      <c r="W1044" s="31">
        <v>5.3475935828877002E-3</v>
      </c>
      <c r="X1044" s="29">
        <v>0</v>
      </c>
      <c r="Y1044" s="29">
        <v>0</v>
      </c>
      <c r="Z1044" s="29" t="s">
        <v>1869</v>
      </c>
      <c r="AA1044" s="29">
        <v>0</v>
      </c>
      <c r="AB1044" s="29">
        <v>0</v>
      </c>
      <c r="AC1044" s="29">
        <v>0</v>
      </c>
      <c r="AD1044" s="28">
        <v>0</v>
      </c>
      <c r="AE1044" s="29">
        <v>64</v>
      </c>
      <c r="AF1044" s="29">
        <v>52</v>
      </c>
      <c r="AG1044" s="29">
        <v>71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155</v>
      </c>
      <c r="AP1044" s="72">
        <f>Table6[[#This Row],[FRL]]/Table6[[#This Row],[Total Students]]</f>
        <v>0.82887700534759357</v>
      </c>
      <c r="AQ1044" s="29">
        <v>155</v>
      </c>
      <c r="AR1044" s="57">
        <f>Table6[[#This Row],[At Risk]]/Table6[[#This Row],[Total Students]]</f>
        <v>0.82887700534759357</v>
      </c>
      <c r="AS1044" s="29" t="s">
        <v>1767</v>
      </c>
      <c r="AT1044" s="29" t="s">
        <v>1795</v>
      </c>
      <c r="AU1044" s="70" t="s">
        <v>3247</v>
      </c>
    </row>
    <row r="1045" spans="2:47" x14ac:dyDescent="0.25">
      <c r="B1045" s="28" t="s">
        <v>1808</v>
      </c>
      <c r="C1045" s="28" t="s">
        <v>182</v>
      </c>
      <c r="D1045" s="28" t="s">
        <v>183</v>
      </c>
      <c r="E1045" s="28" t="s">
        <v>2722</v>
      </c>
      <c r="F1045" s="28" t="s">
        <v>1430</v>
      </c>
      <c r="G1045" s="29">
        <v>766</v>
      </c>
      <c r="H1045" s="29">
        <v>375</v>
      </c>
      <c r="I1045" s="31">
        <v>0.48955613577023499</v>
      </c>
      <c r="J1045" s="29">
        <v>391</v>
      </c>
      <c r="K1045" s="31">
        <v>0.51044386422976495</v>
      </c>
      <c r="L1045" s="29">
        <v>5</v>
      </c>
      <c r="M1045" s="29">
        <v>13</v>
      </c>
      <c r="N1045" s="29">
        <v>126</v>
      </c>
      <c r="O1045" s="29">
        <v>53</v>
      </c>
      <c r="P1045" s="29">
        <v>0</v>
      </c>
      <c r="Q1045" s="29">
        <v>539</v>
      </c>
      <c r="R1045" s="29">
        <v>30</v>
      </c>
      <c r="S1045" s="29">
        <f>SUM(Table6[[#This Row],[AmInd]:[HawPI]],Table6[[#This Row],[Multiple]])</f>
        <v>227</v>
      </c>
      <c r="T1045" s="29">
        <v>745</v>
      </c>
      <c r="U1045" s="31">
        <v>0.97258485639686698</v>
      </c>
      <c r="V1045" s="29">
        <v>21</v>
      </c>
      <c r="W1045" s="31">
        <v>2.7415143603133199E-2</v>
      </c>
      <c r="X1045" s="29">
        <v>0</v>
      </c>
      <c r="Y1045" s="29">
        <v>3</v>
      </c>
      <c r="Z1045" s="29" t="s">
        <v>1869</v>
      </c>
      <c r="AA1045" s="29">
        <v>108</v>
      </c>
      <c r="AB1045" s="29">
        <v>95</v>
      </c>
      <c r="AC1045" s="29">
        <v>112</v>
      </c>
      <c r="AD1045" s="28">
        <v>107</v>
      </c>
      <c r="AE1045" s="29">
        <v>111</v>
      </c>
      <c r="AF1045" s="29">
        <v>120</v>
      </c>
      <c r="AG1045" s="29">
        <v>110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393</v>
      </c>
      <c r="AP1045" s="72">
        <f>Table6[[#This Row],[FRL]]/Table6[[#This Row],[Total Students]]</f>
        <v>0.51305483028720622</v>
      </c>
      <c r="AQ1045" s="29">
        <v>401</v>
      </c>
      <c r="AR1045" s="57">
        <f>Table6[[#This Row],[At Risk]]/Table6[[#This Row],[Total Students]]</f>
        <v>0.52349869451697129</v>
      </c>
      <c r="AS1045" s="29" t="s">
        <v>1767</v>
      </c>
      <c r="AT1045" s="29" t="s">
        <v>1795</v>
      </c>
      <c r="AU1045" s="70" t="s">
        <v>3247</v>
      </c>
    </row>
    <row r="1046" spans="2:47" x14ac:dyDescent="0.25">
      <c r="B1046" s="28" t="s">
        <v>1808</v>
      </c>
      <c r="C1046" s="28" t="s">
        <v>182</v>
      </c>
      <c r="D1046" s="28" t="s">
        <v>183</v>
      </c>
      <c r="E1046" s="28" t="s">
        <v>2723</v>
      </c>
      <c r="F1046" s="28" t="s">
        <v>1431</v>
      </c>
      <c r="G1046" s="29">
        <v>739</v>
      </c>
      <c r="H1046" s="29">
        <v>348</v>
      </c>
      <c r="I1046" s="31">
        <v>0.47090663058186699</v>
      </c>
      <c r="J1046" s="29">
        <v>391</v>
      </c>
      <c r="K1046" s="31">
        <v>0.52909336941813301</v>
      </c>
      <c r="L1046" s="29">
        <v>3</v>
      </c>
      <c r="M1046" s="29">
        <v>22</v>
      </c>
      <c r="N1046" s="29">
        <v>157</v>
      </c>
      <c r="O1046" s="29">
        <v>50</v>
      </c>
      <c r="P1046" s="29">
        <v>0</v>
      </c>
      <c r="Q1046" s="29">
        <v>504</v>
      </c>
      <c r="R1046" s="29">
        <v>3</v>
      </c>
      <c r="S1046" s="29">
        <f>SUM(Table6[[#This Row],[AmInd]:[HawPI]],Table6[[#This Row],[Multiple]])</f>
        <v>235</v>
      </c>
      <c r="T1046" s="29">
        <v>726</v>
      </c>
      <c r="U1046" s="31">
        <v>0.98240866035182695</v>
      </c>
      <c r="V1046" s="29">
        <v>13</v>
      </c>
      <c r="W1046" s="31">
        <v>1.75913396481732E-2</v>
      </c>
      <c r="X1046" s="29">
        <v>0</v>
      </c>
      <c r="Y1046" s="29">
        <v>0</v>
      </c>
      <c r="Z1046" s="29" t="s">
        <v>1869</v>
      </c>
      <c r="AA1046" s="29">
        <v>0</v>
      </c>
      <c r="AB1046" s="29">
        <v>0</v>
      </c>
      <c r="AC1046" s="29">
        <v>0</v>
      </c>
      <c r="AD1046" s="28">
        <v>0</v>
      </c>
      <c r="AE1046" s="29">
        <v>0</v>
      </c>
      <c r="AF1046" s="29">
        <v>0</v>
      </c>
      <c r="AG1046" s="29">
        <v>0</v>
      </c>
      <c r="AH1046" s="29">
        <v>378</v>
      </c>
      <c r="AI1046" s="29">
        <v>361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291</v>
      </c>
      <c r="AP1046" s="72">
        <f>Table6[[#This Row],[FRL]]/Table6[[#This Row],[Total Students]]</f>
        <v>0.39377537212449254</v>
      </c>
      <c r="AQ1046" s="29">
        <v>292</v>
      </c>
      <c r="AR1046" s="57">
        <f>Table6[[#This Row],[At Risk]]/Table6[[#This Row],[Total Students]]</f>
        <v>0.39512855209742898</v>
      </c>
      <c r="AS1046" s="29" t="s">
        <v>1767</v>
      </c>
      <c r="AT1046" s="29" t="s">
        <v>1795</v>
      </c>
      <c r="AU1046" s="70" t="s">
        <v>3247</v>
      </c>
    </row>
    <row r="1047" spans="2:47" x14ac:dyDescent="0.25">
      <c r="B1047" s="28" t="s">
        <v>1808</v>
      </c>
      <c r="C1047" s="28" t="s">
        <v>182</v>
      </c>
      <c r="D1047" s="28" t="s">
        <v>183</v>
      </c>
      <c r="E1047" s="28" t="s">
        <v>2724</v>
      </c>
      <c r="F1047" s="28" t="s">
        <v>1432</v>
      </c>
      <c r="G1047" s="29">
        <v>268</v>
      </c>
      <c r="H1047" s="29">
        <v>140</v>
      </c>
      <c r="I1047" s="31">
        <v>0.52238805970149205</v>
      </c>
      <c r="J1047" s="29">
        <v>128</v>
      </c>
      <c r="K1047" s="31">
        <v>0.47761194029850701</v>
      </c>
      <c r="L1047" s="29">
        <v>0</v>
      </c>
      <c r="M1047" s="29">
        <v>2</v>
      </c>
      <c r="N1047" s="29">
        <v>155</v>
      </c>
      <c r="O1047" s="29">
        <v>41</v>
      </c>
      <c r="P1047" s="29">
        <v>0</v>
      </c>
      <c r="Q1047" s="29">
        <v>52</v>
      </c>
      <c r="R1047" s="29">
        <v>18</v>
      </c>
      <c r="S1047" s="29">
        <f>SUM(Table6[[#This Row],[AmInd]:[HawPI]],Table6[[#This Row],[Multiple]])</f>
        <v>216</v>
      </c>
      <c r="T1047" s="29">
        <v>245</v>
      </c>
      <c r="U1047" s="31">
        <v>0.91417910447761197</v>
      </c>
      <c r="V1047" s="29">
        <v>23</v>
      </c>
      <c r="W1047" s="31">
        <v>8.5820895522388099E-2</v>
      </c>
      <c r="X1047" s="29">
        <v>0</v>
      </c>
      <c r="Y1047" s="29">
        <v>2</v>
      </c>
      <c r="Z1047" s="29" t="s">
        <v>1869</v>
      </c>
      <c r="AA1047" s="29">
        <v>48</v>
      </c>
      <c r="AB1047" s="29">
        <v>41</v>
      </c>
      <c r="AC1047" s="29">
        <v>41</v>
      </c>
      <c r="AD1047" s="28">
        <v>52</v>
      </c>
      <c r="AE1047" s="29">
        <v>38</v>
      </c>
      <c r="AF1047" s="29">
        <v>46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243</v>
      </c>
      <c r="AP1047" s="72">
        <f>Table6[[#This Row],[FRL]]/Table6[[#This Row],[Total Students]]</f>
        <v>0.90671641791044777</v>
      </c>
      <c r="AQ1047" s="29">
        <v>243</v>
      </c>
      <c r="AR1047" s="57">
        <f>Table6[[#This Row],[At Risk]]/Table6[[#This Row],[Total Students]]</f>
        <v>0.90671641791044777</v>
      </c>
      <c r="AS1047" s="29" t="s">
        <v>1767</v>
      </c>
      <c r="AT1047" s="29" t="s">
        <v>1795</v>
      </c>
      <c r="AU1047" s="70" t="s">
        <v>3247</v>
      </c>
    </row>
    <row r="1048" spans="2:47" x14ac:dyDescent="0.25">
      <c r="B1048" s="28" t="s">
        <v>1808</v>
      </c>
      <c r="C1048" s="28" t="s">
        <v>182</v>
      </c>
      <c r="D1048" s="28" t="s">
        <v>183</v>
      </c>
      <c r="E1048" s="28" t="s">
        <v>2725</v>
      </c>
      <c r="F1048" s="28" t="s">
        <v>1433</v>
      </c>
      <c r="G1048" s="29">
        <v>277</v>
      </c>
      <c r="H1048" s="29">
        <v>135</v>
      </c>
      <c r="I1048" s="31">
        <v>0.48736462093862798</v>
      </c>
      <c r="J1048" s="29">
        <v>142</v>
      </c>
      <c r="K1048" s="31">
        <v>0.51263537906137202</v>
      </c>
      <c r="L1048" s="29">
        <v>1</v>
      </c>
      <c r="M1048" s="29">
        <v>2</v>
      </c>
      <c r="N1048" s="29">
        <v>115</v>
      </c>
      <c r="O1048" s="29">
        <v>27</v>
      </c>
      <c r="P1048" s="29">
        <v>2</v>
      </c>
      <c r="Q1048" s="29">
        <v>103</v>
      </c>
      <c r="R1048" s="29">
        <v>27</v>
      </c>
      <c r="S1048" s="29">
        <f>SUM(Table6[[#This Row],[AmInd]:[HawPI]],Table6[[#This Row],[Multiple]])</f>
        <v>174</v>
      </c>
      <c r="T1048" s="29">
        <v>267</v>
      </c>
      <c r="U1048" s="31">
        <v>0.96389891696750896</v>
      </c>
      <c r="V1048" s="29">
        <v>10</v>
      </c>
      <c r="W1048" s="31">
        <v>3.6101083032491002E-2</v>
      </c>
      <c r="X1048" s="29">
        <v>0</v>
      </c>
      <c r="Y1048" s="29">
        <v>0</v>
      </c>
      <c r="Z1048" s="29" t="s">
        <v>1869</v>
      </c>
      <c r="AA1048" s="29">
        <v>0</v>
      </c>
      <c r="AB1048" s="29">
        <v>0</v>
      </c>
      <c r="AC1048" s="29">
        <v>0</v>
      </c>
      <c r="AD1048" s="28">
        <v>0</v>
      </c>
      <c r="AE1048" s="29">
        <v>97</v>
      </c>
      <c r="AF1048" s="29">
        <v>89</v>
      </c>
      <c r="AG1048" s="29">
        <v>91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209</v>
      </c>
      <c r="AP1048" s="72">
        <f>Table6[[#This Row],[FRL]]/Table6[[#This Row],[Total Students]]</f>
        <v>0.75451263537906132</v>
      </c>
      <c r="AQ1048" s="29">
        <v>211</v>
      </c>
      <c r="AR1048" s="57">
        <f>Table6[[#This Row],[At Risk]]/Table6[[#This Row],[Total Students]]</f>
        <v>0.76173285198555951</v>
      </c>
      <c r="AS1048" s="29" t="s">
        <v>1767</v>
      </c>
      <c r="AT1048" s="29" t="s">
        <v>1795</v>
      </c>
      <c r="AU1048" s="70" t="s">
        <v>3247</v>
      </c>
    </row>
    <row r="1049" spans="2:47" x14ac:dyDescent="0.25">
      <c r="B1049" s="28" t="s">
        <v>1808</v>
      </c>
      <c r="C1049" s="28" t="s">
        <v>182</v>
      </c>
      <c r="D1049" s="28" t="s">
        <v>183</v>
      </c>
      <c r="E1049" s="28" t="s">
        <v>2726</v>
      </c>
      <c r="F1049" s="28" t="s">
        <v>1434</v>
      </c>
      <c r="G1049" s="29">
        <v>284</v>
      </c>
      <c r="H1049" s="29">
        <v>109</v>
      </c>
      <c r="I1049" s="31">
        <v>0.38380281690140799</v>
      </c>
      <c r="J1049" s="29">
        <v>175</v>
      </c>
      <c r="K1049" s="31">
        <v>0.61619718309859195</v>
      </c>
      <c r="L1049" s="29">
        <v>3</v>
      </c>
      <c r="M1049" s="29">
        <v>3</v>
      </c>
      <c r="N1049" s="29">
        <v>104</v>
      </c>
      <c r="O1049" s="29">
        <v>18</v>
      </c>
      <c r="P1049" s="29">
        <v>1</v>
      </c>
      <c r="Q1049" s="29">
        <v>122</v>
      </c>
      <c r="R1049" s="29">
        <v>33</v>
      </c>
      <c r="S1049" s="29">
        <f>SUM(Table6[[#This Row],[AmInd]:[HawPI]],Table6[[#This Row],[Multiple]])</f>
        <v>162</v>
      </c>
      <c r="T1049" s="29">
        <v>274</v>
      </c>
      <c r="U1049" s="31">
        <v>0.96478873239436602</v>
      </c>
      <c r="V1049" s="29">
        <v>10</v>
      </c>
      <c r="W1049" s="31">
        <v>3.5211267605633798E-2</v>
      </c>
      <c r="X1049" s="29">
        <v>0</v>
      </c>
      <c r="Y1049" s="29">
        <v>8</v>
      </c>
      <c r="Z1049" s="29" t="s">
        <v>1869</v>
      </c>
      <c r="AA1049" s="29">
        <v>74</v>
      </c>
      <c r="AB1049" s="29">
        <v>62</v>
      </c>
      <c r="AC1049" s="29">
        <v>66</v>
      </c>
      <c r="AD1049" s="28">
        <v>74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239</v>
      </c>
      <c r="AP1049" s="72">
        <f>Table6[[#This Row],[FRL]]/Table6[[#This Row],[Total Students]]</f>
        <v>0.84154929577464788</v>
      </c>
      <c r="AQ1049" s="29">
        <v>240</v>
      </c>
      <c r="AR1049" s="57">
        <f>Table6[[#This Row],[At Risk]]/Table6[[#This Row],[Total Students]]</f>
        <v>0.84507042253521125</v>
      </c>
      <c r="AS1049" s="29" t="s">
        <v>1767</v>
      </c>
      <c r="AT1049" s="29" t="s">
        <v>1795</v>
      </c>
      <c r="AU1049" s="70" t="s">
        <v>3247</v>
      </c>
    </row>
    <row r="1050" spans="2:47" x14ac:dyDescent="0.25">
      <c r="B1050" s="28" t="s">
        <v>1808</v>
      </c>
      <c r="C1050" s="28" t="s">
        <v>182</v>
      </c>
      <c r="D1050" s="28" t="s">
        <v>183</v>
      </c>
      <c r="E1050" s="28" t="s">
        <v>2727</v>
      </c>
      <c r="F1050" s="28" t="s">
        <v>1435</v>
      </c>
      <c r="G1050" s="29">
        <v>636</v>
      </c>
      <c r="H1050" s="29">
        <v>275</v>
      </c>
      <c r="I1050" s="31">
        <v>0.43238993710691798</v>
      </c>
      <c r="J1050" s="29">
        <v>361</v>
      </c>
      <c r="K1050" s="31">
        <v>0.56761006289308202</v>
      </c>
      <c r="L1050" s="29">
        <v>1</v>
      </c>
      <c r="M1050" s="29">
        <v>4</v>
      </c>
      <c r="N1050" s="29">
        <v>160</v>
      </c>
      <c r="O1050" s="29">
        <v>33</v>
      </c>
      <c r="P1050" s="29">
        <v>0</v>
      </c>
      <c r="Q1050" s="29">
        <v>427</v>
      </c>
      <c r="R1050" s="29">
        <v>11</v>
      </c>
      <c r="S1050" s="29">
        <f>SUM(Table6[[#This Row],[AmInd]:[HawPI]],Table6[[#This Row],[Multiple]])</f>
        <v>209</v>
      </c>
      <c r="T1050" s="29">
        <v>625</v>
      </c>
      <c r="U1050" s="31">
        <v>0.982704402515723</v>
      </c>
      <c r="V1050" s="29">
        <v>11</v>
      </c>
      <c r="W1050" s="31">
        <v>1.7295597484276701E-2</v>
      </c>
      <c r="X1050" s="29">
        <v>0</v>
      </c>
      <c r="Y1050" s="29">
        <v>0</v>
      </c>
      <c r="Z1050" s="29" t="s">
        <v>1869</v>
      </c>
      <c r="AA1050" s="29">
        <v>0</v>
      </c>
      <c r="AB1050" s="29">
        <v>0</v>
      </c>
      <c r="AC1050" s="29">
        <v>0</v>
      </c>
      <c r="AD1050" s="28">
        <v>0</v>
      </c>
      <c r="AE1050" s="29">
        <v>126</v>
      </c>
      <c r="AF1050" s="29">
        <v>111</v>
      </c>
      <c r="AG1050" s="29">
        <v>125</v>
      </c>
      <c r="AH1050" s="29">
        <v>133</v>
      </c>
      <c r="AI1050" s="29">
        <v>141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343</v>
      </c>
      <c r="AP1050" s="72">
        <f>Table6[[#This Row],[FRL]]/Table6[[#This Row],[Total Students]]</f>
        <v>0.53930817610062898</v>
      </c>
      <c r="AQ1050" s="29">
        <v>343</v>
      </c>
      <c r="AR1050" s="57">
        <f>Table6[[#This Row],[At Risk]]/Table6[[#This Row],[Total Students]]</f>
        <v>0.53930817610062898</v>
      </c>
      <c r="AS1050" s="29" t="s">
        <v>1767</v>
      </c>
      <c r="AT1050" s="29" t="s">
        <v>1795</v>
      </c>
      <c r="AU1050" s="70" t="s">
        <v>3247</v>
      </c>
    </row>
    <row r="1051" spans="2:47" x14ac:dyDescent="0.25">
      <c r="B1051" s="28" t="s">
        <v>1808</v>
      </c>
      <c r="C1051" s="28" t="s">
        <v>182</v>
      </c>
      <c r="D1051" s="28" t="s">
        <v>183</v>
      </c>
      <c r="E1051" s="28" t="s">
        <v>2728</v>
      </c>
      <c r="F1051" s="28" t="s">
        <v>1436</v>
      </c>
      <c r="G1051" s="29">
        <v>550</v>
      </c>
      <c r="H1051" s="29">
        <v>259</v>
      </c>
      <c r="I1051" s="31">
        <v>0.470909090909091</v>
      </c>
      <c r="J1051" s="29">
        <v>291</v>
      </c>
      <c r="K1051" s="31">
        <v>0.52909090909090895</v>
      </c>
      <c r="L1051" s="29">
        <v>1</v>
      </c>
      <c r="M1051" s="29">
        <v>5</v>
      </c>
      <c r="N1051" s="29">
        <v>149</v>
      </c>
      <c r="O1051" s="29">
        <v>48</v>
      </c>
      <c r="P1051" s="29">
        <v>0</v>
      </c>
      <c r="Q1051" s="29">
        <v>333</v>
      </c>
      <c r="R1051" s="29">
        <v>14</v>
      </c>
      <c r="S1051" s="29">
        <f>SUM(Table6[[#This Row],[AmInd]:[HawPI]],Table6[[#This Row],[Multiple]])</f>
        <v>217</v>
      </c>
      <c r="T1051" s="29">
        <v>522</v>
      </c>
      <c r="U1051" s="31">
        <v>0.94909090909090899</v>
      </c>
      <c r="V1051" s="29">
        <v>28</v>
      </c>
      <c r="W1051" s="31">
        <v>5.0909090909090897E-2</v>
      </c>
      <c r="X1051" s="29">
        <v>0</v>
      </c>
      <c r="Y1051" s="29">
        <v>21</v>
      </c>
      <c r="Z1051" s="29" t="s">
        <v>1869</v>
      </c>
      <c r="AA1051" s="29">
        <v>123</v>
      </c>
      <c r="AB1051" s="29">
        <v>134</v>
      </c>
      <c r="AC1051" s="29">
        <v>145</v>
      </c>
      <c r="AD1051" s="28">
        <v>127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359</v>
      </c>
      <c r="AP1051" s="72">
        <f>Table6[[#This Row],[FRL]]/Table6[[#This Row],[Total Students]]</f>
        <v>0.65272727272727271</v>
      </c>
      <c r="AQ1051" s="29">
        <v>367</v>
      </c>
      <c r="AR1051" s="57">
        <f>Table6[[#This Row],[At Risk]]/Table6[[#This Row],[Total Students]]</f>
        <v>0.66727272727272724</v>
      </c>
      <c r="AS1051" s="29" t="s">
        <v>1767</v>
      </c>
      <c r="AT1051" s="29" t="s">
        <v>1795</v>
      </c>
      <c r="AU1051" s="70" t="s">
        <v>3247</v>
      </c>
    </row>
    <row r="1052" spans="2:47" x14ac:dyDescent="0.25">
      <c r="B1052" s="28" t="s">
        <v>1808</v>
      </c>
      <c r="C1052" s="28" t="s">
        <v>182</v>
      </c>
      <c r="D1052" s="28" t="s">
        <v>183</v>
      </c>
      <c r="E1052" s="28" t="s">
        <v>2729</v>
      </c>
      <c r="F1052" s="28" t="s">
        <v>1437</v>
      </c>
      <c r="G1052" s="29">
        <v>1521</v>
      </c>
      <c r="H1052" s="29">
        <v>787</v>
      </c>
      <c r="I1052" s="31">
        <v>0.51742274819197898</v>
      </c>
      <c r="J1052" s="29">
        <v>734</v>
      </c>
      <c r="K1052" s="31">
        <v>0.48257725180802102</v>
      </c>
      <c r="L1052" s="29">
        <v>5</v>
      </c>
      <c r="M1052" s="29">
        <v>10</v>
      </c>
      <c r="N1052" s="29">
        <v>264</v>
      </c>
      <c r="O1052" s="29">
        <v>84</v>
      </c>
      <c r="P1052" s="29">
        <v>1</v>
      </c>
      <c r="Q1052" s="29">
        <v>1147</v>
      </c>
      <c r="R1052" s="29">
        <v>10</v>
      </c>
      <c r="S1052" s="29">
        <f>SUM(Table6[[#This Row],[AmInd]:[HawPI]],Table6[[#This Row],[Multiple]])</f>
        <v>374</v>
      </c>
      <c r="T1052" s="29">
        <v>1497</v>
      </c>
      <c r="U1052" s="31">
        <v>0.98422090729782996</v>
      </c>
      <c r="V1052" s="29">
        <v>24</v>
      </c>
      <c r="W1052" s="31">
        <v>1.5779092702169598E-2</v>
      </c>
      <c r="X1052" s="29">
        <v>0</v>
      </c>
      <c r="Y1052" s="29">
        <v>0</v>
      </c>
      <c r="Z1052" s="29" t="s">
        <v>1869</v>
      </c>
      <c r="AA1052" s="29">
        <v>0</v>
      </c>
      <c r="AB1052" s="29">
        <v>0</v>
      </c>
      <c r="AC1052" s="29">
        <v>0</v>
      </c>
      <c r="AD1052" s="28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439</v>
      </c>
      <c r="AK1052" s="29">
        <v>1</v>
      </c>
      <c r="AL1052" s="29">
        <v>374</v>
      </c>
      <c r="AM1052" s="29">
        <v>358</v>
      </c>
      <c r="AN1052" s="29">
        <v>349</v>
      </c>
      <c r="AO1052" s="29">
        <v>726</v>
      </c>
      <c r="AP1052" s="72">
        <f>Table6[[#This Row],[FRL]]/Table6[[#This Row],[Total Students]]</f>
        <v>0.47731755424063116</v>
      </c>
      <c r="AQ1052" s="29">
        <v>732</v>
      </c>
      <c r="AR1052" s="57">
        <f>Table6[[#This Row],[At Risk]]/Table6[[#This Row],[Total Students]]</f>
        <v>0.48126232741617359</v>
      </c>
      <c r="AS1052" s="29" t="s">
        <v>1767</v>
      </c>
      <c r="AT1052" s="29" t="s">
        <v>1795</v>
      </c>
      <c r="AU1052" s="70" t="s">
        <v>3247</v>
      </c>
    </row>
    <row r="1053" spans="2:47" x14ac:dyDescent="0.25">
      <c r="B1053" s="28" t="s">
        <v>1808</v>
      </c>
      <c r="C1053" s="28" t="s">
        <v>182</v>
      </c>
      <c r="D1053" s="28" t="s">
        <v>183</v>
      </c>
      <c r="E1053" s="28" t="s">
        <v>2730</v>
      </c>
      <c r="F1053" s="28" t="s">
        <v>1438</v>
      </c>
      <c r="G1053" s="29">
        <v>483</v>
      </c>
      <c r="H1053" s="29">
        <v>237</v>
      </c>
      <c r="I1053" s="31">
        <v>0.49068322981366502</v>
      </c>
      <c r="J1053" s="29">
        <v>246</v>
      </c>
      <c r="K1053" s="31">
        <v>0.50931677018633503</v>
      </c>
      <c r="L1053" s="29">
        <v>4</v>
      </c>
      <c r="M1053" s="29">
        <v>0</v>
      </c>
      <c r="N1053" s="29">
        <v>14</v>
      </c>
      <c r="O1053" s="29">
        <v>6</v>
      </c>
      <c r="P1053" s="29">
        <v>0</v>
      </c>
      <c r="Q1053" s="29">
        <v>454</v>
      </c>
      <c r="R1053" s="29">
        <v>5</v>
      </c>
      <c r="S1053" s="29">
        <f>SUM(Table6[[#This Row],[AmInd]:[HawPI]],Table6[[#This Row],[Multiple]])</f>
        <v>29</v>
      </c>
      <c r="T1053" s="29">
        <v>480</v>
      </c>
      <c r="U1053" s="31">
        <v>0.99378881987577605</v>
      </c>
      <c r="V1053" s="29">
        <v>3</v>
      </c>
      <c r="W1053" s="31">
        <v>6.2111801242236003E-3</v>
      </c>
      <c r="X1053" s="29">
        <v>0</v>
      </c>
      <c r="Y1053" s="29">
        <v>8</v>
      </c>
      <c r="Z1053" s="29" t="s">
        <v>1869</v>
      </c>
      <c r="AA1053" s="29">
        <v>47</v>
      </c>
      <c r="AB1053" s="29">
        <v>37</v>
      </c>
      <c r="AC1053" s="29">
        <v>46</v>
      </c>
      <c r="AD1053" s="28">
        <v>58</v>
      </c>
      <c r="AE1053" s="29">
        <v>59</v>
      </c>
      <c r="AF1053" s="29">
        <v>49</v>
      </c>
      <c r="AG1053" s="29">
        <v>58</v>
      </c>
      <c r="AH1053" s="29">
        <v>60</v>
      </c>
      <c r="AI1053" s="29">
        <v>61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285</v>
      </c>
      <c r="AP1053" s="72">
        <f>Table6[[#This Row],[FRL]]/Table6[[#This Row],[Total Students]]</f>
        <v>0.59006211180124224</v>
      </c>
      <c r="AQ1053" s="29">
        <v>288</v>
      </c>
      <c r="AR1053" s="57">
        <f>Table6[[#This Row],[At Risk]]/Table6[[#This Row],[Total Students]]</f>
        <v>0.59627329192546585</v>
      </c>
      <c r="AS1053" s="29" t="s">
        <v>1767</v>
      </c>
      <c r="AT1053" s="29" t="s">
        <v>1795</v>
      </c>
      <c r="AU1053" s="70" t="s">
        <v>3247</v>
      </c>
    </row>
    <row r="1054" spans="2:47" x14ac:dyDescent="0.25">
      <c r="B1054" s="28" t="s">
        <v>1808</v>
      </c>
      <c r="C1054" s="28" t="s">
        <v>182</v>
      </c>
      <c r="D1054" s="28" t="s">
        <v>183</v>
      </c>
      <c r="E1054" s="28" t="s">
        <v>2731</v>
      </c>
      <c r="F1054" s="28" t="s">
        <v>1439</v>
      </c>
      <c r="G1054" s="29">
        <v>533</v>
      </c>
      <c r="H1054" s="29">
        <v>257</v>
      </c>
      <c r="I1054" s="31">
        <v>0.48217636022514099</v>
      </c>
      <c r="J1054" s="29">
        <v>276</v>
      </c>
      <c r="K1054" s="31">
        <v>0.51782363977485901</v>
      </c>
      <c r="L1054" s="29">
        <v>1</v>
      </c>
      <c r="M1054" s="29">
        <v>0</v>
      </c>
      <c r="N1054" s="29">
        <v>177</v>
      </c>
      <c r="O1054" s="29">
        <v>89</v>
      </c>
      <c r="P1054" s="29">
        <v>2</v>
      </c>
      <c r="Q1054" s="29">
        <v>238</v>
      </c>
      <c r="R1054" s="29">
        <v>26</v>
      </c>
      <c r="S1054" s="29">
        <f>SUM(Table6[[#This Row],[AmInd]:[HawPI]],Table6[[#This Row],[Multiple]])</f>
        <v>295</v>
      </c>
      <c r="T1054" s="29">
        <v>472</v>
      </c>
      <c r="U1054" s="31">
        <v>0.88555347091932501</v>
      </c>
      <c r="V1054" s="29">
        <v>61</v>
      </c>
      <c r="W1054" s="31">
        <v>0.114446529080675</v>
      </c>
      <c r="X1054" s="29">
        <v>0</v>
      </c>
      <c r="Y1054" s="29">
        <v>16</v>
      </c>
      <c r="Z1054" s="29" t="s">
        <v>1869</v>
      </c>
      <c r="AA1054" s="29">
        <v>63</v>
      </c>
      <c r="AB1054" s="29">
        <v>63</v>
      </c>
      <c r="AC1054" s="29">
        <v>83</v>
      </c>
      <c r="AD1054" s="28">
        <v>84</v>
      </c>
      <c r="AE1054" s="29">
        <v>71</v>
      </c>
      <c r="AF1054" s="29">
        <v>75</v>
      </c>
      <c r="AG1054" s="29">
        <v>78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405</v>
      </c>
      <c r="AP1054" s="72">
        <f>Table6[[#This Row],[FRL]]/Table6[[#This Row],[Total Students]]</f>
        <v>0.75984990619136961</v>
      </c>
      <c r="AQ1054" s="29">
        <v>409</v>
      </c>
      <c r="AR1054" s="57">
        <f>Table6[[#This Row],[At Risk]]/Table6[[#This Row],[Total Students]]</f>
        <v>0.7673545966228893</v>
      </c>
      <c r="AS1054" s="29" t="s">
        <v>1767</v>
      </c>
      <c r="AT1054" s="29" t="s">
        <v>1795</v>
      </c>
      <c r="AU1054" s="70" t="s">
        <v>3247</v>
      </c>
    </row>
    <row r="1055" spans="2:47" x14ac:dyDescent="0.25">
      <c r="B1055" s="28" t="s">
        <v>1808</v>
      </c>
      <c r="C1055" s="28" t="s">
        <v>182</v>
      </c>
      <c r="D1055" s="28" t="s">
        <v>183</v>
      </c>
      <c r="E1055" s="28" t="s">
        <v>2732</v>
      </c>
      <c r="F1055" s="28" t="s">
        <v>1440</v>
      </c>
      <c r="G1055" s="29">
        <v>419</v>
      </c>
      <c r="H1055" s="29">
        <v>188</v>
      </c>
      <c r="I1055" s="31">
        <v>0.44868735083532202</v>
      </c>
      <c r="J1055" s="29">
        <v>231</v>
      </c>
      <c r="K1055" s="31">
        <v>0.55131264916467804</v>
      </c>
      <c r="L1055" s="29">
        <v>0</v>
      </c>
      <c r="M1055" s="29">
        <v>1</v>
      </c>
      <c r="N1055" s="29">
        <v>69</v>
      </c>
      <c r="O1055" s="29">
        <v>31</v>
      </c>
      <c r="P1055" s="29">
        <v>0</v>
      </c>
      <c r="Q1055" s="29">
        <v>297</v>
      </c>
      <c r="R1055" s="29">
        <v>21</v>
      </c>
      <c r="S1055" s="29">
        <f>SUM(Table6[[#This Row],[AmInd]:[HawPI]],Table6[[#This Row],[Multiple]])</f>
        <v>122</v>
      </c>
      <c r="T1055" s="29">
        <v>403</v>
      </c>
      <c r="U1055" s="31">
        <v>0.9618138424821</v>
      </c>
      <c r="V1055" s="29">
        <v>16</v>
      </c>
      <c r="W1055" s="31">
        <v>3.8186157517899798E-2</v>
      </c>
      <c r="X1055" s="29">
        <v>0</v>
      </c>
      <c r="Y1055" s="29">
        <v>3</v>
      </c>
      <c r="Z1055" s="29" t="s">
        <v>1869</v>
      </c>
      <c r="AA1055" s="29">
        <v>58</v>
      </c>
      <c r="AB1055" s="29">
        <v>84</v>
      </c>
      <c r="AC1055" s="29">
        <v>58</v>
      </c>
      <c r="AD1055" s="28">
        <v>65</v>
      </c>
      <c r="AE1055" s="29">
        <v>79</v>
      </c>
      <c r="AF1055" s="29">
        <v>72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279</v>
      </c>
      <c r="AP1055" s="72">
        <f>Table6[[#This Row],[FRL]]/Table6[[#This Row],[Total Students]]</f>
        <v>0.66587112171837703</v>
      </c>
      <c r="AQ1055" s="29">
        <v>281</v>
      </c>
      <c r="AR1055" s="57">
        <f>Table6[[#This Row],[At Risk]]/Table6[[#This Row],[Total Students]]</f>
        <v>0.6706443914081146</v>
      </c>
      <c r="AS1055" s="29" t="s">
        <v>1767</v>
      </c>
      <c r="AT1055" s="29" t="s">
        <v>1795</v>
      </c>
      <c r="AU1055" s="70" t="s">
        <v>3247</v>
      </c>
    </row>
    <row r="1056" spans="2:47" x14ac:dyDescent="0.25">
      <c r="B1056" s="28" t="s">
        <v>1808</v>
      </c>
      <c r="C1056" s="28" t="s">
        <v>182</v>
      </c>
      <c r="D1056" s="28" t="s">
        <v>183</v>
      </c>
      <c r="E1056" s="28" t="s">
        <v>2733</v>
      </c>
      <c r="F1056" s="28" t="s">
        <v>1441</v>
      </c>
      <c r="G1056" s="29">
        <v>197</v>
      </c>
      <c r="H1056" s="29">
        <v>84</v>
      </c>
      <c r="I1056" s="31">
        <v>0.42639593908629397</v>
      </c>
      <c r="J1056" s="29">
        <v>113</v>
      </c>
      <c r="K1056" s="31">
        <v>0.57360406091370597</v>
      </c>
      <c r="L1056" s="29">
        <v>0</v>
      </c>
      <c r="M1056" s="29">
        <v>1</v>
      </c>
      <c r="N1056" s="29">
        <v>28</v>
      </c>
      <c r="O1056" s="29">
        <v>10</v>
      </c>
      <c r="P1056" s="29">
        <v>0</v>
      </c>
      <c r="Q1056" s="29">
        <v>153</v>
      </c>
      <c r="R1056" s="29">
        <v>5</v>
      </c>
      <c r="S1056" s="29">
        <f>SUM(Table6[[#This Row],[AmInd]:[HawPI]],Table6[[#This Row],[Multiple]])</f>
        <v>44</v>
      </c>
      <c r="T1056" s="29">
        <v>193</v>
      </c>
      <c r="U1056" s="31">
        <v>0.97969543147208105</v>
      </c>
      <c r="V1056" s="29">
        <v>4</v>
      </c>
      <c r="W1056" s="31">
        <v>2.0304568527918801E-2</v>
      </c>
      <c r="X1056" s="29">
        <v>0</v>
      </c>
      <c r="Y1056" s="29">
        <v>0</v>
      </c>
      <c r="Z1056" s="29" t="s">
        <v>1869</v>
      </c>
      <c r="AA1056" s="29">
        <v>0</v>
      </c>
      <c r="AB1056" s="29">
        <v>0</v>
      </c>
      <c r="AC1056" s="29">
        <v>0</v>
      </c>
      <c r="AD1056" s="28">
        <v>0</v>
      </c>
      <c r="AE1056" s="29">
        <v>0</v>
      </c>
      <c r="AF1056" s="29">
        <v>0</v>
      </c>
      <c r="AG1056" s="29">
        <v>69</v>
      </c>
      <c r="AH1056" s="29">
        <v>63</v>
      </c>
      <c r="AI1056" s="29">
        <v>65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118</v>
      </c>
      <c r="AP1056" s="72">
        <f>Table6[[#This Row],[FRL]]/Table6[[#This Row],[Total Students]]</f>
        <v>0.59898477157360408</v>
      </c>
      <c r="AQ1056" s="29">
        <v>118</v>
      </c>
      <c r="AR1056" s="57">
        <f>Table6[[#This Row],[At Risk]]/Table6[[#This Row],[Total Students]]</f>
        <v>0.59898477157360408</v>
      </c>
      <c r="AS1056" s="29" t="s">
        <v>1767</v>
      </c>
      <c r="AT1056" s="29" t="s">
        <v>1795</v>
      </c>
      <c r="AU1056" s="70" t="s">
        <v>3247</v>
      </c>
    </row>
    <row r="1057" spans="2:47" x14ac:dyDescent="0.25">
      <c r="B1057" s="28" t="s">
        <v>1808</v>
      </c>
      <c r="C1057" s="28" t="s">
        <v>182</v>
      </c>
      <c r="D1057" s="28" t="s">
        <v>183</v>
      </c>
      <c r="E1057" s="28" t="s">
        <v>2734</v>
      </c>
      <c r="F1057" s="28" t="s">
        <v>1442</v>
      </c>
      <c r="G1057" s="29">
        <v>772</v>
      </c>
      <c r="H1057" s="29">
        <v>355</v>
      </c>
      <c r="I1057" s="31">
        <v>0.45984455958549197</v>
      </c>
      <c r="J1057" s="29">
        <v>417</v>
      </c>
      <c r="K1057" s="31">
        <v>0.54015544041450803</v>
      </c>
      <c r="L1057" s="29">
        <v>1</v>
      </c>
      <c r="M1057" s="29">
        <v>0</v>
      </c>
      <c r="N1057" s="29">
        <v>5</v>
      </c>
      <c r="O1057" s="29">
        <v>30</v>
      </c>
      <c r="P1057" s="29">
        <v>2</v>
      </c>
      <c r="Q1057" s="29">
        <v>731</v>
      </c>
      <c r="R1057" s="29">
        <v>3</v>
      </c>
      <c r="S1057" s="29">
        <f>SUM(Table6[[#This Row],[AmInd]:[HawPI]],Table6[[#This Row],[Multiple]])</f>
        <v>41</v>
      </c>
      <c r="T1057" s="29">
        <v>763</v>
      </c>
      <c r="U1057" s="31">
        <v>0.98834196891191695</v>
      </c>
      <c r="V1057" s="29">
        <v>9</v>
      </c>
      <c r="W1057" s="31">
        <v>1.16580310880829E-2</v>
      </c>
      <c r="X1057" s="29">
        <v>0</v>
      </c>
      <c r="Y1057" s="29">
        <v>2</v>
      </c>
      <c r="Z1057" s="29" t="s">
        <v>1869</v>
      </c>
      <c r="AA1057" s="29">
        <v>74</v>
      </c>
      <c r="AB1057" s="29">
        <v>98</v>
      </c>
      <c r="AC1057" s="29">
        <v>69</v>
      </c>
      <c r="AD1057" s="28">
        <v>86</v>
      </c>
      <c r="AE1057" s="29">
        <v>108</v>
      </c>
      <c r="AF1057" s="29">
        <v>84</v>
      </c>
      <c r="AG1057" s="29">
        <v>93</v>
      </c>
      <c r="AH1057" s="29">
        <v>74</v>
      </c>
      <c r="AI1057" s="29">
        <v>84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374</v>
      </c>
      <c r="AP1057" s="72">
        <f>Table6[[#This Row],[FRL]]/Table6[[#This Row],[Total Students]]</f>
        <v>0.4844559585492228</v>
      </c>
      <c r="AQ1057" s="29">
        <v>377</v>
      </c>
      <c r="AR1057" s="57">
        <f>Table6[[#This Row],[At Risk]]/Table6[[#This Row],[Total Students]]</f>
        <v>0.48834196891191711</v>
      </c>
      <c r="AS1057" s="29" t="s">
        <v>1767</v>
      </c>
      <c r="AT1057" s="29" t="s">
        <v>1795</v>
      </c>
      <c r="AU1057" s="70" t="s">
        <v>3247</v>
      </c>
    </row>
    <row r="1058" spans="2:47" x14ac:dyDescent="0.25">
      <c r="B1058" s="28" t="s">
        <v>1808</v>
      </c>
      <c r="C1058" s="28" t="s">
        <v>182</v>
      </c>
      <c r="D1058" s="28" t="s">
        <v>183</v>
      </c>
      <c r="E1058" s="28" t="s">
        <v>2735</v>
      </c>
      <c r="F1058" s="28" t="s">
        <v>1443</v>
      </c>
      <c r="G1058" s="29">
        <v>1079</v>
      </c>
      <c r="H1058" s="29">
        <v>551</v>
      </c>
      <c r="I1058" s="31">
        <v>0.51065801668211297</v>
      </c>
      <c r="J1058" s="29">
        <v>528</v>
      </c>
      <c r="K1058" s="31">
        <v>0.48934198331788697</v>
      </c>
      <c r="L1058" s="29">
        <v>5</v>
      </c>
      <c r="M1058" s="29">
        <v>18</v>
      </c>
      <c r="N1058" s="29">
        <v>178</v>
      </c>
      <c r="O1058" s="29">
        <v>72</v>
      </c>
      <c r="P1058" s="29">
        <v>0</v>
      </c>
      <c r="Q1058" s="29">
        <v>771</v>
      </c>
      <c r="R1058" s="29">
        <v>35</v>
      </c>
      <c r="S1058" s="29">
        <f>SUM(Table6[[#This Row],[AmInd]:[HawPI]],Table6[[#This Row],[Multiple]])</f>
        <v>308</v>
      </c>
      <c r="T1058" s="29">
        <v>1049</v>
      </c>
      <c r="U1058" s="31">
        <v>0.97219647822057498</v>
      </c>
      <c r="V1058" s="29">
        <v>30</v>
      </c>
      <c r="W1058" s="31">
        <v>2.78035217794254E-2</v>
      </c>
      <c r="X1058" s="29">
        <v>0</v>
      </c>
      <c r="Y1058" s="29">
        <v>0</v>
      </c>
      <c r="Z1058" s="29" t="s">
        <v>1869</v>
      </c>
      <c r="AA1058" s="29">
        <v>0</v>
      </c>
      <c r="AB1058" s="29">
        <v>0</v>
      </c>
      <c r="AC1058" s="29">
        <v>0</v>
      </c>
      <c r="AD1058" s="28">
        <v>0</v>
      </c>
      <c r="AE1058" s="29">
        <v>363</v>
      </c>
      <c r="AF1058" s="29">
        <v>354</v>
      </c>
      <c r="AG1058" s="29">
        <v>362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437</v>
      </c>
      <c r="AP1058" s="72">
        <f>Table6[[#This Row],[FRL]]/Table6[[#This Row],[Total Students]]</f>
        <v>0.40500463392029656</v>
      </c>
      <c r="AQ1058" s="29">
        <v>443</v>
      </c>
      <c r="AR1058" s="57">
        <f>Table6[[#This Row],[At Risk]]/Table6[[#This Row],[Total Students]]</f>
        <v>0.41056533827618164</v>
      </c>
      <c r="AS1058" s="29" t="s">
        <v>1767</v>
      </c>
      <c r="AT1058" s="29" t="s">
        <v>1795</v>
      </c>
      <c r="AU1058" s="70" t="s">
        <v>3247</v>
      </c>
    </row>
    <row r="1059" spans="2:47" x14ac:dyDescent="0.25">
      <c r="B1059" s="28" t="s">
        <v>1808</v>
      </c>
      <c r="C1059" s="28" t="s">
        <v>182</v>
      </c>
      <c r="D1059" s="28" t="s">
        <v>183</v>
      </c>
      <c r="E1059" s="28" t="s">
        <v>2736</v>
      </c>
      <c r="F1059" s="28" t="s">
        <v>1444</v>
      </c>
      <c r="G1059" s="29">
        <v>564</v>
      </c>
      <c r="H1059" s="29">
        <v>271</v>
      </c>
      <c r="I1059" s="31">
        <v>0.480496453900709</v>
      </c>
      <c r="J1059" s="29">
        <v>293</v>
      </c>
      <c r="K1059" s="31">
        <v>0.51950354609929095</v>
      </c>
      <c r="L1059" s="29">
        <v>2</v>
      </c>
      <c r="M1059" s="29">
        <v>8</v>
      </c>
      <c r="N1059" s="29">
        <v>159</v>
      </c>
      <c r="O1059" s="29">
        <v>89</v>
      </c>
      <c r="P1059" s="29">
        <v>0</v>
      </c>
      <c r="Q1059" s="29">
        <v>297</v>
      </c>
      <c r="R1059" s="29">
        <v>9</v>
      </c>
      <c r="S1059" s="29">
        <f>SUM(Table6[[#This Row],[AmInd]:[HawPI]],Table6[[#This Row],[Multiple]])</f>
        <v>267</v>
      </c>
      <c r="T1059" s="29">
        <v>495</v>
      </c>
      <c r="U1059" s="31">
        <v>0.87765957446808496</v>
      </c>
      <c r="V1059" s="29">
        <v>69</v>
      </c>
      <c r="W1059" s="31">
        <v>0.122340425531915</v>
      </c>
      <c r="X1059" s="29">
        <v>0</v>
      </c>
      <c r="Y1059" s="29">
        <v>17</v>
      </c>
      <c r="Z1059" s="29" t="s">
        <v>1869</v>
      </c>
      <c r="AA1059" s="29">
        <v>128</v>
      </c>
      <c r="AB1059" s="29">
        <v>147</v>
      </c>
      <c r="AC1059" s="29">
        <v>137</v>
      </c>
      <c r="AD1059" s="28">
        <v>135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371</v>
      </c>
      <c r="AP1059" s="72">
        <f>Table6[[#This Row],[FRL]]/Table6[[#This Row],[Total Students]]</f>
        <v>0.65780141843971629</v>
      </c>
      <c r="AQ1059" s="29">
        <v>387</v>
      </c>
      <c r="AR1059" s="57">
        <f>Table6[[#This Row],[At Risk]]/Table6[[#This Row],[Total Students]]</f>
        <v>0.68617021276595747</v>
      </c>
      <c r="AS1059" s="29" t="s">
        <v>1767</v>
      </c>
      <c r="AT1059" s="29" t="s">
        <v>1795</v>
      </c>
      <c r="AU1059" s="70" t="s">
        <v>3247</v>
      </c>
    </row>
    <row r="1060" spans="2:47" x14ac:dyDescent="0.25">
      <c r="B1060" s="28" t="s">
        <v>1808</v>
      </c>
      <c r="C1060" s="28" t="s">
        <v>182</v>
      </c>
      <c r="D1060" s="28" t="s">
        <v>183</v>
      </c>
      <c r="E1060" s="28" t="s">
        <v>2737</v>
      </c>
      <c r="F1060" s="28" t="s">
        <v>1445</v>
      </c>
      <c r="G1060" s="29">
        <v>921</v>
      </c>
      <c r="H1060" s="29">
        <v>448</v>
      </c>
      <c r="I1060" s="31">
        <v>0.48642779587405</v>
      </c>
      <c r="J1060" s="29">
        <v>473</v>
      </c>
      <c r="K1060" s="31">
        <v>0.51357220412594995</v>
      </c>
      <c r="L1060" s="29">
        <v>3</v>
      </c>
      <c r="M1060" s="29">
        <v>12</v>
      </c>
      <c r="N1060" s="29">
        <v>26</v>
      </c>
      <c r="O1060" s="29">
        <v>37</v>
      </c>
      <c r="P1060" s="29">
        <v>0</v>
      </c>
      <c r="Q1060" s="29">
        <v>819</v>
      </c>
      <c r="R1060" s="29">
        <v>24</v>
      </c>
      <c r="S1060" s="29">
        <f>SUM(Table6[[#This Row],[AmInd]:[HawPI]],Table6[[#This Row],[Multiple]])</f>
        <v>102</v>
      </c>
      <c r="T1060" s="29">
        <v>915</v>
      </c>
      <c r="U1060" s="31">
        <v>0.99348534201954397</v>
      </c>
      <c r="V1060" s="29">
        <v>6</v>
      </c>
      <c r="W1060" s="31">
        <v>6.5146579804560298E-3</v>
      </c>
      <c r="X1060" s="29">
        <v>0</v>
      </c>
      <c r="Y1060" s="29">
        <v>11</v>
      </c>
      <c r="Z1060" s="29" t="s">
        <v>1869</v>
      </c>
      <c r="AA1060" s="29">
        <v>326</v>
      </c>
      <c r="AB1060" s="29">
        <v>328</v>
      </c>
      <c r="AC1060" s="29">
        <v>256</v>
      </c>
      <c r="AD1060" s="28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179</v>
      </c>
      <c r="AP1060" s="72">
        <f>Table6[[#This Row],[FRL]]/Table6[[#This Row],[Total Students]]</f>
        <v>0.19435396308360478</v>
      </c>
      <c r="AQ1060" s="29">
        <v>182</v>
      </c>
      <c r="AR1060" s="57">
        <f>Table6[[#This Row],[At Risk]]/Table6[[#This Row],[Total Students]]</f>
        <v>0.19761129207383279</v>
      </c>
      <c r="AS1060" s="29" t="s">
        <v>1767</v>
      </c>
      <c r="AT1060" s="29" t="s">
        <v>1795</v>
      </c>
      <c r="AU1060" s="70" t="s">
        <v>3247</v>
      </c>
    </row>
    <row r="1061" spans="2:47" x14ac:dyDescent="0.25">
      <c r="B1061" s="28" t="s">
        <v>1808</v>
      </c>
      <c r="C1061" s="28" t="s">
        <v>182</v>
      </c>
      <c r="D1061" s="28" t="s">
        <v>183</v>
      </c>
      <c r="E1061" s="28" t="s">
        <v>2738</v>
      </c>
      <c r="F1061" s="28" t="s">
        <v>1446</v>
      </c>
      <c r="G1061" s="29">
        <v>814</v>
      </c>
      <c r="H1061" s="29">
        <v>398</v>
      </c>
      <c r="I1061" s="31">
        <v>0.48894348894348899</v>
      </c>
      <c r="J1061" s="29">
        <v>416</v>
      </c>
      <c r="K1061" s="31">
        <v>0.51105651105651095</v>
      </c>
      <c r="L1061" s="29">
        <v>1</v>
      </c>
      <c r="M1061" s="29">
        <v>8</v>
      </c>
      <c r="N1061" s="29">
        <v>52</v>
      </c>
      <c r="O1061" s="29">
        <v>20</v>
      </c>
      <c r="P1061" s="29">
        <v>0</v>
      </c>
      <c r="Q1061" s="29">
        <v>730</v>
      </c>
      <c r="R1061" s="29">
        <v>3</v>
      </c>
      <c r="S1061" s="29">
        <f>SUM(Table6[[#This Row],[AmInd]:[HawPI]],Table6[[#This Row],[Multiple]])</f>
        <v>84</v>
      </c>
      <c r="T1061" s="29">
        <v>813</v>
      </c>
      <c r="U1061" s="31">
        <v>0.99877149877149896</v>
      </c>
      <c r="V1061" s="29">
        <v>1</v>
      </c>
      <c r="W1061" s="31">
        <v>1.22850122850123E-3</v>
      </c>
      <c r="X1061" s="29">
        <v>0</v>
      </c>
      <c r="Y1061" s="29">
        <v>0</v>
      </c>
      <c r="Z1061" s="29" t="s">
        <v>1869</v>
      </c>
      <c r="AA1061" s="29">
        <v>0</v>
      </c>
      <c r="AB1061" s="29">
        <v>0</v>
      </c>
      <c r="AC1061" s="29">
        <v>0</v>
      </c>
      <c r="AD1061" s="28">
        <v>0</v>
      </c>
      <c r="AE1061" s="29">
        <v>0</v>
      </c>
      <c r="AF1061" s="29">
        <v>0</v>
      </c>
      <c r="AG1061" s="29">
        <v>284</v>
      </c>
      <c r="AH1061" s="29">
        <v>288</v>
      </c>
      <c r="AI1061" s="29">
        <v>242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167</v>
      </c>
      <c r="AP1061" s="72">
        <f>Table6[[#This Row],[FRL]]/Table6[[#This Row],[Total Students]]</f>
        <v>0.20515970515970516</v>
      </c>
      <c r="AQ1061" s="29">
        <v>168</v>
      </c>
      <c r="AR1061" s="57">
        <f>Table6[[#This Row],[At Risk]]/Table6[[#This Row],[Total Students]]</f>
        <v>0.20638820638820637</v>
      </c>
      <c r="AS1061" s="29" t="s">
        <v>1767</v>
      </c>
      <c r="AT1061" s="29" t="s">
        <v>1795</v>
      </c>
      <c r="AU1061" s="70" t="s">
        <v>3247</v>
      </c>
    </row>
    <row r="1062" spans="2:47" x14ac:dyDescent="0.25">
      <c r="B1062" s="28" t="s">
        <v>1808</v>
      </c>
      <c r="C1062" s="28" t="s">
        <v>182</v>
      </c>
      <c r="D1062" s="28" t="s">
        <v>183</v>
      </c>
      <c r="E1062" s="28" t="s">
        <v>2739</v>
      </c>
      <c r="F1062" s="28" t="s">
        <v>1447</v>
      </c>
      <c r="G1062" s="29">
        <v>479</v>
      </c>
      <c r="H1062" s="29">
        <v>237</v>
      </c>
      <c r="I1062" s="31">
        <v>0.49478079331941499</v>
      </c>
      <c r="J1062" s="29">
        <v>242</v>
      </c>
      <c r="K1062" s="31">
        <v>0.50521920668058495</v>
      </c>
      <c r="L1062" s="29">
        <v>0</v>
      </c>
      <c r="M1062" s="29">
        <v>10</v>
      </c>
      <c r="N1062" s="29">
        <v>24</v>
      </c>
      <c r="O1062" s="29">
        <v>43</v>
      </c>
      <c r="P1062" s="29">
        <v>0</v>
      </c>
      <c r="Q1062" s="29">
        <v>386</v>
      </c>
      <c r="R1062" s="29">
        <v>16</v>
      </c>
      <c r="S1062" s="29">
        <f>SUM(Table6[[#This Row],[AmInd]:[HawPI]],Table6[[#This Row],[Multiple]])</f>
        <v>93</v>
      </c>
      <c r="T1062" s="29">
        <v>455</v>
      </c>
      <c r="U1062" s="31">
        <v>0.94989561586638804</v>
      </c>
      <c r="V1062" s="29">
        <v>24</v>
      </c>
      <c r="W1062" s="31">
        <v>5.01043841336117E-2</v>
      </c>
      <c r="X1062" s="29">
        <v>0</v>
      </c>
      <c r="Y1062" s="29">
        <v>12</v>
      </c>
      <c r="Z1062" s="29" t="s">
        <v>1869</v>
      </c>
      <c r="AA1062" s="29">
        <v>112</v>
      </c>
      <c r="AB1062" s="29">
        <v>116</v>
      </c>
      <c r="AC1062" s="29">
        <v>102</v>
      </c>
      <c r="AD1062" s="28">
        <v>137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133</v>
      </c>
      <c r="AP1062" s="72">
        <f>Table6[[#This Row],[FRL]]/Table6[[#This Row],[Total Students]]</f>
        <v>0.27766179540709812</v>
      </c>
      <c r="AQ1062" s="29">
        <v>138</v>
      </c>
      <c r="AR1062" s="57">
        <f>Table6[[#This Row],[At Risk]]/Table6[[#This Row],[Total Students]]</f>
        <v>0.2881002087682672</v>
      </c>
      <c r="AS1062" s="29" t="s">
        <v>1767</v>
      </c>
      <c r="AT1062" s="29" t="s">
        <v>1795</v>
      </c>
      <c r="AU1062" s="70" t="s">
        <v>3247</v>
      </c>
    </row>
    <row r="1063" spans="2:47" x14ac:dyDescent="0.25">
      <c r="B1063" s="28" t="s">
        <v>1808</v>
      </c>
      <c r="C1063" s="28" t="s">
        <v>182</v>
      </c>
      <c r="D1063" s="28" t="s">
        <v>183</v>
      </c>
      <c r="E1063" s="28" t="s">
        <v>2740</v>
      </c>
      <c r="F1063" s="28" t="s">
        <v>1448</v>
      </c>
      <c r="G1063" s="29">
        <v>1933</v>
      </c>
      <c r="H1063" s="29">
        <v>981</v>
      </c>
      <c r="I1063" s="31">
        <v>0.50724637681159401</v>
      </c>
      <c r="J1063" s="29">
        <v>952</v>
      </c>
      <c r="K1063" s="31">
        <v>0.49275362318840599</v>
      </c>
      <c r="L1063" s="29">
        <v>8</v>
      </c>
      <c r="M1063" s="29">
        <v>45</v>
      </c>
      <c r="N1063" s="29">
        <v>138</v>
      </c>
      <c r="O1063" s="29">
        <v>85</v>
      </c>
      <c r="P1063" s="29">
        <v>0</v>
      </c>
      <c r="Q1063" s="29">
        <v>1635</v>
      </c>
      <c r="R1063" s="29">
        <v>22</v>
      </c>
      <c r="S1063" s="29">
        <f>SUM(Table6[[#This Row],[AmInd]:[HawPI]],Table6[[#This Row],[Multiple]])</f>
        <v>298</v>
      </c>
      <c r="T1063" s="29">
        <v>1913</v>
      </c>
      <c r="U1063" s="31">
        <v>0.98964803312629401</v>
      </c>
      <c r="V1063" s="29">
        <v>20</v>
      </c>
      <c r="W1063" s="31">
        <v>1.0351966873706001E-2</v>
      </c>
      <c r="X1063" s="29">
        <v>0</v>
      </c>
      <c r="Y1063" s="29">
        <v>0</v>
      </c>
      <c r="Z1063" s="29" t="s">
        <v>1869</v>
      </c>
      <c r="AA1063" s="29">
        <v>0</v>
      </c>
      <c r="AB1063" s="29">
        <v>0</v>
      </c>
      <c r="AC1063" s="29">
        <v>0</v>
      </c>
      <c r="AD1063" s="28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524</v>
      </c>
      <c r="AK1063" s="29">
        <v>13</v>
      </c>
      <c r="AL1063" s="29">
        <v>487</v>
      </c>
      <c r="AM1063" s="29">
        <v>446</v>
      </c>
      <c r="AN1063" s="29">
        <v>463</v>
      </c>
      <c r="AO1063" s="29">
        <v>360</v>
      </c>
      <c r="AP1063" s="72">
        <f>Table6[[#This Row],[FRL]]/Table6[[#This Row],[Total Students]]</f>
        <v>0.18623900672529747</v>
      </c>
      <c r="AQ1063" s="29">
        <v>371</v>
      </c>
      <c r="AR1063" s="57">
        <f>Table6[[#This Row],[At Risk]]/Table6[[#This Row],[Total Students]]</f>
        <v>0.19192964304190377</v>
      </c>
      <c r="AS1063" s="29" t="s">
        <v>1767</v>
      </c>
      <c r="AT1063" s="29" t="s">
        <v>1795</v>
      </c>
      <c r="AU1063" s="70" t="s">
        <v>3247</v>
      </c>
    </row>
    <row r="1064" spans="2:47" x14ac:dyDescent="0.25">
      <c r="B1064" s="28" t="s">
        <v>1808</v>
      </c>
      <c r="C1064" s="28" t="s">
        <v>182</v>
      </c>
      <c r="D1064" s="28" t="s">
        <v>183</v>
      </c>
      <c r="E1064" s="28" t="s">
        <v>2741</v>
      </c>
      <c r="F1064" s="28" t="s">
        <v>1449</v>
      </c>
      <c r="G1064" s="29">
        <v>610</v>
      </c>
      <c r="H1064" s="29">
        <v>323</v>
      </c>
      <c r="I1064" s="31">
        <v>0.529508196721311</v>
      </c>
      <c r="J1064" s="29">
        <v>287</v>
      </c>
      <c r="K1064" s="31">
        <v>0.470491803278689</v>
      </c>
      <c r="L1064" s="29">
        <v>3</v>
      </c>
      <c r="M1064" s="29">
        <v>11</v>
      </c>
      <c r="N1064" s="29">
        <v>42</v>
      </c>
      <c r="O1064" s="29">
        <v>32</v>
      </c>
      <c r="P1064" s="29">
        <v>3</v>
      </c>
      <c r="Q1064" s="29">
        <v>509</v>
      </c>
      <c r="R1064" s="29">
        <v>10</v>
      </c>
      <c r="S1064" s="29">
        <f>SUM(Table6[[#This Row],[AmInd]:[HawPI]],Table6[[#This Row],[Multiple]])</f>
        <v>101</v>
      </c>
      <c r="T1064" s="29">
        <v>602</v>
      </c>
      <c r="U1064" s="31">
        <v>0.98688524590163895</v>
      </c>
      <c r="V1064" s="29">
        <v>8</v>
      </c>
      <c r="W1064" s="31">
        <v>1.3114754098360701E-2</v>
      </c>
      <c r="X1064" s="29">
        <v>0</v>
      </c>
      <c r="Y1064" s="29">
        <v>0</v>
      </c>
      <c r="Z1064" s="29" t="s">
        <v>1869</v>
      </c>
      <c r="AA1064" s="29">
        <v>0</v>
      </c>
      <c r="AB1064" s="29">
        <v>0</v>
      </c>
      <c r="AC1064" s="29">
        <v>0</v>
      </c>
      <c r="AD1064" s="28">
        <v>0</v>
      </c>
      <c r="AE1064" s="29">
        <v>0</v>
      </c>
      <c r="AF1064" s="29">
        <v>0</v>
      </c>
      <c r="AG1064" s="29">
        <v>0</v>
      </c>
      <c r="AH1064" s="29">
        <v>289</v>
      </c>
      <c r="AI1064" s="29">
        <v>321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136</v>
      </c>
      <c r="AP1064" s="72">
        <f>Table6[[#This Row],[FRL]]/Table6[[#This Row],[Total Students]]</f>
        <v>0.22295081967213115</v>
      </c>
      <c r="AQ1064" s="29">
        <v>141</v>
      </c>
      <c r="AR1064" s="57">
        <f>Table6[[#This Row],[At Risk]]/Table6[[#This Row],[Total Students]]</f>
        <v>0.23114754098360657</v>
      </c>
      <c r="AS1064" s="29" t="s">
        <v>1767</v>
      </c>
      <c r="AT1064" s="29" t="s">
        <v>1795</v>
      </c>
      <c r="AU1064" s="70" t="s">
        <v>3247</v>
      </c>
    </row>
    <row r="1065" spans="2:47" x14ac:dyDescent="0.25">
      <c r="B1065" s="28" t="s">
        <v>1808</v>
      </c>
      <c r="C1065" s="28" t="s">
        <v>182</v>
      </c>
      <c r="D1065" s="28" t="s">
        <v>183</v>
      </c>
      <c r="E1065" s="28" t="s">
        <v>2742</v>
      </c>
      <c r="F1065" s="28" t="s">
        <v>1450</v>
      </c>
      <c r="G1065" s="29">
        <v>657</v>
      </c>
      <c r="H1065" s="29">
        <v>320</v>
      </c>
      <c r="I1065" s="31">
        <v>0.48706240487062402</v>
      </c>
      <c r="J1065" s="29">
        <v>337</v>
      </c>
      <c r="K1065" s="31">
        <v>0.51293759512937598</v>
      </c>
      <c r="L1065" s="29">
        <v>4</v>
      </c>
      <c r="M1065" s="29">
        <v>10</v>
      </c>
      <c r="N1065" s="29">
        <v>33</v>
      </c>
      <c r="O1065" s="29">
        <v>47</v>
      </c>
      <c r="P1065" s="29">
        <v>0</v>
      </c>
      <c r="Q1065" s="29">
        <v>553</v>
      </c>
      <c r="R1065" s="29">
        <v>10</v>
      </c>
      <c r="S1065" s="29">
        <f>SUM(Table6[[#This Row],[AmInd]:[HawPI]],Table6[[#This Row],[Multiple]])</f>
        <v>104</v>
      </c>
      <c r="T1065" s="29">
        <v>651</v>
      </c>
      <c r="U1065" s="31">
        <v>0.99086757990867602</v>
      </c>
      <c r="V1065" s="29">
        <v>6</v>
      </c>
      <c r="W1065" s="31">
        <v>9.1324200913242004E-3</v>
      </c>
      <c r="X1065" s="29">
        <v>0</v>
      </c>
      <c r="Y1065" s="29">
        <v>0</v>
      </c>
      <c r="Z1065" s="29" t="s">
        <v>1869</v>
      </c>
      <c r="AA1065" s="29">
        <v>0</v>
      </c>
      <c r="AB1065" s="29">
        <v>0</v>
      </c>
      <c r="AC1065" s="29">
        <v>0</v>
      </c>
      <c r="AD1065" s="28">
        <v>0</v>
      </c>
      <c r="AE1065" s="29">
        <v>234</v>
      </c>
      <c r="AF1065" s="29">
        <v>224</v>
      </c>
      <c r="AG1065" s="29">
        <v>199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145</v>
      </c>
      <c r="AP1065" s="72">
        <f>Table6[[#This Row],[FRL]]/Table6[[#This Row],[Total Students]]</f>
        <v>0.22070015220700151</v>
      </c>
      <c r="AQ1065" s="29">
        <v>147</v>
      </c>
      <c r="AR1065" s="57">
        <f>Table6[[#This Row],[At Risk]]/Table6[[#This Row],[Total Students]]</f>
        <v>0.22374429223744291</v>
      </c>
      <c r="AS1065" s="29" t="s">
        <v>1767</v>
      </c>
      <c r="AT1065" s="29" t="s">
        <v>1795</v>
      </c>
      <c r="AU1065" s="70" t="s">
        <v>3247</v>
      </c>
    </row>
    <row r="1066" spans="2:47" x14ac:dyDescent="0.25">
      <c r="B1066" s="28" t="s">
        <v>1808</v>
      </c>
      <c r="C1066" s="28" t="s">
        <v>182</v>
      </c>
      <c r="D1066" s="28" t="s">
        <v>183</v>
      </c>
      <c r="E1066" s="28" t="s">
        <v>2743</v>
      </c>
      <c r="F1066" s="28" t="s">
        <v>1451</v>
      </c>
      <c r="G1066" s="29">
        <v>735</v>
      </c>
      <c r="H1066" s="29">
        <v>351</v>
      </c>
      <c r="I1066" s="31">
        <v>0.477551020408163</v>
      </c>
      <c r="J1066" s="29">
        <v>384</v>
      </c>
      <c r="K1066" s="31">
        <v>0.522448979591837</v>
      </c>
      <c r="L1066" s="29">
        <v>3</v>
      </c>
      <c r="M1066" s="29">
        <v>1</v>
      </c>
      <c r="N1066" s="29">
        <v>59</v>
      </c>
      <c r="O1066" s="29">
        <v>28</v>
      </c>
      <c r="P1066" s="29">
        <v>0</v>
      </c>
      <c r="Q1066" s="29">
        <v>641</v>
      </c>
      <c r="R1066" s="29">
        <v>3</v>
      </c>
      <c r="S1066" s="29">
        <f>SUM(Table6[[#This Row],[AmInd]:[HawPI]],Table6[[#This Row],[Multiple]])</f>
        <v>94</v>
      </c>
      <c r="T1066" s="29">
        <v>724</v>
      </c>
      <c r="U1066" s="31">
        <v>0.98503401360544196</v>
      </c>
      <c r="V1066" s="29">
        <v>11</v>
      </c>
      <c r="W1066" s="31">
        <v>1.49659863945578E-2</v>
      </c>
      <c r="X1066" s="29">
        <v>0</v>
      </c>
      <c r="Y1066" s="29">
        <v>0</v>
      </c>
      <c r="Z1066" s="29" t="s">
        <v>1869</v>
      </c>
      <c r="AA1066" s="29">
        <v>0</v>
      </c>
      <c r="AB1066" s="29">
        <v>0</v>
      </c>
      <c r="AC1066" s="29">
        <v>0</v>
      </c>
      <c r="AD1066" s="28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189</v>
      </c>
      <c r="AK1066" s="29">
        <v>12</v>
      </c>
      <c r="AL1066" s="29">
        <v>189</v>
      </c>
      <c r="AM1066" s="29">
        <v>184</v>
      </c>
      <c r="AN1066" s="29">
        <v>161</v>
      </c>
      <c r="AO1066" s="29">
        <v>401</v>
      </c>
      <c r="AP1066" s="72">
        <f>Table6[[#This Row],[FRL]]/Table6[[#This Row],[Total Students]]</f>
        <v>0.54557823129251704</v>
      </c>
      <c r="AQ1066" s="29">
        <v>403</v>
      </c>
      <c r="AR1066" s="57">
        <f>Table6[[#This Row],[At Risk]]/Table6[[#This Row],[Total Students]]</f>
        <v>0.54829931972789114</v>
      </c>
      <c r="AS1066" s="29" t="s">
        <v>1767</v>
      </c>
      <c r="AT1066" s="29" t="s">
        <v>1795</v>
      </c>
      <c r="AU1066" s="70" t="s">
        <v>3247</v>
      </c>
    </row>
    <row r="1067" spans="2:47" x14ac:dyDescent="0.25">
      <c r="B1067" s="28" t="s">
        <v>1808</v>
      </c>
      <c r="C1067" s="28" t="s">
        <v>182</v>
      </c>
      <c r="D1067" s="28" t="s">
        <v>183</v>
      </c>
      <c r="E1067" s="28" t="s">
        <v>2744</v>
      </c>
      <c r="F1067" s="28" t="s">
        <v>1452</v>
      </c>
      <c r="G1067" s="29">
        <v>645</v>
      </c>
      <c r="H1067" s="29">
        <v>297</v>
      </c>
      <c r="I1067" s="31">
        <v>0.46046511627907</v>
      </c>
      <c r="J1067" s="29">
        <v>348</v>
      </c>
      <c r="K1067" s="31">
        <v>0.53953488372092995</v>
      </c>
      <c r="L1067" s="29">
        <v>2</v>
      </c>
      <c r="M1067" s="29">
        <v>8</v>
      </c>
      <c r="N1067" s="29">
        <v>191</v>
      </c>
      <c r="O1067" s="29">
        <v>78</v>
      </c>
      <c r="P1067" s="29">
        <v>0</v>
      </c>
      <c r="Q1067" s="29">
        <v>355</v>
      </c>
      <c r="R1067" s="29">
        <v>11</v>
      </c>
      <c r="S1067" s="29">
        <f>SUM(Table6[[#This Row],[AmInd]:[HawPI]],Table6[[#This Row],[Multiple]])</f>
        <v>290</v>
      </c>
      <c r="T1067" s="29">
        <v>607</v>
      </c>
      <c r="U1067" s="31">
        <v>0.94108527131782904</v>
      </c>
      <c r="V1067" s="29">
        <v>38</v>
      </c>
      <c r="W1067" s="31">
        <v>5.89147286821705E-2</v>
      </c>
      <c r="X1067" s="29">
        <v>0</v>
      </c>
      <c r="Y1067" s="29">
        <v>0</v>
      </c>
      <c r="Z1067" s="29" t="s">
        <v>1869</v>
      </c>
      <c r="AA1067" s="29">
        <v>0</v>
      </c>
      <c r="AB1067" s="29">
        <v>0</v>
      </c>
      <c r="AC1067" s="29">
        <v>0</v>
      </c>
      <c r="AD1067" s="28">
        <v>0</v>
      </c>
      <c r="AE1067" s="29">
        <v>226</v>
      </c>
      <c r="AF1067" s="29">
        <v>209</v>
      </c>
      <c r="AG1067" s="29">
        <v>210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457</v>
      </c>
      <c r="AP1067" s="72">
        <f>Table6[[#This Row],[FRL]]/Table6[[#This Row],[Total Students]]</f>
        <v>0.70852713178294568</v>
      </c>
      <c r="AQ1067" s="29">
        <v>457</v>
      </c>
      <c r="AR1067" s="57">
        <f>Table6[[#This Row],[At Risk]]/Table6[[#This Row],[Total Students]]</f>
        <v>0.70852713178294568</v>
      </c>
      <c r="AS1067" s="29" t="s">
        <v>1767</v>
      </c>
      <c r="AT1067" s="29" t="s">
        <v>1795</v>
      </c>
      <c r="AU1067" s="70" t="s">
        <v>3247</v>
      </c>
    </row>
    <row r="1068" spans="2:47" x14ac:dyDescent="0.25">
      <c r="B1068" s="28" t="s">
        <v>1808</v>
      </c>
      <c r="C1068" s="28" t="s">
        <v>182</v>
      </c>
      <c r="D1068" s="28" t="s">
        <v>183</v>
      </c>
      <c r="E1068" s="28" t="s">
        <v>2745</v>
      </c>
      <c r="F1068" s="28" t="s">
        <v>1453</v>
      </c>
      <c r="G1068" s="29">
        <v>324</v>
      </c>
      <c r="H1068" s="29">
        <v>167</v>
      </c>
      <c r="I1068" s="31">
        <v>0.51543209876543195</v>
      </c>
      <c r="J1068" s="29">
        <v>157</v>
      </c>
      <c r="K1068" s="31">
        <v>0.484567901234568</v>
      </c>
      <c r="L1068" s="29">
        <v>1</v>
      </c>
      <c r="M1068" s="29">
        <v>3</v>
      </c>
      <c r="N1068" s="29">
        <v>94</v>
      </c>
      <c r="O1068" s="29">
        <v>25</v>
      </c>
      <c r="P1068" s="29">
        <v>0</v>
      </c>
      <c r="Q1068" s="29">
        <v>196</v>
      </c>
      <c r="R1068" s="29">
        <v>5</v>
      </c>
      <c r="S1068" s="29">
        <f>SUM(Table6[[#This Row],[AmInd]:[HawPI]],Table6[[#This Row],[Multiple]])</f>
        <v>128</v>
      </c>
      <c r="T1068" s="29">
        <v>315</v>
      </c>
      <c r="U1068" s="31">
        <v>0.97222222222222199</v>
      </c>
      <c r="V1068" s="29">
        <v>9</v>
      </c>
      <c r="W1068" s="31">
        <v>2.7777777777777801E-2</v>
      </c>
      <c r="X1068" s="29">
        <v>0</v>
      </c>
      <c r="Y1068" s="29">
        <v>0</v>
      </c>
      <c r="Z1068" s="29" t="s">
        <v>1869</v>
      </c>
      <c r="AA1068" s="29">
        <v>0</v>
      </c>
      <c r="AB1068" s="29">
        <v>0</v>
      </c>
      <c r="AC1068" s="29">
        <v>0</v>
      </c>
      <c r="AD1068" s="28">
        <v>0</v>
      </c>
      <c r="AE1068" s="29">
        <v>0</v>
      </c>
      <c r="AF1068" s="29">
        <v>0</v>
      </c>
      <c r="AG1068" s="29">
        <v>0</v>
      </c>
      <c r="AH1068" s="29">
        <v>160</v>
      </c>
      <c r="AI1068" s="29">
        <v>164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209</v>
      </c>
      <c r="AP1068" s="72">
        <f>Table6[[#This Row],[FRL]]/Table6[[#This Row],[Total Students]]</f>
        <v>0.64506172839506171</v>
      </c>
      <c r="AQ1068" s="29">
        <v>211</v>
      </c>
      <c r="AR1068" s="57">
        <f>Table6[[#This Row],[At Risk]]/Table6[[#This Row],[Total Students]]</f>
        <v>0.65123456790123457</v>
      </c>
      <c r="AS1068" s="29" t="s">
        <v>1767</v>
      </c>
      <c r="AT1068" s="29" t="s">
        <v>1795</v>
      </c>
      <c r="AU1068" s="70" t="s">
        <v>3247</v>
      </c>
    </row>
    <row r="1069" spans="2:47" x14ac:dyDescent="0.25">
      <c r="B1069" s="28" t="s">
        <v>1808</v>
      </c>
      <c r="C1069" s="28" t="s">
        <v>182</v>
      </c>
      <c r="D1069" s="28" t="s">
        <v>183</v>
      </c>
      <c r="E1069" s="28" t="s">
        <v>2746</v>
      </c>
      <c r="F1069" s="28" t="s">
        <v>1454</v>
      </c>
      <c r="G1069" s="29">
        <v>692</v>
      </c>
      <c r="H1069" s="29">
        <v>328</v>
      </c>
      <c r="I1069" s="31">
        <v>0.47398843930635798</v>
      </c>
      <c r="J1069" s="29">
        <v>364</v>
      </c>
      <c r="K1069" s="31">
        <v>0.52601156069364197</v>
      </c>
      <c r="L1069" s="29">
        <v>3</v>
      </c>
      <c r="M1069" s="29">
        <v>19</v>
      </c>
      <c r="N1069" s="29">
        <v>383</v>
      </c>
      <c r="O1069" s="29">
        <v>33</v>
      </c>
      <c r="P1069" s="29">
        <v>1</v>
      </c>
      <c r="Q1069" s="29">
        <v>232</v>
      </c>
      <c r="R1069" s="29">
        <v>21</v>
      </c>
      <c r="S1069" s="29">
        <f>SUM(Table6[[#This Row],[AmInd]:[HawPI]],Table6[[#This Row],[Multiple]])</f>
        <v>460</v>
      </c>
      <c r="T1069" s="29">
        <v>679</v>
      </c>
      <c r="U1069" s="31">
        <v>0.98121387283237005</v>
      </c>
      <c r="V1069" s="29">
        <v>13</v>
      </c>
      <c r="W1069" s="31">
        <v>1.87861271676301E-2</v>
      </c>
      <c r="X1069" s="29">
        <v>0</v>
      </c>
      <c r="Y1069" s="29">
        <v>0</v>
      </c>
      <c r="Z1069" s="29" t="s">
        <v>1869</v>
      </c>
      <c r="AA1069" s="29">
        <v>0</v>
      </c>
      <c r="AB1069" s="29">
        <v>0</v>
      </c>
      <c r="AC1069" s="29">
        <v>0</v>
      </c>
      <c r="AD1069" s="28">
        <v>0</v>
      </c>
      <c r="AE1069" s="29">
        <v>0</v>
      </c>
      <c r="AF1069" s="29">
        <v>0</v>
      </c>
      <c r="AG1069" s="29">
        <v>239</v>
      </c>
      <c r="AH1069" s="29">
        <v>241</v>
      </c>
      <c r="AI1069" s="29">
        <v>212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544</v>
      </c>
      <c r="AP1069" s="72">
        <f>Table6[[#This Row],[FRL]]/Table6[[#This Row],[Total Students]]</f>
        <v>0.78612716763005785</v>
      </c>
      <c r="AQ1069" s="29">
        <v>546</v>
      </c>
      <c r="AR1069" s="57">
        <f>Table6[[#This Row],[At Risk]]/Table6[[#This Row],[Total Students]]</f>
        <v>0.78901734104046239</v>
      </c>
      <c r="AS1069" s="29" t="s">
        <v>1767</v>
      </c>
      <c r="AT1069" s="29" t="s">
        <v>1795</v>
      </c>
      <c r="AU1069" s="70" t="s">
        <v>3247</v>
      </c>
    </row>
    <row r="1070" spans="2:47" x14ac:dyDescent="0.25">
      <c r="B1070" s="28" t="s">
        <v>1808</v>
      </c>
      <c r="C1070" s="28" t="s">
        <v>182</v>
      </c>
      <c r="D1070" s="28" t="s">
        <v>183</v>
      </c>
      <c r="E1070" s="28" t="s">
        <v>2747</v>
      </c>
      <c r="F1070" s="28" t="s">
        <v>1455</v>
      </c>
      <c r="G1070" s="29">
        <v>499</v>
      </c>
      <c r="H1070" s="29">
        <v>242</v>
      </c>
      <c r="I1070" s="31">
        <v>0.48496993987976</v>
      </c>
      <c r="J1070" s="29">
        <v>257</v>
      </c>
      <c r="K1070" s="31">
        <v>0.51503006012024</v>
      </c>
      <c r="L1070" s="29">
        <v>1</v>
      </c>
      <c r="M1070" s="29">
        <v>0</v>
      </c>
      <c r="N1070" s="29">
        <v>44</v>
      </c>
      <c r="O1070" s="29">
        <v>14</v>
      </c>
      <c r="P1070" s="29">
        <v>0</v>
      </c>
      <c r="Q1070" s="29">
        <v>433</v>
      </c>
      <c r="R1070" s="29">
        <v>7</v>
      </c>
      <c r="S1070" s="29">
        <f>SUM(Table6[[#This Row],[AmInd]:[HawPI]],Table6[[#This Row],[Multiple]])</f>
        <v>66</v>
      </c>
      <c r="T1070" s="29">
        <v>497</v>
      </c>
      <c r="U1070" s="31">
        <v>0.99599198396793598</v>
      </c>
      <c r="V1070" s="29">
        <v>2</v>
      </c>
      <c r="W1070" s="31">
        <v>4.0080160320641297E-3</v>
      </c>
      <c r="X1070" s="29">
        <v>0</v>
      </c>
      <c r="Y1070" s="29">
        <v>0</v>
      </c>
      <c r="Z1070" s="29" t="s">
        <v>1869</v>
      </c>
      <c r="AA1070" s="29">
        <v>0</v>
      </c>
      <c r="AB1070" s="29">
        <v>0</v>
      </c>
      <c r="AC1070" s="29">
        <v>0</v>
      </c>
      <c r="AD1070" s="28">
        <v>0</v>
      </c>
      <c r="AE1070" s="29">
        <v>0</v>
      </c>
      <c r="AF1070" s="29">
        <v>0</v>
      </c>
      <c r="AG1070" s="29">
        <v>174</v>
      </c>
      <c r="AH1070" s="29">
        <v>156</v>
      </c>
      <c r="AI1070" s="29">
        <v>169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339</v>
      </c>
      <c r="AP1070" s="72">
        <f>Table6[[#This Row],[FRL]]/Table6[[#This Row],[Total Students]]</f>
        <v>0.67935871743486975</v>
      </c>
      <c r="AQ1070" s="29">
        <v>339</v>
      </c>
      <c r="AR1070" s="57">
        <f>Table6[[#This Row],[At Risk]]/Table6[[#This Row],[Total Students]]</f>
        <v>0.67935871743486975</v>
      </c>
      <c r="AS1070" s="29" t="s">
        <v>1767</v>
      </c>
      <c r="AT1070" s="29" t="s">
        <v>1795</v>
      </c>
      <c r="AU1070" s="70" t="s">
        <v>3247</v>
      </c>
    </row>
    <row r="1071" spans="2:47" x14ac:dyDescent="0.25">
      <c r="B1071" s="28" t="s">
        <v>1808</v>
      </c>
      <c r="C1071" s="28" t="s">
        <v>182</v>
      </c>
      <c r="D1071" s="28" t="s">
        <v>183</v>
      </c>
      <c r="E1071" s="28" t="s">
        <v>2748</v>
      </c>
      <c r="F1071" s="28" t="s">
        <v>1456</v>
      </c>
      <c r="G1071" s="29">
        <v>887</v>
      </c>
      <c r="H1071" s="29">
        <v>423</v>
      </c>
      <c r="I1071" s="31">
        <v>0.47629796839729099</v>
      </c>
      <c r="J1071" s="29">
        <v>464</v>
      </c>
      <c r="K1071" s="31">
        <v>0.52370203160270901</v>
      </c>
      <c r="L1071" s="29">
        <v>4</v>
      </c>
      <c r="M1071" s="29">
        <v>21</v>
      </c>
      <c r="N1071" s="29">
        <v>539</v>
      </c>
      <c r="O1071" s="29">
        <v>48</v>
      </c>
      <c r="P1071" s="29">
        <v>1</v>
      </c>
      <c r="Q1071" s="29">
        <v>266</v>
      </c>
      <c r="R1071" s="29">
        <v>9</v>
      </c>
      <c r="S1071" s="29">
        <f>SUM(Table6[[#This Row],[AmInd]:[HawPI]],Table6[[#This Row],[Multiple]])</f>
        <v>622</v>
      </c>
      <c r="T1071" s="29">
        <v>871</v>
      </c>
      <c r="U1071" s="31">
        <v>0.98081264108352095</v>
      </c>
      <c r="V1071" s="29">
        <v>17</v>
      </c>
      <c r="W1071" s="31">
        <v>1.9187358916478599E-2</v>
      </c>
      <c r="X1071" s="29">
        <v>0</v>
      </c>
      <c r="Y1071" s="29">
        <v>0</v>
      </c>
      <c r="Z1071" s="29" t="s">
        <v>1869</v>
      </c>
      <c r="AA1071" s="29">
        <v>0</v>
      </c>
      <c r="AB1071" s="29">
        <v>0</v>
      </c>
      <c r="AC1071" s="29">
        <v>0</v>
      </c>
      <c r="AD1071" s="28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247</v>
      </c>
      <c r="AK1071" s="29">
        <v>6</v>
      </c>
      <c r="AL1071" s="29">
        <v>232</v>
      </c>
      <c r="AM1071" s="29">
        <v>195</v>
      </c>
      <c r="AN1071" s="29">
        <v>208</v>
      </c>
      <c r="AO1071" s="29">
        <v>589</v>
      </c>
      <c r="AP1071" s="72">
        <f>Table6[[#This Row],[FRL]]/Table6[[#This Row],[Total Students]]</f>
        <v>0.66403607666290865</v>
      </c>
      <c r="AQ1071" s="29">
        <v>596</v>
      </c>
      <c r="AR1071" s="57">
        <f>Table6[[#This Row],[At Risk]]/Table6[[#This Row],[Total Students]]</f>
        <v>0.67192784667418259</v>
      </c>
      <c r="AS1071" s="29" t="s">
        <v>1767</v>
      </c>
      <c r="AT1071" s="29" t="s">
        <v>1795</v>
      </c>
      <c r="AU1071" s="70" t="s">
        <v>3247</v>
      </c>
    </row>
    <row r="1072" spans="2:47" x14ac:dyDescent="0.25">
      <c r="B1072" s="28" t="s">
        <v>1808</v>
      </c>
      <c r="C1072" s="28" t="s">
        <v>182</v>
      </c>
      <c r="D1072" s="28" t="s">
        <v>183</v>
      </c>
      <c r="E1072" s="28" t="s">
        <v>2749</v>
      </c>
      <c r="F1072" s="28" t="s">
        <v>1341</v>
      </c>
      <c r="G1072" s="29">
        <v>327</v>
      </c>
      <c r="H1072" s="29">
        <v>157</v>
      </c>
      <c r="I1072" s="31">
        <v>0.48012232415902101</v>
      </c>
      <c r="J1072" s="29">
        <v>170</v>
      </c>
      <c r="K1072" s="31">
        <v>0.51987767584097899</v>
      </c>
      <c r="L1072" s="29">
        <v>0</v>
      </c>
      <c r="M1072" s="29">
        <v>0</v>
      </c>
      <c r="N1072" s="29">
        <v>4</v>
      </c>
      <c r="O1072" s="29">
        <v>11</v>
      </c>
      <c r="P1072" s="29">
        <v>0</v>
      </c>
      <c r="Q1072" s="29">
        <v>301</v>
      </c>
      <c r="R1072" s="29">
        <v>11</v>
      </c>
      <c r="S1072" s="29">
        <f>SUM(Table6[[#This Row],[AmInd]:[HawPI]],Table6[[#This Row],[Multiple]])</f>
        <v>26</v>
      </c>
      <c r="T1072" s="29">
        <v>327</v>
      </c>
      <c r="U1072" s="31">
        <v>1</v>
      </c>
      <c r="V1072" s="29">
        <v>0</v>
      </c>
      <c r="W1072" s="31">
        <v>0</v>
      </c>
      <c r="X1072" s="29">
        <v>0</v>
      </c>
      <c r="Y1072" s="29">
        <v>2</v>
      </c>
      <c r="Z1072" s="29" t="s">
        <v>1869</v>
      </c>
      <c r="AA1072" s="29">
        <v>35</v>
      </c>
      <c r="AB1072" s="29">
        <v>71</v>
      </c>
      <c r="AC1072" s="29">
        <v>51</v>
      </c>
      <c r="AD1072" s="28">
        <v>57</v>
      </c>
      <c r="AE1072" s="29">
        <v>60</v>
      </c>
      <c r="AF1072" s="29">
        <v>51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245</v>
      </c>
      <c r="AP1072" s="72">
        <f>Table6[[#This Row],[FRL]]/Table6[[#This Row],[Total Students]]</f>
        <v>0.74923547400611623</v>
      </c>
      <c r="AQ1072" s="29">
        <v>245</v>
      </c>
      <c r="AR1072" s="57">
        <f>Table6[[#This Row],[At Risk]]/Table6[[#This Row],[Total Students]]</f>
        <v>0.74923547400611623</v>
      </c>
      <c r="AS1072" s="29" t="s">
        <v>1767</v>
      </c>
      <c r="AT1072" s="29" t="s">
        <v>1795</v>
      </c>
      <c r="AU1072" s="70" t="s">
        <v>3247</v>
      </c>
    </row>
    <row r="1073" spans="2:47" x14ac:dyDescent="0.25">
      <c r="B1073" s="28" t="s">
        <v>1808</v>
      </c>
      <c r="C1073" s="28" t="s">
        <v>182</v>
      </c>
      <c r="D1073" s="28" t="s">
        <v>183</v>
      </c>
      <c r="E1073" s="28" t="s">
        <v>2750</v>
      </c>
      <c r="F1073" s="28" t="s">
        <v>1457</v>
      </c>
      <c r="G1073" s="29">
        <v>1569</v>
      </c>
      <c r="H1073" s="29">
        <v>796</v>
      </c>
      <c r="I1073" s="31">
        <v>0.50765306122449005</v>
      </c>
      <c r="J1073" s="29">
        <v>773</v>
      </c>
      <c r="K1073" s="31">
        <v>0.49234693877551</v>
      </c>
      <c r="L1073" s="29">
        <v>2</v>
      </c>
      <c r="M1073" s="29">
        <v>18</v>
      </c>
      <c r="N1073" s="29">
        <v>543</v>
      </c>
      <c r="O1073" s="29">
        <v>80</v>
      </c>
      <c r="P1073" s="29">
        <v>0</v>
      </c>
      <c r="Q1073" s="29">
        <v>897</v>
      </c>
      <c r="R1073" s="29">
        <v>28</v>
      </c>
      <c r="S1073" s="29">
        <f>SUM(Table6[[#This Row],[AmInd]:[HawPI]],Table6[[#This Row],[Multiple]])</f>
        <v>671</v>
      </c>
      <c r="T1073" s="29">
        <v>1546</v>
      </c>
      <c r="U1073" s="31">
        <v>0.98596938775510201</v>
      </c>
      <c r="V1073" s="29">
        <v>22</v>
      </c>
      <c r="W1073" s="31">
        <v>1.4030612244898001E-2</v>
      </c>
      <c r="X1073" s="29">
        <v>0</v>
      </c>
      <c r="Y1073" s="29">
        <v>0</v>
      </c>
      <c r="Z1073" s="29" t="s">
        <v>1869</v>
      </c>
      <c r="AA1073" s="29">
        <v>0</v>
      </c>
      <c r="AB1073" s="29">
        <v>0</v>
      </c>
      <c r="AC1073" s="29">
        <v>0</v>
      </c>
      <c r="AD1073" s="28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487</v>
      </c>
      <c r="AK1073" s="29">
        <v>3</v>
      </c>
      <c r="AL1073" s="29">
        <v>404</v>
      </c>
      <c r="AM1073" s="29">
        <v>355</v>
      </c>
      <c r="AN1073" s="29">
        <v>319</v>
      </c>
      <c r="AO1073" s="29">
        <v>748</v>
      </c>
      <c r="AP1073" s="72">
        <f>Table6[[#This Row],[FRL]]/Table6[[#This Row],[Total Students]]</f>
        <v>0.4767367750159337</v>
      </c>
      <c r="AQ1073" s="29">
        <v>753</v>
      </c>
      <c r="AR1073" s="57">
        <f>Table6[[#This Row],[At Risk]]/Table6[[#This Row],[Total Students]]</f>
        <v>0.47992351816443596</v>
      </c>
      <c r="AS1073" s="29" t="s">
        <v>1767</v>
      </c>
      <c r="AT1073" s="29" t="s">
        <v>1795</v>
      </c>
      <c r="AU1073" s="70" t="s">
        <v>3247</v>
      </c>
    </row>
    <row r="1074" spans="2:47" x14ac:dyDescent="0.25">
      <c r="B1074" s="28" t="s">
        <v>1808</v>
      </c>
      <c r="C1074" s="28" t="s">
        <v>182</v>
      </c>
      <c r="D1074" s="28" t="s">
        <v>183</v>
      </c>
      <c r="E1074" s="28" t="s">
        <v>2751</v>
      </c>
      <c r="F1074" s="28" t="s">
        <v>1458</v>
      </c>
      <c r="G1074" s="29">
        <v>792</v>
      </c>
      <c r="H1074" s="29">
        <v>362</v>
      </c>
      <c r="I1074" s="31">
        <v>0.45707070707070702</v>
      </c>
      <c r="J1074" s="29">
        <v>430</v>
      </c>
      <c r="K1074" s="31">
        <v>0.54292929292929304</v>
      </c>
      <c r="L1074" s="29">
        <v>2</v>
      </c>
      <c r="M1074" s="29">
        <v>7</v>
      </c>
      <c r="N1074" s="29">
        <v>282</v>
      </c>
      <c r="O1074" s="29">
        <v>49</v>
      </c>
      <c r="P1074" s="29">
        <v>0</v>
      </c>
      <c r="Q1074" s="29">
        <v>435</v>
      </c>
      <c r="R1074" s="29">
        <v>17</v>
      </c>
      <c r="S1074" s="29">
        <f>SUM(Table6[[#This Row],[AmInd]:[HawPI]],Table6[[#This Row],[Multiple]])</f>
        <v>357</v>
      </c>
      <c r="T1074" s="29">
        <v>783</v>
      </c>
      <c r="U1074" s="31">
        <v>0.98863636363636398</v>
      </c>
      <c r="V1074" s="29">
        <v>9</v>
      </c>
      <c r="W1074" s="31">
        <v>1.13636363636364E-2</v>
      </c>
      <c r="X1074" s="29">
        <v>0</v>
      </c>
      <c r="Y1074" s="29">
        <v>0</v>
      </c>
      <c r="Z1074" s="29" t="s">
        <v>1869</v>
      </c>
      <c r="AA1074" s="29">
        <v>0</v>
      </c>
      <c r="AB1074" s="29">
        <v>0</v>
      </c>
      <c r="AC1074" s="29">
        <v>0</v>
      </c>
      <c r="AD1074" s="28">
        <v>0</v>
      </c>
      <c r="AE1074" s="29">
        <v>0</v>
      </c>
      <c r="AF1074" s="29">
        <v>0</v>
      </c>
      <c r="AG1074" s="29">
        <v>0</v>
      </c>
      <c r="AH1074" s="29">
        <v>384</v>
      </c>
      <c r="AI1074" s="29">
        <v>408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468</v>
      </c>
      <c r="AP1074" s="72">
        <f>Table6[[#This Row],[FRL]]/Table6[[#This Row],[Total Students]]</f>
        <v>0.59090909090909094</v>
      </c>
      <c r="AQ1074" s="29">
        <v>470</v>
      </c>
      <c r="AR1074" s="57">
        <f>Table6[[#This Row],[At Risk]]/Table6[[#This Row],[Total Students]]</f>
        <v>0.59343434343434343</v>
      </c>
      <c r="AS1074" s="29" t="s">
        <v>1767</v>
      </c>
      <c r="AT1074" s="29" t="s">
        <v>1795</v>
      </c>
      <c r="AU1074" s="70" t="s">
        <v>3247</v>
      </c>
    </row>
    <row r="1075" spans="2:47" x14ac:dyDescent="0.25">
      <c r="B1075" s="28" t="s">
        <v>1808</v>
      </c>
      <c r="C1075" s="28" t="s">
        <v>182</v>
      </c>
      <c r="D1075" s="28" t="s">
        <v>183</v>
      </c>
      <c r="E1075" s="28" t="s">
        <v>2752</v>
      </c>
      <c r="F1075" s="28" t="s">
        <v>1459</v>
      </c>
      <c r="G1075" s="29">
        <v>1570</v>
      </c>
      <c r="H1075" s="29">
        <v>766</v>
      </c>
      <c r="I1075" s="31">
        <v>0.48789808917197502</v>
      </c>
      <c r="J1075" s="29">
        <v>804</v>
      </c>
      <c r="K1075" s="31">
        <v>0.51210191082802503</v>
      </c>
      <c r="L1075" s="29">
        <v>5</v>
      </c>
      <c r="M1075" s="29">
        <v>45</v>
      </c>
      <c r="N1075" s="29">
        <v>271</v>
      </c>
      <c r="O1075" s="29">
        <v>62</v>
      </c>
      <c r="P1075" s="29">
        <v>6</v>
      </c>
      <c r="Q1075" s="29">
        <v>1176</v>
      </c>
      <c r="R1075" s="29">
        <v>5</v>
      </c>
      <c r="S1075" s="29">
        <f>SUM(Table6[[#This Row],[AmInd]:[HawPI]],Table6[[#This Row],[Multiple]])</f>
        <v>394</v>
      </c>
      <c r="T1075" s="29">
        <v>1554</v>
      </c>
      <c r="U1075" s="31">
        <v>0.98980891719745201</v>
      </c>
      <c r="V1075" s="29">
        <v>16</v>
      </c>
      <c r="W1075" s="31">
        <v>1.01910828025478E-2</v>
      </c>
      <c r="X1075" s="29">
        <v>0</v>
      </c>
      <c r="Y1075" s="29">
        <v>0</v>
      </c>
      <c r="Z1075" s="29" t="s">
        <v>1869</v>
      </c>
      <c r="AA1075" s="29">
        <v>0</v>
      </c>
      <c r="AB1075" s="29">
        <v>0</v>
      </c>
      <c r="AC1075" s="29">
        <v>0</v>
      </c>
      <c r="AD1075" s="28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404</v>
      </c>
      <c r="AK1075" s="29">
        <v>3</v>
      </c>
      <c r="AL1075" s="29">
        <v>407</v>
      </c>
      <c r="AM1075" s="29">
        <v>398</v>
      </c>
      <c r="AN1075" s="29">
        <v>358</v>
      </c>
      <c r="AO1075" s="29">
        <v>453</v>
      </c>
      <c r="AP1075" s="72">
        <f>Table6[[#This Row],[FRL]]/Table6[[#This Row],[Total Students]]</f>
        <v>0.28853503184713375</v>
      </c>
      <c r="AQ1075" s="29">
        <v>458</v>
      </c>
      <c r="AR1075" s="57">
        <f>Table6[[#This Row],[At Risk]]/Table6[[#This Row],[Total Students]]</f>
        <v>0.29171974522292993</v>
      </c>
      <c r="AS1075" s="29" t="s">
        <v>1767</v>
      </c>
      <c r="AT1075" s="29" t="s">
        <v>1795</v>
      </c>
      <c r="AU1075" s="70" t="s">
        <v>3247</v>
      </c>
    </row>
    <row r="1076" spans="2:47" x14ac:dyDescent="0.25">
      <c r="B1076" s="28" t="s">
        <v>1808</v>
      </c>
      <c r="C1076" s="28" t="s">
        <v>182</v>
      </c>
      <c r="D1076" s="28" t="s">
        <v>183</v>
      </c>
      <c r="E1076" s="28" t="s">
        <v>2753</v>
      </c>
      <c r="F1076" s="28" t="s">
        <v>1460</v>
      </c>
      <c r="G1076" s="29">
        <v>402</v>
      </c>
      <c r="H1076" s="29">
        <v>181</v>
      </c>
      <c r="I1076" s="31">
        <v>0.45024875621890498</v>
      </c>
      <c r="J1076" s="29">
        <v>221</v>
      </c>
      <c r="K1076" s="31">
        <v>0.54975124378109497</v>
      </c>
      <c r="L1076" s="29">
        <v>1</v>
      </c>
      <c r="M1076" s="29">
        <v>0</v>
      </c>
      <c r="N1076" s="29">
        <v>157</v>
      </c>
      <c r="O1076" s="29">
        <v>53</v>
      </c>
      <c r="P1076" s="29">
        <v>2</v>
      </c>
      <c r="Q1076" s="29">
        <v>150</v>
      </c>
      <c r="R1076" s="29">
        <v>39</v>
      </c>
      <c r="S1076" s="29">
        <f>SUM(Table6[[#This Row],[AmInd]:[HawPI]],Table6[[#This Row],[Multiple]])</f>
        <v>252</v>
      </c>
      <c r="T1076" s="29">
        <v>366</v>
      </c>
      <c r="U1076" s="31">
        <v>0.91044776119403004</v>
      </c>
      <c r="V1076" s="29">
        <v>36</v>
      </c>
      <c r="W1076" s="31">
        <v>8.9552238805970102E-2</v>
      </c>
      <c r="X1076" s="29">
        <v>0</v>
      </c>
      <c r="Y1076" s="29">
        <v>21</v>
      </c>
      <c r="Z1076" s="29" t="s">
        <v>1869</v>
      </c>
      <c r="AA1076" s="29">
        <v>91</v>
      </c>
      <c r="AB1076" s="29">
        <v>100</v>
      </c>
      <c r="AC1076" s="29">
        <v>90</v>
      </c>
      <c r="AD1076" s="28">
        <v>100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329</v>
      </c>
      <c r="AP1076" s="72">
        <f>Table6[[#This Row],[FRL]]/Table6[[#This Row],[Total Students]]</f>
        <v>0.81840796019900497</v>
      </c>
      <c r="AQ1076" s="29">
        <v>331</v>
      </c>
      <c r="AR1076" s="57">
        <f>Table6[[#This Row],[At Risk]]/Table6[[#This Row],[Total Students]]</f>
        <v>0.8233830845771144</v>
      </c>
      <c r="AS1076" s="29" t="s">
        <v>1767</v>
      </c>
      <c r="AT1076" s="29" t="s">
        <v>1795</v>
      </c>
      <c r="AU1076" s="70" t="s">
        <v>3247</v>
      </c>
    </row>
    <row r="1077" spans="2:47" x14ac:dyDescent="0.25">
      <c r="B1077" s="28" t="s">
        <v>1808</v>
      </c>
      <c r="C1077" s="28" t="s">
        <v>182</v>
      </c>
      <c r="D1077" s="28" t="s">
        <v>183</v>
      </c>
      <c r="E1077" s="28" t="s">
        <v>2754</v>
      </c>
      <c r="F1077" s="28" t="s">
        <v>529</v>
      </c>
      <c r="G1077" s="29">
        <v>468</v>
      </c>
      <c r="H1077" s="29">
        <v>218</v>
      </c>
      <c r="I1077" s="31">
        <v>0.46581196581196599</v>
      </c>
      <c r="J1077" s="29">
        <v>250</v>
      </c>
      <c r="K1077" s="31">
        <v>0.53418803418803396</v>
      </c>
      <c r="L1077" s="29">
        <v>2</v>
      </c>
      <c r="M1077" s="29">
        <v>2</v>
      </c>
      <c r="N1077" s="29">
        <v>26</v>
      </c>
      <c r="O1077" s="29">
        <v>39</v>
      </c>
      <c r="P1077" s="29">
        <v>0</v>
      </c>
      <c r="Q1077" s="29">
        <v>381</v>
      </c>
      <c r="R1077" s="29">
        <v>18</v>
      </c>
      <c r="S1077" s="29">
        <f>SUM(Table6[[#This Row],[AmInd]:[HawPI]],Table6[[#This Row],[Multiple]])</f>
        <v>87</v>
      </c>
      <c r="T1077" s="29">
        <v>445</v>
      </c>
      <c r="U1077" s="31">
        <v>0.95085470085470103</v>
      </c>
      <c r="V1077" s="29">
        <v>23</v>
      </c>
      <c r="W1077" s="31">
        <v>4.9145299145299103E-2</v>
      </c>
      <c r="X1077" s="29">
        <v>0</v>
      </c>
      <c r="Y1077" s="29">
        <v>0</v>
      </c>
      <c r="Z1077" s="29" t="s">
        <v>1869</v>
      </c>
      <c r="AA1077" s="29">
        <v>0</v>
      </c>
      <c r="AB1077" s="29">
        <v>75</v>
      </c>
      <c r="AC1077" s="29">
        <v>84</v>
      </c>
      <c r="AD1077" s="28">
        <v>89</v>
      </c>
      <c r="AE1077" s="29">
        <v>119</v>
      </c>
      <c r="AF1077" s="29">
        <v>101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0</v>
      </c>
      <c r="AM1077" s="29">
        <v>0</v>
      </c>
      <c r="AN1077" s="29">
        <v>0</v>
      </c>
      <c r="AO1077" s="29">
        <v>349</v>
      </c>
      <c r="AP1077" s="72">
        <f>Table6[[#This Row],[FRL]]/Table6[[#This Row],[Total Students]]</f>
        <v>0.74572649572649574</v>
      </c>
      <c r="AQ1077" s="29">
        <v>351</v>
      </c>
      <c r="AR1077" s="57">
        <f>Table6[[#This Row],[At Risk]]/Table6[[#This Row],[Total Students]]</f>
        <v>0.75</v>
      </c>
      <c r="AS1077" s="29" t="s">
        <v>1767</v>
      </c>
      <c r="AT1077" s="29" t="s">
        <v>1795</v>
      </c>
      <c r="AU1077" s="70" t="s">
        <v>3247</v>
      </c>
    </row>
    <row r="1078" spans="2:47" x14ac:dyDescent="0.25">
      <c r="B1078" s="28" t="s">
        <v>1808</v>
      </c>
      <c r="C1078" s="28" t="s">
        <v>182</v>
      </c>
      <c r="D1078" s="28" t="s">
        <v>183</v>
      </c>
      <c r="E1078" s="28" t="s">
        <v>2755</v>
      </c>
      <c r="F1078" s="28" t="s">
        <v>1461</v>
      </c>
      <c r="G1078" s="29">
        <v>588</v>
      </c>
      <c r="H1078" s="29">
        <v>299</v>
      </c>
      <c r="I1078" s="31">
        <v>0.50850340136054395</v>
      </c>
      <c r="J1078" s="29">
        <v>289</v>
      </c>
      <c r="K1078" s="31">
        <v>0.49149659863945599</v>
      </c>
      <c r="L1078" s="29">
        <v>0</v>
      </c>
      <c r="M1078" s="29">
        <v>6</v>
      </c>
      <c r="N1078" s="29">
        <v>44</v>
      </c>
      <c r="O1078" s="29">
        <v>52</v>
      </c>
      <c r="P1078" s="29">
        <v>1</v>
      </c>
      <c r="Q1078" s="29">
        <v>467</v>
      </c>
      <c r="R1078" s="29">
        <v>18</v>
      </c>
      <c r="S1078" s="29">
        <f>SUM(Table6[[#This Row],[AmInd]:[HawPI]],Table6[[#This Row],[Multiple]])</f>
        <v>121</v>
      </c>
      <c r="T1078" s="29">
        <v>563</v>
      </c>
      <c r="U1078" s="31">
        <v>0.95748299319727903</v>
      </c>
      <c r="V1078" s="29">
        <v>25</v>
      </c>
      <c r="W1078" s="31">
        <v>4.2517006802721101E-2</v>
      </c>
      <c r="X1078" s="29">
        <v>0</v>
      </c>
      <c r="Y1078" s="29">
        <v>6</v>
      </c>
      <c r="Z1078" s="29" t="s">
        <v>1869</v>
      </c>
      <c r="AA1078" s="29">
        <v>140</v>
      </c>
      <c r="AB1078" s="29">
        <v>160</v>
      </c>
      <c r="AC1078" s="29">
        <v>146</v>
      </c>
      <c r="AD1078" s="28">
        <v>136</v>
      </c>
      <c r="AE1078" s="29">
        <v>0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0</v>
      </c>
      <c r="AN1078" s="29">
        <v>0</v>
      </c>
      <c r="AO1078" s="29">
        <v>181</v>
      </c>
      <c r="AP1078" s="72">
        <f>Table6[[#This Row],[FRL]]/Table6[[#This Row],[Total Students]]</f>
        <v>0.30782312925170069</v>
      </c>
      <c r="AQ1078" s="29">
        <v>191</v>
      </c>
      <c r="AR1078" s="57">
        <f>Table6[[#This Row],[At Risk]]/Table6[[#This Row],[Total Students]]</f>
        <v>0.32482993197278914</v>
      </c>
      <c r="AS1078" s="29" t="s">
        <v>1767</v>
      </c>
      <c r="AT1078" s="29" t="s">
        <v>1795</v>
      </c>
      <c r="AU1078" s="70" t="s">
        <v>3247</v>
      </c>
    </row>
    <row r="1079" spans="2:47" x14ac:dyDescent="0.25">
      <c r="B1079" s="28" t="s">
        <v>1808</v>
      </c>
      <c r="C1079" s="28" t="s">
        <v>182</v>
      </c>
      <c r="D1079" s="28" t="s">
        <v>183</v>
      </c>
      <c r="E1079" s="28" t="s">
        <v>2756</v>
      </c>
      <c r="F1079" s="28" t="s">
        <v>1462</v>
      </c>
      <c r="G1079" s="29">
        <v>656</v>
      </c>
      <c r="H1079" s="29">
        <v>317</v>
      </c>
      <c r="I1079" s="31">
        <v>0.48323170731707299</v>
      </c>
      <c r="J1079" s="29">
        <v>339</v>
      </c>
      <c r="K1079" s="31">
        <v>0.51676829268292701</v>
      </c>
      <c r="L1079" s="29">
        <v>4</v>
      </c>
      <c r="M1079" s="29">
        <v>11</v>
      </c>
      <c r="N1079" s="29">
        <v>103</v>
      </c>
      <c r="O1079" s="29">
        <v>55</v>
      </c>
      <c r="P1079" s="29">
        <v>0</v>
      </c>
      <c r="Q1079" s="29">
        <v>447</v>
      </c>
      <c r="R1079" s="29">
        <v>36</v>
      </c>
      <c r="S1079" s="29">
        <f>SUM(Table6[[#This Row],[AmInd]:[HawPI]],Table6[[#This Row],[Multiple]])</f>
        <v>209</v>
      </c>
      <c r="T1079" s="29">
        <v>626</v>
      </c>
      <c r="U1079" s="31">
        <v>0.95426829268292701</v>
      </c>
      <c r="V1079" s="29">
        <v>30</v>
      </c>
      <c r="W1079" s="31">
        <v>4.5731707317073197E-2</v>
      </c>
      <c r="X1079" s="29">
        <v>0</v>
      </c>
      <c r="Y1079" s="29">
        <v>0</v>
      </c>
      <c r="Z1079" s="29" t="s">
        <v>1869</v>
      </c>
      <c r="AA1079" s="29">
        <v>0</v>
      </c>
      <c r="AB1079" s="29">
        <v>0</v>
      </c>
      <c r="AC1079" s="29">
        <v>326</v>
      </c>
      <c r="AD1079" s="28">
        <v>330</v>
      </c>
      <c r="AE1079" s="29">
        <v>0</v>
      </c>
      <c r="AF1079" s="29">
        <v>0</v>
      </c>
      <c r="AG1079" s="29">
        <v>0</v>
      </c>
      <c r="AH1079" s="29">
        <v>0</v>
      </c>
      <c r="AI1079" s="29">
        <v>0</v>
      </c>
      <c r="AJ1079" s="29">
        <v>0</v>
      </c>
      <c r="AK1079" s="29">
        <v>0</v>
      </c>
      <c r="AL1079" s="29">
        <v>0</v>
      </c>
      <c r="AM1079" s="29">
        <v>0</v>
      </c>
      <c r="AN1079" s="29">
        <v>0</v>
      </c>
      <c r="AO1079" s="29">
        <v>293</v>
      </c>
      <c r="AP1079" s="72">
        <f>Table6[[#This Row],[FRL]]/Table6[[#This Row],[Total Students]]</f>
        <v>0.44664634146341464</v>
      </c>
      <c r="AQ1079" s="29">
        <v>298</v>
      </c>
      <c r="AR1079" s="57">
        <f>Table6[[#This Row],[At Risk]]/Table6[[#This Row],[Total Students]]</f>
        <v>0.45426829268292684</v>
      </c>
      <c r="AS1079" s="29" t="s">
        <v>1767</v>
      </c>
      <c r="AT1079" s="29" t="s">
        <v>1795</v>
      </c>
      <c r="AU1079" s="70" t="s">
        <v>3247</v>
      </c>
    </row>
    <row r="1080" spans="2:47" ht="30" x14ac:dyDescent="0.25">
      <c r="B1080" s="28" t="s">
        <v>1808</v>
      </c>
      <c r="C1080" s="28" t="s">
        <v>182</v>
      </c>
      <c r="D1080" s="28" t="s">
        <v>183</v>
      </c>
      <c r="E1080" s="28" t="s">
        <v>2757</v>
      </c>
      <c r="F1080" s="28" t="s">
        <v>1463</v>
      </c>
      <c r="G1080" s="29">
        <v>466</v>
      </c>
      <c r="H1080" s="29">
        <v>200</v>
      </c>
      <c r="I1080" s="31">
        <v>0.42918454935622302</v>
      </c>
      <c r="J1080" s="29">
        <v>266</v>
      </c>
      <c r="K1080" s="31">
        <v>0.57081545064377703</v>
      </c>
      <c r="L1080" s="29">
        <v>0</v>
      </c>
      <c r="M1080" s="29">
        <v>3</v>
      </c>
      <c r="N1080" s="29">
        <v>81</v>
      </c>
      <c r="O1080" s="29">
        <v>27</v>
      </c>
      <c r="P1080" s="29">
        <v>0</v>
      </c>
      <c r="Q1080" s="29">
        <v>328</v>
      </c>
      <c r="R1080" s="29">
        <v>27</v>
      </c>
      <c r="S1080" s="29">
        <f>SUM(Table6[[#This Row],[AmInd]:[HawPI]],Table6[[#This Row],[Multiple]])</f>
        <v>138</v>
      </c>
      <c r="T1080" s="29">
        <v>450</v>
      </c>
      <c r="U1080" s="31">
        <v>0.96566523605150201</v>
      </c>
      <c r="V1080" s="29">
        <v>16</v>
      </c>
      <c r="W1080" s="31">
        <v>3.4334763948497903E-2</v>
      </c>
      <c r="X1080" s="29">
        <v>0</v>
      </c>
      <c r="Y1080" s="29">
        <v>13</v>
      </c>
      <c r="Z1080" s="29" t="s">
        <v>1869</v>
      </c>
      <c r="AA1080" s="29">
        <v>104</v>
      </c>
      <c r="AB1080" s="29">
        <v>118</v>
      </c>
      <c r="AC1080" s="29">
        <v>114</v>
      </c>
      <c r="AD1080" s="28">
        <v>117</v>
      </c>
      <c r="AE1080" s="29">
        <v>0</v>
      </c>
      <c r="AF1080" s="29">
        <v>0</v>
      </c>
      <c r="AG1080" s="29">
        <v>0</v>
      </c>
      <c r="AH1080" s="29">
        <v>0</v>
      </c>
      <c r="AI1080" s="29">
        <v>0</v>
      </c>
      <c r="AJ1080" s="29">
        <v>0</v>
      </c>
      <c r="AK1080" s="29">
        <v>0</v>
      </c>
      <c r="AL1080" s="29">
        <v>0</v>
      </c>
      <c r="AM1080" s="29">
        <v>0</v>
      </c>
      <c r="AN1080" s="29">
        <v>0</v>
      </c>
      <c r="AO1080" s="29">
        <v>244</v>
      </c>
      <c r="AP1080" s="72">
        <f>Table6[[#This Row],[FRL]]/Table6[[#This Row],[Total Students]]</f>
        <v>0.52360515021459231</v>
      </c>
      <c r="AQ1080" s="29">
        <v>246</v>
      </c>
      <c r="AR1080" s="57">
        <f>Table6[[#This Row],[At Risk]]/Table6[[#This Row],[Total Students]]</f>
        <v>0.52789699570815452</v>
      </c>
      <c r="AS1080" s="29" t="s">
        <v>1767</v>
      </c>
      <c r="AT1080" s="29" t="s">
        <v>1795</v>
      </c>
      <c r="AU1080" s="70" t="s">
        <v>3247</v>
      </c>
    </row>
    <row r="1081" spans="2:47" x14ac:dyDescent="0.25">
      <c r="B1081" s="28" t="s">
        <v>1808</v>
      </c>
      <c r="C1081" s="28" t="s">
        <v>182</v>
      </c>
      <c r="D1081" s="28" t="s">
        <v>183</v>
      </c>
      <c r="E1081" s="28" t="s">
        <v>2758</v>
      </c>
      <c r="F1081" s="28" t="s">
        <v>679</v>
      </c>
      <c r="G1081" s="29">
        <v>627</v>
      </c>
      <c r="H1081" s="29">
        <v>306</v>
      </c>
      <c r="I1081" s="31">
        <v>0.48803827751196199</v>
      </c>
      <c r="J1081" s="29">
        <v>321</v>
      </c>
      <c r="K1081" s="31">
        <v>0.51196172248803795</v>
      </c>
      <c r="L1081" s="29">
        <v>3</v>
      </c>
      <c r="M1081" s="29">
        <v>5</v>
      </c>
      <c r="N1081" s="29">
        <v>98</v>
      </c>
      <c r="O1081" s="29">
        <v>68</v>
      </c>
      <c r="P1081" s="29">
        <v>0</v>
      </c>
      <c r="Q1081" s="29">
        <v>418</v>
      </c>
      <c r="R1081" s="29">
        <v>35</v>
      </c>
      <c r="S1081" s="29">
        <f>SUM(Table6[[#This Row],[AmInd]:[HawPI]],Table6[[#This Row],[Multiple]])</f>
        <v>209</v>
      </c>
      <c r="T1081" s="29">
        <v>589</v>
      </c>
      <c r="U1081" s="31">
        <v>0.939393939393939</v>
      </c>
      <c r="V1081" s="29">
        <v>38</v>
      </c>
      <c r="W1081" s="31">
        <v>6.0606060606060601E-2</v>
      </c>
      <c r="X1081" s="29">
        <v>0</v>
      </c>
      <c r="Y1081" s="29">
        <v>17</v>
      </c>
      <c r="Z1081" s="29" t="s">
        <v>1869</v>
      </c>
      <c r="AA1081" s="29">
        <v>300</v>
      </c>
      <c r="AB1081" s="29">
        <v>310</v>
      </c>
      <c r="AC1081" s="29">
        <v>0</v>
      </c>
      <c r="AD1081" s="28">
        <v>0</v>
      </c>
      <c r="AE1081" s="29">
        <v>0</v>
      </c>
      <c r="AF1081" s="29">
        <v>0</v>
      </c>
      <c r="AG1081" s="29">
        <v>0</v>
      </c>
      <c r="AH1081" s="29">
        <v>0</v>
      </c>
      <c r="AI1081" s="29">
        <v>0</v>
      </c>
      <c r="AJ1081" s="29">
        <v>0</v>
      </c>
      <c r="AK1081" s="29">
        <v>0</v>
      </c>
      <c r="AL1081" s="29">
        <v>0</v>
      </c>
      <c r="AM1081" s="29">
        <v>0</v>
      </c>
      <c r="AN1081" s="29">
        <v>0</v>
      </c>
      <c r="AO1081" s="29">
        <v>292</v>
      </c>
      <c r="AP1081" s="72">
        <f>Table6[[#This Row],[FRL]]/Table6[[#This Row],[Total Students]]</f>
        <v>0.46570972886762363</v>
      </c>
      <c r="AQ1081" s="29">
        <v>302</v>
      </c>
      <c r="AR1081" s="57">
        <f>Table6[[#This Row],[At Risk]]/Table6[[#This Row],[Total Students]]</f>
        <v>0.48165869218500795</v>
      </c>
      <c r="AS1081" s="29" t="s">
        <v>1767</v>
      </c>
      <c r="AT1081" s="29" t="s">
        <v>1795</v>
      </c>
      <c r="AU1081" s="70" t="s">
        <v>3247</v>
      </c>
    </row>
    <row r="1082" spans="2:47" x14ac:dyDescent="0.25">
      <c r="B1082" s="28" t="s">
        <v>1808</v>
      </c>
      <c r="C1082" s="28" t="s">
        <v>182</v>
      </c>
      <c r="D1082" s="28" t="s">
        <v>183</v>
      </c>
      <c r="E1082" s="28" t="s">
        <v>2759</v>
      </c>
      <c r="F1082" s="28" t="s">
        <v>1464</v>
      </c>
      <c r="G1082" s="29">
        <v>738</v>
      </c>
      <c r="H1082" s="29">
        <v>355</v>
      </c>
      <c r="I1082" s="31">
        <v>0.48102981029810299</v>
      </c>
      <c r="J1082" s="29">
        <v>383</v>
      </c>
      <c r="K1082" s="31">
        <v>0.51897018970189701</v>
      </c>
      <c r="L1082" s="29">
        <v>4</v>
      </c>
      <c r="M1082" s="29">
        <v>20</v>
      </c>
      <c r="N1082" s="29">
        <v>27</v>
      </c>
      <c r="O1082" s="29">
        <v>59</v>
      </c>
      <c r="P1082" s="29">
        <v>0</v>
      </c>
      <c r="Q1082" s="29">
        <v>608</v>
      </c>
      <c r="R1082" s="29">
        <v>20</v>
      </c>
      <c r="S1082" s="29">
        <f>SUM(Table6[[#This Row],[AmInd]:[HawPI]],Table6[[#This Row],[Multiple]])</f>
        <v>130</v>
      </c>
      <c r="T1082" s="29">
        <v>726</v>
      </c>
      <c r="U1082" s="31">
        <v>0.98373983739837401</v>
      </c>
      <c r="V1082" s="29">
        <v>12</v>
      </c>
      <c r="W1082" s="31">
        <v>1.6260162601626001E-2</v>
      </c>
      <c r="X1082" s="29">
        <v>0</v>
      </c>
      <c r="Y1082" s="29">
        <v>7</v>
      </c>
      <c r="Z1082" s="29" t="s">
        <v>1869</v>
      </c>
      <c r="AA1082" s="29">
        <v>162</v>
      </c>
      <c r="AB1082" s="29">
        <v>198</v>
      </c>
      <c r="AC1082" s="29">
        <v>181</v>
      </c>
      <c r="AD1082" s="28">
        <v>190</v>
      </c>
      <c r="AE1082" s="29">
        <v>0</v>
      </c>
      <c r="AF1082" s="29">
        <v>0</v>
      </c>
      <c r="AG1082" s="29">
        <v>0</v>
      </c>
      <c r="AH1082" s="29">
        <v>0</v>
      </c>
      <c r="AI1082" s="29">
        <v>0</v>
      </c>
      <c r="AJ1082" s="29">
        <v>0</v>
      </c>
      <c r="AK1082" s="29">
        <v>0</v>
      </c>
      <c r="AL1082" s="29">
        <v>0</v>
      </c>
      <c r="AM1082" s="29">
        <v>0</v>
      </c>
      <c r="AN1082" s="29">
        <v>0</v>
      </c>
      <c r="AO1082" s="29">
        <v>150</v>
      </c>
      <c r="AP1082" s="72">
        <f>Table6[[#This Row],[FRL]]/Table6[[#This Row],[Total Students]]</f>
        <v>0.2032520325203252</v>
      </c>
      <c r="AQ1082" s="29">
        <v>160</v>
      </c>
      <c r="AR1082" s="57">
        <f>Table6[[#This Row],[At Risk]]/Table6[[#This Row],[Total Students]]</f>
        <v>0.21680216802168023</v>
      </c>
      <c r="AS1082" s="29" t="s">
        <v>1767</v>
      </c>
      <c r="AT1082" s="29" t="s">
        <v>1795</v>
      </c>
      <c r="AU1082" s="70" t="s">
        <v>3247</v>
      </c>
    </row>
    <row r="1083" spans="2:47" x14ac:dyDescent="0.25">
      <c r="B1083" s="28" t="s">
        <v>1808</v>
      </c>
      <c r="C1083" s="28" t="s">
        <v>182</v>
      </c>
      <c r="D1083" s="28" t="s">
        <v>183</v>
      </c>
      <c r="E1083" s="28" t="s">
        <v>2760</v>
      </c>
      <c r="F1083" s="28" t="s">
        <v>1465</v>
      </c>
      <c r="G1083" s="29">
        <v>847</v>
      </c>
      <c r="H1083" s="29">
        <v>425</v>
      </c>
      <c r="I1083" s="31">
        <v>0.501770956316411</v>
      </c>
      <c r="J1083" s="29">
        <v>422</v>
      </c>
      <c r="K1083" s="31">
        <v>0.498229043683589</v>
      </c>
      <c r="L1083" s="29">
        <v>3</v>
      </c>
      <c r="M1083" s="29">
        <v>27</v>
      </c>
      <c r="N1083" s="29">
        <v>42</v>
      </c>
      <c r="O1083" s="29">
        <v>47</v>
      </c>
      <c r="P1083" s="29">
        <v>2</v>
      </c>
      <c r="Q1083" s="29">
        <v>707</v>
      </c>
      <c r="R1083" s="29">
        <v>19</v>
      </c>
      <c r="S1083" s="29">
        <f>SUM(Table6[[#This Row],[AmInd]:[HawPI]],Table6[[#This Row],[Multiple]])</f>
        <v>140</v>
      </c>
      <c r="T1083" s="29">
        <v>840</v>
      </c>
      <c r="U1083" s="31">
        <v>0.99173553719008301</v>
      </c>
      <c r="V1083" s="29">
        <v>7</v>
      </c>
      <c r="W1083" s="31">
        <v>8.2644628099173608E-3</v>
      </c>
      <c r="X1083" s="29">
        <v>0</v>
      </c>
      <c r="Y1083" s="29">
        <v>0</v>
      </c>
      <c r="Z1083" s="29" t="s">
        <v>1869</v>
      </c>
      <c r="AA1083" s="29">
        <v>0</v>
      </c>
      <c r="AB1083" s="29">
        <v>0</v>
      </c>
      <c r="AC1083" s="29">
        <v>0</v>
      </c>
      <c r="AD1083" s="28">
        <v>0</v>
      </c>
      <c r="AE1083" s="29">
        <v>293</v>
      </c>
      <c r="AF1083" s="29">
        <v>266</v>
      </c>
      <c r="AG1083" s="29">
        <v>288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151</v>
      </c>
      <c r="AP1083" s="72">
        <f>Table6[[#This Row],[FRL]]/Table6[[#This Row],[Total Students]]</f>
        <v>0.1782762691853601</v>
      </c>
      <c r="AQ1083" s="29">
        <v>155</v>
      </c>
      <c r="AR1083" s="57">
        <f>Table6[[#This Row],[At Risk]]/Table6[[#This Row],[Total Students]]</f>
        <v>0.18299881936245574</v>
      </c>
      <c r="AS1083" s="29" t="s">
        <v>1767</v>
      </c>
      <c r="AT1083" s="29" t="s">
        <v>1795</v>
      </c>
      <c r="AU1083" s="70" t="s">
        <v>3247</v>
      </c>
    </row>
    <row r="1084" spans="2:47" x14ac:dyDescent="0.25">
      <c r="B1084" s="28" t="s">
        <v>1808</v>
      </c>
      <c r="C1084" s="28" t="s">
        <v>182</v>
      </c>
      <c r="D1084" s="28" t="s">
        <v>183</v>
      </c>
      <c r="E1084" s="28" t="s">
        <v>2761</v>
      </c>
      <c r="F1084" s="28" t="s">
        <v>1466</v>
      </c>
      <c r="G1084" s="29">
        <v>1678</v>
      </c>
      <c r="H1084" s="29">
        <v>867</v>
      </c>
      <c r="I1084" s="31">
        <v>0.51668653158522004</v>
      </c>
      <c r="J1084" s="29">
        <v>811</v>
      </c>
      <c r="K1084" s="31">
        <v>0.48331346841478001</v>
      </c>
      <c r="L1084" s="29">
        <v>3</v>
      </c>
      <c r="M1084" s="29">
        <v>30</v>
      </c>
      <c r="N1084" s="29">
        <v>158</v>
      </c>
      <c r="O1084" s="29">
        <v>89</v>
      </c>
      <c r="P1084" s="29">
        <v>1</v>
      </c>
      <c r="Q1084" s="29">
        <v>1385</v>
      </c>
      <c r="R1084" s="29">
        <v>12</v>
      </c>
      <c r="S1084" s="29">
        <f>SUM(Table6[[#This Row],[AmInd]:[HawPI]],Table6[[#This Row],[Multiple]])</f>
        <v>293</v>
      </c>
      <c r="T1084" s="29">
        <v>1657</v>
      </c>
      <c r="U1084" s="31">
        <v>0.98748510131108502</v>
      </c>
      <c r="V1084" s="29">
        <v>21</v>
      </c>
      <c r="W1084" s="31">
        <v>1.25148986889154E-2</v>
      </c>
      <c r="X1084" s="29">
        <v>0</v>
      </c>
      <c r="Y1084" s="29">
        <v>0</v>
      </c>
      <c r="Z1084" s="29" t="s">
        <v>1869</v>
      </c>
      <c r="AA1084" s="29">
        <v>0</v>
      </c>
      <c r="AB1084" s="29">
        <v>0</v>
      </c>
      <c r="AC1084" s="29">
        <v>0</v>
      </c>
      <c r="AD1084" s="28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455</v>
      </c>
      <c r="AK1084" s="29">
        <v>0</v>
      </c>
      <c r="AL1084" s="29">
        <v>433</v>
      </c>
      <c r="AM1084" s="29">
        <v>404</v>
      </c>
      <c r="AN1084" s="29">
        <v>386</v>
      </c>
      <c r="AO1084" s="29">
        <v>419</v>
      </c>
      <c r="AP1084" s="72">
        <f>Table6[[#This Row],[FRL]]/Table6[[#This Row],[Total Students]]</f>
        <v>0.24970202622169249</v>
      </c>
      <c r="AQ1084" s="29">
        <v>425</v>
      </c>
      <c r="AR1084" s="57">
        <f>Table6[[#This Row],[At Risk]]/Table6[[#This Row],[Total Students]]</f>
        <v>0.25327771156138262</v>
      </c>
      <c r="AS1084" s="29" t="s">
        <v>1767</v>
      </c>
      <c r="AT1084" s="29" t="s">
        <v>1795</v>
      </c>
      <c r="AU1084" s="70" t="s">
        <v>3247</v>
      </c>
    </row>
    <row r="1085" spans="2:47" x14ac:dyDescent="0.25">
      <c r="B1085" s="28" t="s">
        <v>1808</v>
      </c>
      <c r="C1085" s="28" t="s">
        <v>182</v>
      </c>
      <c r="D1085" s="28" t="s">
        <v>183</v>
      </c>
      <c r="E1085" s="28" t="s">
        <v>2762</v>
      </c>
      <c r="F1085" s="28" t="s">
        <v>1467</v>
      </c>
      <c r="G1085" s="29">
        <v>949</v>
      </c>
      <c r="H1085" s="29">
        <v>476</v>
      </c>
      <c r="I1085" s="31">
        <v>0.50158061116965202</v>
      </c>
      <c r="J1085" s="29">
        <v>473</v>
      </c>
      <c r="K1085" s="31">
        <v>0.49841938883034798</v>
      </c>
      <c r="L1085" s="29">
        <v>2</v>
      </c>
      <c r="M1085" s="29">
        <v>15</v>
      </c>
      <c r="N1085" s="29">
        <v>109</v>
      </c>
      <c r="O1085" s="29">
        <v>57</v>
      </c>
      <c r="P1085" s="29">
        <v>0</v>
      </c>
      <c r="Q1085" s="29">
        <v>760</v>
      </c>
      <c r="R1085" s="29">
        <v>6</v>
      </c>
      <c r="S1085" s="29">
        <f>SUM(Table6[[#This Row],[AmInd]:[HawPI]],Table6[[#This Row],[Multiple]])</f>
        <v>189</v>
      </c>
      <c r="T1085" s="29">
        <v>932</v>
      </c>
      <c r="U1085" s="31">
        <v>0.98208640674394099</v>
      </c>
      <c r="V1085" s="29">
        <v>17</v>
      </c>
      <c r="W1085" s="31">
        <v>1.7913593256058999E-2</v>
      </c>
      <c r="X1085" s="29">
        <v>0</v>
      </c>
      <c r="Y1085" s="29">
        <v>0</v>
      </c>
      <c r="Z1085" s="29" t="s">
        <v>1869</v>
      </c>
      <c r="AA1085" s="29">
        <v>0</v>
      </c>
      <c r="AB1085" s="29">
        <v>0</v>
      </c>
      <c r="AC1085" s="29">
        <v>0</v>
      </c>
      <c r="AD1085" s="28">
        <v>0</v>
      </c>
      <c r="AE1085" s="29">
        <v>0</v>
      </c>
      <c r="AF1085" s="29">
        <v>0</v>
      </c>
      <c r="AG1085" s="29">
        <v>0</v>
      </c>
      <c r="AH1085" s="29">
        <v>461</v>
      </c>
      <c r="AI1085" s="29">
        <v>488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296</v>
      </c>
      <c r="AP1085" s="72">
        <f>Table6[[#This Row],[FRL]]/Table6[[#This Row],[Total Students]]</f>
        <v>0.31190727081138042</v>
      </c>
      <c r="AQ1085" s="29">
        <v>302</v>
      </c>
      <c r="AR1085" s="57">
        <f>Table6[[#This Row],[At Risk]]/Table6[[#This Row],[Total Students]]</f>
        <v>0.31822971548998946</v>
      </c>
      <c r="AS1085" s="29" t="s">
        <v>1767</v>
      </c>
      <c r="AT1085" s="29" t="s">
        <v>1795</v>
      </c>
      <c r="AU1085" s="70" t="s">
        <v>3247</v>
      </c>
    </row>
    <row r="1086" spans="2:47" x14ac:dyDescent="0.25">
      <c r="B1086" s="28" t="s">
        <v>1808</v>
      </c>
      <c r="C1086" s="28" t="s">
        <v>182</v>
      </c>
      <c r="D1086" s="28" t="s">
        <v>183</v>
      </c>
      <c r="E1086" s="28" t="s">
        <v>2763</v>
      </c>
      <c r="F1086" s="28" t="s">
        <v>1468</v>
      </c>
      <c r="G1086" s="29">
        <v>396</v>
      </c>
      <c r="H1086" s="29">
        <v>197</v>
      </c>
      <c r="I1086" s="31">
        <v>0.49747474747474701</v>
      </c>
      <c r="J1086" s="29">
        <v>199</v>
      </c>
      <c r="K1086" s="31">
        <v>0.50252525252525204</v>
      </c>
      <c r="L1086" s="29">
        <v>2</v>
      </c>
      <c r="M1086" s="29">
        <v>6</v>
      </c>
      <c r="N1086" s="29">
        <v>29</v>
      </c>
      <c r="O1086" s="29">
        <v>18</v>
      </c>
      <c r="P1086" s="29">
        <v>1</v>
      </c>
      <c r="Q1086" s="29">
        <v>331</v>
      </c>
      <c r="R1086" s="29">
        <v>9</v>
      </c>
      <c r="S1086" s="29">
        <f>SUM(Table6[[#This Row],[AmInd]:[HawPI]],Table6[[#This Row],[Multiple]])</f>
        <v>65</v>
      </c>
      <c r="T1086" s="29">
        <v>387</v>
      </c>
      <c r="U1086" s="31">
        <v>0.97727272727272696</v>
      </c>
      <c r="V1086" s="29">
        <v>9</v>
      </c>
      <c r="W1086" s="31">
        <v>2.27272727272727E-2</v>
      </c>
      <c r="X1086" s="29">
        <v>0</v>
      </c>
      <c r="Y1086" s="29">
        <v>0</v>
      </c>
      <c r="Z1086" s="29" t="s">
        <v>1869</v>
      </c>
      <c r="AA1086" s="29">
        <v>0</v>
      </c>
      <c r="AB1086" s="29">
        <v>0</v>
      </c>
      <c r="AC1086" s="29">
        <v>182</v>
      </c>
      <c r="AD1086" s="28">
        <v>214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105</v>
      </c>
      <c r="AP1086" s="72">
        <f>Table6[[#This Row],[FRL]]/Table6[[#This Row],[Total Students]]</f>
        <v>0.26515151515151514</v>
      </c>
      <c r="AQ1086" s="29">
        <v>107</v>
      </c>
      <c r="AR1086" s="57">
        <f>Table6[[#This Row],[At Risk]]/Table6[[#This Row],[Total Students]]</f>
        <v>0.27020202020202022</v>
      </c>
      <c r="AS1086" s="29" t="s">
        <v>1767</v>
      </c>
      <c r="AT1086" s="29" t="s">
        <v>1795</v>
      </c>
      <c r="AU1086" s="70" t="s">
        <v>3247</v>
      </c>
    </row>
    <row r="1087" spans="2:47" x14ac:dyDescent="0.25">
      <c r="B1087" s="28" t="s">
        <v>1808</v>
      </c>
      <c r="C1087" s="28" t="s">
        <v>182</v>
      </c>
      <c r="D1087" s="28" t="s">
        <v>183</v>
      </c>
      <c r="E1087" s="28" t="s">
        <v>2764</v>
      </c>
      <c r="F1087" s="28" t="s">
        <v>1469</v>
      </c>
      <c r="G1087" s="29">
        <v>687</v>
      </c>
      <c r="H1087" s="29">
        <v>315</v>
      </c>
      <c r="I1087" s="31">
        <v>0.458515283842795</v>
      </c>
      <c r="J1087" s="29">
        <v>372</v>
      </c>
      <c r="K1087" s="31">
        <v>0.54148471615720495</v>
      </c>
      <c r="L1087" s="29">
        <v>6</v>
      </c>
      <c r="M1087" s="29">
        <v>11</v>
      </c>
      <c r="N1087" s="29">
        <v>48</v>
      </c>
      <c r="O1087" s="29">
        <v>45</v>
      </c>
      <c r="P1087" s="29">
        <v>0</v>
      </c>
      <c r="Q1087" s="29">
        <v>558</v>
      </c>
      <c r="R1087" s="29">
        <v>19</v>
      </c>
      <c r="S1087" s="29">
        <f>SUM(Table6[[#This Row],[AmInd]:[HawPI]],Table6[[#This Row],[Multiple]])</f>
        <v>129</v>
      </c>
      <c r="T1087" s="29">
        <v>674</v>
      </c>
      <c r="U1087" s="31">
        <v>0.98107714701601201</v>
      </c>
      <c r="V1087" s="29">
        <v>13</v>
      </c>
      <c r="W1087" s="31">
        <v>1.8922852983988402E-2</v>
      </c>
      <c r="X1087" s="29">
        <v>0</v>
      </c>
      <c r="Y1087" s="29">
        <v>0</v>
      </c>
      <c r="Z1087" s="29" t="s">
        <v>1869</v>
      </c>
      <c r="AA1087" s="29">
        <v>0</v>
      </c>
      <c r="AB1087" s="29">
        <v>0</v>
      </c>
      <c r="AC1087" s="29">
        <v>0</v>
      </c>
      <c r="AD1087" s="28">
        <v>0</v>
      </c>
      <c r="AE1087" s="29">
        <v>248</v>
      </c>
      <c r="AF1087" s="29">
        <v>224</v>
      </c>
      <c r="AG1087" s="29">
        <v>215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170</v>
      </c>
      <c r="AP1087" s="72">
        <f>Table6[[#This Row],[FRL]]/Table6[[#This Row],[Total Students]]</f>
        <v>0.24745269286754004</v>
      </c>
      <c r="AQ1087" s="29">
        <v>173</v>
      </c>
      <c r="AR1087" s="57">
        <f>Table6[[#This Row],[At Risk]]/Table6[[#This Row],[Total Students]]</f>
        <v>0.25181950509461426</v>
      </c>
      <c r="AS1087" s="29" t="s">
        <v>1767</v>
      </c>
      <c r="AT1087" s="29" t="s">
        <v>1795</v>
      </c>
      <c r="AU1087" s="70" t="s">
        <v>3247</v>
      </c>
    </row>
    <row r="1088" spans="2:47" x14ac:dyDescent="0.25">
      <c r="B1088" s="28" t="s">
        <v>1808</v>
      </c>
      <c r="C1088" s="28" t="s">
        <v>182</v>
      </c>
      <c r="D1088" s="28" t="s">
        <v>183</v>
      </c>
      <c r="E1088" s="28" t="s">
        <v>2765</v>
      </c>
      <c r="F1088" s="28" t="s">
        <v>1470</v>
      </c>
      <c r="G1088" s="29">
        <v>490</v>
      </c>
      <c r="H1088" s="29">
        <v>256</v>
      </c>
      <c r="I1088" s="31">
        <v>0.522448979591837</v>
      </c>
      <c r="J1088" s="29">
        <v>234</v>
      </c>
      <c r="K1088" s="31">
        <v>0.477551020408163</v>
      </c>
      <c r="L1088" s="29">
        <v>2</v>
      </c>
      <c r="M1088" s="29">
        <v>7</v>
      </c>
      <c r="N1088" s="29">
        <v>79</v>
      </c>
      <c r="O1088" s="29">
        <v>34</v>
      </c>
      <c r="P1088" s="29">
        <v>1</v>
      </c>
      <c r="Q1088" s="29">
        <v>360</v>
      </c>
      <c r="R1088" s="29">
        <v>7</v>
      </c>
      <c r="S1088" s="29">
        <f>SUM(Table6[[#This Row],[AmInd]:[HawPI]],Table6[[#This Row],[Multiple]])</f>
        <v>130</v>
      </c>
      <c r="T1088" s="29">
        <v>481</v>
      </c>
      <c r="U1088" s="31">
        <v>0.98163265306122405</v>
      </c>
      <c r="V1088" s="29">
        <v>9</v>
      </c>
      <c r="W1088" s="31">
        <v>1.8367346938775501E-2</v>
      </c>
      <c r="X1088" s="29">
        <v>0</v>
      </c>
      <c r="Y1088" s="29">
        <v>0</v>
      </c>
      <c r="Z1088" s="29" t="s">
        <v>1869</v>
      </c>
      <c r="AA1088" s="29">
        <v>0</v>
      </c>
      <c r="AB1088" s="29">
        <v>0</v>
      </c>
      <c r="AC1088" s="29">
        <v>0</v>
      </c>
      <c r="AD1088" s="28">
        <v>0</v>
      </c>
      <c r="AE1088" s="29">
        <v>0</v>
      </c>
      <c r="AF1088" s="29">
        <v>0</v>
      </c>
      <c r="AG1088" s="29">
        <v>0</v>
      </c>
      <c r="AH1088" s="29">
        <v>245</v>
      </c>
      <c r="AI1088" s="29">
        <v>245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178</v>
      </c>
      <c r="AP1088" s="72">
        <f>Table6[[#This Row],[FRL]]/Table6[[#This Row],[Total Students]]</f>
        <v>0.36326530612244901</v>
      </c>
      <c r="AQ1088" s="29">
        <v>185</v>
      </c>
      <c r="AR1088" s="57">
        <f>Table6[[#This Row],[At Risk]]/Table6[[#This Row],[Total Students]]</f>
        <v>0.37755102040816324</v>
      </c>
      <c r="AS1088" s="29" t="s">
        <v>1767</v>
      </c>
      <c r="AT1088" s="29" t="s">
        <v>1795</v>
      </c>
      <c r="AU1088" s="70" t="s">
        <v>3247</v>
      </c>
    </row>
    <row r="1089" spans="2:47" x14ac:dyDescent="0.25">
      <c r="B1089" s="28" t="s">
        <v>1808</v>
      </c>
      <c r="C1089" s="28" t="s">
        <v>182</v>
      </c>
      <c r="D1089" s="28" t="s">
        <v>183</v>
      </c>
      <c r="E1089" s="28" t="s">
        <v>2766</v>
      </c>
      <c r="F1089" s="28" t="s">
        <v>1471</v>
      </c>
      <c r="G1089" s="29">
        <v>75</v>
      </c>
      <c r="H1089" s="29">
        <v>38</v>
      </c>
      <c r="I1089" s="31">
        <v>0.50666666666666704</v>
      </c>
      <c r="J1089" s="29">
        <v>37</v>
      </c>
      <c r="K1089" s="31">
        <v>0.49333333333333301</v>
      </c>
      <c r="L1089" s="29">
        <v>0</v>
      </c>
      <c r="M1089" s="29">
        <v>1</v>
      </c>
      <c r="N1089" s="29">
        <v>5</v>
      </c>
      <c r="O1089" s="29">
        <v>4</v>
      </c>
      <c r="P1089" s="29">
        <v>0</v>
      </c>
      <c r="Q1089" s="29">
        <v>59</v>
      </c>
      <c r="R1089" s="29">
        <v>6</v>
      </c>
      <c r="S1089" s="29">
        <f>SUM(Table6[[#This Row],[AmInd]:[HawPI]],Table6[[#This Row],[Multiple]])</f>
        <v>16</v>
      </c>
      <c r="T1089" s="29">
        <v>73</v>
      </c>
      <c r="U1089" s="31">
        <v>0.97333333333333305</v>
      </c>
      <c r="V1089" s="29">
        <v>2</v>
      </c>
      <c r="W1089" s="31">
        <v>2.66666666666667E-2</v>
      </c>
      <c r="X1089" s="29">
        <v>0</v>
      </c>
      <c r="Y1089" s="29">
        <v>11</v>
      </c>
      <c r="Z1089" s="29" t="s">
        <v>1869</v>
      </c>
      <c r="AA1089" s="29">
        <v>64</v>
      </c>
      <c r="AB1089" s="29">
        <v>0</v>
      </c>
      <c r="AC1089" s="29">
        <v>0</v>
      </c>
      <c r="AD1089" s="28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50</v>
      </c>
      <c r="AP1089" s="72">
        <f>Table6[[#This Row],[FRL]]/Table6[[#This Row],[Total Students]]</f>
        <v>0.66666666666666663</v>
      </c>
      <c r="AQ1089" s="29">
        <v>51</v>
      </c>
      <c r="AR1089" s="57">
        <f>Table6[[#This Row],[At Risk]]/Table6[[#This Row],[Total Students]]</f>
        <v>0.68</v>
      </c>
      <c r="AS1089" s="29" t="s">
        <v>1767</v>
      </c>
      <c r="AT1089" s="29" t="s">
        <v>1795</v>
      </c>
      <c r="AU1089" s="70" t="s">
        <v>3247</v>
      </c>
    </row>
    <row r="1090" spans="2:47" x14ac:dyDescent="0.25">
      <c r="B1090" s="28" t="s">
        <v>1808</v>
      </c>
      <c r="C1090" s="28" t="s">
        <v>182</v>
      </c>
      <c r="D1090" s="28" t="s">
        <v>183</v>
      </c>
      <c r="E1090" s="28" t="s">
        <v>2767</v>
      </c>
      <c r="F1090" s="28" t="s">
        <v>1472</v>
      </c>
      <c r="G1090" s="29">
        <v>413</v>
      </c>
      <c r="H1090" s="29">
        <v>188</v>
      </c>
      <c r="I1090" s="31">
        <v>0.455205811138015</v>
      </c>
      <c r="J1090" s="29">
        <v>225</v>
      </c>
      <c r="K1090" s="31">
        <v>0.54479418886198605</v>
      </c>
      <c r="L1090" s="29">
        <v>0</v>
      </c>
      <c r="M1090" s="29">
        <v>7</v>
      </c>
      <c r="N1090" s="29">
        <v>22</v>
      </c>
      <c r="O1090" s="29">
        <v>41</v>
      </c>
      <c r="P1090" s="29">
        <v>0</v>
      </c>
      <c r="Q1090" s="29">
        <v>333</v>
      </c>
      <c r="R1090" s="29">
        <v>10</v>
      </c>
      <c r="S1090" s="29">
        <f>SUM(Table6[[#This Row],[AmInd]:[HawPI]],Table6[[#This Row],[Multiple]])</f>
        <v>80</v>
      </c>
      <c r="T1090" s="29">
        <v>399</v>
      </c>
      <c r="U1090" s="31">
        <v>0.96610169491525399</v>
      </c>
      <c r="V1090" s="29">
        <v>14</v>
      </c>
      <c r="W1090" s="31">
        <v>3.3898305084745797E-2</v>
      </c>
      <c r="X1090" s="29">
        <v>0</v>
      </c>
      <c r="Y1090" s="29">
        <v>11</v>
      </c>
      <c r="Z1090" s="29" t="s">
        <v>1869</v>
      </c>
      <c r="AA1090" s="29">
        <v>176</v>
      </c>
      <c r="AB1090" s="29">
        <v>226</v>
      </c>
      <c r="AC1090" s="29">
        <v>0</v>
      </c>
      <c r="AD1090" s="28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96</v>
      </c>
      <c r="AP1090" s="72">
        <f>Table6[[#This Row],[FRL]]/Table6[[#This Row],[Total Students]]</f>
        <v>0.23244552058111381</v>
      </c>
      <c r="AQ1090" s="29">
        <v>99</v>
      </c>
      <c r="AR1090" s="57">
        <f>Table6[[#This Row],[At Risk]]/Table6[[#This Row],[Total Students]]</f>
        <v>0.23970944309927361</v>
      </c>
      <c r="AS1090" s="29" t="s">
        <v>1767</v>
      </c>
      <c r="AT1090" s="29" t="s">
        <v>1795</v>
      </c>
      <c r="AU1090" s="70" t="s">
        <v>3247</v>
      </c>
    </row>
    <row r="1091" spans="2:47" x14ac:dyDescent="0.25">
      <c r="B1091" s="28" t="s">
        <v>1808</v>
      </c>
      <c r="C1091" s="28" t="s">
        <v>182</v>
      </c>
      <c r="D1091" s="28" t="s">
        <v>183</v>
      </c>
      <c r="E1091" s="28" t="s">
        <v>2768</v>
      </c>
      <c r="F1091" s="28" t="s">
        <v>1473</v>
      </c>
      <c r="G1091" s="29">
        <v>1024</v>
      </c>
      <c r="H1091" s="29">
        <v>501</v>
      </c>
      <c r="I1091" s="31">
        <v>0.4892578125</v>
      </c>
      <c r="J1091" s="29">
        <v>523</v>
      </c>
      <c r="K1091" s="31">
        <v>0.5107421875</v>
      </c>
      <c r="L1091" s="29">
        <v>2</v>
      </c>
      <c r="M1091" s="29">
        <v>9</v>
      </c>
      <c r="N1091" s="29">
        <v>165</v>
      </c>
      <c r="O1091" s="29">
        <v>42</v>
      </c>
      <c r="P1091" s="29">
        <v>0</v>
      </c>
      <c r="Q1091" s="29">
        <v>791</v>
      </c>
      <c r="R1091" s="29">
        <v>15</v>
      </c>
      <c r="S1091" s="29">
        <f>SUM(Table6[[#This Row],[AmInd]:[HawPI]],Table6[[#This Row],[Multiple]])</f>
        <v>233</v>
      </c>
      <c r="T1091" s="29">
        <v>1019</v>
      </c>
      <c r="U1091" s="31">
        <v>0.9951171875</v>
      </c>
      <c r="V1091" s="29">
        <v>5</v>
      </c>
      <c r="W1091" s="31">
        <v>4.8828125E-3</v>
      </c>
      <c r="X1091" s="29">
        <v>0</v>
      </c>
      <c r="Y1091" s="29">
        <v>0</v>
      </c>
      <c r="Z1091" s="29" t="s">
        <v>1869</v>
      </c>
      <c r="AA1091" s="29">
        <v>0</v>
      </c>
      <c r="AB1091" s="29">
        <v>0</v>
      </c>
      <c r="AC1091" s="29">
        <v>0</v>
      </c>
      <c r="AD1091" s="28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290</v>
      </c>
      <c r="AK1091" s="29">
        <v>10</v>
      </c>
      <c r="AL1091" s="29">
        <v>241</v>
      </c>
      <c r="AM1091" s="29">
        <v>244</v>
      </c>
      <c r="AN1091" s="29">
        <v>239</v>
      </c>
      <c r="AO1091" s="29">
        <v>309</v>
      </c>
      <c r="AP1091" s="72">
        <f>Table6[[#This Row],[FRL]]/Table6[[#This Row],[Total Students]]</f>
        <v>0.3017578125</v>
      </c>
      <c r="AQ1091" s="29">
        <v>310</v>
      </c>
      <c r="AR1091" s="57">
        <f>Table6[[#This Row],[At Risk]]/Table6[[#This Row],[Total Students]]</f>
        <v>0.302734375</v>
      </c>
      <c r="AS1091" s="29" t="s">
        <v>1767</v>
      </c>
      <c r="AT1091" s="29" t="s">
        <v>1795</v>
      </c>
      <c r="AU1091" s="70" t="s">
        <v>3247</v>
      </c>
    </row>
    <row r="1092" spans="2:47" x14ac:dyDescent="0.25">
      <c r="B1092" s="28" t="s">
        <v>1808</v>
      </c>
      <c r="C1092" s="28" t="s">
        <v>182</v>
      </c>
      <c r="D1092" s="28" t="s">
        <v>183</v>
      </c>
      <c r="E1092" s="28" t="s">
        <v>2769</v>
      </c>
      <c r="F1092" s="28" t="s">
        <v>1474</v>
      </c>
      <c r="G1092" s="29">
        <v>774</v>
      </c>
      <c r="H1092" s="29">
        <v>353</v>
      </c>
      <c r="I1092" s="31">
        <v>0.45607235142118902</v>
      </c>
      <c r="J1092" s="29">
        <v>421</v>
      </c>
      <c r="K1092" s="31">
        <v>0.54392764857881104</v>
      </c>
      <c r="L1092" s="29">
        <v>6</v>
      </c>
      <c r="M1092" s="29">
        <v>4</v>
      </c>
      <c r="N1092" s="29">
        <v>277</v>
      </c>
      <c r="O1092" s="29">
        <v>28</v>
      </c>
      <c r="P1092" s="29">
        <v>1</v>
      </c>
      <c r="Q1092" s="29">
        <v>420</v>
      </c>
      <c r="R1092" s="29">
        <v>38</v>
      </c>
      <c r="S1092" s="29">
        <f>SUM(Table6[[#This Row],[AmInd]:[HawPI]],Table6[[#This Row],[Multiple]])</f>
        <v>354</v>
      </c>
      <c r="T1092" s="29">
        <v>767</v>
      </c>
      <c r="U1092" s="31">
        <v>0.99095607235142102</v>
      </c>
      <c r="V1092" s="29">
        <v>7</v>
      </c>
      <c r="W1092" s="31">
        <v>9.0439276485788107E-3</v>
      </c>
      <c r="X1092" s="29">
        <v>0</v>
      </c>
      <c r="Y1092" s="29">
        <v>5</v>
      </c>
      <c r="Z1092" s="29" t="s">
        <v>1869</v>
      </c>
      <c r="AA1092" s="29">
        <v>93</v>
      </c>
      <c r="AB1092" s="29">
        <v>83</v>
      </c>
      <c r="AC1092" s="29">
        <v>112</v>
      </c>
      <c r="AD1092" s="28">
        <v>138</v>
      </c>
      <c r="AE1092" s="29">
        <v>117</v>
      </c>
      <c r="AF1092" s="29">
        <v>108</v>
      </c>
      <c r="AG1092" s="29">
        <v>118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471</v>
      </c>
      <c r="AP1092" s="72">
        <f>Table6[[#This Row],[FRL]]/Table6[[#This Row],[Total Students]]</f>
        <v>0.60852713178294571</v>
      </c>
      <c r="AQ1092" s="29">
        <v>476</v>
      </c>
      <c r="AR1092" s="57">
        <f>Table6[[#This Row],[At Risk]]/Table6[[#This Row],[Total Students]]</f>
        <v>0.61498708010335912</v>
      </c>
      <c r="AS1092" s="29" t="s">
        <v>1767</v>
      </c>
      <c r="AT1092" s="29" t="s">
        <v>1795</v>
      </c>
      <c r="AU1092" s="70" t="s">
        <v>3247</v>
      </c>
    </row>
    <row r="1093" spans="2:47" ht="30" x14ac:dyDescent="0.25">
      <c r="B1093" s="28" t="s">
        <v>1808</v>
      </c>
      <c r="C1093" s="28" t="s">
        <v>182</v>
      </c>
      <c r="D1093" s="28" t="s">
        <v>183</v>
      </c>
      <c r="E1093" s="28" t="s">
        <v>2770</v>
      </c>
      <c r="F1093" s="28" t="s">
        <v>1475</v>
      </c>
      <c r="G1093" s="29">
        <v>952</v>
      </c>
      <c r="H1093" s="29">
        <v>471</v>
      </c>
      <c r="I1093" s="31">
        <v>0.494747899159664</v>
      </c>
      <c r="J1093" s="29">
        <v>481</v>
      </c>
      <c r="K1093" s="31">
        <v>0.505252100840336</v>
      </c>
      <c r="L1093" s="29">
        <v>6</v>
      </c>
      <c r="M1093" s="29">
        <v>9</v>
      </c>
      <c r="N1093" s="29">
        <v>49</v>
      </c>
      <c r="O1093" s="29">
        <v>58</v>
      </c>
      <c r="P1093" s="29">
        <v>0</v>
      </c>
      <c r="Q1093" s="29">
        <v>803</v>
      </c>
      <c r="R1093" s="29">
        <v>27</v>
      </c>
      <c r="S1093" s="29">
        <f>SUM(Table6[[#This Row],[AmInd]:[HawPI]],Table6[[#This Row],[Multiple]])</f>
        <v>149</v>
      </c>
      <c r="T1093" s="29">
        <v>942</v>
      </c>
      <c r="U1093" s="31">
        <v>0.98949579831932799</v>
      </c>
      <c r="V1093" s="29">
        <v>10</v>
      </c>
      <c r="W1093" s="31">
        <v>1.0504201680672299E-2</v>
      </c>
      <c r="X1093" s="29">
        <v>0</v>
      </c>
      <c r="Y1093" s="29">
        <v>0</v>
      </c>
      <c r="Z1093" s="29" t="s">
        <v>1869</v>
      </c>
      <c r="AA1093" s="29">
        <v>0</v>
      </c>
      <c r="AB1093" s="29">
        <v>0</v>
      </c>
      <c r="AC1093" s="29">
        <v>0</v>
      </c>
      <c r="AD1093" s="28">
        <v>322</v>
      </c>
      <c r="AE1093" s="29">
        <v>319</v>
      </c>
      <c r="AF1093" s="29">
        <v>311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232</v>
      </c>
      <c r="AP1093" s="72">
        <f>Table6[[#This Row],[FRL]]/Table6[[#This Row],[Total Students]]</f>
        <v>0.24369747899159663</v>
      </c>
      <c r="AQ1093" s="29">
        <v>236</v>
      </c>
      <c r="AR1093" s="57">
        <f>Table6[[#This Row],[At Risk]]/Table6[[#This Row],[Total Students]]</f>
        <v>0.24789915966386555</v>
      </c>
      <c r="AS1093" s="29" t="s">
        <v>1767</v>
      </c>
      <c r="AT1093" s="29" t="s">
        <v>1795</v>
      </c>
      <c r="AU1093" s="70" t="s">
        <v>3247</v>
      </c>
    </row>
    <row r="1094" spans="2:47" ht="30" x14ac:dyDescent="0.25">
      <c r="B1094" s="28" t="s">
        <v>1808</v>
      </c>
      <c r="C1094" s="28" t="s">
        <v>182</v>
      </c>
      <c r="D1094" s="28" t="s">
        <v>183</v>
      </c>
      <c r="E1094" s="28" t="s">
        <v>2771</v>
      </c>
      <c r="F1094" s="28" t="s">
        <v>1476</v>
      </c>
      <c r="G1094" s="29">
        <v>152</v>
      </c>
      <c r="H1094" s="29">
        <v>64</v>
      </c>
      <c r="I1094" s="31">
        <v>0.42105263157894701</v>
      </c>
      <c r="J1094" s="29">
        <v>88</v>
      </c>
      <c r="K1094" s="31">
        <v>0.57894736842105299</v>
      </c>
      <c r="L1094" s="29">
        <v>1</v>
      </c>
      <c r="M1094" s="29">
        <v>3</v>
      </c>
      <c r="N1094" s="29">
        <v>73</v>
      </c>
      <c r="O1094" s="29">
        <v>3</v>
      </c>
      <c r="P1094" s="29">
        <v>1</v>
      </c>
      <c r="Q1094" s="29">
        <v>62</v>
      </c>
      <c r="R1094" s="29">
        <v>9</v>
      </c>
      <c r="S1094" s="29">
        <f>SUM(Table6[[#This Row],[AmInd]:[HawPI]],Table6[[#This Row],[Multiple]])</f>
        <v>90</v>
      </c>
      <c r="T1094" s="29">
        <v>147</v>
      </c>
      <c r="U1094" s="31">
        <v>0.96710526315789502</v>
      </c>
      <c r="V1094" s="29">
        <v>5</v>
      </c>
      <c r="W1094" s="31">
        <v>3.2894736842105303E-2</v>
      </c>
      <c r="X1094" s="29">
        <v>0</v>
      </c>
      <c r="Y1094" s="29">
        <v>12</v>
      </c>
      <c r="Z1094" s="29" t="s">
        <v>1869</v>
      </c>
      <c r="AA1094" s="29">
        <v>140</v>
      </c>
      <c r="AB1094" s="29">
        <v>0</v>
      </c>
      <c r="AC1094" s="29">
        <v>0</v>
      </c>
      <c r="AD1094" s="28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117</v>
      </c>
      <c r="AP1094" s="72">
        <f>Table6[[#This Row],[FRL]]/Table6[[#This Row],[Total Students]]</f>
        <v>0.76973684210526316</v>
      </c>
      <c r="AQ1094" s="29">
        <v>117</v>
      </c>
      <c r="AR1094" s="57">
        <f>Table6[[#This Row],[At Risk]]/Table6[[#This Row],[Total Students]]</f>
        <v>0.76973684210526316</v>
      </c>
      <c r="AS1094" s="29" t="s">
        <v>1767</v>
      </c>
      <c r="AT1094" s="29" t="s">
        <v>1795</v>
      </c>
      <c r="AU1094" s="70" t="s">
        <v>3247</v>
      </c>
    </row>
    <row r="1095" spans="2:47" x14ac:dyDescent="0.25">
      <c r="B1095" s="28" t="s">
        <v>1808</v>
      </c>
      <c r="C1095" s="28" t="s">
        <v>182</v>
      </c>
      <c r="D1095" s="28" t="s">
        <v>183</v>
      </c>
      <c r="E1095" s="28" t="s">
        <v>2772</v>
      </c>
      <c r="F1095" s="28" t="s">
        <v>1477</v>
      </c>
      <c r="G1095" s="29">
        <v>320</v>
      </c>
      <c r="H1095" s="29">
        <v>103</v>
      </c>
      <c r="I1095" s="31">
        <v>0.32187500000000002</v>
      </c>
      <c r="J1095" s="29">
        <v>217</v>
      </c>
      <c r="K1095" s="31">
        <v>0.67812499999999998</v>
      </c>
      <c r="L1095" s="29">
        <v>0</v>
      </c>
      <c r="M1095" s="29">
        <v>1</v>
      </c>
      <c r="N1095" s="29">
        <v>35</v>
      </c>
      <c r="O1095" s="29">
        <v>11</v>
      </c>
      <c r="P1095" s="29">
        <v>0</v>
      </c>
      <c r="Q1095" s="29">
        <v>266</v>
      </c>
      <c r="R1095" s="29">
        <v>7</v>
      </c>
      <c r="S1095" s="29">
        <f>SUM(Table6[[#This Row],[AmInd]:[HawPI]],Table6[[#This Row],[Multiple]])</f>
        <v>54</v>
      </c>
      <c r="T1095" s="29">
        <v>320</v>
      </c>
      <c r="U1095" s="31">
        <v>1</v>
      </c>
      <c r="V1095" s="29">
        <v>0</v>
      </c>
      <c r="W1095" s="31">
        <v>0</v>
      </c>
      <c r="X1095" s="29">
        <v>0</v>
      </c>
      <c r="Y1095" s="29">
        <v>320</v>
      </c>
      <c r="Z1095" s="29" t="s">
        <v>1869</v>
      </c>
      <c r="AA1095" s="29">
        <v>0</v>
      </c>
      <c r="AB1095" s="29">
        <v>0</v>
      </c>
      <c r="AC1095" s="29">
        <v>0</v>
      </c>
      <c r="AD1095" s="28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72</v>
      </c>
      <c r="AP1095" s="72">
        <f>Table6[[#This Row],[FRL]]/Table6[[#This Row],[Total Students]]</f>
        <v>0.22500000000000001</v>
      </c>
      <c r="AQ1095" s="29">
        <v>72</v>
      </c>
      <c r="AR1095" s="57">
        <f>Table6[[#This Row],[At Risk]]/Table6[[#This Row],[Total Students]]</f>
        <v>0.22500000000000001</v>
      </c>
      <c r="AS1095" s="29" t="s">
        <v>1767</v>
      </c>
      <c r="AT1095" s="29" t="s">
        <v>1795</v>
      </c>
      <c r="AU1095" s="70" t="s">
        <v>3247</v>
      </c>
    </row>
    <row r="1096" spans="2:47" x14ac:dyDescent="0.25">
      <c r="B1096" s="28" t="s">
        <v>1808</v>
      </c>
      <c r="C1096" s="28" t="s">
        <v>184</v>
      </c>
      <c r="D1096" s="28" t="s">
        <v>185</v>
      </c>
      <c r="E1096" s="28" t="s">
        <v>2773</v>
      </c>
      <c r="F1096" s="28" t="s">
        <v>1478</v>
      </c>
      <c r="G1096" s="29">
        <v>454</v>
      </c>
      <c r="H1096" s="29">
        <v>224</v>
      </c>
      <c r="I1096" s="31">
        <v>0.493392070484582</v>
      </c>
      <c r="J1096" s="29">
        <v>230</v>
      </c>
      <c r="K1096" s="31">
        <v>0.506607929515419</v>
      </c>
      <c r="L1096" s="29">
        <v>0</v>
      </c>
      <c r="M1096" s="29">
        <v>1</v>
      </c>
      <c r="N1096" s="29">
        <v>362</v>
      </c>
      <c r="O1096" s="29">
        <v>5</v>
      </c>
      <c r="P1096" s="29">
        <v>0</v>
      </c>
      <c r="Q1096" s="29">
        <v>63</v>
      </c>
      <c r="R1096" s="29">
        <v>23</v>
      </c>
      <c r="S1096" s="29">
        <f>SUM(Table6[[#This Row],[AmInd]:[HawPI]],Table6[[#This Row],[Multiple]])</f>
        <v>391</v>
      </c>
      <c r="T1096" s="29">
        <v>451</v>
      </c>
      <c r="U1096" s="31">
        <v>0.993392070484581</v>
      </c>
      <c r="V1096" s="29">
        <v>3</v>
      </c>
      <c r="W1096" s="31">
        <v>6.6079295154184998E-3</v>
      </c>
      <c r="X1096" s="29">
        <v>0</v>
      </c>
      <c r="Y1096" s="29">
        <v>4</v>
      </c>
      <c r="Z1096" s="29" t="s">
        <v>1869</v>
      </c>
      <c r="AA1096" s="29">
        <v>97</v>
      </c>
      <c r="AB1096" s="29">
        <v>90</v>
      </c>
      <c r="AC1096" s="29">
        <v>75</v>
      </c>
      <c r="AD1096" s="28">
        <v>82</v>
      </c>
      <c r="AE1096" s="29">
        <v>106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443</v>
      </c>
      <c r="AP1096" s="72">
        <f>Table6[[#This Row],[FRL]]/Table6[[#This Row],[Total Students]]</f>
        <v>0.97577092511013219</v>
      </c>
      <c r="AQ1096" s="29">
        <v>444</v>
      </c>
      <c r="AR1096" s="57">
        <f>Table6[[#This Row],[At Risk]]/Table6[[#This Row],[Total Students]]</f>
        <v>0.97797356828193838</v>
      </c>
      <c r="AS1096" s="29" t="s">
        <v>1767</v>
      </c>
      <c r="AT1096" s="29" t="s">
        <v>1787</v>
      </c>
      <c r="AU1096" s="70" t="s">
        <v>3247</v>
      </c>
    </row>
    <row r="1097" spans="2:47" x14ac:dyDescent="0.25">
      <c r="B1097" s="28" t="s">
        <v>1808</v>
      </c>
      <c r="C1097" s="28" t="s">
        <v>184</v>
      </c>
      <c r="D1097" s="28" t="s">
        <v>185</v>
      </c>
      <c r="E1097" s="28" t="s">
        <v>2774</v>
      </c>
      <c r="F1097" s="28" t="s">
        <v>1842</v>
      </c>
      <c r="G1097" s="29">
        <v>400</v>
      </c>
      <c r="H1097" s="29">
        <v>220</v>
      </c>
      <c r="I1097" s="31">
        <v>0.55000000000000004</v>
      </c>
      <c r="J1097" s="29">
        <v>180</v>
      </c>
      <c r="K1097" s="31">
        <v>0.45</v>
      </c>
      <c r="L1097" s="29">
        <v>0</v>
      </c>
      <c r="M1097" s="29">
        <v>2</v>
      </c>
      <c r="N1097" s="29">
        <v>313</v>
      </c>
      <c r="O1097" s="29">
        <v>4</v>
      </c>
      <c r="P1097" s="29">
        <v>0</v>
      </c>
      <c r="Q1097" s="29">
        <v>61</v>
      </c>
      <c r="R1097" s="29">
        <v>20</v>
      </c>
      <c r="S1097" s="29">
        <f>SUM(Table6[[#This Row],[AmInd]:[HawPI]],Table6[[#This Row],[Multiple]])</f>
        <v>339</v>
      </c>
      <c r="T1097" s="29">
        <v>399</v>
      </c>
      <c r="U1097" s="31">
        <v>0.99750000000000005</v>
      </c>
      <c r="V1097" s="29">
        <v>1</v>
      </c>
      <c r="W1097" s="31">
        <v>2.5000000000000001E-3</v>
      </c>
      <c r="X1097" s="29">
        <v>0</v>
      </c>
      <c r="Y1097" s="29">
        <v>0</v>
      </c>
      <c r="Z1097" s="29" t="s">
        <v>1869</v>
      </c>
      <c r="AA1097" s="29">
        <v>0</v>
      </c>
      <c r="AB1097" s="29">
        <v>0</v>
      </c>
      <c r="AC1097" s="29">
        <v>0</v>
      </c>
      <c r="AD1097" s="28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107</v>
      </c>
      <c r="AK1097" s="29">
        <v>0</v>
      </c>
      <c r="AL1097" s="29">
        <v>113</v>
      </c>
      <c r="AM1097" s="29">
        <v>93</v>
      </c>
      <c r="AN1097" s="29">
        <v>87</v>
      </c>
      <c r="AO1097" s="29">
        <v>371</v>
      </c>
      <c r="AP1097" s="72">
        <f>Table6[[#This Row],[FRL]]/Table6[[#This Row],[Total Students]]</f>
        <v>0.92749999999999999</v>
      </c>
      <c r="AQ1097" s="29">
        <v>371</v>
      </c>
      <c r="AR1097" s="57">
        <f>Table6[[#This Row],[At Risk]]/Table6[[#This Row],[Total Students]]</f>
        <v>0.92749999999999999</v>
      </c>
      <c r="AS1097" s="29" t="s">
        <v>1767</v>
      </c>
      <c r="AT1097" s="29" t="s">
        <v>1787</v>
      </c>
      <c r="AU1097" s="70" t="s">
        <v>3247</v>
      </c>
    </row>
    <row r="1098" spans="2:47" x14ac:dyDescent="0.25">
      <c r="B1098" s="28" t="s">
        <v>1808</v>
      </c>
      <c r="C1098" s="28" t="s">
        <v>184</v>
      </c>
      <c r="D1098" s="28" t="s">
        <v>185</v>
      </c>
      <c r="E1098" s="28" t="s">
        <v>2775</v>
      </c>
      <c r="F1098" s="28" t="s">
        <v>1479</v>
      </c>
      <c r="G1098" s="29">
        <v>602</v>
      </c>
      <c r="H1098" s="29">
        <v>296</v>
      </c>
      <c r="I1098" s="31">
        <v>0.491694352159468</v>
      </c>
      <c r="J1098" s="29">
        <v>306</v>
      </c>
      <c r="K1098" s="31">
        <v>0.508305647840532</v>
      </c>
      <c r="L1098" s="29">
        <v>0</v>
      </c>
      <c r="M1098" s="29">
        <v>3</v>
      </c>
      <c r="N1098" s="29">
        <v>114</v>
      </c>
      <c r="O1098" s="29">
        <v>23</v>
      </c>
      <c r="P1098" s="29">
        <v>2</v>
      </c>
      <c r="Q1098" s="29">
        <v>420</v>
      </c>
      <c r="R1098" s="29">
        <v>40</v>
      </c>
      <c r="S1098" s="29">
        <f>SUM(Table6[[#This Row],[AmInd]:[HawPI]],Table6[[#This Row],[Multiple]])</f>
        <v>182</v>
      </c>
      <c r="T1098" s="29">
        <v>599</v>
      </c>
      <c r="U1098" s="31">
        <v>0.99501661129568097</v>
      </c>
      <c r="V1098" s="29">
        <v>3</v>
      </c>
      <c r="W1098" s="31">
        <v>4.98338870431894E-3</v>
      </c>
      <c r="X1098" s="29">
        <v>0</v>
      </c>
      <c r="Y1098" s="29">
        <v>0</v>
      </c>
      <c r="Z1098" s="29" t="s">
        <v>1869</v>
      </c>
      <c r="AA1098" s="29">
        <v>66</v>
      </c>
      <c r="AB1098" s="29">
        <v>55</v>
      </c>
      <c r="AC1098" s="29">
        <v>80</v>
      </c>
      <c r="AD1098" s="28">
        <v>69</v>
      </c>
      <c r="AE1098" s="29">
        <v>80</v>
      </c>
      <c r="AF1098" s="29">
        <v>65</v>
      </c>
      <c r="AG1098" s="29">
        <v>66</v>
      </c>
      <c r="AH1098" s="29">
        <v>57</v>
      </c>
      <c r="AI1098" s="29">
        <v>64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430</v>
      </c>
      <c r="AP1098" s="72">
        <f>Table6[[#This Row],[FRL]]/Table6[[#This Row],[Total Students]]</f>
        <v>0.7142857142857143</v>
      </c>
      <c r="AQ1098" s="29">
        <v>430</v>
      </c>
      <c r="AR1098" s="57">
        <f>Table6[[#This Row],[At Risk]]/Table6[[#This Row],[Total Students]]</f>
        <v>0.7142857142857143</v>
      </c>
      <c r="AS1098" s="29" t="s">
        <v>1767</v>
      </c>
      <c r="AT1098" s="29" t="s">
        <v>1787</v>
      </c>
      <c r="AU1098" s="70" t="s">
        <v>3247</v>
      </c>
    </row>
    <row r="1099" spans="2:47" x14ac:dyDescent="0.25">
      <c r="B1099" s="28" t="s">
        <v>1808</v>
      </c>
      <c r="C1099" s="28" t="s">
        <v>184</v>
      </c>
      <c r="D1099" s="28" t="s">
        <v>185</v>
      </c>
      <c r="E1099" s="28" t="s">
        <v>2776</v>
      </c>
      <c r="F1099" s="28" t="s">
        <v>1480</v>
      </c>
      <c r="G1099" s="29">
        <v>343</v>
      </c>
      <c r="H1099" s="29">
        <v>164</v>
      </c>
      <c r="I1099" s="31">
        <v>0.478134110787172</v>
      </c>
      <c r="J1099" s="29">
        <v>179</v>
      </c>
      <c r="K1099" s="31">
        <v>0.52186588921282795</v>
      </c>
      <c r="L1099" s="29">
        <v>0</v>
      </c>
      <c r="M1099" s="29">
        <v>2</v>
      </c>
      <c r="N1099" s="29">
        <v>117</v>
      </c>
      <c r="O1099" s="29">
        <v>12</v>
      </c>
      <c r="P1099" s="29">
        <v>0</v>
      </c>
      <c r="Q1099" s="29">
        <v>190</v>
      </c>
      <c r="R1099" s="29">
        <v>22</v>
      </c>
      <c r="S1099" s="29">
        <f>SUM(Table6[[#This Row],[AmInd]:[HawPI]],Table6[[#This Row],[Multiple]])</f>
        <v>153</v>
      </c>
      <c r="T1099" s="29">
        <v>334</v>
      </c>
      <c r="U1099" s="31">
        <v>0.97376093294460597</v>
      </c>
      <c r="V1099" s="29">
        <v>9</v>
      </c>
      <c r="W1099" s="31">
        <v>2.6239067055393601E-2</v>
      </c>
      <c r="X1099" s="29">
        <v>0</v>
      </c>
      <c r="Y1099" s="29">
        <v>2</v>
      </c>
      <c r="Z1099" s="29" t="s">
        <v>1869</v>
      </c>
      <c r="AA1099" s="29">
        <v>58</v>
      </c>
      <c r="AB1099" s="29">
        <v>55</v>
      </c>
      <c r="AC1099" s="29">
        <v>67</v>
      </c>
      <c r="AD1099" s="28">
        <v>63</v>
      </c>
      <c r="AE1099" s="29">
        <v>49</v>
      </c>
      <c r="AF1099" s="29">
        <v>49</v>
      </c>
      <c r="AG1099" s="29">
        <v>0</v>
      </c>
      <c r="AH1099" s="29">
        <v>0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0</v>
      </c>
      <c r="AO1099" s="29">
        <v>304</v>
      </c>
      <c r="AP1099" s="72">
        <f>Table6[[#This Row],[FRL]]/Table6[[#This Row],[Total Students]]</f>
        <v>0.88629737609329451</v>
      </c>
      <c r="AQ1099" s="29">
        <v>304</v>
      </c>
      <c r="AR1099" s="57">
        <f>Table6[[#This Row],[At Risk]]/Table6[[#This Row],[Total Students]]</f>
        <v>0.88629737609329451</v>
      </c>
      <c r="AS1099" s="29" t="s">
        <v>1767</v>
      </c>
      <c r="AT1099" s="29" t="s">
        <v>1787</v>
      </c>
      <c r="AU1099" s="70" t="s">
        <v>3247</v>
      </c>
    </row>
    <row r="1100" spans="2:47" x14ac:dyDescent="0.25">
      <c r="B1100" s="28" t="s">
        <v>1808</v>
      </c>
      <c r="C1100" s="28" t="s">
        <v>184</v>
      </c>
      <c r="D1100" s="28" t="s">
        <v>185</v>
      </c>
      <c r="E1100" s="28" t="s">
        <v>2777</v>
      </c>
      <c r="F1100" s="28" t="s">
        <v>1481</v>
      </c>
      <c r="G1100" s="29">
        <v>1401</v>
      </c>
      <c r="H1100" s="29">
        <v>737</v>
      </c>
      <c r="I1100" s="31">
        <v>0.52605281941470405</v>
      </c>
      <c r="J1100" s="29">
        <v>664</v>
      </c>
      <c r="K1100" s="31">
        <v>0.473947180585296</v>
      </c>
      <c r="L1100" s="29">
        <v>0</v>
      </c>
      <c r="M1100" s="29">
        <v>17</v>
      </c>
      <c r="N1100" s="29">
        <v>733</v>
      </c>
      <c r="O1100" s="29">
        <v>86</v>
      </c>
      <c r="P1100" s="29">
        <v>0</v>
      </c>
      <c r="Q1100" s="29">
        <v>484</v>
      </c>
      <c r="R1100" s="29">
        <v>81</v>
      </c>
      <c r="S1100" s="29">
        <f>SUM(Table6[[#This Row],[AmInd]:[HawPI]],Table6[[#This Row],[Multiple]])</f>
        <v>917</v>
      </c>
      <c r="T1100" s="29">
        <v>1368</v>
      </c>
      <c r="U1100" s="31">
        <v>0.97644539614560999</v>
      </c>
      <c r="V1100" s="29">
        <v>33</v>
      </c>
      <c r="W1100" s="31">
        <v>2.3554603854389702E-2</v>
      </c>
      <c r="X1100" s="29">
        <v>0</v>
      </c>
      <c r="Y1100" s="29">
        <v>0</v>
      </c>
      <c r="Z1100" s="29" t="s">
        <v>1869</v>
      </c>
      <c r="AA1100" s="29">
        <v>0</v>
      </c>
      <c r="AB1100" s="29">
        <v>0</v>
      </c>
      <c r="AC1100" s="29">
        <v>0</v>
      </c>
      <c r="AD1100" s="28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428</v>
      </c>
      <c r="AK1100" s="29">
        <v>0</v>
      </c>
      <c r="AL1100" s="29">
        <v>342</v>
      </c>
      <c r="AM1100" s="29">
        <v>352</v>
      </c>
      <c r="AN1100" s="29">
        <v>279</v>
      </c>
      <c r="AO1100" s="29">
        <v>1062</v>
      </c>
      <c r="AP1100" s="72">
        <f>Table6[[#This Row],[FRL]]/Table6[[#This Row],[Total Students]]</f>
        <v>0.75802997858672372</v>
      </c>
      <c r="AQ1100" s="29">
        <v>1066</v>
      </c>
      <c r="AR1100" s="57">
        <f>Table6[[#This Row],[At Risk]]/Table6[[#This Row],[Total Students]]</f>
        <v>0.76088508208422556</v>
      </c>
      <c r="AS1100" s="29" t="s">
        <v>1767</v>
      </c>
      <c r="AT1100" s="29" t="s">
        <v>1787</v>
      </c>
      <c r="AU1100" s="70" t="s">
        <v>3247</v>
      </c>
    </row>
    <row r="1101" spans="2:47" x14ac:dyDescent="0.25">
      <c r="B1101" s="28" t="s">
        <v>1808</v>
      </c>
      <c r="C1101" s="28" t="s">
        <v>184</v>
      </c>
      <c r="D1101" s="28" t="s">
        <v>185</v>
      </c>
      <c r="E1101" s="28" t="s">
        <v>2778</v>
      </c>
      <c r="F1101" s="28" t="s">
        <v>1843</v>
      </c>
      <c r="G1101" s="29">
        <v>525</v>
      </c>
      <c r="H1101" s="29">
        <v>267</v>
      </c>
      <c r="I1101" s="31">
        <v>0.50857142857142901</v>
      </c>
      <c r="J1101" s="29">
        <v>258</v>
      </c>
      <c r="K1101" s="31">
        <v>0.49142857142857099</v>
      </c>
      <c r="L1101" s="29">
        <v>0</v>
      </c>
      <c r="M1101" s="29">
        <v>4</v>
      </c>
      <c r="N1101" s="29">
        <v>460</v>
      </c>
      <c r="O1101" s="29">
        <v>22</v>
      </c>
      <c r="P1101" s="29">
        <v>0</v>
      </c>
      <c r="Q1101" s="29">
        <v>17</v>
      </c>
      <c r="R1101" s="29">
        <v>22</v>
      </c>
      <c r="S1101" s="29">
        <f>SUM(Table6[[#This Row],[AmInd]:[HawPI]],Table6[[#This Row],[Multiple]])</f>
        <v>508</v>
      </c>
      <c r="T1101" s="29">
        <v>508</v>
      </c>
      <c r="U1101" s="31">
        <v>0.96761904761904804</v>
      </c>
      <c r="V1101" s="29">
        <v>17</v>
      </c>
      <c r="W1101" s="31">
        <v>3.2380952380952399E-2</v>
      </c>
      <c r="X1101" s="29">
        <v>0</v>
      </c>
      <c r="Y1101" s="29">
        <v>0</v>
      </c>
      <c r="Z1101" s="29" t="s">
        <v>1869</v>
      </c>
      <c r="AA1101" s="29">
        <v>54</v>
      </c>
      <c r="AB1101" s="29">
        <v>69</v>
      </c>
      <c r="AC1101" s="29">
        <v>54</v>
      </c>
      <c r="AD1101" s="28">
        <v>50</v>
      </c>
      <c r="AE1101" s="29">
        <v>61</v>
      </c>
      <c r="AF1101" s="29">
        <v>54</v>
      </c>
      <c r="AG1101" s="29">
        <v>57</v>
      </c>
      <c r="AH1101" s="29">
        <v>76</v>
      </c>
      <c r="AI1101" s="29">
        <v>50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522</v>
      </c>
      <c r="AP1101" s="72">
        <f>Table6[[#This Row],[FRL]]/Table6[[#This Row],[Total Students]]</f>
        <v>0.99428571428571433</v>
      </c>
      <c r="AQ1101" s="29">
        <v>522</v>
      </c>
      <c r="AR1101" s="57">
        <f>Table6[[#This Row],[At Risk]]/Table6[[#This Row],[Total Students]]</f>
        <v>0.99428571428571433</v>
      </c>
      <c r="AS1101" s="29" t="s">
        <v>1767</v>
      </c>
      <c r="AT1101" s="29" t="s">
        <v>1787</v>
      </c>
      <c r="AU1101" s="70" t="s">
        <v>3247</v>
      </c>
    </row>
    <row r="1102" spans="2:47" x14ac:dyDescent="0.25">
      <c r="B1102" s="28" t="s">
        <v>1808</v>
      </c>
      <c r="C1102" s="28" t="s">
        <v>184</v>
      </c>
      <c r="D1102" s="28" t="s">
        <v>185</v>
      </c>
      <c r="E1102" s="28" t="s">
        <v>2779</v>
      </c>
      <c r="F1102" s="28" t="s">
        <v>1844</v>
      </c>
      <c r="G1102" s="29">
        <v>450</v>
      </c>
      <c r="H1102" s="29">
        <v>214</v>
      </c>
      <c r="I1102" s="31">
        <v>0.47555555555555601</v>
      </c>
      <c r="J1102" s="29">
        <v>236</v>
      </c>
      <c r="K1102" s="31">
        <v>0.52444444444444405</v>
      </c>
      <c r="L1102" s="29">
        <v>0</v>
      </c>
      <c r="M1102" s="29">
        <v>0</v>
      </c>
      <c r="N1102" s="29">
        <v>224</v>
      </c>
      <c r="O1102" s="29">
        <v>106</v>
      </c>
      <c r="P1102" s="29">
        <v>0</v>
      </c>
      <c r="Q1102" s="29">
        <v>108</v>
      </c>
      <c r="R1102" s="29">
        <v>12</v>
      </c>
      <c r="S1102" s="29">
        <f>SUM(Table6[[#This Row],[AmInd]:[HawPI]],Table6[[#This Row],[Multiple]])</f>
        <v>342</v>
      </c>
      <c r="T1102" s="29">
        <v>391</v>
      </c>
      <c r="U1102" s="31">
        <v>0.86888888888888904</v>
      </c>
      <c r="V1102" s="29">
        <v>59</v>
      </c>
      <c r="W1102" s="31">
        <v>0.13111111111111101</v>
      </c>
      <c r="X1102" s="29">
        <v>0</v>
      </c>
      <c r="Y1102" s="29">
        <v>1</v>
      </c>
      <c r="Z1102" s="29" t="s">
        <v>1869</v>
      </c>
      <c r="AA1102" s="29">
        <v>49</v>
      </c>
      <c r="AB1102" s="29">
        <v>53</v>
      </c>
      <c r="AC1102" s="29">
        <v>56</v>
      </c>
      <c r="AD1102" s="28">
        <v>57</v>
      </c>
      <c r="AE1102" s="29">
        <v>50</v>
      </c>
      <c r="AF1102" s="29">
        <v>68</v>
      </c>
      <c r="AG1102" s="29">
        <v>41</v>
      </c>
      <c r="AH1102" s="29">
        <v>39</v>
      </c>
      <c r="AI1102" s="29">
        <v>36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439</v>
      </c>
      <c r="AP1102" s="72">
        <f>Table6[[#This Row],[FRL]]/Table6[[#This Row],[Total Students]]</f>
        <v>0.97555555555555551</v>
      </c>
      <c r="AQ1102" s="29">
        <v>439</v>
      </c>
      <c r="AR1102" s="57">
        <f>Table6[[#This Row],[At Risk]]/Table6[[#This Row],[Total Students]]</f>
        <v>0.97555555555555551</v>
      </c>
      <c r="AS1102" s="29" t="s">
        <v>1767</v>
      </c>
      <c r="AT1102" s="29" t="s">
        <v>1787</v>
      </c>
      <c r="AU1102" s="70" t="s">
        <v>3247</v>
      </c>
    </row>
    <row r="1103" spans="2:47" x14ac:dyDescent="0.25">
      <c r="B1103" s="28" t="s">
        <v>1808</v>
      </c>
      <c r="C1103" s="28" t="s">
        <v>184</v>
      </c>
      <c r="D1103" s="28" t="s">
        <v>185</v>
      </c>
      <c r="E1103" s="28" t="s">
        <v>2780</v>
      </c>
      <c r="F1103" s="28" t="s">
        <v>1845</v>
      </c>
      <c r="G1103" s="29">
        <v>351</v>
      </c>
      <c r="H1103" s="29">
        <v>150</v>
      </c>
      <c r="I1103" s="31">
        <v>0.427350427350427</v>
      </c>
      <c r="J1103" s="29">
        <v>201</v>
      </c>
      <c r="K1103" s="31">
        <v>0.57264957264957295</v>
      </c>
      <c r="L1103" s="29">
        <v>0</v>
      </c>
      <c r="M1103" s="29">
        <v>0</v>
      </c>
      <c r="N1103" s="29">
        <v>206</v>
      </c>
      <c r="O1103" s="29">
        <v>48</v>
      </c>
      <c r="P1103" s="29">
        <v>0</v>
      </c>
      <c r="Q1103" s="29">
        <v>77</v>
      </c>
      <c r="R1103" s="29">
        <v>20</v>
      </c>
      <c r="S1103" s="29">
        <f>SUM(Table6[[#This Row],[AmInd]:[HawPI]],Table6[[#This Row],[Multiple]])</f>
        <v>274</v>
      </c>
      <c r="T1103" s="29">
        <v>335</v>
      </c>
      <c r="U1103" s="31">
        <v>0.95441595441595395</v>
      </c>
      <c r="V1103" s="29">
        <v>16</v>
      </c>
      <c r="W1103" s="31">
        <v>4.55840455840456E-2</v>
      </c>
      <c r="X1103" s="29">
        <v>0</v>
      </c>
      <c r="Y1103" s="29">
        <v>0</v>
      </c>
      <c r="Z1103" s="29" t="s">
        <v>1869</v>
      </c>
      <c r="AA1103" s="29">
        <v>0</v>
      </c>
      <c r="AB1103" s="29">
        <v>0</v>
      </c>
      <c r="AC1103" s="29">
        <v>0</v>
      </c>
      <c r="AD1103" s="28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106</v>
      </c>
      <c r="AK1103" s="29">
        <v>0</v>
      </c>
      <c r="AL1103" s="29">
        <v>88</v>
      </c>
      <c r="AM1103" s="29">
        <v>90</v>
      </c>
      <c r="AN1103" s="29">
        <v>67</v>
      </c>
      <c r="AO1103" s="29">
        <v>333</v>
      </c>
      <c r="AP1103" s="72">
        <f>Table6[[#This Row],[FRL]]/Table6[[#This Row],[Total Students]]</f>
        <v>0.94871794871794868</v>
      </c>
      <c r="AQ1103" s="29">
        <v>333</v>
      </c>
      <c r="AR1103" s="57">
        <f>Table6[[#This Row],[At Risk]]/Table6[[#This Row],[Total Students]]</f>
        <v>0.94871794871794868</v>
      </c>
      <c r="AS1103" s="29" t="s">
        <v>1767</v>
      </c>
      <c r="AT1103" s="29" t="s">
        <v>1787</v>
      </c>
      <c r="AU1103" s="70" t="s">
        <v>3247</v>
      </c>
    </row>
    <row r="1104" spans="2:47" x14ac:dyDescent="0.25">
      <c r="B1104" s="28" t="s">
        <v>1808</v>
      </c>
      <c r="C1104" s="28" t="s">
        <v>184</v>
      </c>
      <c r="D1104" s="28" t="s">
        <v>185</v>
      </c>
      <c r="E1104" s="28" t="s">
        <v>2781</v>
      </c>
      <c r="F1104" s="28" t="s">
        <v>1846</v>
      </c>
      <c r="G1104" s="29">
        <v>290</v>
      </c>
      <c r="H1104" s="29">
        <v>143</v>
      </c>
      <c r="I1104" s="31">
        <v>0.493103448275862</v>
      </c>
      <c r="J1104" s="29">
        <v>147</v>
      </c>
      <c r="K1104" s="31">
        <v>0.50689655172413794</v>
      </c>
      <c r="L1104" s="29">
        <v>0</v>
      </c>
      <c r="M1104" s="29">
        <v>0</v>
      </c>
      <c r="N1104" s="29">
        <v>212</v>
      </c>
      <c r="O1104" s="29">
        <v>18</v>
      </c>
      <c r="P1104" s="29">
        <v>0</v>
      </c>
      <c r="Q1104" s="29">
        <v>44</v>
      </c>
      <c r="R1104" s="29">
        <v>16</v>
      </c>
      <c r="S1104" s="29">
        <f>SUM(Table6[[#This Row],[AmInd]:[HawPI]],Table6[[#This Row],[Multiple]])</f>
        <v>246</v>
      </c>
      <c r="T1104" s="29">
        <v>277</v>
      </c>
      <c r="U1104" s="31">
        <v>0.95517241379310303</v>
      </c>
      <c r="V1104" s="29">
        <v>13</v>
      </c>
      <c r="W1104" s="31">
        <v>4.48275862068966E-2</v>
      </c>
      <c r="X1104" s="29">
        <v>0</v>
      </c>
      <c r="Y1104" s="29">
        <v>2</v>
      </c>
      <c r="Z1104" s="29" t="s">
        <v>1869</v>
      </c>
      <c r="AA1104" s="29">
        <v>21</v>
      </c>
      <c r="AB1104" s="29">
        <v>32</v>
      </c>
      <c r="AC1104" s="29">
        <v>23</v>
      </c>
      <c r="AD1104" s="28">
        <v>28</v>
      </c>
      <c r="AE1104" s="29">
        <v>39</v>
      </c>
      <c r="AF1104" s="29">
        <v>35</v>
      </c>
      <c r="AG1104" s="29">
        <v>38</v>
      </c>
      <c r="AH1104" s="29">
        <v>40</v>
      </c>
      <c r="AI1104" s="29">
        <v>32</v>
      </c>
      <c r="AJ1104" s="29">
        <v>0</v>
      </c>
      <c r="AK1104" s="29">
        <v>0</v>
      </c>
      <c r="AL1104" s="29">
        <v>0</v>
      </c>
      <c r="AM1104" s="29">
        <v>0</v>
      </c>
      <c r="AN1104" s="29">
        <v>0</v>
      </c>
      <c r="AO1104" s="29">
        <v>286</v>
      </c>
      <c r="AP1104" s="72">
        <f>Table6[[#This Row],[FRL]]/Table6[[#This Row],[Total Students]]</f>
        <v>0.98620689655172411</v>
      </c>
      <c r="AQ1104" s="29">
        <v>286</v>
      </c>
      <c r="AR1104" s="57">
        <f>Table6[[#This Row],[At Risk]]/Table6[[#This Row],[Total Students]]</f>
        <v>0.98620689655172411</v>
      </c>
      <c r="AS1104" s="29" t="s">
        <v>1767</v>
      </c>
      <c r="AT1104" s="29" t="s">
        <v>1787</v>
      </c>
      <c r="AU1104" s="70" t="s">
        <v>3247</v>
      </c>
    </row>
    <row r="1105" spans="2:47" x14ac:dyDescent="0.25">
      <c r="B1105" s="28" t="s">
        <v>1808</v>
      </c>
      <c r="C1105" s="28" t="s">
        <v>184</v>
      </c>
      <c r="D1105" s="28" t="s">
        <v>185</v>
      </c>
      <c r="E1105" s="28" t="s">
        <v>2782</v>
      </c>
      <c r="F1105" s="28" t="s">
        <v>1847</v>
      </c>
      <c r="G1105" s="29">
        <v>340</v>
      </c>
      <c r="H1105" s="29">
        <v>148</v>
      </c>
      <c r="I1105" s="31">
        <v>0.435294117647059</v>
      </c>
      <c r="J1105" s="29">
        <v>192</v>
      </c>
      <c r="K1105" s="31">
        <v>0.56470588235294095</v>
      </c>
      <c r="L1105" s="29">
        <v>0</v>
      </c>
      <c r="M1105" s="29">
        <v>0</v>
      </c>
      <c r="N1105" s="29">
        <v>320</v>
      </c>
      <c r="O1105" s="29">
        <v>1</v>
      </c>
      <c r="P1105" s="29">
        <v>0</v>
      </c>
      <c r="Q1105" s="29">
        <v>16</v>
      </c>
      <c r="R1105" s="29">
        <v>3</v>
      </c>
      <c r="S1105" s="29">
        <f>SUM(Table6[[#This Row],[AmInd]:[HawPI]],Table6[[#This Row],[Multiple]])</f>
        <v>324</v>
      </c>
      <c r="T1105" s="29">
        <v>340</v>
      </c>
      <c r="U1105" s="31">
        <v>1</v>
      </c>
      <c r="V1105" s="29">
        <v>0</v>
      </c>
      <c r="W1105" s="31">
        <v>0</v>
      </c>
      <c r="X1105" s="29">
        <v>0</v>
      </c>
      <c r="Y1105" s="29">
        <v>0</v>
      </c>
      <c r="Z1105" s="29" t="s">
        <v>1869</v>
      </c>
      <c r="AA1105" s="29">
        <v>45</v>
      </c>
      <c r="AB1105" s="29">
        <v>41</v>
      </c>
      <c r="AC1105" s="29">
        <v>45</v>
      </c>
      <c r="AD1105" s="28">
        <v>50</v>
      </c>
      <c r="AE1105" s="29">
        <v>50</v>
      </c>
      <c r="AF1105" s="29">
        <v>67</v>
      </c>
      <c r="AG1105" s="29">
        <v>42</v>
      </c>
      <c r="AH1105" s="29">
        <v>0</v>
      </c>
      <c r="AI1105" s="29">
        <v>0</v>
      </c>
      <c r="AJ1105" s="29">
        <v>0</v>
      </c>
      <c r="AK1105" s="29">
        <v>0</v>
      </c>
      <c r="AL1105" s="29">
        <v>0</v>
      </c>
      <c r="AM1105" s="29">
        <v>0</v>
      </c>
      <c r="AN1105" s="29">
        <v>0</v>
      </c>
      <c r="AO1105" s="29">
        <v>338</v>
      </c>
      <c r="AP1105" s="72">
        <f>Table6[[#This Row],[FRL]]/Table6[[#This Row],[Total Students]]</f>
        <v>0.99411764705882355</v>
      </c>
      <c r="AQ1105" s="29">
        <v>338</v>
      </c>
      <c r="AR1105" s="57">
        <f>Table6[[#This Row],[At Risk]]/Table6[[#This Row],[Total Students]]</f>
        <v>0.99411764705882355</v>
      </c>
      <c r="AS1105" s="29" t="s">
        <v>1767</v>
      </c>
      <c r="AT1105" s="29" t="s">
        <v>1787</v>
      </c>
      <c r="AU1105" s="70" t="s">
        <v>3247</v>
      </c>
    </row>
    <row r="1106" spans="2:47" x14ac:dyDescent="0.25">
      <c r="B1106" s="28" t="s">
        <v>1808</v>
      </c>
      <c r="C1106" s="28" t="s">
        <v>184</v>
      </c>
      <c r="D1106" s="28" t="s">
        <v>185</v>
      </c>
      <c r="E1106" s="28" t="s">
        <v>2783</v>
      </c>
      <c r="F1106" s="28" t="s">
        <v>1482</v>
      </c>
      <c r="G1106" s="29">
        <v>273</v>
      </c>
      <c r="H1106" s="29">
        <v>138</v>
      </c>
      <c r="I1106" s="31">
        <v>0.50549450549450503</v>
      </c>
      <c r="J1106" s="29">
        <v>135</v>
      </c>
      <c r="K1106" s="31">
        <v>0.49450549450549502</v>
      </c>
      <c r="L1106" s="29">
        <v>0</v>
      </c>
      <c r="M1106" s="29">
        <v>0</v>
      </c>
      <c r="N1106" s="29">
        <v>256</v>
      </c>
      <c r="O1106" s="29">
        <v>1</v>
      </c>
      <c r="P1106" s="29">
        <v>0</v>
      </c>
      <c r="Q1106" s="29">
        <v>12</v>
      </c>
      <c r="R1106" s="29">
        <v>4</v>
      </c>
      <c r="S1106" s="29">
        <f>SUM(Table6[[#This Row],[AmInd]:[HawPI]],Table6[[#This Row],[Multiple]])</f>
        <v>261</v>
      </c>
      <c r="T1106" s="29">
        <v>273</v>
      </c>
      <c r="U1106" s="31">
        <v>1</v>
      </c>
      <c r="V1106" s="29">
        <v>0</v>
      </c>
      <c r="W1106" s="31">
        <v>0</v>
      </c>
      <c r="X1106" s="29">
        <v>0</v>
      </c>
      <c r="Y1106" s="29">
        <v>0</v>
      </c>
      <c r="Z1106" s="29" t="s">
        <v>1869</v>
      </c>
      <c r="AA1106" s="29">
        <v>0</v>
      </c>
      <c r="AB1106" s="29">
        <v>0</v>
      </c>
      <c r="AC1106" s="29">
        <v>0</v>
      </c>
      <c r="AD1106" s="28">
        <v>0</v>
      </c>
      <c r="AE1106" s="29">
        <v>0</v>
      </c>
      <c r="AF1106" s="29">
        <v>0</v>
      </c>
      <c r="AG1106" s="29">
        <v>0</v>
      </c>
      <c r="AH1106" s="29">
        <v>39</v>
      </c>
      <c r="AI1106" s="29">
        <v>50</v>
      </c>
      <c r="AJ1106" s="29">
        <v>55</v>
      </c>
      <c r="AK1106" s="29">
        <v>0</v>
      </c>
      <c r="AL1106" s="29">
        <v>40</v>
      </c>
      <c r="AM1106" s="29">
        <v>43</v>
      </c>
      <c r="AN1106" s="29">
        <v>46</v>
      </c>
      <c r="AO1106" s="29">
        <v>270</v>
      </c>
      <c r="AP1106" s="72">
        <f>Table6[[#This Row],[FRL]]/Table6[[#This Row],[Total Students]]</f>
        <v>0.98901098901098905</v>
      </c>
      <c r="AQ1106" s="29">
        <v>270</v>
      </c>
      <c r="AR1106" s="57">
        <f>Table6[[#This Row],[At Risk]]/Table6[[#This Row],[Total Students]]</f>
        <v>0.98901098901098905</v>
      </c>
      <c r="AS1106" s="29" t="s">
        <v>1767</v>
      </c>
      <c r="AT1106" s="29" t="s">
        <v>1787</v>
      </c>
      <c r="AU1106" s="70" t="s">
        <v>3247</v>
      </c>
    </row>
    <row r="1107" spans="2:47" x14ac:dyDescent="0.25">
      <c r="B1107" s="28" t="s">
        <v>1808</v>
      </c>
      <c r="C1107" s="28" t="s">
        <v>184</v>
      </c>
      <c r="D1107" s="28" t="s">
        <v>185</v>
      </c>
      <c r="E1107" s="28" t="s">
        <v>2784</v>
      </c>
      <c r="F1107" s="28" t="s">
        <v>1483</v>
      </c>
      <c r="G1107" s="29">
        <v>732</v>
      </c>
      <c r="H1107" s="29">
        <v>350</v>
      </c>
      <c r="I1107" s="31">
        <v>0.47814207650273199</v>
      </c>
      <c r="J1107" s="29">
        <v>382</v>
      </c>
      <c r="K1107" s="31">
        <v>0.52185792349726801</v>
      </c>
      <c r="L1107" s="29">
        <v>0</v>
      </c>
      <c r="M1107" s="29">
        <v>0</v>
      </c>
      <c r="N1107" s="29">
        <v>200</v>
      </c>
      <c r="O1107" s="29">
        <v>36</v>
      </c>
      <c r="P1107" s="29">
        <v>0</v>
      </c>
      <c r="Q1107" s="29">
        <v>442</v>
      </c>
      <c r="R1107" s="29">
        <v>54</v>
      </c>
      <c r="S1107" s="29">
        <f>SUM(Table6[[#This Row],[AmInd]:[HawPI]],Table6[[#This Row],[Multiple]])</f>
        <v>290</v>
      </c>
      <c r="T1107" s="29">
        <v>711</v>
      </c>
      <c r="U1107" s="31">
        <v>0.97131147540983598</v>
      </c>
      <c r="V1107" s="29">
        <v>21</v>
      </c>
      <c r="W1107" s="31">
        <v>2.86885245901639E-2</v>
      </c>
      <c r="X1107" s="29">
        <v>0</v>
      </c>
      <c r="Y1107" s="29">
        <v>1</v>
      </c>
      <c r="Z1107" s="29" t="s">
        <v>1869</v>
      </c>
      <c r="AA1107" s="29">
        <v>121</v>
      </c>
      <c r="AB1107" s="29">
        <v>142</v>
      </c>
      <c r="AC1107" s="29">
        <v>138</v>
      </c>
      <c r="AD1107" s="28">
        <v>163</v>
      </c>
      <c r="AE1107" s="29">
        <v>167</v>
      </c>
      <c r="AF1107" s="29">
        <v>0</v>
      </c>
      <c r="AG1107" s="29">
        <v>0</v>
      </c>
      <c r="AH1107" s="29">
        <v>0</v>
      </c>
      <c r="AI1107" s="29">
        <v>0</v>
      </c>
      <c r="AJ1107" s="29">
        <v>0</v>
      </c>
      <c r="AK1107" s="29">
        <v>0</v>
      </c>
      <c r="AL1107" s="29">
        <v>0</v>
      </c>
      <c r="AM1107" s="29">
        <v>0</v>
      </c>
      <c r="AN1107" s="29">
        <v>0</v>
      </c>
      <c r="AO1107" s="29">
        <v>580</v>
      </c>
      <c r="AP1107" s="72">
        <f>Table6[[#This Row],[FRL]]/Table6[[#This Row],[Total Students]]</f>
        <v>0.79234972677595628</v>
      </c>
      <c r="AQ1107" s="29">
        <v>581</v>
      </c>
      <c r="AR1107" s="57">
        <f>Table6[[#This Row],[At Risk]]/Table6[[#This Row],[Total Students]]</f>
        <v>0.79371584699453557</v>
      </c>
      <c r="AS1107" s="29" t="s">
        <v>1767</v>
      </c>
      <c r="AT1107" s="29" t="s">
        <v>1787</v>
      </c>
      <c r="AU1107" s="70" t="s">
        <v>3247</v>
      </c>
    </row>
    <row r="1108" spans="2:47" x14ac:dyDescent="0.25">
      <c r="B1108" s="28" t="s">
        <v>1808</v>
      </c>
      <c r="C1108" s="28" t="s">
        <v>184</v>
      </c>
      <c r="D1108" s="28" t="s">
        <v>185</v>
      </c>
      <c r="E1108" s="28" t="s">
        <v>2785</v>
      </c>
      <c r="F1108" s="28" t="s">
        <v>1484</v>
      </c>
      <c r="G1108" s="29">
        <v>661</v>
      </c>
      <c r="H1108" s="29">
        <v>324</v>
      </c>
      <c r="I1108" s="31">
        <v>0.490166414523449</v>
      </c>
      <c r="J1108" s="29">
        <v>337</v>
      </c>
      <c r="K1108" s="31">
        <v>0.509833585476551</v>
      </c>
      <c r="L1108" s="29">
        <v>2</v>
      </c>
      <c r="M1108" s="29">
        <v>0</v>
      </c>
      <c r="N1108" s="29">
        <v>202</v>
      </c>
      <c r="O1108" s="29">
        <v>11</v>
      </c>
      <c r="P1108" s="29">
        <v>0</v>
      </c>
      <c r="Q1108" s="29">
        <v>415</v>
      </c>
      <c r="R1108" s="29">
        <v>31</v>
      </c>
      <c r="S1108" s="29">
        <f>SUM(Table6[[#This Row],[AmInd]:[HawPI]],Table6[[#This Row],[Multiple]])</f>
        <v>246</v>
      </c>
      <c r="T1108" s="29">
        <v>661</v>
      </c>
      <c r="U1108" s="31">
        <v>1</v>
      </c>
      <c r="V1108" s="29">
        <v>0</v>
      </c>
      <c r="W1108" s="31">
        <v>0</v>
      </c>
      <c r="X1108" s="29">
        <v>0</v>
      </c>
      <c r="Y1108" s="29">
        <v>0</v>
      </c>
      <c r="Z1108" s="29" t="s">
        <v>1869</v>
      </c>
      <c r="AA1108" s="29">
        <v>0</v>
      </c>
      <c r="AB1108" s="29">
        <v>0</v>
      </c>
      <c r="AC1108" s="29">
        <v>0</v>
      </c>
      <c r="AD1108" s="28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182</v>
      </c>
      <c r="AK1108" s="29">
        <v>0</v>
      </c>
      <c r="AL1108" s="29">
        <v>162</v>
      </c>
      <c r="AM1108" s="29">
        <v>169</v>
      </c>
      <c r="AN1108" s="29">
        <v>148</v>
      </c>
      <c r="AO1108" s="29">
        <v>424</v>
      </c>
      <c r="AP1108" s="72">
        <f>Table6[[#This Row],[FRL]]/Table6[[#This Row],[Total Students]]</f>
        <v>0.64145234493192138</v>
      </c>
      <c r="AQ1108" s="29">
        <v>424</v>
      </c>
      <c r="AR1108" s="57">
        <f>Table6[[#This Row],[At Risk]]/Table6[[#This Row],[Total Students]]</f>
        <v>0.64145234493192138</v>
      </c>
      <c r="AS1108" s="29" t="s">
        <v>1767</v>
      </c>
      <c r="AT1108" s="29" t="s">
        <v>1787</v>
      </c>
      <c r="AU1108" s="70" t="s">
        <v>3247</v>
      </c>
    </row>
    <row r="1109" spans="2:47" x14ac:dyDescent="0.25">
      <c r="B1109" s="28" t="s">
        <v>1808</v>
      </c>
      <c r="C1109" s="28" t="s">
        <v>184</v>
      </c>
      <c r="D1109" s="28" t="s">
        <v>185</v>
      </c>
      <c r="E1109" s="28" t="s">
        <v>2786</v>
      </c>
      <c r="F1109" s="28" t="s">
        <v>1485</v>
      </c>
      <c r="G1109" s="29">
        <v>378</v>
      </c>
      <c r="H1109" s="29">
        <v>184</v>
      </c>
      <c r="I1109" s="31">
        <v>0.48677248677248702</v>
      </c>
      <c r="J1109" s="29">
        <v>194</v>
      </c>
      <c r="K1109" s="31">
        <v>0.51322751322751303</v>
      </c>
      <c r="L1109" s="29">
        <v>0</v>
      </c>
      <c r="M1109" s="29">
        <v>0</v>
      </c>
      <c r="N1109" s="29">
        <v>193</v>
      </c>
      <c r="O1109" s="29">
        <v>53</v>
      </c>
      <c r="P1109" s="29">
        <v>0</v>
      </c>
      <c r="Q1109" s="29">
        <v>112</v>
      </c>
      <c r="R1109" s="29">
        <v>20</v>
      </c>
      <c r="S1109" s="29">
        <f>SUM(Table6[[#This Row],[AmInd]:[HawPI]],Table6[[#This Row],[Multiple]])</f>
        <v>266</v>
      </c>
      <c r="T1109" s="29">
        <v>342</v>
      </c>
      <c r="U1109" s="31">
        <v>0.90476190476190499</v>
      </c>
      <c r="V1109" s="29">
        <v>36</v>
      </c>
      <c r="W1109" s="31">
        <v>9.5238095238095205E-2</v>
      </c>
      <c r="X1109" s="29">
        <v>0</v>
      </c>
      <c r="Y1109" s="29">
        <v>5</v>
      </c>
      <c r="Z1109" s="29" t="s">
        <v>1869</v>
      </c>
      <c r="AA1109" s="29">
        <v>107</v>
      </c>
      <c r="AB1109" s="29">
        <v>100</v>
      </c>
      <c r="AC1109" s="29">
        <v>72</v>
      </c>
      <c r="AD1109" s="28">
        <v>94</v>
      </c>
      <c r="AE1109" s="29">
        <v>0</v>
      </c>
      <c r="AF1109" s="29">
        <v>0</v>
      </c>
      <c r="AG1109" s="29">
        <v>0</v>
      </c>
      <c r="AH1109" s="29">
        <v>0</v>
      </c>
      <c r="AI1109" s="29">
        <v>0</v>
      </c>
      <c r="AJ1109" s="29">
        <v>0</v>
      </c>
      <c r="AK1109" s="29">
        <v>0</v>
      </c>
      <c r="AL1109" s="29">
        <v>0</v>
      </c>
      <c r="AM1109" s="29">
        <v>0</v>
      </c>
      <c r="AN1109" s="29">
        <v>0</v>
      </c>
      <c r="AO1109" s="29">
        <v>356</v>
      </c>
      <c r="AP1109" s="72">
        <f>Table6[[#This Row],[FRL]]/Table6[[#This Row],[Total Students]]</f>
        <v>0.94179894179894175</v>
      </c>
      <c r="AQ1109" s="29">
        <v>358</v>
      </c>
      <c r="AR1109" s="57">
        <f>Table6[[#This Row],[At Risk]]/Table6[[#This Row],[Total Students]]</f>
        <v>0.94708994708994709</v>
      </c>
      <c r="AS1109" s="29" t="s">
        <v>1767</v>
      </c>
      <c r="AT1109" s="29" t="s">
        <v>1787</v>
      </c>
      <c r="AU1109" s="70" t="s">
        <v>3247</v>
      </c>
    </row>
    <row r="1110" spans="2:47" x14ac:dyDescent="0.25">
      <c r="B1110" s="28" t="s">
        <v>1808</v>
      </c>
      <c r="C1110" s="28" t="s">
        <v>184</v>
      </c>
      <c r="D1110" s="28" t="s">
        <v>185</v>
      </c>
      <c r="E1110" s="28" t="s">
        <v>2787</v>
      </c>
      <c r="F1110" s="28" t="s">
        <v>1848</v>
      </c>
      <c r="G1110" s="29">
        <v>424</v>
      </c>
      <c r="H1110" s="29">
        <v>175</v>
      </c>
      <c r="I1110" s="31">
        <v>0.41273584905660399</v>
      </c>
      <c r="J1110" s="29">
        <v>249</v>
      </c>
      <c r="K1110" s="31">
        <v>0.58726415094339601</v>
      </c>
      <c r="L1110" s="29">
        <v>0</v>
      </c>
      <c r="M1110" s="29">
        <v>4</v>
      </c>
      <c r="N1110" s="29">
        <v>244</v>
      </c>
      <c r="O1110" s="29">
        <v>42</v>
      </c>
      <c r="P1110" s="29">
        <v>0</v>
      </c>
      <c r="Q1110" s="29">
        <v>117</v>
      </c>
      <c r="R1110" s="29">
        <v>17</v>
      </c>
      <c r="S1110" s="29">
        <f>SUM(Table6[[#This Row],[AmInd]:[HawPI]],Table6[[#This Row],[Multiple]])</f>
        <v>307</v>
      </c>
      <c r="T1110" s="29">
        <v>395</v>
      </c>
      <c r="U1110" s="31">
        <v>0.93160377358490598</v>
      </c>
      <c r="V1110" s="29">
        <v>29</v>
      </c>
      <c r="W1110" s="31">
        <v>6.8396226415094297E-2</v>
      </c>
      <c r="X1110" s="29">
        <v>0</v>
      </c>
      <c r="Y1110" s="29">
        <v>0</v>
      </c>
      <c r="Z1110" s="29" t="s">
        <v>1869</v>
      </c>
      <c r="AA1110" s="29">
        <v>0</v>
      </c>
      <c r="AB1110" s="29">
        <v>0</v>
      </c>
      <c r="AC1110" s="29">
        <v>0</v>
      </c>
      <c r="AD1110" s="28">
        <v>0</v>
      </c>
      <c r="AE1110" s="29">
        <v>100</v>
      </c>
      <c r="AF1110" s="29">
        <v>102</v>
      </c>
      <c r="AG1110" s="29">
        <v>87</v>
      </c>
      <c r="AH1110" s="29">
        <v>69</v>
      </c>
      <c r="AI1110" s="29">
        <v>66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408</v>
      </c>
      <c r="AP1110" s="72">
        <f>Table6[[#This Row],[FRL]]/Table6[[#This Row],[Total Students]]</f>
        <v>0.96226415094339623</v>
      </c>
      <c r="AQ1110" s="29">
        <v>408</v>
      </c>
      <c r="AR1110" s="57">
        <f>Table6[[#This Row],[At Risk]]/Table6[[#This Row],[Total Students]]</f>
        <v>0.96226415094339623</v>
      </c>
      <c r="AS1110" s="29" t="s">
        <v>1767</v>
      </c>
      <c r="AT1110" s="29" t="s">
        <v>1787</v>
      </c>
      <c r="AU1110" s="70" t="s">
        <v>3247</v>
      </c>
    </row>
    <row r="1111" spans="2:47" x14ac:dyDescent="0.25">
      <c r="B1111" s="28" t="s">
        <v>1808</v>
      </c>
      <c r="C1111" s="28" t="s">
        <v>184</v>
      </c>
      <c r="D1111" s="28" t="s">
        <v>185</v>
      </c>
      <c r="E1111" s="28" t="s">
        <v>2788</v>
      </c>
      <c r="F1111" s="28" t="s">
        <v>1849</v>
      </c>
      <c r="G1111" s="29">
        <v>420</v>
      </c>
      <c r="H1111" s="29">
        <v>194</v>
      </c>
      <c r="I1111" s="31">
        <v>0.46190476190476198</v>
      </c>
      <c r="J1111" s="29">
        <v>226</v>
      </c>
      <c r="K1111" s="31">
        <v>0.53809523809523796</v>
      </c>
      <c r="L1111" s="29">
        <v>0</v>
      </c>
      <c r="M1111" s="29">
        <v>2</v>
      </c>
      <c r="N1111" s="29">
        <v>166</v>
      </c>
      <c r="O1111" s="29">
        <v>83</v>
      </c>
      <c r="P1111" s="29">
        <v>0</v>
      </c>
      <c r="Q1111" s="29">
        <v>147</v>
      </c>
      <c r="R1111" s="29">
        <v>22</v>
      </c>
      <c r="S1111" s="29">
        <f>SUM(Table6[[#This Row],[AmInd]:[HawPI]],Table6[[#This Row],[Multiple]])</f>
        <v>273</v>
      </c>
      <c r="T1111" s="29">
        <v>371</v>
      </c>
      <c r="U1111" s="31">
        <v>0.88333333333333297</v>
      </c>
      <c r="V1111" s="29">
        <v>49</v>
      </c>
      <c r="W1111" s="31">
        <v>0.116666666666667</v>
      </c>
      <c r="X1111" s="29">
        <v>0</v>
      </c>
      <c r="Y1111" s="29">
        <v>0</v>
      </c>
      <c r="Z1111" s="29" t="s">
        <v>1869</v>
      </c>
      <c r="AA1111" s="29">
        <v>53</v>
      </c>
      <c r="AB1111" s="29">
        <v>38</v>
      </c>
      <c r="AC1111" s="29">
        <v>48</v>
      </c>
      <c r="AD1111" s="28">
        <v>50</v>
      </c>
      <c r="AE1111" s="29">
        <v>43</v>
      </c>
      <c r="AF1111" s="29">
        <v>44</v>
      </c>
      <c r="AG1111" s="29">
        <v>45</v>
      </c>
      <c r="AH1111" s="29">
        <v>53</v>
      </c>
      <c r="AI1111" s="29">
        <v>46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396</v>
      </c>
      <c r="AP1111" s="72">
        <f>Table6[[#This Row],[FRL]]/Table6[[#This Row],[Total Students]]</f>
        <v>0.94285714285714284</v>
      </c>
      <c r="AQ1111" s="29">
        <v>396</v>
      </c>
      <c r="AR1111" s="57">
        <f>Table6[[#This Row],[At Risk]]/Table6[[#This Row],[Total Students]]</f>
        <v>0.94285714285714284</v>
      </c>
      <c r="AS1111" s="29" t="s">
        <v>1767</v>
      </c>
      <c r="AT1111" s="29" t="s">
        <v>1787</v>
      </c>
      <c r="AU1111" s="70" t="s">
        <v>3247</v>
      </c>
    </row>
    <row r="1112" spans="2:47" x14ac:dyDescent="0.25">
      <c r="B1112" s="28" t="s">
        <v>1808</v>
      </c>
      <c r="C1112" s="28" t="s">
        <v>184</v>
      </c>
      <c r="D1112" s="28" t="s">
        <v>185</v>
      </c>
      <c r="E1112" s="28" t="s">
        <v>2789</v>
      </c>
      <c r="F1112" s="28" t="s">
        <v>1486</v>
      </c>
      <c r="G1112" s="29">
        <v>729</v>
      </c>
      <c r="H1112" s="29">
        <v>367</v>
      </c>
      <c r="I1112" s="31">
        <v>0.50342935528120702</v>
      </c>
      <c r="J1112" s="29">
        <v>362</v>
      </c>
      <c r="K1112" s="31">
        <v>0.49657064471879298</v>
      </c>
      <c r="L1112" s="29">
        <v>0</v>
      </c>
      <c r="M1112" s="29">
        <v>2</v>
      </c>
      <c r="N1112" s="29">
        <v>230</v>
      </c>
      <c r="O1112" s="29">
        <v>31</v>
      </c>
      <c r="P1112" s="29">
        <v>0</v>
      </c>
      <c r="Q1112" s="29">
        <v>425</v>
      </c>
      <c r="R1112" s="29">
        <v>41</v>
      </c>
      <c r="S1112" s="29">
        <f>SUM(Table6[[#This Row],[AmInd]:[HawPI]],Table6[[#This Row],[Multiple]])</f>
        <v>304</v>
      </c>
      <c r="T1112" s="29">
        <v>714</v>
      </c>
      <c r="U1112" s="31">
        <v>0.97942386831275696</v>
      </c>
      <c r="V1112" s="29">
        <v>15</v>
      </c>
      <c r="W1112" s="31">
        <v>2.0576131687242798E-2</v>
      </c>
      <c r="X1112" s="29">
        <v>0</v>
      </c>
      <c r="Y1112" s="29">
        <v>0</v>
      </c>
      <c r="Z1112" s="29" t="s">
        <v>1869</v>
      </c>
      <c r="AA1112" s="29">
        <v>0</v>
      </c>
      <c r="AB1112" s="29">
        <v>0</v>
      </c>
      <c r="AC1112" s="29">
        <v>0</v>
      </c>
      <c r="AD1112" s="28">
        <v>0</v>
      </c>
      <c r="AE1112" s="29">
        <v>0</v>
      </c>
      <c r="AF1112" s="29">
        <v>0</v>
      </c>
      <c r="AG1112" s="29">
        <v>0</v>
      </c>
      <c r="AH1112" s="29">
        <v>390</v>
      </c>
      <c r="AI1112" s="29">
        <v>339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542</v>
      </c>
      <c r="AP1112" s="72">
        <f>Table6[[#This Row],[FRL]]/Table6[[#This Row],[Total Students]]</f>
        <v>0.74348422496570643</v>
      </c>
      <c r="AQ1112" s="29">
        <v>543</v>
      </c>
      <c r="AR1112" s="57">
        <f>Table6[[#This Row],[At Risk]]/Table6[[#This Row],[Total Students]]</f>
        <v>0.74485596707818935</v>
      </c>
      <c r="AS1112" s="29" t="s">
        <v>1767</v>
      </c>
      <c r="AT1112" s="29" t="s">
        <v>1787</v>
      </c>
      <c r="AU1112" s="70" t="s">
        <v>3247</v>
      </c>
    </row>
    <row r="1113" spans="2:47" x14ac:dyDescent="0.25">
      <c r="B1113" s="28" t="s">
        <v>1808</v>
      </c>
      <c r="C1113" s="28" t="s">
        <v>184</v>
      </c>
      <c r="D1113" s="28" t="s">
        <v>185</v>
      </c>
      <c r="E1113" s="28" t="s">
        <v>2790</v>
      </c>
      <c r="F1113" s="28" t="s">
        <v>1487</v>
      </c>
      <c r="G1113" s="29">
        <v>1763</v>
      </c>
      <c r="H1113" s="29">
        <v>860</v>
      </c>
      <c r="I1113" s="31">
        <v>0.48780487804877998</v>
      </c>
      <c r="J1113" s="29">
        <v>903</v>
      </c>
      <c r="K1113" s="31">
        <v>0.51219512195121997</v>
      </c>
      <c r="L1113" s="29">
        <v>0</v>
      </c>
      <c r="M1113" s="29">
        <v>10</v>
      </c>
      <c r="N1113" s="29">
        <v>463</v>
      </c>
      <c r="O1113" s="29">
        <v>59</v>
      </c>
      <c r="P1113" s="29">
        <v>0</v>
      </c>
      <c r="Q1113" s="29">
        <v>1142</v>
      </c>
      <c r="R1113" s="29">
        <v>89</v>
      </c>
      <c r="S1113" s="29">
        <f>SUM(Table6[[#This Row],[AmInd]:[HawPI]],Table6[[#This Row],[Multiple]])</f>
        <v>621</v>
      </c>
      <c r="T1113" s="29">
        <v>1746</v>
      </c>
      <c r="U1113" s="31">
        <v>0.99035734543391896</v>
      </c>
      <c r="V1113" s="29">
        <v>17</v>
      </c>
      <c r="W1113" s="31">
        <v>9.6426545660805406E-3</v>
      </c>
      <c r="X1113" s="29">
        <v>0</v>
      </c>
      <c r="Y1113" s="29">
        <v>0</v>
      </c>
      <c r="Z1113" s="29" t="s">
        <v>1869</v>
      </c>
      <c r="AA1113" s="29">
        <v>0</v>
      </c>
      <c r="AB1113" s="29">
        <v>0</v>
      </c>
      <c r="AC1113" s="29">
        <v>0</v>
      </c>
      <c r="AD1113" s="28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550</v>
      </c>
      <c r="AK1113" s="29">
        <v>0</v>
      </c>
      <c r="AL1113" s="29">
        <v>499</v>
      </c>
      <c r="AM1113" s="29">
        <v>349</v>
      </c>
      <c r="AN1113" s="29">
        <v>365</v>
      </c>
      <c r="AO1113" s="29">
        <v>1061</v>
      </c>
      <c r="AP1113" s="72">
        <f>Table6[[#This Row],[FRL]]/Table6[[#This Row],[Total Students]]</f>
        <v>0.60181508791832106</v>
      </c>
      <c r="AQ1113" s="29">
        <v>1062</v>
      </c>
      <c r="AR1113" s="57">
        <f>Table6[[#This Row],[At Risk]]/Table6[[#This Row],[Total Students]]</f>
        <v>0.60238230289279637</v>
      </c>
      <c r="AS1113" s="29" t="s">
        <v>1767</v>
      </c>
      <c r="AT1113" s="29" t="s">
        <v>1787</v>
      </c>
      <c r="AU1113" s="70" t="s">
        <v>3247</v>
      </c>
    </row>
    <row r="1114" spans="2:47" x14ac:dyDescent="0.25">
      <c r="B1114" s="28" t="s">
        <v>1808</v>
      </c>
      <c r="C1114" s="28" t="s">
        <v>184</v>
      </c>
      <c r="D1114" s="28" t="s">
        <v>185</v>
      </c>
      <c r="E1114" s="28" t="s">
        <v>2791</v>
      </c>
      <c r="F1114" s="28" t="s">
        <v>1488</v>
      </c>
      <c r="G1114" s="29">
        <v>700</v>
      </c>
      <c r="H1114" s="29">
        <v>348</v>
      </c>
      <c r="I1114" s="31">
        <v>0.497142857142857</v>
      </c>
      <c r="J1114" s="29">
        <v>352</v>
      </c>
      <c r="K1114" s="31">
        <v>0.502857142857143</v>
      </c>
      <c r="L1114" s="29">
        <v>0</v>
      </c>
      <c r="M1114" s="29">
        <v>2</v>
      </c>
      <c r="N1114" s="29">
        <v>252</v>
      </c>
      <c r="O1114" s="29">
        <v>26</v>
      </c>
      <c r="P1114" s="29">
        <v>0</v>
      </c>
      <c r="Q1114" s="29">
        <v>370</v>
      </c>
      <c r="R1114" s="29">
        <v>50</v>
      </c>
      <c r="S1114" s="29">
        <f>SUM(Table6[[#This Row],[AmInd]:[HawPI]],Table6[[#This Row],[Multiple]])</f>
        <v>330</v>
      </c>
      <c r="T1114" s="29">
        <v>689</v>
      </c>
      <c r="U1114" s="31">
        <v>0.98428571428571399</v>
      </c>
      <c r="V1114" s="29">
        <v>11</v>
      </c>
      <c r="W1114" s="31">
        <v>1.5714285714285701E-2</v>
      </c>
      <c r="X1114" s="29">
        <v>0</v>
      </c>
      <c r="Y1114" s="29">
        <v>0</v>
      </c>
      <c r="Z1114" s="29" t="s">
        <v>1869</v>
      </c>
      <c r="AA1114" s="29">
        <v>0</v>
      </c>
      <c r="AB1114" s="29">
        <v>0</v>
      </c>
      <c r="AC1114" s="29">
        <v>0</v>
      </c>
      <c r="AD1114" s="28">
        <v>342</v>
      </c>
      <c r="AE1114" s="29">
        <v>358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562</v>
      </c>
      <c r="AP1114" s="72">
        <f>Table6[[#This Row],[FRL]]/Table6[[#This Row],[Total Students]]</f>
        <v>0.80285714285714282</v>
      </c>
      <c r="AQ1114" s="29">
        <v>562</v>
      </c>
      <c r="AR1114" s="57">
        <f>Table6[[#This Row],[At Risk]]/Table6[[#This Row],[Total Students]]</f>
        <v>0.80285714285714282</v>
      </c>
      <c r="AS1114" s="29" t="s">
        <v>1767</v>
      </c>
      <c r="AT1114" s="29" t="s">
        <v>1787</v>
      </c>
      <c r="AU1114" s="70" t="s">
        <v>3247</v>
      </c>
    </row>
    <row r="1115" spans="2:47" x14ac:dyDescent="0.25">
      <c r="B1115" s="28" t="s">
        <v>1808</v>
      </c>
      <c r="C1115" s="28" t="s">
        <v>184</v>
      </c>
      <c r="D1115" s="28" t="s">
        <v>185</v>
      </c>
      <c r="E1115" s="28" t="s">
        <v>2792</v>
      </c>
      <c r="F1115" s="28" t="s">
        <v>1850</v>
      </c>
      <c r="G1115" s="29">
        <v>406</v>
      </c>
      <c r="H1115" s="29">
        <v>198</v>
      </c>
      <c r="I1115" s="31">
        <v>0.48768472906403898</v>
      </c>
      <c r="J1115" s="29">
        <v>208</v>
      </c>
      <c r="K1115" s="31">
        <v>0.51231527093596096</v>
      </c>
      <c r="L1115" s="29">
        <v>0</v>
      </c>
      <c r="M1115" s="29">
        <v>0</v>
      </c>
      <c r="N1115" s="29">
        <v>149</v>
      </c>
      <c r="O1115" s="29">
        <v>7</v>
      </c>
      <c r="P1115" s="29">
        <v>0</v>
      </c>
      <c r="Q1115" s="29">
        <v>227</v>
      </c>
      <c r="R1115" s="29">
        <v>23</v>
      </c>
      <c r="S1115" s="29">
        <f>SUM(Table6[[#This Row],[AmInd]:[HawPI]],Table6[[#This Row],[Multiple]])</f>
        <v>179</v>
      </c>
      <c r="T1115" s="29">
        <v>405</v>
      </c>
      <c r="U1115" s="31">
        <v>0.99753694581280805</v>
      </c>
      <c r="V1115" s="29">
        <v>1</v>
      </c>
      <c r="W1115" s="31">
        <v>2.46305418719212E-3</v>
      </c>
      <c r="X1115" s="29">
        <v>0</v>
      </c>
      <c r="Y1115" s="29">
        <v>3</v>
      </c>
      <c r="Z1115" s="29" t="s">
        <v>1869</v>
      </c>
      <c r="AA1115" s="29">
        <v>42</v>
      </c>
      <c r="AB1115" s="29">
        <v>44</v>
      </c>
      <c r="AC1115" s="29">
        <v>45</v>
      </c>
      <c r="AD1115" s="28">
        <v>53</v>
      </c>
      <c r="AE1115" s="29">
        <v>68</v>
      </c>
      <c r="AF1115" s="29">
        <v>52</v>
      </c>
      <c r="AG1115" s="29">
        <v>46</v>
      </c>
      <c r="AH1115" s="29">
        <v>37</v>
      </c>
      <c r="AI1115" s="29">
        <v>16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323</v>
      </c>
      <c r="AP1115" s="72">
        <f>Table6[[#This Row],[FRL]]/Table6[[#This Row],[Total Students]]</f>
        <v>0.79556650246305416</v>
      </c>
      <c r="AQ1115" s="29">
        <v>323</v>
      </c>
      <c r="AR1115" s="57">
        <f>Table6[[#This Row],[At Risk]]/Table6[[#This Row],[Total Students]]</f>
        <v>0.79556650246305416</v>
      </c>
      <c r="AS1115" s="29" t="s">
        <v>1767</v>
      </c>
      <c r="AT1115" s="29" t="s">
        <v>1787</v>
      </c>
      <c r="AU1115" s="70" t="s">
        <v>3247</v>
      </c>
    </row>
    <row r="1116" spans="2:47" ht="30" x14ac:dyDescent="0.25">
      <c r="B1116" s="28" t="s">
        <v>1808</v>
      </c>
      <c r="C1116" s="28" t="s">
        <v>184</v>
      </c>
      <c r="D1116" s="28" t="s">
        <v>185</v>
      </c>
      <c r="E1116" s="28" t="s">
        <v>2793</v>
      </c>
      <c r="F1116" s="28" t="s">
        <v>1489</v>
      </c>
      <c r="G1116" s="29">
        <v>221</v>
      </c>
      <c r="H1116" s="29">
        <v>126</v>
      </c>
      <c r="I1116" s="31">
        <v>0.57013574660633504</v>
      </c>
      <c r="J1116" s="29">
        <v>95</v>
      </c>
      <c r="K1116" s="31">
        <v>0.42986425339366502</v>
      </c>
      <c r="L1116" s="29">
        <v>0</v>
      </c>
      <c r="M1116" s="29">
        <v>7</v>
      </c>
      <c r="N1116" s="29">
        <v>43</v>
      </c>
      <c r="O1116" s="29">
        <v>13</v>
      </c>
      <c r="P1116" s="29">
        <v>0</v>
      </c>
      <c r="Q1116" s="29">
        <v>128</v>
      </c>
      <c r="R1116" s="29">
        <v>30</v>
      </c>
      <c r="S1116" s="29">
        <f>SUM(Table6[[#This Row],[AmInd]:[HawPI]],Table6[[#This Row],[Multiple]])</f>
        <v>93</v>
      </c>
      <c r="T1116" s="29">
        <v>218</v>
      </c>
      <c r="U1116" s="31">
        <v>0.986425339366516</v>
      </c>
      <c r="V1116" s="29">
        <v>3</v>
      </c>
      <c r="W1116" s="31">
        <v>1.35746606334842E-2</v>
      </c>
      <c r="X1116" s="29">
        <v>0</v>
      </c>
      <c r="Y1116" s="29">
        <v>0</v>
      </c>
      <c r="Z1116" s="29" t="s">
        <v>1869</v>
      </c>
      <c r="AA1116" s="29">
        <v>22</v>
      </c>
      <c r="AB1116" s="29">
        <v>24</v>
      </c>
      <c r="AC1116" s="29">
        <v>26</v>
      </c>
      <c r="AD1116" s="28">
        <v>25</v>
      </c>
      <c r="AE1116" s="29">
        <v>26</v>
      </c>
      <c r="AF1116" s="29">
        <v>25</v>
      </c>
      <c r="AG1116" s="29">
        <v>26</v>
      </c>
      <c r="AH1116" s="29">
        <v>25</v>
      </c>
      <c r="AI1116" s="29">
        <v>22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83</v>
      </c>
      <c r="AP1116" s="72">
        <f>Table6[[#This Row],[FRL]]/Table6[[#This Row],[Total Students]]</f>
        <v>0.3755656108597285</v>
      </c>
      <c r="AQ1116" s="29">
        <v>83</v>
      </c>
      <c r="AR1116" s="57">
        <f>Table6[[#This Row],[At Risk]]/Table6[[#This Row],[Total Students]]</f>
        <v>0.3755656108597285</v>
      </c>
      <c r="AS1116" s="29" t="s">
        <v>1767</v>
      </c>
      <c r="AT1116" s="29" t="s">
        <v>1787</v>
      </c>
      <c r="AU1116" s="70" t="s">
        <v>3247</v>
      </c>
    </row>
    <row r="1117" spans="2:47" x14ac:dyDescent="0.25">
      <c r="B1117" s="28" t="s">
        <v>1808</v>
      </c>
      <c r="C1117" s="28" t="s">
        <v>184</v>
      </c>
      <c r="D1117" s="28" t="s">
        <v>185</v>
      </c>
      <c r="E1117" s="28" t="s">
        <v>2794</v>
      </c>
      <c r="F1117" s="28" t="s">
        <v>1490</v>
      </c>
      <c r="G1117" s="29">
        <v>305</v>
      </c>
      <c r="H1117" s="29">
        <v>129</v>
      </c>
      <c r="I1117" s="31">
        <v>0.422950819672131</v>
      </c>
      <c r="J1117" s="29">
        <v>176</v>
      </c>
      <c r="K1117" s="31">
        <v>0.577049180327869</v>
      </c>
      <c r="L1117" s="29">
        <v>1</v>
      </c>
      <c r="M1117" s="29">
        <v>0</v>
      </c>
      <c r="N1117" s="29">
        <v>117</v>
      </c>
      <c r="O1117" s="29">
        <v>8</v>
      </c>
      <c r="P1117" s="29">
        <v>0</v>
      </c>
      <c r="Q1117" s="29">
        <v>166</v>
      </c>
      <c r="R1117" s="29">
        <v>13</v>
      </c>
      <c r="S1117" s="29">
        <f>SUM(Table6[[#This Row],[AmInd]:[HawPI]],Table6[[#This Row],[Multiple]])</f>
        <v>139</v>
      </c>
      <c r="T1117" s="29">
        <v>300</v>
      </c>
      <c r="U1117" s="31">
        <v>0.98360655737704905</v>
      </c>
      <c r="V1117" s="29">
        <v>5</v>
      </c>
      <c r="W1117" s="31">
        <v>1.63934426229508E-2</v>
      </c>
      <c r="X1117" s="29">
        <v>0</v>
      </c>
      <c r="Y1117" s="29">
        <v>2</v>
      </c>
      <c r="Z1117" s="29" t="s">
        <v>1869</v>
      </c>
      <c r="AA1117" s="29">
        <v>52</v>
      </c>
      <c r="AB1117" s="29">
        <v>43</v>
      </c>
      <c r="AC1117" s="29">
        <v>61</v>
      </c>
      <c r="AD1117" s="28">
        <v>51</v>
      </c>
      <c r="AE1117" s="29">
        <v>46</v>
      </c>
      <c r="AF1117" s="29">
        <v>50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0</v>
      </c>
      <c r="AL1117" s="29">
        <v>0</v>
      </c>
      <c r="AM1117" s="29">
        <v>0</v>
      </c>
      <c r="AN1117" s="29">
        <v>0</v>
      </c>
      <c r="AO1117" s="29">
        <v>261</v>
      </c>
      <c r="AP1117" s="72">
        <f>Table6[[#This Row],[FRL]]/Table6[[#This Row],[Total Students]]</f>
        <v>0.8557377049180328</v>
      </c>
      <c r="AQ1117" s="29">
        <v>261</v>
      </c>
      <c r="AR1117" s="57">
        <f>Table6[[#This Row],[At Risk]]/Table6[[#This Row],[Total Students]]</f>
        <v>0.8557377049180328</v>
      </c>
      <c r="AS1117" s="29" t="s">
        <v>1767</v>
      </c>
      <c r="AT1117" s="29" t="s">
        <v>1787</v>
      </c>
      <c r="AU1117" s="70" t="s">
        <v>3247</v>
      </c>
    </row>
    <row r="1118" spans="2:47" x14ac:dyDescent="0.25">
      <c r="B1118" s="28" t="s">
        <v>1808</v>
      </c>
      <c r="C1118" s="28" t="s">
        <v>184</v>
      </c>
      <c r="D1118" s="28" t="s">
        <v>185</v>
      </c>
      <c r="E1118" s="28" t="s">
        <v>2795</v>
      </c>
      <c r="F1118" s="28" t="s">
        <v>1491</v>
      </c>
      <c r="G1118" s="29">
        <v>437</v>
      </c>
      <c r="H1118" s="29">
        <v>230</v>
      </c>
      <c r="I1118" s="31">
        <v>0.52631578947368396</v>
      </c>
      <c r="J1118" s="29">
        <v>207</v>
      </c>
      <c r="K1118" s="31">
        <v>0.47368421052631599</v>
      </c>
      <c r="L1118" s="29">
        <v>3</v>
      </c>
      <c r="M1118" s="29">
        <v>0</v>
      </c>
      <c r="N1118" s="29">
        <v>137</v>
      </c>
      <c r="O1118" s="29">
        <v>6</v>
      </c>
      <c r="P1118" s="29">
        <v>0</v>
      </c>
      <c r="Q1118" s="29">
        <v>281</v>
      </c>
      <c r="R1118" s="29">
        <v>10</v>
      </c>
      <c r="S1118" s="29">
        <f>SUM(Table6[[#This Row],[AmInd]:[HawPI]],Table6[[#This Row],[Multiple]])</f>
        <v>156</v>
      </c>
      <c r="T1118" s="29">
        <v>437</v>
      </c>
      <c r="U1118" s="31">
        <v>1</v>
      </c>
      <c r="V1118" s="29">
        <v>0</v>
      </c>
      <c r="W1118" s="31">
        <v>0</v>
      </c>
      <c r="X1118" s="29">
        <v>0</v>
      </c>
      <c r="Y1118" s="29">
        <v>0</v>
      </c>
      <c r="Z1118" s="29" t="s">
        <v>1869</v>
      </c>
      <c r="AA1118" s="29">
        <v>0</v>
      </c>
      <c r="AB1118" s="29">
        <v>0</v>
      </c>
      <c r="AC1118" s="29">
        <v>0</v>
      </c>
      <c r="AD1118" s="28">
        <v>0</v>
      </c>
      <c r="AE1118" s="29">
        <v>0</v>
      </c>
      <c r="AF1118" s="29">
        <v>0</v>
      </c>
      <c r="AG1118" s="29">
        <v>0</v>
      </c>
      <c r="AH1118" s="29">
        <v>0</v>
      </c>
      <c r="AI1118" s="29">
        <v>0</v>
      </c>
      <c r="AJ1118" s="29">
        <v>128</v>
      </c>
      <c r="AK1118" s="29">
        <v>1</v>
      </c>
      <c r="AL1118" s="29">
        <v>104</v>
      </c>
      <c r="AM1118" s="29">
        <v>93</v>
      </c>
      <c r="AN1118" s="29">
        <v>111</v>
      </c>
      <c r="AO1118" s="29">
        <v>346</v>
      </c>
      <c r="AP1118" s="72">
        <f>Table6[[#This Row],[FRL]]/Table6[[#This Row],[Total Students]]</f>
        <v>0.79176201372997712</v>
      </c>
      <c r="AQ1118" s="29">
        <v>346</v>
      </c>
      <c r="AR1118" s="57">
        <f>Table6[[#This Row],[At Risk]]/Table6[[#This Row],[Total Students]]</f>
        <v>0.79176201372997712</v>
      </c>
      <c r="AS1118" s="29" t="s">
        <v>1767</v>
      </c>
      <c r="AT1118" s="29" t="s">
        <v>1787</v>
      </c>
      <c r="AU1118" s="70" t="s">
        <v>3247</v>
      </c>
    </row>
    <row r="1119" spans="2:47" x14ac:dyDescent="0.25">
      <c r="B1119" s="28" t="s">
        <v>1808</v>
      </c>
      <c r="C1119" s="28" t="s">
        <v>184</v>
      </c>
      <c r="D1119" s="28" t="s">
        <v>185</v>
      </c>
      <c r="E1119" s="28" t="s">
        <v>2796</v>
      </c>
      <c r="F1119" s="28" t="s">
        <v>1492</v>
      </c>
      <c r="G1119" s="29">
        <v>607</v>
      </c>
      <c r="H1119" s="29">
        <v>280</v>
      </c>
      <c r="I1119" s="31">
        <v>0.46128500823723201</v>
      </c>
      <c r="J1119" s="29">
        <v>327</v>
      </c>
      <c r="K1119" s="31">
        <v>0.53871499176276805</v>
      </c>
      <c r="L1119" s="29">
        <v>1</v>
      </c>
      <c r="M1119" s="29">
        <v>4</v>
      </c>
      <c r="N1119" s="29">
        <v>187</v>
      </c>
      <c r="O1119" s="29">
        <v>27</v>
      </c>
      <c r="P1119" s="29">
        <v>0</v>
      </c>
      <c r="Q1119" s="29">
        <v>335</v>
      </c>
      <c r="R1119" s="29">
        <v>53</v>
      </c>
      <c r="S1119" s="29">
        <f>SUM(Table6[[#This Row],[AmInd]:[HawPI]],Table6[[#This Row],[Multiple]])</f>
        <v>272</v>
      </c>
      <c r="T1119" s="29">
        <v>593</v>
      </c>
      <c r="U1119" s="31">
        <v>0.976935749588138</v>
      </c>
      <c r="V1119" s="29">
        <v>14</v>
      </c>
      <c r="W1119" s="31">
        <v>2.3064250411861598E-2</v>
      </c>
      <c r="X1119" s="29">
        <v>0</v>
      </c>
      <c r="Y1119" s="29">
        <v>0</v>
      </c>
      <c r="Z1119" s="29" t="s">
        <v>1869</v>
      </c>
      <c r="AA1119" s="29">
        <v>0</v>
      </c>
      <c r="AB1119" s="29">
        <v>271</v>
      </c>
      <c r="AC1119" s="29">
        <v>336</v>
      </c>
      <c r="AD1119" s="28">
        <v>0</v>
      </c>
      <c r="AE1119" s="29">
        <v>0</v>
      </c>
      <c r="AF1119" s="29">
        <v>0</v>
      </c>
      <c r="AG1119" s="29">
        <v>0</v>
      </c>
      <c r="AH1119" s="29">
        <v>0</v>
      </c>
      <c r="AI1119" s="29">
        <v>0</v>
      </c>
      <c r="AJ1119" s="29">
        <v>0</v>
      </c>
      <c r="AK1119" s="29">
        <v>0</v>
      </c>
      <c r="AL1119" s="29">
        <v>0</v>
      </c>
      <c r="AM1119" s="29">
        <v>0</v>
      </c>
      <c r="AN1119" s="29">
        <v>0</v>
      </c>
      <c r="AO1119" s="29">
        <v>459</v>
      </c>
      <c r="AP1119" s="72">
        <f>Table6[[#This Row],[FRL]]/Table6[[#This Row],[Total Students]]</f>
        <v>0.75617792421746288</v>
      </c>
      <c r="AQ1119" s="29">
        <v>460</v>
      </c>
      <c r="AR1119" s="57">
        <f>Table6[[#This Row],[At Risk]]/Table6[[#This Row],[Total Students]]</f>
        <v>0.75782537067545308</v>
      </c>
      <c r="AS1119" s="29" t="s">
        <v>1767</v>
      </c>
      <c r="AT1119" s="29" t="s">
        <v>1787</v>
      </c>
      <c r="AU1119" s="70" t="s">
        <v>3247</v>
      </c>
    </row>
    <row r="1120" spans="2:47" x14ac:dyDescent="0.25">
      <c r="B1120" s="28" t="s">
        <v>1808</v>
      </c>
      <c r="C1120" s="28" t="s">
        <v>184</v>
      </c>
      <c r="D1120" s="28" t="s">
        <v>185</v>
      </c>
      <c r="E1120" s="28" t="s">
        <v>2797</v>
      </c>
      <c r="F1120" s="28" t="s">
        <v>1493</v>
      </c>
      <c r="G1120" s="29">
        <v>700</v>
      </c>
      <c r="H1120" s="29">
        <v>342</v>
      </c>
      <c r="I1120" s="31">
        <v>0.48857142857142899</v>
      </c>
      <c r="J1120" s="29">
        <v>358</v>
      </c>
      <c r="K1120" s="31">
        <v>0.51142857142857101</v>
      </c>
      <c r="L1120" s="29">
        <v>2</v>
      </c>
      <c r="M1120" s="29">
        <v>4</v>
      </c>
      <c r="N1120" s="29">
        <v>232</v>
      </c>
      <c r="O1120" s="29">
        <v>38</v>
      </c>
      <c r="P1120" s="29">
        <v>0</v>
      </c>
      <c r="Q1120" s="29">
        <v>383</v>
      </c>
      <c r="R1120" s="29">
        <v>41</v>
      </c>
      <c r="S1120" s="29">
        <f>SUM(Table6[[#This Row],[AmInd]:[HawPI]],Table6[[#This Row],[Multiple]])</f>
        <v>317</v>
      </c>
      <c r="T1120" s="29">
        <v>678</v>
      </c>
      <c r="U1120" s="31">
        <v>0.96857142857142897</v>
      </c>
      <c r="V1120" s="29">
        <v>22</v>
      </c>
      <c r="W1120" s="31">
        <v>3.1428571428571403E-2</v>
      </c>
      <c r="X1120" s="29">
        <v>0</v>
      </c>
      <c r="Y1120" s="29">
        <v>0</v>
      </c>
      <c r="Z1120" s="29" t="s">
        <v>1869</v>
      </c>
      <c r="AA1120" s="29">
        <v>0</v>
      </c>
      <c r="AB1120" s="29">
        <v>0</v>
      </c>
      <c r="AC1120" s="29">
        <v>0</v>
      </c>
      <c r="AD1120" s="28">
        <v>0</v>
      </c>
      <c r="AE1120" s="29">
        <v>0</v>
      </c>
      <c r="AF1120" s="29">
        <v>341</v>
      </c>
      <c r="AG1120" s="29">
        <v>359</v>
      </c>
      <c r="AH1120" s="29">
        <v>0</v>
      </c>
      <c r="AI1120" s="29">
        <v>0</v>
      </c>
      <c r="AJ1120" s="29">
        <v>0</v>
      </c>
      <c r="AK1120" s="29">
        <v>0</v>
      </c>
      <c r="AL1120" s="29">
        <v>0</v>
      </c>
      <c r="AM1120" s="29">
        <v>0</v>
      </c>
      <c r="AN1120" s="29">
        <v>0</v>
      </c>
      <c r="AO1120" s="29">
        <v>542</v>
      </c>
      <c r="AP1120" s="72">
        <f>Table6[[#This Row],[FRL]]/Table6[[#This Row],[Total Students]]</f>
        <v>0.77428571428571424</v>
      </c>
      <c r="AQ1120" s="29">
        <v>544</v>
      </c>
      <c r="AR1120" s="57">
        <f>Table6[[#This Row],[At Risk]]/Table6[[#This Row],[Total Students]]</f>
        <v>0.77714285714285714</v>
      </c>
      <c r="AS1120" s="29" t="s">
        <v>1767</v>
      </c>
      <c r="AT1120" s="29" t="s">
        <v>1787</v>
      </c>
      <c r="AU1120" s="70" t="s">
        <v>3247</v>
      </c>
    </row>
    <row r="1121" spans="2:47" x14ac:dyDescent="0.25">
      <c r="B1121" s="28" t="s">
        <v>1808</v>
      </c>
      <c r="C1121" s="28" t="s">
        <v>184</v>
      </c>
      <c r="D1121" s="28" t="s">
        <v>185</v>
      </c>
      <c r="E1121" s="28" t="s">
        <v>2798</v>
      </c>
      <c r="F1121" s="28" t="s">
        <v>1851</v>
      </c>
      <c r="G1121" s="29">
        <v>385</v>
      </c>
      <c r="H1121" s="29">
        <v>187</v>
      </c>
      <c r="I1121" s="31">
        <v>0.48571428571428599</v>
      </c>
      <c r="J1121" s="29">
        <v>198</v>
      </c>
      <c r="K1121" s="31">
        <v>0.51428571428571401</v>
      </c>
      <c r="L1121" s="29">
        <v>0</v>
      </c>
      <c r="M1121" s="29">
        <v>0</v>
      </c>
      <c r="N1121" s="29">
        <v>310</v>
      </c>
      <c r="O1121" s="29">
        <v>5</v>
      </c>
      <c r="P1121" s="29">
        <v>0</v>
      </c>
      <c r="Q1121" s="29">
        <v>57</v>
      </c>
      <c r="R1121" s="29">
        <v>13</v>
      </c>
      <c r="S1121" s="29">
        <f>SUM(Table6[[#This Row],[AmInd]:[HawPI]],Table6[[#This Row],[Multiple]])</f>
        <v>328</v>
      </c>
      <c r="T1121" s="29">
        <v>383</v>
      </c>
      <c r="U1121" s="31">
        <v>0.99480519480519503</v>
      </c>
      <c r="V1121" s="29">
        <v>2</v>
      </c>
      <c r="W1121" s="31">
        <v>5.1948051948051896E-3</v>
      </c>
      <c r="X1121" s="29">
        <v>0</v>
      </c>
      <c r="Y1121" s="29">
        <v>0</v>
      </c>
      <c r="Z1121" s="29" t="s">
        <v>1869</v>
      </c>
      <c r="AA1121" s="29">
        <v>0</v>
      </c>
      <c r="AB1121" s="29">
        <v>0</v>
      </c>
      <c r="AC1121" s="29">
        <v>0</v>
      </c>
      <c r="AD1121" s="28">
        <v>0</v>
      </c>
      <c r="AE1121" s="29">
        <v>0</v>
      </c>
      <c r="AF1121" s="29">
        <v>93</v>
      </c>
      <c r="AG1121" s="29">
        <v>105</v>
      </c>
      <c r="AH1121" s="29">
        <v>97</v>
      </c>
      <c r="AI1121" s="29">
        <v>90</v>
      </c>
      <c r="AJ1121" s="29">
        <v>0</v>
      </c>
      <c r="AK1121" s="29">
        <v>0</v>
      </c>
      <c r="AL1121" s="29">
        <v>0</v>
      </c>
      <c r="AM1121" s="29">
        <v>0</v>
      </c>
      <c r="AN1121" s="29">
        <v>0</v>
      </c>
      <c r="AO1121" s="29">
        <v>371</v>
      </c>
      <c r="AP1121" s="72">
        <f>Table6[[#This Row],[FRL]]/Table6[[#This Row],[Total Students]]</f>
        <v>0.96363636363636362</v>
      </c>
      <c r="AQ1121" s="29">
        <v>371</v>
      </c>
      <c r="AR1121" s="57">
        <f>Table6[[#This Row],[At Risk]]/Table6[[#This Row],[Total Students]]</f>
        <v>0.96363636363636362</v>
      </c>
      <c r="AS1121" s="29" t="s">
        <v>1767</v>
      </c>
      <c r="AT1121" s="29" t="s">
        <v>1787</v>
      </c>
      <c r="AU1121" s="70" t="s">
        <v>3247</v>
      </c>
    </row>
    <row r="1122" spans="2:47" x14ac:dyDescent="0.25">
      <c r="B1122" s="28" t="s">
        <v>1808</v>
      </c>
      <c r="C1122" s="28" t="s">
        <v>184</v>
      </c>
      <c r="D1122" s="28" t="s">
        <v>185</v>
      </c>
      <c r="E1122" s="28" t="s">
        <v>2799</v>
      </c>
      <c r="F1122" s="28" t="s">
        <v>1852</v>
      </c>
      <c r="G1122" s="29">
        <v>553</v>
      </c>
      <c r="H1122" s="29">
        <v>276</v>
      </c>
      <c r="I1122" s="31">
        <v>0.49909584086799302</v>
      </c>
      <c r="J1122" s="29">
        <v>277</v>
      </c>
      <c r="K1122" s="31">
        <v>0.50090415913200703</v>
      </c>
      <c r="L1122" s="29">
        <v>0</v>
      </c>
      <c r="M1122" s="29">
        <v>1</v>
      </c>
      <c r="N1122" s="29">
        <v>438</v>
      </c>
      <c r="O1122" s="29">
        <v>20</v>
      </c>
      <c r="P1122" s="29">
        <v>0</v>
      </c>
      <c r="Q1122" s="29">
        <v>65</v>
      </c>
      <c r="R1122" s="29">
        <v>29</v>
      </c>
      <c r="S1122" s="29">
        <f>SUM(Table6[[#This Row],[AmInd]:[HawPI]],Table6[[#This Row],[Multiple]])</f>
        <v>488</v>
      </c>
      <c r="T1122" s="29">
        <v>547</v>
      </c>
      <c r="U1122" s="31">
        <v>0.98915009041591295</v>
      </c>
      <c r="V1122" s="29">
        <v>6</v>
      </c>
      <c r="W1122" s="31">
        <v>1.0849909584086799E-2</v>
      </c>
      <c r="X1122" s="29">
        <v>0</v>
      </c>
      <c r="Y1122" s="29">
        <v>4</v>
      </c>
      <c r="Z1122" s="29" t="s">
        <v>1869</v>
      </c>
      <c r="AA1122" s="29">
        <v>75</v>
      </c>
      <c r="AB1122" s="29">
        <v>79</v>
      </c>
      <c r="AC1122" s="29">
        <v>60</v>
      </c>
      <c r="AD1122" s="28">
        <v>67</v>
      </c>
      <c r="AE1122" s="29">
        <v>55</v>
      </c>
      <c r="AF1122" s="29">
        <v>51</v>
      </c>
      <c r="AG1122" s="29">
        <v>47</v>
      </c>
      <c r="AH1122" s="29">
        <v>63</v>
      </c>
      <c r="AI1122" s="29">
        <v>52</v>
      </c>
      <c r="AJ1122" s="29">
        <v>0</v>
      </c>
      <c r="AK1122" s="29">
        <v>0</v>
      </c>
      <c r="AL1122" s="29">
        <v>0</v>
      </c>
      <c r="AM1122" s="29">
        <v>0</v>
      </c>
      <c r="AN1122" s="29">
        <v>0</v>
      </c>
      <c r="AO1122" s="29">
        <v>533</v>
      </c>
      <c r="AP1122" s="72">
        <f>Table6[[#This Row],[FRL]]/Table6[[#This Row],[Total Students]]</f>
        <v>0.96383363471971062</v>
      </c>
      <c r="AQ1122" s="29">
        <v>534</v>
      </c>
      <c r="AR1122" s="57">
        <f>Table6[[#This Row],[At Risk]]/Table6[[#This Row],[Total Students]]</f>
        <v>0.96564195298372513</v>
      </c>
      <c r="AS1122" s="29" t="s">
        <v>1767</v>
      </c>
      <c r="AT1122" s="29" t="s">
        <v>1787</v>
      </c>
      <c r="AU1122" s="70" t="s">
        <v>3247</v>
      </c>
    </row>
    <row r="1123" spans="2:47" x14ac:dyDescent="0.25">
      <c r="B1123" s="28" t="s">
        <v>1808</v>
      </c>
      <c r="C1123" s="28" t="s">
        <v>184</v>
      </c>
      <c r="D1123" s="28" t="s">
        <v>185</v>
      </c>
      <c r="E1123" s="28" t="s">
        <v>2800</v>
      </c>
      <c r="F1123" s="28" t="s">
        <v>1494</v>
      </c>
      <c r="G1123" s="29">
        <v>362</v>
      </c>
      <c r="H1123" s="29">
        <v>174</v>
      </c>
      <c r="I1123" s="31">
        <v>0.48066298342541403</v>
      </c>
      <c r="J1123" s="29">
        <v>188</v>
      </c>
      <c r="K1123" s="31">
        <v>0.51933701657458597</v>
      </c>
      <c r="L1123" s="29">
        <v>0</v>
      </c>
      <c r="M1123" s="29">
        <v>3</v>
      </c>
      <c r="N1123" s="29">
        <v>142</v>
      </c>
      <c r="O1123" s="29">
        <v>14</v>
      </c>
      <c r="P1123" s="29">
        <v>0</v>
      </c>
      <c r="Q1123" s="29">
        <v>188</v>
      </c>
      <c r="R1123" s="29">
        <v>15</v>
      </c>
      <c r="S1123" s="29">
        <f>SUM(Table6[[#This Row],[AmInd]:[HawPI]],Table6[[#This Row],[Multiple]])</f>
        <v>174</v>
      </c>
      <c r="T1123" s="29">
        <v>358</v>
      </c>
      <c r="U1123" s="31">
        <v>0.98895027624309395</v>
      </c>
      <c r="V1123" s="29">
        <v>4</v>
      </c>
      <c r="W1123" s="31">
        <v>1.1049723756906099E-2</v>
      </c>
      <c r="X1123" s="29">
        <v>0</v>
      </c>
      <c r="Y1123" s="29">
        <v>9</v>
      </c>
      <c r="Z1123" s="29" t="s">
        <v>1869</v>
      </c>
      <c r="AA1123" s="29">
        <v>353</v>
      </c>
      <c r="AB1123" s="29">
        <v>0</v>
      </c>
      <c r="AC1123" s="29">
        <v>0</v>
      </c>
      <c r="AD1123" s="28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294</v>
      </c>
      <c r="AP1123" s="72">
        <f>Table6[[#This Row],[FRL]]/Table6[[#This Row],[Total Students]]</f>
        <v>0.81215469613259672</v>
      </c>
      <c r="AQ1123" s="29">
        <v>295</v>
      </c>
      <c r="AR1123" s="57">
        <f>Table6[[#This Row],[At Risk]]/Table6[[#This Row],[Total Students]]</f>
        <v>0.81491712707182318</v>
      </c>
      <c r="AS1123" s="29" t="s">
        <v>1767</v>
      </c>
      <c r="AT1123" s="29" t="s">
        <v>1787</v>
      </c>
      <c r="AU1123" s="70" t="s">
        <v>3247</v>
      </c>
    </row>
    <row r="1124" spans="2:47" x14ac:dyDescent="0.25">
      <c r="B1124" s="28" t="s">
        <v>1808</v>
      </c>
      <c r="C1124" s="28" t="s">
        <v>184</v>
      </c>
      <c r="D1124" s="28" t="s">
        <v>185</v>
      </c>
      <c r="E1124" s="28" t="s">
        <v>2801</v>
      </c>
      <c r="F1124" s="28" t="s">
        <v>1853</v>
      </c>
      <c r="G1124" s="29">
        <v>1012</v>
      </c>
      <c r="H1124" s="29">
        <v>472</v>
      </c>
      <c r="I1124" s="31">
        <v>0.466403162055336</v>
      </c>
      <c r="J1124" s="29">
        <v>540</v>
      </c>
      <c r="K1124" s="31">
        <v>0.53359683794466395</v>
      </c>
      <c r="L1124" s="29">
        <v>0</v>
      </c>
      <c r="M1124" s="29">
        <v>5</v>
      </c>
      <c r="N1124" s="29">
        <v>595</v>
      </c>
      <c r="O1124" s="29">
        <v>59</v>
      </c>
      <c r="P1124" s="29">
        <v>0</v>
      </c>
      <c r="Q1124" s="29">
        <v>303</v>
      </c>
      <c r="R1124" s="29">
        <v>50</v>
      </c>
      <c r="S1124" s="29">
        <f>SUM(Table6[[#This Row],[AmInd]:[HawPI]],Table6[[#This Row],[Multiple]])</f>
        <v>709</v>
      </c>
      <c r="T1124" s="29">
        <v>975</v>
      </c>
      <c r="U1124" s="31">
        <v>0.96343873517786605</v>
      </c>
      <c r="V1124" s="29">
        <v>37</v>
      </c>
      <c r="W1124" s="31">
        <v>3.6561264822134398E-2</v>
      </c>
      <c r="X1124" s="29">
        <v>0</v>
      </c>
      <c r="Y1124" s="29">
        <v>6</v>
      </c>
      <c r="Z1124" s="29" t="s">
        <v>1869</v>
      </c>
      <c r="AA1124" s="29">
        <v>120</v>
      </c>
      <c r="AB1124" s="29">
        <v>144</v>
      </c>
      <c r="AC1124" s="29">
        <v>139</v>
      </c>
      <c r="AD1124" s="28">
        <v>130</v>
      </c>
      <c r="AE1124" s="29">
        <v>123</v>
      </c>
      <c r="AF1124" s="29">
        <v>116</v>
      </c>
      <c r="AG1124" s="29">
        <v>105</v>
      </c>
      <c r="AH1124" s="29">
        <v>63</v>
      </c>
      <c r="AI1124" s="29">
        <v>66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884</v>
      </c>
      <c r="AP1124" s="72">
        <f>Table6[[#This Row],[FRL]]/Table6[[#This Row],[Total Students]]</f>
        <v>0.87351778656126478</v>
      </c>
      <c r="AQ1124" s="29">
        <v>885</v>
      </c>
      <c r="AR1124" s="57">
        <f>Table6[[#This Row],[At Risk]]/Table6[[#This Row],[Total Students]]</f>
        <v>0.87450592885375489</v>
      </c>
      <c r="AS1124" s="29" t="s">
        <v>1767</v>
      </c>
      <c r="AT1124" s="29" t="s">
        <v>1787</v>
      </c>
      <c r="AU1124" s="70" t="s">
        <v>3247</v>
      </c>
    </row>
    <row r="1125" spans="2:47" x14ac:dyDescent="0.25">
      <c r="B1125" s="28" t="s">
        <v>1808</v>
      </c>
      <c r="C1125" s="28" t="s">
        <v>184</v>
      </c>
      <c r="D1125" s="28" t="s">
        <v>185</v>
      </c>
      <c r="E1125" s="28" t="s">
        <v>2802</v>
      </c>
      <c r="F1125" s="28" t="s">
        <v>1854</v>
      </c>
      <c r="G1125" s="29">
        <v>1131</v>
      </c>
      <c r="H1125" s="29">
        <v>545</v>
      </c>
      <c r="I1125" s="31">
        <v>0.481874447391689</v>
      </c>
      <c r="J1125" s="29">
        <v>586</v>
      </c>
      <c r="K1125" s="31">
        <v>0.51812555260831095</v>
      </c>
      <c r="L1125" s="29">
        <v>0</v>
      </c>
      <c r="M1125" s="29">
        <v>5</v>
      </c>
      <c r="N1125" s="29">
        <v>476</v>
      </c>
      <c r="O1125" s="29">
        <v>34</v>
      </c>
      <c r="P1125" s="29">
        <v>0</v>
      </c>
      <c r="Q1125" s="29">
        <v>552</v>
      </c>
      <c r="R1125" s="29">
        <v>64</v>
      </c>
      <c r="S1125" s="29">
        <f>SUM(Table6[[#This Row],[AmInd]:[HawPI]],Table6[[#This Row],[Multiple]])</f>
        <v>579</v>
      </c>
      <c r="T1125" s="29">
        <v>1123</v>
      </c>
      <c r="U1125" s="31">
        <v>0.99292661361626899</v>
      </c>
      <c r="V1125" s="29">
        <v>8</v>
      </c>
      <c r="W1125" s="31">
        <v>7.0733863837312101E-3</v>
      </c>
      <c r="X1125" s="29">
        <v>0</v>
      </c>
      <c r="Y1125" s="29">
        <v>3</v>
      </c>
      <c r="Z1125" s="29" t="s">
        <v>1869</v>
      </c>
      <c r="AA1125" s="29">
        <v>113</v>
      </c>
      <c r="AB1125" s="29">
        <v>127</v>
      </c>
      <c r="AC1125" s="29">
        <v>126</v>
      </c>
      <c r="AD1125" s="28">
        <v>132</v>
      </c>
      <c r="AE1125" s="29">
        <v>140</v>
      </c>
      <c r="AF1125" s="29">
        <v>136</v>
      </c>
      <c r="AG1125" s="29">
        <v>127</v>
      </c>
      <c r="AH1125" s="29">
        <v>119</v>
      </c>
      <c r="AI1125" s="29">
        <v>108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877</v>
      </c>
      <c r="AP1125" s="72">
        <f>Table6[[#This Row],[FRL]]/Table6[[#This Row],[Total Students]]</f>
        <v>0.77541998231653408</v>
      </c>
      <c r="AQ1125" s="29">
        <v>878</v>
      </c>
      <c r="AR1125" s="57">
        <f>Table6[[#This Row],[At Risk]]/Table6[[#This Row],[Total Students]]</f>
        <v>0.77630415561450039</v>
      </c>
      <c r="AS1125" s="29" t="s">
        <v>1767</v>
      </c>
      <c r="AT1125" s="29" t="s">
        <v>1787</v>
      </c>
      <c r="AU1125" s="70" t="s">
        <v>3247</v>
      </c>
    </row>
    <row r="1126" spans="2:47" x14ac:dyDescent="0.25">
      <c r="B1126" s="28" t="s">
        <v>1808</v>
      </c>
      <c r="C1126" s="28" t="s">
        <v>184</v>
      </c>
      <c r="D1126" s="28" t="s">
        <v>185</v>
      </c>
      <c r="E1126" s="28" t="s">
        <v>2803</v>
      </c>
      <c r="F1126" s="28" t="s">
        <v>1495</v>
      </c>
      <c r="G1126" s="29">
        <v>638</v>
      </c>
      <c r="H1126" s="29">
        <v>298</v>
      </c>
      <c r="I1126" s="31">
        <v>0.46708463949843299</v>
      </c>
      <c r="J1126" s="29">
        <v>340</v>
      </c>
      <c r="K1126" s="31">
        <v>0.53291536050156696</v>
      </c>
      <c r="L1126" s="29">
        <v>0</v>
      </c>
      <c r="M1126" s="29">
        <v>0</v>
      </c>
      <c r="N1126" s="29">
        <v>173</v>
      </c>
      <c r="O1126" s="29">
        <v>27</v>
      </c>
      <c r="P1126" s="29">
        <v>0</v>
      </c>
      <c r="Q1126" s="29">
        <v>399</v>
      </c>
      <c r="R1126" s="29">
        <v>39</v>
      </c>
      <c r="S1126" s="29">
        <f>SUM(Table6[[#This Row],[AmInd]:[HawPI]],Table6[[#This Row],[Multiple]])</f>
        <v>239</v>
      </c>
      <c r="T1126" s="29">
        <v>626</v>
      </c>
      <c r="U1126" s="31">
        <v>0.98119122257053304</v>
      </c>
      <c r="V1126" s="29">
        <v>12</v>
      </c>
      <c r="W1126" s="31">
        <v>1.88087774294671E-2</v>
      </c>
      <c r="X1126" s="29">
        <v>0</v>
      </c>
      <c r="Y1126" s="29">
        <v>0</v>
      </c>
      <c r="Z1126" s="29" t="s">
        <v>1869</v>
      </c>
      <c r="AA1126" s="29">
        <v>0</v>
      </c>
      <c r="AB1126" s="29">
        <v>0</v>
      </c>
      <c r="AC1126" s="29">
        <v>0</v>
      </c>
      <c r="AD1126" s="28">
        <v>0</v>
      </c>
      <c r="AE1126" s="29">
        <v>0</v>
      </c>
      <c r="AF1126" s="29">
        <v>156</v>
      </c>
      <c r="AG1126" s="29">
        <v>153</v>
      </c>
      <c r="AH1126" s="29">
        <v>175</v>
      </c>
      <c r="AI1126" s="29">
        <v>154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483</v>
      </c>
      <c r="AP1126" s="72">
        <f>Table6[[#This Row],[FRL]]/Table6[[#This Row],[Total Students]]</f>
        <v>0.75705329153605017</v>
      </c>
      <c r="AQ1126" s="29">
        <v>484</v>
      </c>
      <c r="AR1126" s="57">
        <f>Table6[[#This Row],[At Risk]]/Table6[[#This Row],[Total Students]]</f>
        <v>0.75862068965517238</v>
      </c>
      <c r="AS1126" s="29" t="s">
        <v>1767</v>
      </c>
      <c r="AT1126" s="29" t="s">
        <v>1787</v>
      </c>
      <c r="AU1126" s="70" t="s">
        <v>3247</v>
      </c>
    </row>
    <row r="1127" spans="2:47" ht="30" x14ac:dyDescent="0.25">
      <c r="B1127" s="28" t="s">
        <v>1808</v>
      </c>
      <c r="C1127" s="28" t="s">
        <v>184</v>
      </c>
      <c r="D1127" s="28" t="s">
        <v>185</v>
      </c>
      <c r="E1127" s="28" t="s">
        <v>2804</v>
      </c>
      <c r="F1127" s="28" t="s">
        <v>1496</v>
      </c>
      <c r="G1127" s="29">
        <v>47</v>
      </c>
      <c r="H1127" s="29">
        <v>15</v>
      </c>
      <c r="I1127" s="31">
        <v>0.319148936170213</v>
      </c>
      <c r="J1127" s="29">
        <v>32</v>
      </c>
      <c r="K1127" s="31">
        <v>0.680851063829787</v>
      </c>
      <c r="L1127" s="29">
        <v>0</v>
      </c>
      <c r="M1127" s="29">
        <v>0</v>
      </c>
      <c r="N1127" s="29">
        <v>35</v>
      </c>
      <c r="O1127" s="29">
        <v>0</v>
      </c>
      <c r="P1127" s="29">
        <v>0</v>
      </c>
      <c r="Q1127" s="29">
        <v>12</v>
      </c>
      <c r="R1127" s="29">
        <v>0</v>
      </c>
      <c r="S1127" s="29">
        <f>SUM(Table6[[#This Row],[AmInd]:[HawPI]],Table6[[#This Row],[Multiple]])</f>
        <v>35</v>
      </c>
      <c r="T1127" s="29">
        <v>47</v>
      </c>
      <c r="U1127" s="31">
        <v>1</v>
      </c>
      <c r="V1127" s="29">
        <v>0</v>
      </c>
      <c r="W1127" s="31">
        <v>0</v>
      </c>
      <c r="X1127" s="29">
        <v>0</v>
      </c>
      <c r="Y1127" s="29">
        <v>0</v>
      </c>
      <c r="Z1127" s="29" t="s">
        <v>1869</v>
      </c>
      <c r="AA1127" s="29">
        <v>0</v>
      </c>
      <c r="AB1127" s="29">
        <v>0</v>
      </c>
      <c r="AC1127" s="29">
        <v>0</v>
      </c>
      <c r="AD1127" s="28">
        <v>0</v>
      </c>
      <c r="AE1127" s="29">
        <v>0</v>
      </c>
      <c r="AF1127" s="29">
        <v>0</v>
      </c>
      <c r="AG1127" s="29">
        <v>4</v>
      </c>
      <c r="AH1127" s="29">
        <v>4</v>
      </c>
      <c r="AI1127" s="29">
        <v>11</v>
      </c>
      <c r="AJ1127" s="29">
        <v>20</v>
      </c>
      <c r="AK1127" s="29">
        <v>0</v>
      </c>
      <c r="AL1127" s="29">
        <v>5</v>
      </c>
      <c r="AM1127" s="29">
        <v>3</v>
      </c>
      <c r="AN1127" s="29">
        <v>0</v>
      </c>
      <c r="AO1127" s="29">
        <v>36</v>
      </c>
      <c r="AP1127" s="72">
        <f>Table6[[#This Row],[FRL]]/Table6[[#This Row],[Total Students]]</f>
        <v>0.76595744680851063</v>
      </c>
      <c r="AQ1127" s="29">
        <v>36</v>
      </c>
      <c r="AR1127" s="57">
        <f>Table6[[#This Row],[At Risk]]/Table6[[#This Row],[Total Students]]</f>
        <v>0.76595744680851063</v>
      </c>
      <c r="AS1127" s="29" t="s">
        <v>1767</v>
      </c>
      <c r="AT1127" s="29" t="s">
        <v>1787</v>
      </c>
      <c r="AU1127" s="70" t="s">
        <v>3247</v>
      </c>
    </row>
    <row r="1128" spans="2:47" x14ac:dyDescent="0.25">
      <c r="B1128" s="28" t="s">
        <v>1808</v>
      </c>
      <c r="C1128" s="28" t="s">
        <v>184</v>
      </c>
      <c r="D1128" s="28" t="s">
        <v>185</v>
      </c>
      <c r="E1128" s="28" t="s">
        <v>2805</v>
      </c>
      <c r="F1128" s="28" t="s">
        <v>1497</v>
      </c>
      <c r="G1128" s="29">
        <v>318</v>
      </c>
      <c r="H1128" s="29">
        <v>156</v>
      </c>
      <c r="I1128" s="31">
        <v>0.490566037735849</v>
      </c>
      <c r="J1128" s="29">
        <v>162</v>
      </c>
      <c r="K1128" s="31">
        <v>0.50943396226415105</v>
      </c>
      <c r="L1128" s="29">
        <v>0</v>
      </c>
      <c r="M1128" s="29">
        <v>2</v>
      </c>
      <c r="N1128" s="29">
        <v>128</v>
      </c>
      <c r="O1128" s="29">
        <v>5</v>
      </c>
      <c r="P1128" s="29">
        <v>0</v>
      </c>
      <c r="Q1128" s="29">
        <v>165</v>
      </c>
      <c r="R1128" s="29">
        <v>18</v>
      </c>
      <c r="S1128" s="29">
        <f>SUM(Table6[[#This Row],[AmInd]:[HawPI]],Table6[[#This Row],[Multiple]])</f>
        <v>153</v>
      </c>
      <c r="T1128" s="29">
        <v>317</v>
      </c>
      <c r="U1128" s="31">
        <v>0.99685534591195002</v>
      </c>
      <c r="V1128" s="29">
        <v>1</v>
      </c>
      <c r="W1128" s="31">
        <v>3.1446540880503099E-3</v>
      </c>
      <c r="X1128" s="29">
        <v>0</v>
      </c>
      <c r="Y1128" s="29">
        <v>0</v>
      </c>
      <c r="Z1128" s="29" t="s">
        <v>1869</v>
      </c>
      <c r="AA1128" s="29">
        <v>0</v>
      </c>
      <c r="AB1128" s="29">
        <v>0</v>
      </c>
      <c r="AC1128" s="29">
        <v>0</v>
      </c>
      <c r="AD1128" s="28">
        <v>0</v>
      </c>
      <c r="AE1128" s="29">
        <v>0</v>
      </c>
      <c r="AF1128" s="29">
        <v>0</v>
      </c>
      <c r="AG1128" s="29">
        <v>116</v>
      </c>
      <c r="AH1128" s="29">
        <v>99</v>
      </c>
      <c r="AI1128" s="29">
        <v>103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270</v>
      </c>
      <c r="AP1128" s="72">
        <f>Table6[[#This Row],[FRL]]/Table6[[#This Row],[Total Students]]</f>
        <v>0.84905660377358494</v>
      </c>
      <c r="AQ1128" s="29">
        <v>270</v>
      </c>
      <c r="AR1128" s="57">
        <f>Table6[[#This Row],[At Risk]]/Table6[[#This Row],[Total Students]]</f>
        <v>0.84905660377358494</v>
      </c>
      <c r="AS1128" s="29" t="s">
        <v>1767</v>
      </c>
      <c r="AT1128" s="29" t="s">
        <v>1787</v>
      </c>
      <c r="AU1128" s="70" t="s">
        <v>3247</v>
      </c>
    </row>
    <row r="1129" spans="2:47" ht="30" x14ac:dyDescent="0.25">
      <c r="B1129" s="28" t="s">
        <v>1808</v>
      </c>
      <c r="C1129" s="28" t="s">
        <v>184</v>
      </c>
      <c r="D1129" s="28" t="s">
        <v>185</v>
      </c>
      <c r="E1129" s="28" t="s">
        <v>2806</v>
      </c>
      <c r="F1129" s="28" t="s">
        <v>1498</v>
      </c>
      <c r="G1129" s="29">
        <v>159</v>
      </c>
      <c r="H1129" s="29">
        <v>34</v>
      </c>
      <c r="I1129" s="31">
        <v>0.213836477987421</v>
      </c>
      <c r="J1129" s="29">
        <v>125</v>
      </c>
      <c r="K1129" s="31">
        <v>0.786163522012579</v>
      </c>
      <c r="L1129" s="29">
        <v>0</v>
      </c>
      <c r="M1129" s="29">
        <v>1</v>
      </c>
      <c r="N1129" s="29">
        <v>113</v>
      </c>
      <c r="O1129" s="29">
        <v>3</v>
      </c>
      <c r="P1129" s="29">
        <v>0</v>
      </c>
      <c r="Q1129" s="29">
        <v>33</v>
      </c>
      <c r="R1129" s="29">
        <v>9</v>
      </c>
      <c r="S1129" s="29">
        <f>SUM(Table6[[#This Row],[AmInd]:[HawPI]],Table6[[#This Row],[Multiple]])</f>
        <v>126</v>
      </c>
      <c r="T1129" s="29">
        <v>159</v>
      </c>
      <c r="U1129" s="31">
        <v>1</v>
      </c>
      <c r="V1129" s="29">
        <v>0</v>
      </c>
      <c r="W1129" s="31">
        <v>0</v>
      </c>
      <c r="X1129" s="29">
        <v>0</v>
      </c>
      <c r="Y1129" s="29">
        <v>0</v>
      </c>
      <c r="Z1129" s="29" t="s">
        <v>1869</v>
      </c>
      <c r="AA1129" s="29">
        <v>0</v>
      </c>
      <c r="AB1129" s="29">
        <v>0</v>
      </c>
      <c r="AC1129" s="29">
        <v>0</v>
      </c>
      <c r="AD1129" s="28">
        <v>0</v>
      </c>
      <c r="AE1129" s="29">
        <v>0</v>
      </c>
      <c r="AF1129" s="29">
        <v>21</v>
      </c>
      <c r="AG1129" s="29">
        <v>18</v>
      </c>
      <c r="AH1129" s="29">
        <v>18</v>
      </c>
      <c r="AI1129" s="29">
        <v>20</v>
      </c>
      <c r="AJ1129" s="29">
        <v>41</v>
      </c>
      <c r="AK1129" s="29">
        <v>0</v>
      </c>
      <c r="AL1129" s="29">
        <v>11</v>
      </c>
      <c r="AM1129" s="29">
        <v>26</v>
      </c>
      <c r="AN1129" s="29">
        <v>4</v>
      </c>
      <c r="AO1129" s="29">
        <v>154</v>
      </c>
      <c r="AP1129" s="72">
        <f>Table6[[#This Row],[FRL]]/Table6[[#This Row],[Total Students]]</f>
        <v>0.96855345911949686</v>
      </c>
      <c r="AQ1129" s="29">
        <v>154</v>
      </c>
      <c r="AR1129" s="57">
        <f>Table6[[#This Row],[At Risk]]/Table6[[#This Row],[Total Students]]</f>
        <v>0.96855345911949686</v>
      </c>
      <c r="AS1129" s="29" t="s">
        <v>1767</v>
      </c>
      <c r="AT1129" s="29" t="s">
        <v>1787</v>
      </c>
      <c r="AU1129" s="70" t="s">
        <v>3247</v>
      </c>
    </row>
    <row r="1130" spans="2:47" x14ac:dyDescent="0.25">
      <c r="B1130" s="28" t="s">
        <v>1808</v>
      </c>
      <c r="C1130" s="28" t="s">
        <v>184</v>
      </c>
      <c r="D1130" s="28" t="s">
        <v>185</v>
      </c>
      <c r="E1130" s="28" t="s">
        <v>2807</v>
      </c>
      <c r="F1130" s="28" t="s">
        <v>1499</v>
      </c>
      <c r="G1130" s="29">
        <v>86</v>
      </c>
      <c r="H1130" s="29">
        <v>23</v>
      </c>
      <c r="I1130" s="31">
        <v>0.26744186046511598</v>
      </c>
      <c r="J1130" s="29">
        <v>63</v>
      </c>
      <c r="K1130" s="31">
        <v>0.73255813953488402</v>
      </c>
      <c r="L1130" s="29">
        <v>0</v>
      </c>
      <c r="M1130" s="29">
        <v>0</v>
      </c>
      <c r="N1130" s="29">
        <v>29</v>
      </c>
      <c r="O1130" s="29">
        <v>13</v>
      </c>
      <c r="P1130" s="29">
        <v>0</v>
      </c>
      <c r="Q1130" s="29">
        <v>40</v>
      </c>
      <c r="R1130" s="29">
        <v>4</v>
      </c>
      <c r="S1130" s="29">
        <f>SUM(Table6[[#This Row],[AmInd]:[HawPI]],Table6[[#This Row],[Multiple]])</f>
        <v>46</v>
      </c>
      <c r="T1130" s="29">
        <v>86</v>
      </c>
      <c r="U1130" s="31">
        <v>1</v>
      </c>
      <c r="V1130" s="29">
        <v>0</v>
      </c>
      <c r="W1130" s="31">
        <v>0</v>
      </c>
      <c r="X1130" s="29">
        <v>0</v>
      </c>
      <c r="Y1130" s="29">
        <v>86</v>
      </c>
      <c r="Z1130" s="29" t="s">
        <v>1869</v>
      </c>
      <c r="AA1130" s="29">
        <v>0</v>
      </c>
      <c r="AB1130" s="29">
        <v>0</v>
      </c>
      <c r="AC1130" s="29">
        <v>0</v>
      </c>
      <c r="AD1130" s="28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50</v>
      </c>
      <c r="AP1130" s="72">
        <f>Table6[[#This Row],[FRL]]/Table6[[#This Row],[Total Students]]</f>
        <v>0.58139534883720934</v>
      </c>
      <c r="AQ1130" s="29">
        <v>50</v>
      </c>
      <c r="AR1130" s="57">
        <f>Table6[[#This Row],[At Risk]]/Table6[[#This Row],[Total Students]]</f>
        <v>0.58139534883720934</v>
      </c>
      <c r="AS1130" s="29" t="s">
        <v>1767</v>
      </c>
      <c r="AT1130" s="29" t="s">
        <v>1787</v>
      </c>
      <c r="AU1130" s="70" t="s">
        <v>3247</v>
      </c>
    </row>
    <row r="1131" spans="2:47" x14ac:dyDescent="0.25">
      <c r="B1131" s="28" t="s">
        <v>1808</v>
      </c>
      <c r="C1131" s="28" t="s">
        <v>186</v>
      </c>
      <c r="D1131" s="28" t="s">
        <v>187</v>
      </c>
      <c r="E1131" s="28" t="s">
        <v>2808</v>
      </c>
      <c r="F1131" s="28" t="s">
        <v>1500</v>
      </c>
      <c r="G1131" s="29">
        <v>262</v>
      </c>
      <c r="H1131" s="29">
        <v>108</v>
      </c>
      <c r="I1131" s="31">
        <v>0.41221374045801501</v>
      </c>
      <c r="J1131" s="29">
        <v>154</v>
      </c>
      <c r="K1131" s="31">
        <v>0.58778625954198505</v>
      </c>
      <c r="L1131" s="29">
        <v>0</v>
      </c>
      <c r="M1131" s="29">
        <v>1</v>
      </c>
      <c r="N1131" s="29">
        <v>234</v>
      </c>
      <c r="O1131" s="29">
        <v>1</v>
      </c>
      <c r="P1131" s="29">
        <v>0</v>
      </c>
      <c r="Q1131" s="29">
        <v>23</v>
      </c>
      <c r="R1131" s="29">
        <v>3</v>
      </c>
      <c r="S1131" s="29">
        <f>SUM(Table6[[#This Row],[AmInd]:[HawPI]],Table6[[#This Row],[Multiple]])</f>
        <v>239</v>
      </c>
      <c r="T1131" s="29">
        <v>261</v>
      </c>
      <c r="U1131" s="31">
        <v>0.99618320610686995</v>
      </c>
      <c r="V1131" s="29">
        <v>1</v>
      </c>
      <c r="W1131" s="31">
        <v>3.81679389312977E-3</v>
      </c>
      <c r="X1131" s="29">
        <v>0</v>
      </c>
      <c r="Y1131" s="29">
        <v>0</v>
      </c>
      <c r="Z1131" s="29" t="s">
        <v>1869</v>
      </c>
      <c r="AA1131" s="29">
        <v>0</v>
      </c>
      <c r="AB1131" s="29">
        <v>0</v>
      </c>
      <c r="AC1131" s="29">
        <v>0</v>
      </c>
      <c r="AD1131" s="28">
        <v>0</v>
      </c>
      <c r="AE1131" s="29">
        <v>0</v>
      </c>
      <c r="AF1131" s="29">
        <v>0</v>
      </c>
      <c r="AG1131" s="29">
        <v>0</v>
      </c>
      <c r="AH1131" s="29">
        <v>37</v>
      </c>
      <c r="AI1131" s="29">
        <v>26</v>
      </c>
      <c r="AJ1131" s="29">
        <v>56</v>
      </c>
      <c r="AK1131" s="29">
        <v>0</v>
      </c>
      <c r="AL1131" s="29">
        <v>49</v>
      </c>
      <c r="AM1131" s="29">
        <v>45</v>
      </c>
      <c r="AN1131" s="29">
        <v>49</v>
      </c>
      <c r="AO1131" s="29">
        <v>248</v>
      </c>
      <c r="AP1131" s="72">
        <f>Table6[[#This Row],[FRL]]/Table6[[#This Row],[Total Students]]</f>
        <v>0.94656488549618323</v>
      </c>
      <c r="AQ1131" s="29">
        <v>248</v>
      </c>
      <c r="AR1131" s="57">
        <f>Table6[[#This Row],[At Risk]]/Table6[[#This Row],[Total Students]]</f>
        <v>0.94656488549618323</v>
      </c>
      <c r="AS1131" s="29" t="s">
        <v>1767</v>
      </c>
      <c r="AT1131" s="29" t="s">
        <v>1779</v>
      </c>
      <c r="AU1131" s="70" t="s">
        <v>3246</v>
      </c>
    </row>
    <row r="1132" spans="2:47" x14ac:dyDescent="0.25">
      <c r="B1132" s="28" t="s">
        <v>1808</v>
      </c>
      <c r="C1132" s="28" t="s">
        <v>186</v>
      </c>
      <c r="D1132" s="28" t="s">
        <v>187</v>
      </c>
      <c r="E1132" s="28" t="s">
        <v>2809</v>
      </c>
      <c r="F1132" s="28" t="s">
        <v>1501</v>
      </c>
      <c r="G1132" s="29">
        <v>142</v>
      </c>
      <c r="H1132" s="29">
        <v>76</v>
      </c>
      <c r="I1132" s="31">
        <v>0.53521126760563398</v>
      </c>
      <c r="J1132" s="29">
        <v>66</v>
      </c>
      <c r="K1132" s="31">
        <v>0.46478873239436602</v>
      </c>
      <c r="L1132" s="29">
        <v>0</v>
      </c>
      <c r="M1132" s="29">
        <v>0</v>
      </c>
      <c r="N1132" s="29">
        <v>123</v>
      </c>
      <c r="O1132" s="29">
        <v>1</v>
      </c>
      <c r="P1132" s="29">
        <v>0</v>
      </c>
      <c r="Q1132" s="29">
        <v>15</v>
      </c>
      <c r="R1132" s="29">
        <v>3</v>
      </c>
      <c r="S1132" s="29">
        <f>SUM(Table6[[#This Row],[AmInd]:[HawPI]],Table6[[#This Row],[Multiple]])</f>
        <v>127</v>
      </c>
      <c r="T1132" s="29">
        <v>141</v>
      </c>
      <c r="U1132" s="31">
        <v>0.99295774647887303</v>
      </c>
      <c r="V1132" s="29">
        <v>1</v>
      </c>
      <c r="W1132" s="31">
        <v>7.0422535211267599E-3</v>
      </c>
      <c r="X1132" s="29">
        <v>0</v>
      </c>
      <c r="Y1132" s="29">
        <v>6</v>
      </c>
      <c r="Z1132" s="29" t="s">
        <v>1869</v>
      </c>
      <c r="AA1132" s="29">
        <v>10</v>
      </c>
      <c r="AB1132" s="29">
        <v>21</v>
      </c>
      <c r="AC1132" s="29">
        <v>16</v>
      </c>
      <c r="AD1132" s="28">
        <v>17</v>
      </c>
      <c r="AE1132" s="29">
        <v>13</v>
      </c>
      <c r="AF1132" s="29">
        <v>10</v>
      </c>
      <c r="AG1132" s="29">
        <v>12</v>
      </c>
      <c r="AH1132" s="29">
        <v>22</v>
      </c>
      <c r="AI1132" s="29">
        <v>15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128</v>
      </c>
      <c r="AP1132" s="72">
        <f>Table6[[#This Row],[FRL]]/Table6[[#This Row],[Total Students]]</f>
        <v>0.90140845070422537</v>
      </c>
      <c r="AQ1132" s="29">
        <v>128</v>
      </c>
      <c r="AR1132" s="57">
        <f>Table6[[#This Row],[At Risk]]/Table6[[#This Row],[Total Students]]</f>
        <v>0.90140845070422537</v>
      </c>
      <c r="AS1132" s="29" t="s">
        <v>1767</v>
      </c>
      <c r="AT1132" s="29" t="s">
        <v>1779</v>
      </c>
      <c r="AU1132" s="70" t="s">
        <v>3246</v>
      </c>
    </row>
    <row r="1133" spans="2:47" x14ac:dyDescent="0.25">
      <c r="B1133" s="28" t="s">
        <v>1808</v>
      </c>
      <c r="C1133" s="28" t="s">
        <v>186</v>
      </c>
      <c r="D1133" s="28" t="s">
        <v>187</v>
      </c>
      <c r="E1133" s="28" t="s">
        <v>2810</v>
      </c>
      <c r="F1133" s="28" t="s">
        <v>1502</v>
      </c>
      <c r="G1133" s="29">
        <v>193</v>
      </c>
      <c r="H1133" s="29">
        <v>79</v>
      </c>
      <c r="I1133" s="31">
        <v>0.409326424870466</v>
      </c>
      <c r="J1133" s="29">
        <v>114</v>
      </c>
      <c r="K1133" s="31">
        <v>0.590673575129534</v>
      </c>
      <c r="L1133" s="29">
        <v>0</v>
      </c>
      <c r="M1133" s="29">
        <v>1</v>
      </c>
      <c r="N1133" s="29">
        <v>161</v>
      </c>
      <c r="O1133" s="29">
        <v>1</v>
      </c>
      <c r="P1133" s="29">
        <v>0</v>
      </c>
      <c r="Q1133" s="29">
        <v>29</v>
      </c>
      <c r="R1133" s="29">
        <v>1</v>
      </c>
      <c r="S1133" s="29">
        <f>SUM(Table6[[#This Row],[AmInd]:[HawPI]],Table6[[#This Row],[Multiple]])</f>
        <v>164</v>
      </c>
      <c r="T1133" s="29">
        <v>193</v>
      </c>
      <c r="U1133" s="31">
        <v>1</v>
      </c>
      <c r="V1133" s="29">
        <v>0</v>
      </c>
      <c r="W1133" s="31">
        <v>0</v>
      </c>
      <c r="X1133" s="29">
        <v>0</v>
      </c>
      <c r="Y1133" s="29">
        <v>15</v>
      </c>
      <c r="Z1133" s="29" t="s">
        <v>1869</v>
      </c>
      <c r="AA1133" s="29">
        <v>23</v>
      </c>
      <c r="AB1133" s="29">
        <v>34</v>
      </c>
      <c r="AC1133" s="29">
        <v>20</v>
      </c>
      <c r="AD1133" s="28">
        <v>23</v>
      </c>
      <c r="AE1133" s="29">
        <v>29</v>
      </c>
      <c r="AF1133" s="29">
        <v>24</v>
      </c>
      <c r="AG1133" s="29">
        <v>25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183</v>
      </c>
      <c r="AP1133" s="72">
        <f>Table6[[#This Row],[FRL]]/Table6[[#This Row],[Total Students]]</f>
        <v>0.94818652849740936</v>
      </c>
      <c r="AQ1133" s="29">
        <v>183</v>
      </c>
      <c r="AR1133" s="57">
        <f>Table6[[#This Row],[At Risk]]/Table6[[#This Row],[Total Students]]</f>
        <v>0.94818652849740936</v>
      </c>
      <c r="AS1133" s="29" t="s">
        <v>1767</v>
      </c>
      <c r="AT1133" s="29" t="s">
        <v>1779</v>
      </c>
      <c r="AU1133" s="70" t="s">
        <v>3246</v>
      </c>
    </row>
    <row r="1134" spans="2:47" x14ac:dyDescent="0.25">
      <c r="B1134" s="28" t="s">
        <v>1808</v>
      </c>
      <c r="C1134" s="28" t="s">
        <v>188</v>
      </c>
      <c r="D1134" s="28" t="s">
        <v>189</v>
      </c>
      <c r="E1134" s="28" t="s">
        <v>2811</v>
      </c>
      <c r="F1134" s="28" t="s">
        <v>1503</v>
      </c>
      <c r="G1134" s="29">
        <v>709</v>
      </c>
      <c r="H1134" s="29">
        <v>321</v>
      </c>
      <c r="I1134" s="31">
        <v>0.45275035260930901</v>
      </c>
      <c r="J1134" s="29">
        <v>388</v>
      </c>
      <c r="K1134" s="31">
        <v>0.54724964739069104</v>
      </c>
      <c r="L1134" s="29">
        <v>52</v>
      </c>
      <c r="M1134" s="29">
        <v>19</v>
      </c>
      <c r="N1134" s="29">
        <v>237</v>
      </c>
      <c r="O1134" s="29">
        <v>97</v>
      </c>
      <c r="P1134" s="29">
        <v>0</v>
      </c>
      <c r="Q1134" s="29">
        <v>228</v>
      </c>
      <c r="R1134" s="29">
        <v>76</v>
      </c>
      <c r="S1134" s="29">
        <f>SUM(Table6[[#This Row],[AmInd]:[HawPI]],Table6[[#This Row],[Multiple]])</f>
        <v>481</v>
      </c>
      <c r="T1134" s="29">
        <v>638</v>
      </c>
      <c r="U1134" s="31">
        <v>0.89985895627644596</v>
      </c>
      <c r="V1134" s="29">
        <v>71</v>
      </c>
      <c r="W1134" s="31">
        <v>0.10014104372355399</v>
      </c>
      <c r="X1134" s="29">
        <v>0</v>
      </c>
      <c r="Y1134" s="29">
        <v>22</v>
      </c>
      <c r="Z1134" s="29" t="s">
        <v>1869</v>
      </c>
      <c r="AA1134" s="29">
        <v>128</v>
      </c>
      <c r="AB1134" s="29">
        <v>136</v>
      </c>
      <c r="AC1134" s="29">
        <v>169</v>
      </c>
      <c r="AD1134" s="28">
        <v>123</v>
      </c>
      <c r="AE1134" s="29">
        <v>131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616</v>
      </c>
      <c r="AP1134" s="72">
        <f>Table6[[#This Row],[FRL]]/Table6[[#This Row],[Total Students]]</f>
        <v>0.86882933709449928</v>
      </c>
      <c r="AQ1134" s="29">
        <v>616</v>
      </c>
      <c r="AR1134" s="57">
        <f>Table6[[#This Row],[At Risk]]/Table6[[#This Row],[Total Students]]</f>
        <v>0.86882933709449928</v>
      </c>
      <c r="AS1134" s="29" t="s">
        <v>1767</v>
      </c>
      <c r="AT1134" s="29" t="s">
        <v>1802</v>
      </c>
      <c r="AU1134" s="70" t="s">
        <v>3246</v>
      </c>
    </row>
    <row r="1135" spans="2:47" x14ac:dyDescent="0.25">
      <c r="B1135" s="28" t="s">
        <v>1808</v>
      </c>
      <c r="C1135" s="28" t="s">
        <v>188</v>
      </c>
      <c r="D1135" s="28" t="s">
        <v>189</v>
      </c>
      <c r="E1135" s="28" t="s">
        <v>2812</v>
      </c>
      <c r="F1135" s="28" t="s">
        <v>1504</v>
      </c>
      <c r="G1135" s="29">
        <v>182</v>
      </c>
      <c r="H1135" s="29">
        <v>87</v>
      </c>
      <c r="I1135" s="31">
        <v>0.47802197802197799</v>
      </c>
      <c r="J1135" s="29">
        <v>95</v>
      </c>
      <c r="K1135" s="31">
        <v>0.52197802197802201</v>
      </c>
      <c r="L1135" s="29">
        <v>4</v>
      </c>
      <c r="M1135" s="29">
        <v>1</v>
      </c>
      <c r="N1135" s="29">
        <v>52</v>
      </c>
      <c r="O1135" s="29">
        <v>5</v>
      </c>
      <c r="P1135" s="29">
        <v>0</v>
      </c>
      <c r="Q1135" s="29">
        <v>96</v>
      </c>
      <c r="R1135" s="29">
        <v>24</v>
      </c>
      <c r="S1135" s="29">
        <f>SUM(Table6[[#This Row],[AmInd]:[HawPI]],Table6[[#This Row],[Multiple]])</f>
        <v>86</v>
      </c>
      <c r="T1135" s="29">
        <v>180</v>
      </c>
      <c r="U1135" s="31">
        <v>0.98901098901098905</v>
      </c>
      <c r="V1135" s="29">
        <v>2</v>
      </c>
      <c r="W1135" s="31">
        <v>1.0989010989011E-2</v>
      </c>
      <c r="X1135" s="29">
        <v>0</v>
      </c>
      <c r="Y1135" s="29">
        <v>9</v>
      </c>
      <c r="Z1135" s="29" t="s">
        <v>1869</v>
      </c>
      <c r="AA1135" s="29">
        <v>26</v>
      </c>
      <c r="AB1135" s="29">
        <v>27</v>
      </c>
      <c r="AC1135" s="29">
        <v>27</v>
      </c>
      <c r="AD1135" s="28">
        <v>24</v>
      </c>
      <c r="AE1135" s="29">
        <v>22</v>
      </c>
      <c r="AF1135" s="29">
        <v>20</v>
      </c>
      <c r="AG1135" s="29">
        <v>27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141</v>
      </c>
      <c r="AP1135" s="72">
        <f>Table6[[#This Row],[FRL]]/Table6[[#This Row],[Total Students]]</f>
        <v>0.77472527472527475</v>
      </c>
      <c r="AQ1135" s="29">
        <v>141</v>
      </c>
      <c r="AR1135" s="57">
        <f>Table6[[#This Row],[At Risk]]/Table6[[#This Row],[Total Students]]</f>
        <v>0.77472527472527475</v>
      </c>
      <c r="AS1135" s="29" t="s">
        <v>1767</v>
      </c>
      <c r="AT1135" s="29" t="s">
        <v>1802</v>
      </c>
      <c r="AU1135" s="70" t="s">
        <v>3246</v>
      </c>
    </row>
    <row r="1136" spans="2:47" x14ac:dyDescent="0.25">
      <c r="B1136" s="28" t="s">
        <v>1808</v>
      </c>
      <c r="C1136" s="28" t="s">
        <v>188</v>
      </c>
      <c r="D1136" s="28" t="s">
        <v>189</v>
      </c>
      <c r="E1136" s="28" t="s">
        <v>2813</v>
      </c>
      <c r="F1136" s="28" t="s">
        <v>1505</v>
      </c>
      <c r="G1136" s="29">
        <v>437</v>
      </c>
      <c r="H1136" s="29">
        <v>223</v>
      </c>
      <c r="I1136" s="31">
        <v>0.51029748283752896</v>
      </c>
      <c r="J1136" s="29">
        <v>214</v>
      </c>
      <c r="K1136" s="31">
        <v>0.48970251716247098</v>
      </c>
      <c r="L1136" s="29">
        <v>55</v>
      </c>
      <c r="M1136" s="29">
        <v>0</v>
      </c>
      <c r="N1136" s="29">
        <v>4</v>
      </c>
      <c r="O1136" s="29">
        <v>22</v>
      </c>
      <c r="P1136" s="29">
        <v>0</v>
      </c>
      <c r="Q1136" s="29">
        <v>302</v>
      </c>
      <c r="R1136" s="29">
        <v>54</v>
      </c>
      <c r="S1136" s="29">
        <f>SUM(Table6[[#This Row],[AmInd]:[HawPI]],Table6[[#This Row],[Multiple]])</f>
        <v>135</v>
      </c>
      <c r="T1136" s="29">
        <v>429</v>
      </c>
      <c r="U1136" s="31">
        <v>0.98169336384439398</v>
      </c>
      <c r="V1136" s="29">
        <v>8</v>
      </c>
      <c r="W1136" s="31">
        <v>1.83066361556064E-2</v>
      </c>
      <c r="X1136" s="29">
        <v>4</v>
      </c>
      <c r="Y1136" s="29">
        <v>14</v>
      </c>
      <c r="Z1136" s="29" t="s">
        <v>1869</v>
      </c>
      <c r="AA1136" s="29">
        <v>89</v>
      </c>
      <c r="AB1136" s="29">
        <v>81</v>
      </c>
      <c r="AC1136" s="29">
        <v>75</v>
      </c>
      <c r="AD1136" s="28">
        <v>86</v>
      </c>
      <c r="AE1136" s="29">
        <v>88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229</v>
      </c>
      <c r="AP1136" s="72">
        <f>Table6[[#This Row],[FRL]]/Table6[[#This Row],[Total Students]]</f>
        <v>0.52402745995423339</v>
      </c>
      <c r="AQ1136" s="29">
        <v>229</v>
      </c>
      <c r="AR1136" s="57">
        <f>Table6[[#This Row],[At Risk]]/Table6[[#This Row],[Total Students]]</f>
        <v>0.52402745995423339</v>
      </c>
      <c r="AS1136" s="29" t="s">
        <v>1767</v>
      </c>
      <c r="AT1136" s="29" t="s">
        <v>1802</v>
      </c>
      <c r="AU1136" s="70" t="s">
        <v>3247</v>
      </c>
    </row>
    <row r="1137" spans="2:47" x14ac:dyDescent="0.25">
      <c r="B1137" s="28" t="s">
        <v>1808</v>
      </c>
      <c r="C1137" s="28" t="s">
        <v>188</v>
      </c>
      <c r="D1137" s="28" t="s">
        <v>189</v>
      </c>
      <c r="E1137" s="28" t="s">
        <v>2814</v>
      </c>
      <c r="F1137" s="28" t="s">
        <v>1506</v>
      </c>
      <c r="G1137" s="29">
        <v>1482</v>
      </c>
      <c r="H1137" s="29">
        <v>744</v>
      </c>
      <c r="I1137" s="31">
        <v>0.50202429149797601</v>
      </c>
      <c r="J1137" s="29">
        <v>738</v>
      </c>
      <c r="K1137" s="31">
        <v>0.49797570850202399</v>
      </c>
      <c r="L1137" s="29">
        <v>57</v>
      </c>
      <c r="M1137" s="29">
        <v>13</v>
      </c>
      <c r="N1137" s="29">
        <v>507</v>
      </c>
      <c r="O1137" s="29">
        <v>73</v>
      </c>
      <c r="P1137" s="29">
        <v>0</v>
      </c>
      <c r="Q1137" s="29">
        <v>803</v>
      </c>
      <c r="R1137" s="29">
        <v>29</v>
      </c>
      <c r="S1137" s="29">
        <f>SUM(Table6[[#This Row],[AmInd]:[HawPI]],Table6[[#This Row],[Multiple]])</f>
        <v>679</v>
      </c>
      <c r="T1137" s="29">
        <v>1464</v>
      </c>
      <c r="U1137" s="31">
        <v>0.98785425101214597</v>
      </c>
      <c r="V1137" s="29">
        <v>18</v>
      </c>
      <c r="W1137" s="31">
        <v>1.21457489878543E-2</v>
      </c>
      <c r="X1137" s="29">
        <v>0</v>
      </c>
      <c r="Y1137" s="29">
        <v>0</v>
      </c>
      <c r="Z1137" s="29" t="s">
        <v>1869</v>
      </c>
      <c r="AA1137" s="29">
        <v>0</v>
      </c>
      <c r="AB1137" s="29">
        <v>0</v>
      </c>
      <c r="AC1137" s="29">
        <v>0</v>
      </c>
      <c r="AD1137" s="28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328</v>
      </c>
      <c r="AK1137" s="29">
        <v>55</v>
      </c>
      <c r="AL1137" s="29">
        <v>399</v>
      </c>
      <c r="AM1137" s="29">
        <v>384</v>
      </c>
      <c r="AN1137" s="29">
        <v>316</v>
      </c>
      <c r="AO1137" s="29">
        <v>881</v>
      </c>
      <c r="AP1137" s="72">
        <f>Table6[[#This Row],[FRL]]/Table6[[#This Row],[Total Students]]</f>
        <v>0.59446693657219973</v>
      </c>
      <c r="AQ1137" s="29">
        <v>890</v>
      </c>
      <c r="AR1137" s="57">
        <f>Table6[[#This Row],[At Risk]]/Table6[[#This Row],[Total Students]]</f>
        <v>0.60053981106612686</v>
      </c>
      <c r="AS1137" s="29" t="s">
        <v>1767</v>
      </c>
      <c r="AT1137" s="29" t="s">
        <v>1802</v>
      </c>
      <c r="AU1137" s="70" t="s">
        <v>3247</v>
      </c>
    </row>
    <row r="1138" spans="2:47" x14ac:dyDescent="0.25">
      <c r="B1138" s="28" t="s">
        <v>1808</v>
      </c>
      <c r="C1138" s="28" t="s">
        <v>188</v>
      </c>
      <c r="D1138" s="28" t="s">
        <v>189</v>
      </c>
      <c r="E1138" s="28" t="s">
        <v>2815</v>
      </c>
      <c r="F1138" s="28" t="s">
        <v>752</v>
      </c>
      <c r="G1138" s="29">
        <v>568</v>
      </c>
      <c r="H1138" s="29">
        <v>283</v>
      </c>
      <c r="I1138" s="31">
        <v>0.49823943661971798</v>
      </c>
      <c r="J1138" s="29">
        <v>285</v>
      </c>
      <c r="K1138" s="31">
        <v>0.50176056338028197</v>
      </c>
      <c r="L1138" s="29">
        <v>30</v>
      </c>
      <c r="M1138" s="29">
        <v>23</v>
      </c>
      <c r="N1138" s="29">
        <v>105</v>
      </c>
      <c r="O1138" s="29">
        <v>38</v>
      </c>
      <c r="P1138" s="29">
        <v>0</v>
      </c>
      <c r="Q1138" s="29">
        <v>333</v>
      </c>
      <c r="R1138" s="29">
        <v>39</v>
      </c>
      <c r="S1138" s="29">
        <f>SUM(Table6[[#This Row],[AmInd]:[HawPI]],Table6[[#This Row],[Multiple]])</f>
        <v>235</v>
      </c>
      <c r="T1138" s="29">
        <v>549</v>
      </c>
      <c r="U1138" s="31">
        <v>0.96654929577464799</v>
      </c>
      <c r="V1138" s="29">
        <v>19</v>
      </c>
      <c r="W1138" s="31">
        <v>3.3450704225352103E-2</v>
      </c>
      <c r="X1138" s="29">
        <v>1</v>
      </c>
      <c r="Y1138" s="29">
        <v>19</v>
      </c>
      <c r="Z1138" s="29" t="s">
        <v>1869</v>
      </c>
      <c r="AA1138" s="29">
        <v>75</v>
      </c>
      <c r="AB1138" s="29">
        <v>83</v>
      </c>
      <c r="AC1138" s="29">
        <v>69</v>
      </c>
      <c r="AD1138" s="28">
        <v>71</v>
      </c>
      <c r="AE1138" s="29">
        <v>70</v>
      </c>
      <c r="AF1138" s="29">
        <v>90</v>
      </c>
      <c r="AG1138" s="29">
        <v>90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369</v>
      </c>
      <c r="AP1138" s="72">
        <f>Table6[[#This Row],[FRL]]/Table6[[#This Row],[Total Students]]</f>
        <v>0.64964788732394363</v>
      </c>
      <c r="AQ1138" s="29">
        <v>369</v>
      </c>
      <c r="AR1138" s="57">
        <f>Table6[[#This Row],[At Risk]]/Table6[[#This Row],[Total Students]]</f>
        <v>0.64964788732394363</v>
      </c>
      <c r="AS1138" s="29" t="s">
        <v>1767</v>
      </c>
      <c r="AT1138" s="29" t="s">
        <v>1802</v>
      </c>
      <c r="AU1138" s="70" t="s">
        <v>3246</v>
      </c>
    </row>
    <row r="1139" spans="2:47" x14ac:dyDescent="0.25">
      <c r="B1139" s="28" t="s">
        <v>1808</v>
      </c>
      <c r="C1139" s="28" t="s">
        <v>188</v>
      </c>
      <c r="D1139" s="28" t="s">
        <v>189</v>
      </c>
      <c r="E1139" s="28" t="s">
        <v>2816</v>
      </c>
      <c r="F1139" s="28" t="s">
        <v>1507</v>
      </c>
      <c r="G1139" s="29">
        <v>369</v>
      </c>
      <c r="H1139" s="29">
        <v>173</v>
      </c>
      <c r="I1139" s="31">
        <v>0.46883468834688302</v>
      </c>
      <c r="J1139" s="29">
        <v>196</v>
      </c>
      <c r="K1139" s="31">
        <v>0.53116531165311698</v>
      </c>
      <c r="L1139" s="29">
        <v>10</v>
      </c>
      <c r="M1139" s="29">
        <v>2</v>
      </c>
      <c r="N1139" s="29">
        <v>177</v>
      </c>
      <c r="O1139" s="29">
        <v>25</v>
      </c>
      <c r="P1139" s="29">
        <v>0</v>
      </c>
      <c r="Q1139" s="29">
        <v>144</v>
      </c>
      <c r="R1139" s="29">
        <v>11</v>
      </c>
      <c r="S1139" s="29">
        <f>SUM(Table6[[#This Row],[AmInd]:[HawPI]],Table6[[#This Row],[Multiple]])</f>
        <v>225</v>
      </c>
      <c r="T1139" s="29">
        <v>361</v>
      </c>
      <c r="U1139" s="31">
        <v>0.97831978319783197</v>
      </c>
      <c r="V1139" s="29">
        <v>8</v>
      </c>
      <c r="W1139" s="31">
        <v>2.1680216802168001E-2</v>
      </c>
      <c r="X1139" s="29">
        <v>0</v>
      </c>
      <c r="Y1139" s="29">
        <v>0</v>
      </c>
      <c r="Z1139" s="29" t="s">
        <v>1869</v>
      </c>
      <c r="AA1139" s="29">
        <v>0</v>
      </c>
      <c r="AB1139" s="29">
        <v>0</v>
      </c>
      <c r="AC1139" s="29">
        <v>0</v>
      </c>
      <c r="AD1139" s="28">
        <v>0</v>
      </c>
      <c r="AE1139" s="29">
        <v>127</v>
      </c>
      <c r="AF1139" s="29">
        <v>115</v>
      </c>
      <c r="AG1139" s="29">
        <v>127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307</v>
      </c>
      <c r="AP1139" s="72">
        <f>Table6[[#This Row],[FRL]]/Table6[[#This Row],[Total Students]]</f>
        <v>0.83197831978319781</v>
      </c>
      <c r="AQ1139" s="29">
        <v>307</v>
      </c>
      <c r="AR1139" s="57">
        <f>Table6[[#This Row],[At Risk]]/Table6[[#This Row],[Total Students]]</f>
        <v>0.83197831978319781</v>
      </c>
      <c r="AS1139" s="29" t="s">
        <v>1767</v>
      </c>
      <c r="AT1139" s="29" t="s">
        <v>1802</v>
      </c>
      <c r="AU1139" s="70" t="s">
        <v>3246</v>
      </c>
    </row>
    <row r="1140" spans="2:47" ht="30" x14ac:dyDescent="0.25">
      <c r="B1140" s="28" t="s">
        <v>1808</v>
      </c>
      <c r="C1140" s="28" t="s">
        <v>188</v>
      </c>
      <c r="D1140" s="28" t="s">
        <v>189</v>
      </c>
      <c r="E1140" s="28" t="s">
        <v>2817</v>
      </c>
      <c r="F1140" s="28" t="s">
        <v>1508</v>
      </c>
      <c r="G1140" s="29">
        <v>657</v>
      </c>
      <c r="H1140" s="29">
        <v>307</v>
      </c>
      <c r="I1140" s="31">
        <v>0.46727549467275498</v>
      </c>
      <c r="J1140" s="29">
        <v>350</v>
      </c>
      <c r="K1140" s="31">
        <v>0.53272450532724502</v>
      </c>
      <c r="L1140" s="29">
        <v>29</v>
      </c>
      <c r="M1140" s="29">
        <v>4</v>
      </c>
      <c r="N1140" s="29">
        <v>123</v>
      </c>
      <c r="O1140" s="29">
        <v>115</v>
      </c>
      <c r="P1140" s="29">
        <v>0</v>
      </c>
      <c r="Q1140" s="29">
        <v>323</v>
      </c>
      <c r="R1140" s="29">
        <v>63</v>
      </c>
      <c r="S1140" s="29">
        <f>SUM(Table6[[#This Row],[AmInd]:[HawPI]],Table6[[#This Row],[Multiple]])</f>
        <v>334</v>
      </c>
      <c r="T1140" s="29">
        <v>597</v>
      </c>
      <c r="U1140" s="31">
        <v>0.908675799086758</v>
      </c>
      <c r="V1140" s="29">
        <v>60</v>
      </c>
      <c r="W1140" s="31">
        <v>9.1324200913242004E-2</v>
      </c>
      <c r="X1140" s="29">
        <v>2</v>
      </c>
      <c r="Y1140" s="29">
        <v>10</v>
      </c>
      <c r="Z1140" s="29" t="s">
        <v>1869</v>
      </c>
      <c r="AA1140" s="29">
        <v>97</v>
      </c>
      <c r="AB1140" s="29">
        <v>94</v>
      </c>
      <c r="AC1140" s="29">
        <v>96</v>
      </c>
      <c r="AD1140" s="28">
        <v>102</v>
      </c>
      <c r="AE1140" s="29">
        <v>83</v>
      </c>
      <c r="AF1140" s="29">
        <v>92</v>
      </c>
      <c r="AG1140" s="29">
        <v>81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544</v>
      </c>
      <c r="AP1140" s="72">
        <f>Table6[[#This Row],[FRL]]/Table6[[#This Row],[Total Students]]</f>
        <v>0.82800608828006084</v>
      </c>
      <c r="AQ1140" s="29">
        <v>544</v>
      </c>
      <c r="AR1140" s="57">
        <f>Table6[[#This Row],[At Risk]]/Table6[[#This Row],[Total Students]]</f>
        <v>0.82800608828006084</v>
      </c>
      <c r="AS1140" s="29" t="s">
        <v>1767</v>
      </c>
      <c r="AT1140" s="29" t="s">
        <v>1802</v>
      </c>
      <c r="AU1140" s="70" t="s">
        <v>3246</v>
      </c>
    </row>
    <row r="1141" spans="2:47" x14ac:dyDescent="0.25">
      <c r="B1141" s="28" t="s">
        <v>1808</v>
      </c>
      <c r="C1141" s="28" t="s">
        <v>188</v>
      </c>
      <c r="D1141" s="28" t="s">
        <v>189</v>
      </c>
      <c r="E1141" s="28" t="s">
        <v>2818</v>
      </c>
      <c r="F1141" s="28" t="s">
        <v>1509</v>
      </c>
      <c r="G1141" s="29">
        <v>332</v>
      </c>
      <c r="H1141" s="29">
        <v>165</v>
      </c>
      <c r="I1141" s="31">
        <v>0.49698795180722899</v>
      </c>
      <c r="J1141" s="29">
        <v>167</v>
      </c>
      <c r="K1141" s="31">
        <v>0.50301204819277101</v>
      </c>
      <c r="L1141" s="29">
        <v>34</v>
      </c>
      <c r="M1141" s="29">
        <v>0</v>
      </c>
      <c r="N1141" s="29">
        <v>75</v>
      </c>
      <c r="O1141" s="29">
        <v>15</v>
      </c>
      <c r="P1141" s="29">
        <v>0</v>
      </c>
      <c r="Q1141" s="29">
        <v>182</v>
      </c>
      <c r="R1141" s="29">
        <v>26</v>
      </c>
      <c r="S1141" s="29">
        <f>SUM(Table6[[#This Row],[AmInd]:[HawPI]],Table6[[#This Row],[Multiple]])</f>
        <v>150</v>
      </c>
      <c r="T1141" s="29">
        <v>327</v>
      </c>
      <c r="U1141" s="31">
        <v>0.98493975903614495</v>
      </c>
      <c r="V1141" s="29">
        <v>5</v>
      </c>
      <c r="W1141" s="31">
        <v>1.5060240963855401E-2</v>
      </c>
      <c r="X1141" s="29">
        <v>0</v>
      </c>
      <c r="Y1141" s="29">
        <v>5</v>
      </c>
      <c r="Z1141" s="29" t="s">
        <v>1869</v>
      </c>
      <c r="AA1141" s="29">
        <v>50</v>
      </c>
      <c r="AB1141" s="29">
        <v>48</v>
      </c>
      <c r="AC1141" s="29">
        <v>60</v>
      </c>
      <c r="AD1141" s="28">
        <v>52</v>
      </c>
      <c r="AE1141" s="29">
        <v>35</v>
      </c>
      <c r="AF1141" s="29">
        <v>50</v>
      </c>
      <c r="AG1141" s="29">
        <v>32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279</v>
      </c>
      <c r="AP1141" s="72">
        <f>Table6[[#This Row],[FRL]]/Table6[[#This Row],[Total Students]]</f>
        <v>0.84036144578313254</v>
      </c>
      <c r="AQ1141" s="29">
        <v>279</v>
      </c>
      <c r="AR1141" s="57">
        <f>Table6[[#This Row],[At Risk]]/Table6[[#This Row],[Total Students]]</f>
        <v>0.84036144578313254</v>
      </c>
      <c r="AS1141" s="29" t="s">
        <v>1767</v>
      </c>
      <c r="AT1141" s="29" t="s">
        <v>1802</v>
      </c>
      <c r="AU1141" s="70" t="s">
        <v>3246</v>
      </c>
    </row>
    <row r="1142" spans="2:47" x14ac:dyDescent="0.25">
      <c r="B1142" s="28" t="s">
        <v>1808</v>
      </c>
      <c r="C1142" s="28" t="s">
        <v>188</v>
      </c>
      <c r="D1142" s="28" t="s">
        <v>189</v>
      </c>
      <c r="E1142" s="28" t="s">
        <v>2819</v>
      </c>
      <c r="F1142" s="28" t="s">
        <v>1510</v>
      </c>
      <c r="G1142" s="29">
        <v>335</v>
      </c>
      <c r="H1142" s="29">
        <v>141</v>
      </c>
      <c r="I1142" s="31">
        <v>0.42089552238805999</v>
      </c>
      <c r="J1142" s="29">
        <v>194</v>
      </c>
      <c r="K1142" s="31">
        <v>0.57910447761193995</v>
      </c>
      <c r="L1142" s="29">
        <v>14</v>
      </c>
      <c r="M1142" s="29">
        <v>7</v>
      </c>
      <c r="N1142" s="29">
        <v>175</v>
      </c>
      <c r="O1142" s="29">
        <v>68</v>
      </c>
      <c r="P1142" s="29">
        <v>0</v>
      </c>
      <c r="Q1142" s="29">
        <v>56</v>
      </c>
      <c r="R1142" s="29">
        <v>15</v>
      </c>
      <c r="S1142" s="29">
        <f>SUM(Table6[[#This Row],[AmInd]:[HawPI]],Table6[[#This Row],[Multiple]])</f>
        <v>279</v>
      </c>
      <c r="T1142" s="29">
        <v>289</v>
      </c>
      <c r="U1142" s="31">
        <v>0.86268656716417902</v>
      </c>
      <c r="V1142" s="29">
        <v>46</v>
      </c>
      <c r="W1142" s="31">
        <v>0.13731343283582101</v>
      </c>
      <c r="X1142" s="29">
        <v>2</v>
      </c>
      <c r="Y1142" s="29">
        <v>13</v>
      </c>
      <c r="Z1142" s="29" t="s">
        <v>1869</v>
      </c>
      <c r="AA1142" s="29">
        <v>78</v>
      </c>
      <c r="AB1142" s="29">
        <v>77</v>
      </c>
      <c r="AC1142" s="29">
        <v>71</v>
      </c>
      <c r="AD1142" s="28">
        <v>94</v>
      </c>
      <c r="AE1142" s="29">
        <v>0</v>
      </c>
      <c r="AF1142" s="29">
        <v>0</v>
      </c>
      <c r="AG1142" s="29">
        <v>0</v>
      </c>
      <c r="AH1142" s="29">
        <v>0</v>
      </c>
      <c r="AI1142" s="29">
        <v>0</v>
      </c>
      <c r="AJ1142" s="29">
        <v>0</v>
      </c>
      <c r="AK1142" s="29">
        <v>0</v>
      </c>
      <c r="AL1142" s="29">
        <v>0</v>
      </c>
      <c r="AM1142" s="29">
        <v>0</v>
      </c>
      <c r="AN1142" s="29">
        <v>0</v>
      </c>
      <c r="AO1142" s="29">
        <v>324</v>
      </c>
      <c r="AP1142" s="72">
        <f>Table6[[#This Row],[FRL]]/Table6[[#This Row],[Total Students]]</f>
        <v>0.96716417910447761</v>
      </c>
      <c r="AQ1142" s="29">
        <v>324</v>
      </c>
      <c r="AR1142" s="57">
        <f>Table6[[#This Row],[At Risk]]/Table6[[#This Row],[Total Students]]</f>
        <v>0.96716417910447761</v>
      </c>
      <c r="AS1142" s="29" t="s">
        <v>1767</v>
      </c>
      <c r="AT1142" s="29" t="s">
        <v>1802</v>
      </c>
      <c r="AU1142" s="70" t="s">
        <v>3246</v>
      </c>
    </row>
    <row r="1143" spans="2:47" x14ac:dyDescent="0.25">
      <c r="B1143" s="28" t="s">
        <v>1808</v>
      </c>
      <c r="C1143" s="28" t="s">
        <v>188</v>
      </c>
      <c r="D1143" s="28" t="s">
        <v>189</v>
      </c>
      <c r="E1143" s="28" t="s">
        <v>2820</v>
      </c>
      <c r="F1143" s="28" t="s">
        <v>1511</v>
      </c>
      <c r="G1143" s="29">
        <v>978</v>
      </c>
      <c r="H1143" s="29">
        <v>476</v>
      </c>
      <c r="I1143" s="31">
        <v>0.48670756646216801</v>
      </c>
      <c r="J1143" s="29">
        <v>502</v>
      </c>
      <c r="K1143" s="31">
        <v>0.51329243353783205</v>
      </c>
      <c r="L1143" s="29">
        <v>184</v>
      </c>
      <c r="M1143" s="29">
        <v>18</v>
      </c>
      <c r="N1143" s="29">
        <v>362</v>
      </c>
      <c r="O1143" s="29">
        <v>79</v>
      </c>
      <c r="P1143" s="29">
        <v>0</v>
      </c>
      <c r="Q1143" s="29">
        <v>293</v>
      </c>
      <c r="R1143" s="29">
        <v>42</v>
      </c>
      <c r="S1143" s="29">
        <f>SUM(Table6[[#This Row],[AmInd]:[HawPI]],Table6[[#This Row],[Multiple]])</f>
        <v>685</v>
      </c>
      <c r="T1143" s="29">
        <v>943</v>
      </c>
      <c r="U1143" s="31">
        <v>0.96421267893660501</v>
      </c>
      <c r="V1143" s="29">
        <v>35</v>
      </c>
      <c r="W1143" s="31">
        <v>3.5787321063394703E-2</v>
      </c>
      <c r="X1143" s="29">
        <v>0</v>
      </c>
      <c r="Y1143" s="29">
        <v>0</v>
      </c>
      <c r="Z1143" s="29" t="s">
        <v>1869</v>
      </c>
      <c r="AA1143" s="29">
        <v>0</v>
      </c>
      <c r="AB1143" s="29">
        <v>0</v>
      </c>
      <c r="AC1143" s="29">
        <v>0</v>
      </c>
      <c r="AD1143" s="28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223</v>
      </c>
      <c r="AK1143" s="29">
        <v>44</v>
      </c>
      <c r="AL1143" s="29">
        <v>278</v>
      </c>
      <c r="AM1143" s="29">
        <v>244</v>
      </c>
      <c r="AN1143" s="29">
        <v>189</v>
      </c>
      <c r="AO1143" s="29">
        <v>801</v>
      </c>
      <c r="AP1143" s="72">
        <f>Table6[[#This Row],[FRL]]/Table6[[#This Row],[Total Students]]</f>
        <v>0.81901840490797551</v>
      </c>
      <c r="AQ1143" s="29">
        <v>801</v>
      </c>
      <c r="AR1143" s="57">
        <f>Table6[[#This Row],[At Risk]]/Table6[[#This Row],[Total Students]]</f>
        <v>0.81901840490797551</v>
      </c>
      <c r="AS1143" s="29" t="s">
        <v>1767</v>
      </c>
      <c r="AT1143" s="29" t="s">
        <v>1802</v>
      </c>
      <c r="AU1143" s="70" t="s">
        <v>3246</v>
      </c>
    </row>
    <row r="1144" spans="2:47" x14ac:dyDescent="0.25">
      <c r="B1144" s="28" t="s">
        <v>1808</v>
      </c>
      <c r="C1144" s="28" t="s">
        <v>188</v>
      </c>
      <c r="D1144" s="28" t="s">
        <v>189</v>
      </c>
      <c r="E1144" s="28" t="s">
        <v>2821</v>
      </c>
      <c r="F1144" s="28" t="s">
        <v>1512</v>
      </c>
      <c r="G1144" s="29">
        <v>413</v>
      </c>
      <c r="H1144" s="29">
        <v>192</v>
      </c>
      <c r="I1144" s="31">
        <v>0.46489104116222801</v>
      </c>
      <c r="J1144" s="29">
        <v>221</v>
      </c>
      <c r="K1144" s="31">
        <v>0.53510895883777199</v>
      </c>
      <c r="L1144" s="29">
        <v>24</v>
      </c>
      <c r="M1144" s="29">
        <v>6</v>
      </c>
      <c r="N1144" s="29">
        <v>175</v>
      </c>
      <c r="O1144" s="29">
        <v>55</v>
      </c>
      <c r="P1144" s="29">
        <v>0</v>
      </c>
      <c r="Q1144" s="29">
        <v>123</v>
      </c>
      <c r="R1144" s="29">
        <v>30</v>
      </c>
      <c r="S1144" s="29">
        <f>SUM(Table6[[#This Row],[AmInd]:[HawPI]],Table6[[#This Row],[Multiple]])</f>
        <v>290</v>
      </c>
      <c r="T1144" s="29">
        <v>386</v>
      </c>
      <c r="U1144" s="31">
        <v>0.93462469733656195</v>
      </c>
      <c r="V1144" s="29">
        <v>27</v>
      </c>
      <c r="W1144" s="31">
        <v>6.5375302663438301E-2</v>
      </c>
      <c r="X1144" s="29">
        <v>0</v>
      </c>
      <c r="Y1144" s="29">
        <v>0</v>
      </c>
      <c r="Z1144" s="29" t="s">
        <v>1869</v>
      </c>
      <c r="AA1144" s="29">
        <v>0</v>
      </c>
      <c r="AB1144" s="29">
        <v>0</v>
      </c>
      <c r="AC1144" s="29">
        <v>0</v>
      </c>
      <c r="AD1144" s="28">
        <v>0</v>
      </c>
      <c r="AE1144" s="29">
        <v>52</v>
      </c>
      <c r="AF1144" s="29">
        <v>192</v>
      </c>
      <c r="AG1144" s="29">
        <v>169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375</v>
      </c>
      <c r="AP1144" s="72">
        <f>Table6[[#This Row],[FRL]]/Table6[[#This Row],[Total Students]]</f>
        <v>0.90799031476997583</v>
      </c>
      <c r="AQ1144" s="29">
        <v>375</v>
      </c>
      <c r="AR1144" s="57">
        <f>Table6[[#This Row],[At Risk]]/Table6[[#This Row],[Total Students]]</f>
        <v>0.90799031476997583</v>
      </c>
      <c r="AS1144" s="29" t="s">
        <v>1767</v>
      </c>
      <c r="AT1144" s="29" t="s">
        <v>1802</v>
      </c>
      <c r="AU1144" s="70" t="s">
        <v>3246</v>
      </c>
    </row>
    <row r="1145" spans="2:47" x14ac:dyDescent="0.25">
      <c r="B1145" s="28" t="s">
        <v>1808</v>
      </c>
      <c r="C1145" s="28" t="s">
        <v>188</v>
      </c>
      <c r="D1145" s="28" t="s">
        <v>189</v>
      </c>
      <c r="E1145" s="28" t="s">
        <v>2822</v>
      </c>
      <c r="F1145" s="28" t="s">
        <v>1513</v>
      </c>
      <c r="G1145" s="29">
        <v>714</v>
      </c>
      <c r="H1145" s="29">
        <v>368</v>
      </c>
      <c r="I1145" s="31">
        <v>0.51540616246498605</v>
      </c>
      <c r="J1145" s="29">
        <v>346</v>
      </c>
      <c r="K1145" s="31">
        <v>0.484593837535014</v>
      </c>
      <c r="L1145" s="29">
        <v>36</v>
      </c>
      <c r="M1145" s="29">
        <v>7</v>
      </c>
      <c r="N1145" s="29">
        <v>210</v>
      </c>
      <c r="O1145" s="29">
        <v>40</v>
      </c>
      <c r="P1145" s="29">
        <v>0</v>
      </c>
      <c r="Q1145" s="29">
        <v>392</v>
      </c>
      <c r="R1145" s="29">
        <v>29</v>
      </c>
      <c r="S1145" s="29">
        <f>SUM(Table6[[#This Row],[AmInd]:[HawPI]],Table6[[#This Row],[Multiple]])</f>
        <v>322</v>
      </c>
      <c r="T1145" s="29">
        <v>707</v>
      </c>
      <c r="U1145" s="31">
        <v>0.99019607843137303</v>
      </c>
      <c r="V1145" s="29">
        <v>7</v>
      </c>
      <c r="W1145" s="31">
        <v>9.8039215686274508E-3</v>
      </c>
      <c r="X1145" s="29">
        <v>0</v>
      </c>
      <c r="Y1145" s="29">
        <v>0</v>
      </c>
      <c r="Z1145" s="29" t="s">
        <v>1869</v>
      </c>
      <c r="AA1145" s="29">
        <v>0</v>
      </c>
      <c r="AB1145" s="29">
        <v>0</v>
      </c>
      <c r="AC1145" s="29">
        <v>0</v>
      </c>
      <c r="AD1145" s="28">
        <v>0</v>
      </c>
      <c r="AE1145" s="29">
        <v>0</v>
      </c>
      <c r="AF1145" s="29">
        <v>0</v>
      </c>
      <c r="AG1145" s="29">
        <v>0</v>
      </c>
      <c r="AH1145" s="29">
        <v>368</v>
      </c>
      <c r="AI1145" s="29">
        <v>346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512</v>
      </c>
      <c r="AP1145" s="72">
        <f>Table6[[#This Row],[FRL]]/Table6[[#This Row],[Total Students]]</f>
        <v>0.71708683473389356</v>
      </c>
      <c r="AQ1145" s="29">
        <v>513</v>
      </c>
      <c r="AR1145" s="57">
        <f>Table6[[#This Row],[At Risk]]/Table6[[#This Row],[Total Students]]</f>
        <v>0.71848739495798319</v>
      </c>
      <c r="AS1145" s="29" t="s">
        <v>1767</v>
      </c>
      <c r="AT1145" s="29" t="s">
        <v>1802</v>
      </c>
      <c r="AU1145" s="70" t="s">
        <v>3247</v>
      </c>
    </row>
    <row r="1146" spans="2:47" x14ac:dyDescent="0.25">
      <c r="B1146" s="28" t="s">
        <v>1808</v>
      </c>
      <c r="C1146" s="28" t="s">
        <v>188</v>
      </c>
      <c r="D1146" s="28" t="s">
        <v>189</v>
      </c>
      <c r="E1146" s="28" t="s">
        <v>2823</v>
      </c>
      <c r="F1146" s="28" t="s">
        <v>1514</v>
      </c>
      <c r="G1146" s="29">
        <v>180</v>
      </c>
      <c r="H1146" s="29">
        <v>85</v>
      </c>
      <c r="I1146" s="31">
        <v>0.47222222222222199</v>
      </c>
      <c r="J1146" s="29">
        <v>95</v>
      </c>
      <c r="K1146" s="31">
        <v>0.52777777777777801</v>
      </c>
      <c r="L1146" s="29">
        <v>2</v>
      </c>
      <c r="M1146" s="29">
        <v>0</v>
      </c>
      <c r="N1146" s="29">
        <v>75</v>
      </c>
      <c r="O1146" s="29">
        <v>17</v>
      </c>
      <c r="P1146" s="29">
        <v>0</v>
      </c>
      <c r="Q1146" s="29">
        <v>78</v>
      </c>
      <c r="R1146" s="29">
        <v>8</v>
      </c>
      <c r="S1146" s="29">
        <f>SUM(Table6[[#This Row],[AmInd]:[HawPI]],Table6[[#This Row],[Multiple]])</f>
        <v>102</v>
      </c>
      <c r="T1146" s="29">
        <v>168</v>
      </c>
      <c r="U1146" s="31">
        <v>0.93333333333333302</v>
      </c>
      <c r="V1146" s="29">
        <v>12</v>
      </c>
      <c r="W1146" s="31">
        <v>6.6666666666666693E-2</v>
      </c>
      <c r="X1146" s="29">
        <v>0</v>
      </c>
      <c r="Y1146" s="29">
        <v>4</v>
      </c>
      <c r="Z1146" s="29" t="s">
        <v>1869</v>
      </c>
      <c r="AA1146" s="29">
        <v>25</v>
      </c>
      <c r="AB1146" s="29">
        <v>35</v>
      </c>
      <c r="AC1146" s="29">
        <v>13</v>
      </c>
      <c r="AD1146" s="28">
        <v>27</v>
      </c>
      <c r="AE1146" s="29">
        <v>28</v>
      </c>
      <c r="AF1146" s="29">
        <v>29</v>
      </c>
      <c r="AG1146" s="29">
        <v>19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161</v>
      </c>
      <c r="AP1146" s="72">
        <f>Table6[[#This Row],[FRL]]/Table6[[#This Row],[Total Students]]</f>
        <v>0.89444444444444449</v>
      </c>
      <c r="AQ1146" s="29">
        <v>161</v>
      </c>
      <c r="AR1146" s="57">
        <f>Table6[[#This Row],[At Risk]]/Table6[[#This Row],[Total Students]]</f>
        <v>0.89444444444444449</v>
      </c>
      <c r="AS1146" s="29" t="s">
        <v>1767</v>
      </c>
      <c r="AT1146" s="29" t="s">
        <v>1802</v>
      </c>
      <c r="AU1146" s="70" t="s">
        <v>3246</v>
      </c>
    </row>
    <row r="1147" spans="2:47" x14ac:dyDescent="0.25">
      <c r="B1147" s="28" t="s">
        <v>1808</v>
      </c>
      <c r="C1147" s="28" t="s">
        <v>188</v>
      </c>
      <c r="D1147" s="28" t="s">
        <v>189</v>
      </c>
      <c r="E1147" s="28" t="s">
        <v>2824</v>
      </c>
      <c r="F1147" s="28" t="s">
        <v>1515</v>
      </c>
      <c r="G1147" s="29">
        <v>457</v>
      </c>
      <c r="H1147" s="29">
        <v>218</v>
      </c>
      <c r="I1147" s="31">
        <v>0.47702407002188202</v>
      </c>
      <c r="J1147" s="29">
        <v>239</v>
      </c>
      <c r="K1147" s="31">
        <v>0.52297592997811804</v>
      </c>
      <c r="L1147" s="29">
        <v>108</v>
      </c>
      <c r="M1147" s="29">
        <v>8</v>
      </c>
      <c r="N1147" s="29">
        <v>89</v>
      </c>
      <c r="O1147" s="29">
        <v>75</v>
      </c>
      <c r="P1147" s="29">
        <v>0</v>
      </c>
      <c r="Q1147" s="29">
        <v>123</v>
      </c>
      <c r="R1147" s="29">
        <v>54</v>
      </c>
      <c r="S1147" s="29">
        <f>SUM(Table6[[#This Row],[AmInd]:[HawPI]],Table6[[#This Row],[Multiple]])</f>
        <v>334</v>
      </c>
      <c r="T1147" s="29">
        <v>427</v>
      </c>
      <c r="U1147" s="31">
        <v>0.93435448577680502</v>
      </c>
      <c r="V1147" s="29">
        <v>30</v>
      </c>
      <c r="W1147" s="31">
        <v>6.5645514223194701E-2</v>
      </c>
      <c r="X1147" s="29">
        <v>0</v>
      </c>
      <c r="Y1147" s="29">
        <v>9</v>
      </c>
      <c r="Z1147" s="29" t="s">
        <v>1869</v>
      </c>
      <c r="AA1147" s="29">
        <v>76</v>
      </c>
      <c r="AB1147" s="29">
        <v>98</v>
      </c>
      <c r="AC1147" s="29">
        <v>85</v>
      </c>
      <c r="AD1147" s="28">
        <v>98</v>
      </c>
      <c r="AE1147" s="29">
        <v>91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432</v>
      </c>
      <c r="AP1147" s="72">
        <f>Table6[[#This Row],[FRL]]/Table6[[#This Row],[Total Students]]</f>
        <v>0.94529540481400443</v>
      </c>
      <c r="AQ1147" s="29">
        <v>432</v>
      </c>
      <c r="AR1147" s="57">
        <f>Table6[[#This Row],[At Risk]]/Table6[[#This Row],[Total Students]]</f>
        <v>0.94529540481400443</v>
      </c>
      <c r="AS1147" s="29" t="s">
        <v>1767</v>
      </c>
      <c r="AT1147" s="29" t="s">
        <v>1802</v>
      </c>
      <c r="AU1147" s="70" t="s">
        <v>3246</v>
      </c>
    </row>
    <row r="1148" spans="2:47" x14ac:dyDescent="0.25">
      <c r="B1148" s="28" t="s">
        <v>1808</v>
      </c>
      <c r="C1148" s="28" t="s">
        <v>188</v>
      </c>
      <c r="D1148" s="28" t="s">
        <v>189</v>
      </c>
      <c r="E1148" s="28" t="s">
        <v>2825</v>
      </c>
      <c r="F1148" s="28" t="s">
        <v>1516</v>
      </c>
      <c r="G1148" s="29">
        <v>211</v>
      </c>
      <c r="H1148" s="29">
        <v>102</v>
      </c>
      <c r="I1148" s="31">
        <v>0.48341232227488201</v>
      </c>
      <c r="J1148" s="29">
        <v>109</v>
      </c>
      <c r="K1148" s="31">
        <v>0.51658767772511804</v>
      </c>
      <c r="L1148" s="29">
        <v>11</v>
      </c>
      <c r="M1148" s="29">
        <v>1</v>
      </c>
      <c r="N1148" s="29">
        <v>86</v>
      </c>
      <c r="O1148" s="29">
        <v>55</v>
      </c>
      <c r="P1148" s="29">
        <v>0</v>
      </c>
      <c r="Q1148" s="29">
        <v>40</v>
      </c>
      <c r="R1148" s="29">
        <v>18</v>
      </c>
      <c r="S1148" s="29">
        <f>SUM(Table6[[#This Row],[AmInd]:[HawPI]],Table6[[#This Row],[Multiple]])</f>
        <v>171</v>
      </c>
      <c r="T1148" s="29">
        <v>173</v>
      </c>
      <c r="U1148" s="31">
        <v>0.81990521327014199</v>
      </c>
      <c r="V1148" s="29">
        <v>38</v>
      </c>
      <c r="W1148" s="31">
        <v>0.18009478672985799</v>
      </c>
      <c r="X1148" s="29">
        <v>0</v>
      </c>
      <c r="Y1148" s="29">
        <v>5</v>
      </c>
      <c r="Z1148" s="29" t="s">
        <v>1869</v>
      </c>
      <c r="AA1148" s="29">
        <v>49</v>
      </c>
      <c r="AB1148" s="29">
        <v>51</v>
      </c>
      <c r="AC1148" s="29">
        <v>52</v>
      </c>
      <c r="AD1148" s="28">
        <v>54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200</v>
      </c>
      <c r="AP1148" s="72">
        <f>Table6[[#This Row],[FRL]]/Table6[[#This Row],[Total Students]]</f>
        <v>0.94786729857819907</v>
      </c>
      <c r="AQ1148" s="29">
        <v>200</v>
      </c>
      <c r="AR1148" s="57">
        <f>Table6[[#This Row],[At Risk]]/Table6[[#This Row],[Total Students]]</f>
        <v>0.94786729857819907</v>
      </c>
      <c r="AS1148" s="29" t="s">
        <v>1767</v>
      </c>
      <c r="AT1148" s="29" t="s">
        <v>1802</v>
      </c>
      <c r="AU1148" s="70" t="s">
        <v>3246</v>
      </c>
    </row>
    <row r="1149" spans="2:47" x14ac:dyDescent="0.25">
      <c r="B1149" s="28" t="s">
        <v>1808</v>
      </c>
      <c r="C1149" s="28" t="s">
        <v>188</v>
      </c>
      <c r="D1149" s="28" t="s">
        <v>189</v>
      </c>
      <c r="E1149" s="28" t="s">
        <v>2826</v>
      </c>
      <c r="F1149" s="28" t="s">
        <v>1517</v>
      </c>
      <c r="G1149" s="29">
        <v>1030</v>
      </c>
      <c r="H1149" s="29">
        <v>496</v>
      </c>
      <c r="I1149" s="31">
        <v>0.48155339805825198</v>
      </c>
      <c r="J1149" s="29">
        <v>534</v>
      </c>
      <c r="K1149" s="31">
        <v>0.51844660194174796</v>
      </c>
      <c r="L1149" s="29">
        <v>39</v>
      </c>
      <c r="M1149" s="29">
        <v>22</v>
      </c>
      <c r="N1149" s="29">
        <v>321</v>
      </c>
      <c r="O1149" s="29">
        <v>58</v>
      </c>
      <c r="P1149" s="29">
        <v>0</v>
      </c>
      <c r="Q1149" s="29">
        <v>552</v>
      </c>
      <c r="R1149" s="29">
        <v>38</v>
      </c>
      <c r="S1149" s="29">
        <f>SUM(Table6[[#This Row],[AmInd]:[HawPI]],Table6[[#This Row],[Multiple]])</f>
        <v>478</v>
      </c>
      <c r="T1149" s="29">
        <v>1015</v>
      </c>
      <c r="U1149" s="31">
        <v>0.98543689320388395</v>
      </c>
      <c r="V1149" s="29">
        <v>15</v>
      </c>
      <c r="W1149" s="31">
        <v>1.45631067961165E-2</v>
      </c>
      <c r="X1149" s="29">
        <v>0</v>
      </c>
      <c r="Y1149" s="29">
        <v>0</v>
      </c>
      <c r="Z1149" s="29" t="s">
        <v>1869</v>
      </c>
      <c r="AA1149" s="29">
        <v>0</v>
      </c>
      <c r="AB1149" s="29">
        <v>0</v>
      </c>
      <c r="AC1149" s="29">
        <v>0</v>
      </c>
      <c r="AD1149" s="28">
        <v>0</v>
      </c>
      <c r="AE1149" s="29">
        <v>0</v>
      </c>
      <c r="AF1149" s="29">
        <v>0</v>
      </c>
      <c r="AG1149" s="29">
        <v>0</v>
      </c>
      <c r="AH1149" s="29">
        <v>335</v>
      </c>
      <c r="AI1149" s="29">
        <v>350</v>
      </c>
      <c r="AJ1149" s="29">
        <v>315</v>
      </c>
      <c r="AK1149" s="29">
        <v>30</v>
      </c>
      <c r="AL1149" s="29">
        <v>0</v>
      </c>
      <c r="AM1149" s="29">
        <v>0</v>
      </c>
      <c r="AN1149" s="29">
        <v>0</v>
      </c>
      <c r="AO1149" s="29">
        <v>664</v>
      </c>
      <c r="AP1149" s="72">
        <f>Table6[[#This Row],[FRL]]/Table6[[#This Row],[Total Students]]</f>
        <v>0.64466019417475728</v>
      </c>
      <c r="AQ1149" s="29">
        <v>666</v>
      </c>
      <c r="AR1149" s="57">
        <f>Table6[[#This Row],[At Risk]]/Table6[[#This Row],[Total Students]]</f>
        <v>0.64660194174757279</v>
      </c>
      <c r="AS1149" s="29" t="s">
        <v>1767</v>
      </c>
      <c r="AT1149" s="29" t="s">
        <v>1802</v>
      </c>
      <c r="AU1149" s="70" t="s">
        <v>3247</v>
      </c>
    </row>
    <row r="1150" spans="2:47" x14ac:dyDescent="0.25">
      <c r="B1150" s="28" t="s">
        <v>1808</v>
      </c>
      <c r="C1150" s="28" t="s">
        <v>188</v>
      </c>
      <c r="D1150" s="28" t="s">
        <v>189</v>
      </c>
      <c r="E1150" s="28" t="s">
        <v>2827</v>
      </c>
      <c r="F1150" s="28" t="s">
        <v>1518</v>
      </c>
      <c r="G1150" s="29">
        <v>374</v>
      </c>
      <c r="H1150" s="29">
        <v>191</v>
      </c>
      <c r="I1150" s="31">
        <v>0.510695187165775</v>
      </c>
      <c r="J1150" s="29">
        <v>183</v>
      </c>
      <c r="K1150" s="31">
        <v>0.489304812834225</v>
      </c>
      <c r="L1150" s="29">
        <v>24</v>
      </c>
      <c r="M1150" s="29">
        <v>8</v>
      </c>
      <c r="N1150" s="29">
        <v>30</v>
      </c>
      <c r="O1150" s="29">
        <v>11</v>
      </c>
      <c r="P1150" s="29">
        <v>0</v>
      </c>
      <c r="Q1150" s="29">
        <v>282</v>
      </c>
      <c r="R1150" s="29">
        <v>19</v>
      </c>
      <c r="S1150" s="29">
        <f>SUM(Table6[[#This Row],[AmInd]:[HawPI]],Table6[[#This Row],[Multiple]])</f>
        <v>92</v>
      </c>
      <c r="T1150" s="29">
        <v>373</v>
      </c>
      <c r="U1150" s="31">
        <v>0.99732620320855603</v>
      </c>
      <c r="V1150" s="29">
        <v>1</v>
      </c>
      <c r="W1150" s="31">
        <v>2.6737967914438501E-3</v>
      </c>
      <c r="X1150" s="29">
        <v>0</v>
      </c>
      <c r="Y1150" s="29">
        <v>0</v>
      </c>
      <c r="Z1150" s="29" t="s">
        <v>1869</v>
      </c>
      <c r="AA1150" s="29">
        <v>0</v>
      </c>
      <c r="AB1150" s="29">
        <v>0</v>
      </c>
      <c r="AC1150" s="29">
        <v>0</v>
      </c>
      <c r="AD1150" s="28">
        <v>0</v>
      </c>
      <c r="AE1150" s="29">
        <v>0</v>
      </c>
      <c r="AF1150" s="29">
        <v>85</v>
      </c>
      <c r="AG1150" s="29">
        <v>86</v>
      </c>
      <c r="AH1150" s="29">
        <v>107</v>
      </c>
      <c r="AI1150" s="29">
        <v>96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278</v>
      </c>
      <c r="AP1150" s="72">
        <f>Table6[[#This Row],[FRL]]/Table6[[#This Row],[Total Students]]</f>
        <v>0.74331550802139035</v>
      </c>
      <c r="AQ1150" s="29">
        <v>278</v>
      </c>
      <c r="AR1150" s="57">
        <f>Table6[[#This Row],[At Risk]]/Table6[[#This Row],[Total Students]]</f>
        <v>0.74331550802139035</v>
      </c>
      <c r="AS1150" s="29" t="s">
        <v>1767</v>
      </c>
      <c r="AT1150" s="29" t="s">
        <v>1802</v>
      </c>
      <c r="AU1150" s="70" t="s">
        <v>3246</v>
      </c>
    </row>
    <row r="1151" spans="2:47" x14ac:dyDescent="0.25">
      <c r="B1151" s="28" t="s">
        <v>1808</v>
      </c>
      <c r="C1151" s="28" t="s">
        <v>188</v>
      </c>
      <c r="D1151" s="28" t="s">
        <v>189</v>
      </c>
      <c r="E1151" s="28" t="s">
        <v>2828</v>
      </c>
      <c r="F1151" s="28" t="s">
        <v>1519</v>
      </c>
      <c r="G1151" s="29">
        <v>330</v>
      </c>
      <c r="H1151" s="29">
        <v>148</v>
      </c>
      <c r="I1151" s="31">
        <v>0.44848484848484799</v>
      </c>
      <c r="J1151" s="29">
        <v>182</v>
      </c>
      <c r="K1151" s="31">
        <v>0.55151515151515196</v>
      </c>
      <c r="L1151" s="29">
        <v>11</v>
      </c>
      <c r="M1151" s="29">
        <v>0</v>
      </c>
      <c r="N1151" s="29">
        <v>176</v>
      </c>
      <c r="O1151" s="29">
        <v>46</v>
      </c>
      <c r="P1151" s="29">
        <v>0</v>
      </c>
      <c r="Q1151" s="29">
        <v>81</v>
      </c>
      <c r="R1151" s="29">
        <v>16</v>
      </c>
      <c r="S1151" s="29">
        <f>SUM(Table6[[#This Row],[AmInd]:[HawPI]],Table6[[#This Row],[Multiple]])</f>
        <v>249</v>
      </c>
      <c r="T1151" s="29">
        <v>302</v>
      </c>
      <c r="U1151" s="31">
        <v>0.91515151515151505</v>
      </c>
      <c r="V1151" s="29">
        <v>28</v>
      </c>
      <c r="W1151" s="31">
        <v>8.4848484848484895E-2</v>
      </c>
      <c r="X1151" s="29">
        <v>1</v>
      </c>
      <c r="Y1151" s="29">
        <v>5</v>
      </c>
      <c r="Z1151" s="29" t="s">
        <v>1869</v>
      </c>
      <c r="AA1151" s="29">
        <v>47</v>
      </c>
      <c r="AB1151" s="29">
        <v>41</v>
      </c>
      <c r="AC1151" s="29">
        <v>52</v>
      </c>
      <c r="AD1151" s="28">
        <v>47</v>
      </c>
      <c r="AE1151" s="29">
        <v>47</v>
      </c>
      <c r="AF1151" s="29">
        <v>54</v>
      </c>
      <c r="AG1151" s="29">
        <v>36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315</v>
      </c>
      <c r="AP1151" s="72">
        <f>Table6[[#This Row],[FRL]]/Table6[[#This Row],[Total Students]]</f>
        <v>0.95454545454545459</v>
      </c>
      <c r="AQ1151" s="29">
        <v>315</v>
      </c>
      <c r="AR1151" s="57">
        <f>Table6[[#This Row],[At Risk]]/Table6[[#This Row],[Total Students]]</f>
        <v>0.95454545454545459</v>
      </c>
      <c r="AS1151" s="29" t="s">
        <v>1767</v>
      </c>
      <c r="AT1151" s="29" t="s">
        <v>1802</v>
      </c>
      <c r="AU1151" s="70" t="s">
        <v>3246</v>
      </c>
    </row>
    <row r="1152" spans="2:47" x14ac:dyDescent="0.25">
      <c r="B1152" s="28" t="s">
        <v>1808</v>
      </c>
      <c r="C1152" s="28" t="s">
        <v>188</v>
      </c>
      <c r="D1152" s="28" t="s">
        <v>189</v>
      </c>
      <c r="E1152" s="28" t="s">
        <v>2829</v>
      </c>
      <c r="F1152" s="28" t="s">
        <v>1520</v>
      </c>
      <c r="G1152" s="29">
        <v>585</v>
      </c>
      <c r="H1152" s="29">
        <v>285</v>
      </c>
      <c r="I1152" s="31">
        <v>0.487179487179487</v>
      </c>
      <c r="J1152" s="29">
        <v>300</v>
      </c>
      <c r="K1152" s="31">
        <v>0.512820512820513</v>
      </c>
      <c r="L1152" s="29">
        <v>20</v>
      </c>
      <c r="M1152" s="29">
        <v>5</v>
      </c>
      <c r="N1152" s="29">
        <v>141</v>
      </c>
      <c r="O1152" s="29">
        <v>31</v>
      </c>
      <c r="P1152" s="29">
        <v>0</v>
      </c>
      <c r="Q1152" s="29">
        <v>337</v>
      </c>
      <c r="R1152" s="29">
        <v>51</v>
      </c>
      <c r="S1152" s="29">
        <f>SUM(Table6[[#This Row],[AmInd]:[HawPI]],Table6[[#This Row],[Multiple]])</f>
        <v>248</v>
      </c>
      <c r="T1152" s="29">
        <v>575</v>
      </c>
      <c r="U1152" s="31">
        <v>0.98290598290598297</v>
      </c>
      <c r="V1152" s="29">
        <v>10</v>
      </c>
      <c r="W1152" s="31">
        <v>1.7094017094017099E-2</v>
      </c>
      <c r="X1152" s="29">
        <v>1</v>
      </c>
      <c r="Y1152" s="29">
        <v>9</v>
      </c>
      <c r="Z1152" s="29" t="s">
        <v>1869</v>
      </c>
      <c r="AA1152" s="29">
        <v>69</v>
      </c>
      <c r="AB1152" s="29">
        <v>84</v>
      </c>
      <c r="AC1152" s="29">
        <v>79</v>
      </c>
      <c r="AD1152" s="28">
        <v>86</v>
      </c>
      <c r="AE1152" s="29">
        <v>81</v>
      </c>
      <c r="AF1152" s="29">
        <v>95</v>
      </c>
      <c r="AG1152" s="29">
        <v>81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403</v>
      </c>
      <c r="AP1152" s="72">
        <f>Table6[[#This Row],[FRL]]/Table6[[#This Row],[Total Students]]</f>
        <v>0.68888888888888888</v>
      </c>
      <c r="AQ1152" s="29">
        <v>403</v>
      </c>
      <c r="AR1152" s="57">
        <f>Table6[[#This Row],[At Risk]]/Table6[[#This Row],[Total Students]]</f>
        <v>0.68888888888888888</v>
      </c>
      <c r="AS1152" s="29" t="s">
        <v>1767</v>
      </c>
      <c r="AT1152" s="29" t="s">
        <v>1802</v>
      </c>
      <c r="AU1152" s="70" t="s">
        <v>3246</v>
      </c>
    </row>
    <row r="1153" spans="2:47" x14ac:dyDescent="0.25">
      <c r="B1153" s="28" t="s">
        <v>1808</v>
      </c>
      <c r="C1153" s="28" t="s">
        <v>188</v>
      </c>
      <c r="D1153" s="28" t="s">
        <v>189</v>
      </c>
      <c r="E1153" s="28" t="s">
        <v>2830</v>
      </c>
      <c r="F1153" s="28" t="s">
        <v>1521</v>
      </c>
      <c r="G1153" s="29">
        <v>229</v>
      </c>
      <c r="H1153" s="29">
        <v>113</v>
      </c>
      <c r="I1153" s="31">
        <v>0.49344978165938902</v>
      </c>
      <c r="J1153" s="29">
        <v>116</v>
      </c>
      <c r="K1153" s="31">
        <v>0.50655021834061098</v>
      </c>
      <c r="L1153" s="29">
        <v>33</v>
      </c>
      <c r="M1153" s="29">
        <v>0</v>
      </c>
      <c r="N1153" s="29">
        <v>5</v>
      </c>
      <c r="O1153" s="29">
        <v>3</v>
      </c>
      <c r="P1153" s="29">
        <v>0</v>
      </c>
      <c r="Q1153" s="29">
        <v>151</v>
      </c>
      <c r="R1153" s="29">
        <v>37</v>
      </c>
      <c r="S1153" s="29">
        <f>SUM(Table6[[#This Row],[AmInd]:[HawPI]],Table6[[#This Row],[Multiple]])</f>
        <v>78</v>
      </c>
      <c r="T1153" s="29">
        <v>229</v>
      </c>
      <c r="U1153" s="31">
        <v>1</v>
      </c>
      <c r="V1153" s="29">
        <v>0</v>
      </c>
      <c r="W1153" s="31">
        <v>0</v>
      </c>
      <c r="X1153" s="29">
        <v>0</v>
      </c>
      <c r="Y1153" s="29">
        <v>6</v>
      </c>
      <c r="Z1153" s="29" t="s">
        <v>1869</v>
      </c>
      <c r="AA1153" s="29">
        <v>37</v>
      </c>
      <c r="AB1153" s="29">
        <v>44</v>
      </c>
      <c r="AC1153" s="29">
        <v>46</v>
      </c>
      <c r="AD1153" s="28">
        <v>58</v>
      </c>
      <c r="AE1153" s="29">
        <v>38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177</v>
      </c>
      <c r="AP1153" s="72">
        <f>Table6[[#This Row],[FRL]]/Table6[[#This Row],[Total Students]]</f>
        <v>0.77292576419213976</v>
      </c>
      <c r="AQ1153" s="29">
        <v>177</v>
      </c>
      <c r="AR1153" s="57">
        <f>Table6[[#This Row],[At Risk]]/Table6[[#This Row],[Total Students]]</f>
        <v>0.77292576419213976</v>
      </c>
      <c r="AS1153" s="29" t="s">
        <v>1767</v>
      </c>
      <c r="AT1153" s="29" t="s">
        <v>1802</v>
      </c>
      <c r="AU1153" s="70" t="s">
        <v>3246</v>
      </c>
    </row>
    <row r="1154" spans="2:47" x14ac:dyDescent="0.25">
      <c r="B1154" s="28" t="s">
        <v>1808</v>
      </c>
      <c r="C1154" s="28" t="s">
        <v>188</v>
      </c>
      <c r="D1154" s="28" t="s">
        <v>189</v>
      </c>
      <c r="E1154" s="28" t="s">
        <v>2831</v>
      </c>
      <c r="F1154" s="28" t="s">
        <v>1522</v>
      </c>
      <c r="G1154" s="29">
        <v>542</v>
      </c>
      <c r="H1154" s="29">
        <v>271</v>
      </c>
      <c r="I1154" s="31">
        <v>0.5</v>
      </c>
      <c r="J1154" s="29">
        <v>271</v>
      </c>
      <c r="K1154" s="31">
        <v>0.5</v>
      </c>
      <c r="L1154" s="29">
        <v>103</v>
      </c>
      <c r="M1154" s="29">
        <v>1</v>
      </c>
      <c r="N1154" s="29">
        <v>18</v>
      </c>
      <c r="O1154" s="29">
        <v>16</v>
      </c>
      <c r="P1154" s="29">
        <v>0</v>
      </c>
      <c r="Q1154" s="29">
        <v>360</v>
      </c>
      <c r="R1154" s="29">
        <v>44</v>
      </c>
      <c r="S1154" s="29">
        <f>SUM(Table6[[#This Row],[AmInd]:[HawPI]],Table6[[#This Row],[Multiple]])</f>
        <v>182</v>
      </c>
      <c r="T1154" s="29">
        <v>541</v>
      </c>
      <c r="U1154" s="31">
        <v>0.99815498154981597</v>
      </c>
      <c r="V1154" s="29">
        <v>1</v>
      </c>
      <c r="W1154" s="31">
        <v>1.8450184501845001E-3</v>
      </c>
      <c r="X1154" s="29">
        <v>0</v>
      </c>
      <c r="Y1154" s="29">
        <v>0</v>
      </c>
      <c r="Z1154" s="29" t="s">
        <v>1869</v>
      </c>
      <c r="AA1154" s="29">
        <v>0</v>
      </c>
      <c r="AB1154" s="29">
        <v>0</v>
      </c>
      <c r="AC1154" s="29">
        <v>0</v>
      </c>
      <c r="AD1154" s="28">
        <v>0</v>
      </c>
      <c r="AE1154" s="29">
        <v>0</v>
      </c>
      <c r="AF1154" s="29">
        <v>140</v>
      </c>
      <c r="AG1154" s="29">
        <v>136</v>
      </c>
      <c r="AH1154" s="29">
        <v>131</v>
      </c>
      <c r="AI1154" s="29">
        <v>135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314</v>
      </c>
      <c r="AP1154" s="72">
        <f>Table6[[#This Row],[FRL]]/Table6[[#This Row],[Total Students]]</f>
        <v>0.57933579335793361</v>
      </c>
      <c r="AQ1154" s="29">
        <v>314</v>
      </c>
      <c r="AR1154" s="57">
        <f>Table6[[#This Row],[At Risk]]/Table6[[#This Row],[Total Students]]</f>
        <v>0.57933579335793361</v>
      </c>
      <c r="AS1154" s="29" t="s">
        <v>1767</v>
      </c>
      <c r="AT1154" s="29" t="s">
        <v>1802</v>
      </c>
      <c r="AU1154" s="70" t="s">
        <v>3247</v>
      </c>
    </row>
    <row r="1155" spans="2:47" x14ac:dyDescent="0.25">
      <c r="B1155" s="28" t="s">
        <v>1808</v>
      </c>
      <c r="C1155" s="28" t="s">
        <v>188</v>
      </c>
      <c r="D1155" s="28" t="s">
        <v>189</v>
      </c>
      <c r="E1155" s="28" t="s">
        <v>2832</v>
      </c>
      <c r="F1155" s="28" t="s">
        <v>1523</v>
      </c>
      <c r="G1155" s="29">
        <v>874</v>
      </c>
      <c r="H1155" s="29">
        <v>415</v>
      </c>
      <c r="I1155" s="31">
        <v>0.47482837528604099</v>
      </c>
      <c r="J1155" s="29">
        <v>459</v>
      </c>
      <c r="K1155" s="31">
        <v>0.52517162471395895</v>
      </c>
      <c r="L1155" s="29">
        <v>30</v>
      </c>
      <c r="M1155" s="29">
        <v>31</v>
      </c>
      <c r="N1155" s="29">
        <v>71</v>
      </c>
      <c r="O1155" s="29">
        <v>29</v>
      </c>
      <c r="P1155" s="29">
        <v>3</v>
      </c>
      <c r="Q1155" s="29">
        <v>668</v>
      </c>
      <c r="R1155" s="29">
        <v>42</v>
      </c>
      <c r="S1155" s="29">
        <f>SUM(Table6[[#This Row],[AmInd]:[HawPI]],Table6[[#This Row],[Multiple]])</f>
        <v>206</v>
      </c>
      <c r="T1155" s="29">
        <v>853</v>
      </c>
      <c r="U1155" s="31">
        <v>0.97597254004576695</v>
      </c>
      <c r="V1155" s="29">
        <v>21</v>
      </c>
      <c r="W1155" s="31">
        <v>2.4027459954233402E-2</v>
      </c>
      <c r="X1155" s="29">
        <v>1</v>
      </c>
      <c r="Y1155" s="29">
        <v>14</v>
      </c>
      <c r="Z1155" s="29" t="s">
        <v>1869</v>
      </c>
      <c r="AA1155" s="29">
        <v>125</v>
      </c>
      <c r="AB1155" s="29">
        <v>134</v>
      </c>
      <c r="AC1155" s="29">
        <v>114</v>
      </c>
      <c r="AD1155" s="28">
        <v>150</v>
      </c>
      <c r="AE1155" s="29">
        <v>112</v>
      </c>
      <c r="AF1155" s="29">
        <v>114</v>
      </c>
      <c r="AG1155" s="29">
        <v>110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358</v>
      </c>
      <c r="AP1155" s="72">
        <f>Table6[[#This Row],[FRL]]/Table6[[#This Row],[Total Students]]</f>
        <v>0.40961098398169338</v>
      </c>
      <c r="AQ1155" s="29">
        <v>364</v>
      </c>
      <c r="AR1155" s="57">
        <f>Table6[[#This Row],[At Risk]]/Table6[[#This Row],[Total Students]]</f>
        <v>0.41647597254004576</v>
      </c>
      <c r="AS1155" s="29" t="s">
        <v>1767</v>
      </c>
      <c r="AT1155" s="29" t="s">
        <v>1802</v>
      </c>
      <c r="AU1155" s="70" t="s">
        <v>3247</v>
      </c>
    </row>
    <row r="1156" spans="2:47" x14ac:dyDescent="0.25">
      <c r="B1156" s="28" t="s">
        <v>1808</v>
      </c>
      <c r="C1156" s="28" t="s">
        <v>188</v>
      </c>
      <c r="D1156" s="28" t="s">
        <v>189</v>
      </c>
      <c r="E1156" s="28" t="s">
        <v>2833</v>
      </c>
      <c r="F1156" s="28" t="s">
        <v>1524</v>
      </c>
      <c r="G1156" s="29">
        <v>425</v>
      </c>
      <c r="H1156" s="29">
        <v>195</v>
      </c>
      <c r="I1156" s="31">
        <v>0.45882352941176502</v>
      </c>
      <c r="J1156" s="29">
        <v>230</v>
      </c>
      <c r="K1156" s="31">
        <v>0.54117647058823504</v>
      </c>
      <c r="L1156" s="29">
        <v>43</v>
      </c>
      <c r="M1156" s="29">
        <v>8</v>
      </c>
      <c r="N1156" s="29">
        <v>185</v>
      </c>
      <c r="O1156" s="29">
        <v>41</v>
      </c>
      <c r="P1156" s="29">
        <v>1</v>
      </c>
      <c r="Q1156" s="29">
        <v>130</v>
      </c>
      <c r="R1156" s="29">
        <v>17</v>
      </c>
      <c r="S1156" s="29">
        <f>SUM(Table6[[#This Row],[AmInd]:[HawPI]],Table6[[#This Row],[Multiple]])</f>
        <v>295</v>
      </c>
      <c r="T1156" s="29">
        <v>405</v>
      </c>
      <c r="U1156" s="31">
        <v>0.95294117647058796</v>
      </c>
      <c r="V1156" s="29">
        <v>20</v>
      </c>
      <c r="W1156" s="31">
        <v>4.7058823529411799E-2</v>
      </c>
      <c r="X1156" s="29">
        <v>0</v>
      </c>
      <c r="Y1156" s="29">
        <v>0</v>
      </c>
      <c r="Z1156" s="29" t="s">
        <v>1869</v>
      </c>
      <c r="AA1156" s="29">
        <v>0</v>
      </c>
      <c r="AB1156" s="29">
        <v>0</v>
      </c>
      <c r="AC1156" s="29">
        <v>0</v>
      </c>
      <c r="AD1156" s="28">
        <v>0</v>
      </c>
      <c r="AE1156" s="29">
        <v>0</v>
      </c>
      <c r="AF1156" s="29">
        <v>0</v>
      </c>
      <c r="AG1156" s="29">
        <v>0</v>
      </c>
      <c r="AH1156" s="29">
        <v>217</v>
      </c>
      <c r="AI1156" s="29">
        <v>208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380</v>
      </c>
      <c r="AP1156" s="72">
        <f>Table6[[#This Row],[FRL]]/Table6[[#This Row],[Total Students]]</f>
        <v>0.89411764705882357</v>
      </c>
      <c r="AQ1156" s="29">
        <v>380</v>
      </c>
      <c r="AR1156" s="57">
        <f>Table6[[#This Row],[At Risk]]/Table6[[#This Row],[Total Students]]</f>
        <v>0.89411764705882357</v>
      </c>
      <c r="AS1156" s="29" t="s">
        <v>1767</v>
      </c>
      <c r="AT1156" s="29" t="s">
        <v>1802</v>
      </c>
      <c r="AU1156" s="70" t="s">
        <v>3246</v>
      </c>
    </row>
    <row r="1157" spans="2:47" x14ac:dyDescent="0.25">
      <c r="B1157" s="28" t="s">
        <v>1808</v>
      </c>
      <c r="C1157" s="28" t="s">
        <v>188</v>
      </c>
      <c r="D1157" s="28" t="s">
        <v>189</v>
      </c>
      <c r="E1157" s="28" t="s">
        <v>2834</v>
      </c>
      <c r="F1157" s="28" t="s">
        <v>1525</v>
      </c>
      <c r="G1157" s="29">
        <v>663</v>
      </c>
      <c r="H1157" s="29">
        <v>310</v>
      </c>
      <c r="I1157" s="31">
        <v>0.467571644042232</v>
      </c>
      <c r="J1157" s="29">
        <v>353</v>
      </c>
      <c r="K1157" s="31">
        <v>0.53242835595776805</v>
      </c>
      <c r="L1157" s="29">
        <v>31</v>
      </c>
      <c r="M1157" s="29">
        <v>6</v>
      </c>
      <c r="N1157" s="29">
        <v>174</v>
      </c>
      <c r="O1157" s="29">
        <v>59</v>
      </c>
      <c r="P1157" s="29">
        <v>0</v>
      </c>
      <c r="Q1157" s="29">
        <v>347</v>
      </c>
      <c r="R1157" s="29">
        <v>46</v>
      </c>
      <c r="S1157" s="29">
        <f>SUM(Table6[[#This Row],[AmInd]:[HawPI]],Table6[[#This Row],[Multiple]])</f>
        <v>316</v>
      </c>
      <c r="T1157" s="29">
        <v>635</v>
      </c>
      <c r="U1157" s="31">
        <v>0.95776772247360498</v>
      </c>
      <c r="V1157" s="29">
        <v>28</v>
      </c>
      <c r="W1157" s="31">
        <v>4.2232277526395197E-2</v>
      </c>
      <c r="X1157" s="29">
        <v>2</v>
      </c>
      <c r="Y1157" s="29">
        <v>9</v>
      </c>
      <c r="Z1157" s="29" t="s">
        <v>1869</v>
      </c>
      <c r="AA1157" s="29">
        <v>78</v>
      </c>
      <c r="AB1157" s="29">
        <v>102</v>
      </c>
      <c r="AC1157" s="29">
        <v>113</v>
      </c>
      <c r="AD1157" s="28">
        <v>89</v>
      </c>
      <c r="AE1157" s="29">
        <v>99</v>
      </c>
      <c r="AF1157" s="29">
        <v>82</v>
      </c>
      <c r="AG1157" s="29">
        <v>89</v>
      </c>
      <c r="AH1157" s="29">
        <v>0</v>
      </c>
      <c r="AI1157" s="29">
        <v>0</v>
      </c>
      <c r="AJ1157" s="29">
        <v>0</v>
      </c>
      <c r="AK1157" s="29">
        <v>0</v>
      </c>
      <c r="AL1157" s="29">
        <v>0</v>
      </c>
      <c r="AM1157" s="29">
        <v>0</v>
      </c>
      <c r="AN1157" s="29">
        <v>0</v>
      </c>
      <c r="AO1157" s="29">
        <v>496</v>
      </c>
      <c r="AP1157" s="72">
        <f>Table6[[#This Row],[FRL]]/Table6[[#This Row],[Total Students]]</f>
        <v>0.74811463046757165</v>
      </c>
      <c r="AQ1157" s="29">
        <v>496</v>
      </c>
      <c r="AR1157" s="57">
        <f>Table6[[#This Row],[At Risk]]/Table6[[#This Row],[Total Students]]</f>
        <v>0.74811463046757165</v>
      </c>
      <c r="AS1157" s="29" t="s">
        <v>1767</v>
      </c>
      <c r="AT1157" s="29" t="s">
        <v>1802</v>
      </c>
      <c r="AU1157" s="70" t="s">
        <v>3246</v>
      </c>
    </row>
    <row r="1158" spans="2:47" ht="30" x14ac:dyDescent="0.25">
      <c r="B1158" s="28" t="s">
        <v>1808</v>
      </c>
      <c r="C1158" s="28" t="s">
        <v>188</v>
      </c>
      <c r="D1158" s="28" t="s">
        <v>189</v>
      </c>
      <c r="E1158" s="28" t="s">
        <v>2835</v>
      </c>
      <c r="F1158" s="28" t="s">
        <v>1526</v>
      </c>
      <c r="G1158" s="29">
        <v>133</v>
      </c>
      <c r="H1158" s="29">
        <v>65</v>
      </c>
      <c r="I1158" s="31">
        <v>0.488721804511278</v>
      </c>
      <c r="J1158" s="29">
        <v>68</v>
      </c>
      <c r="K1158" s="31">
        <v>0.511278195488722</v>
      </c>
      <c r="L1158" s="29">
        <v>55</v>
      </c>
      <c r="M1158" s="29">
        <v>0</v>
      </c>
      <c r="N1158" s="29">
        <v>1</v>
      </c>
      <c r="O1158" s="29">
        <v>1</v>
      </c>
      <c r="P1158" s="29">
        <v>0</v>
      </c>
      <c r="Q1158" s="29">
        <v>46</v>
      </c>
      <c r="R1158" s="29">
        <v>30</v>
      </c>
      <c r="S1158" s="29">
        <f>SUM(Table6[[#This Row],[AmInd]:[HawPI]],Table6[[#This Row],[Multiple]])</f>
        <v>87</v>
      </c>
      <c r="T1158" s="29">
        <v>133</v>
      </c>
      <c r="U1158" s="31">
        <v>1</v>
      </c>
      <c r="V1158" s="29">
        <v>0</v>
      </c>
      <c r="W1158" s="31">
        <v>0</v>
      </c>
      <c r="X1158" s="29">
        <v>0</v>
      </c>
      <c r="Y1158" s="29">
        <v>4</v>
      </c>
      <c r="Z1158" s="29" t="s">
        <v>1869</v>
      </c>
      <c r="AA1158" s="29">
        <v>21</v>
      </c>
      <c r="AB1158" s="29">
        <v>19</v>
      </c>
      <c r="AC1158" s="29">
        <v>34</v>
      </c>
      <c r="AD1158" s="28">
        <v>22</v>
      </c>
      <c r="AE1158" s="29">
        <v>33</v>
      </c>
      <c r="AF1158" s="29">
        <v>0</v>
      </c>
      <c r="AG1158" s="29">
        <v>0</v>
      </c>
      <c r="AH1158" s="29">
        <v>0</v>
      </c>
      <c r="AI1158" s="29">
        <v>0</v>
      </c>
      <c r="AJ1158" s="29">
        <v>0</v>
      </c>
      <c r="AK1158" s="29">
        <v>0</v>
      </c>
      <c r="AL1158" s="29">
        <v>0</v>
      </c>
      <c r="AM1158" s="29">
        <v>0</v>
      </c>
      <c r="AN1158" s="29">
        <v>0</v>
      </c>
      <c r="AO1158" s="29">
        <v>108</v>
      </c>
      <c r="AP1158" s="72">
        <f>Table6[[#This Row],[FRL]]/Table6[[#This Row],[Total Students]]</f>
        <v>0.81203007518796988</v>
      </c>
      <c r="AQ1158" s="29">
        <v>108</v>
      </c>
      <c r="AR1158" s="57">
        <f>Table6[[#This Row],[At Risk]]/Table6[[#This Row],[Total Students]]</f>
        <v>0.81203007518796988</v>
      </c>
      <c r="AS1158" s="29" t="s">
        <v>1767</v>
      </c>
      <c r="AT1158" s="29" t="s">
        <v>1802</v>
      </c>
      <c r="AU1158" s="70" t="s">
        <v>3246</v>
      </c>
    </row>
    <row r="1159" spans="2:47" x14ac:dyDescent="0.25">
      <c r="B1159" s="28" t="s">
        <v>1808</v>
      </c>
      <c r="C1159" s="28" t="s">
        <v>188</v>
      </c>
      <c r="D1159" s="28" t="s">
        <v>189</v>
      </c>
      <c r="E1159" s="28" t="s">
        <v>2836</v>
      </c>
      <c r="F1159" s="28" t="s">
        <v>1527</v>
      </c>
      <c r="G1159" s="29">
        <v>38</v>
      </c>
      <c r="H1159" s="29">
        <v>12</v>
      </c>
      <c r="I1159" s="31">
        <v>0.31578947368421101</v>
      </c>
      <c r="J1159" s="29">
        <v>26</v>
      </c>
      <c r="K1159" s="31">
        <v>0.68421052631578905</v>
      </c>
      <c r="L1159" s="29">
        <v>2</v>
      </c>
      <c r="M1159" s="29">
        <v>0</v>
      </c>
      <c r="N1159" s="29">
        <v>16</v>
      </c>
      <c r="O1159" s="29">
        <v>0</v>
      </c>
      <c r="P1159" s="29">
        <v>0</v>
      </c>
      <c r="Q1159" s="29">
        <v>19</v>
      </c>
      <c r="R1159" s="29">
        <v>1</v>
      </c>
      <c r="S1159" s="29">
        <f>SUM(Table6[[#This Row],[AmInd]:[HawPI]],Table6[[#This Row],[Multiple]])</f>
        <v>19</v>
      </c>
      <c r="T1159" s="29">
        <v>38</v>
      </c>
      <c r="U1159" s="31">
        <v>1</v>
      </c>
      <c r="V1159" s="29">
        <v>0</v>
      </c>
      <c r="W1159" s="31">
        <v>0</v>
      </c>
      <c r="X1159" s="29">
        <v>0</v>
      </c>
      <c r="Y1159" s="29">
        <v>0</v>
      </c>
      <c r="Z1159" s="29" t="s">
        <v>1869</v>
      </c>
      <c r="AA1159" s="29">
        <v>0</v>
      </c>
      <c r="AB1159" s="29">
        <v>0</v>
      </c>
      <c r="AC1159" s="29">
        <v>2</v>
      </c>
      <c r="AD1159" s="28">
        <v>1</v>
      </c>
      <c r="AE1159" s="29">
        <v>4</v>
      </c>
      <c r="AF1159" s="29">
        <v>2</v>
      </c>
      <c r="AG1159" s="29">
        <v>1</v>
      </c>
      <c r="AH1159" s="29">
        <v>5</v>
      </c>
      <c r="AI1159" s="29">
        <v>2</v>
      </c>
      <c r="AJ1159" s="29">
        <v>4</v>
      </c>
      <c r="AK1159" s="29">
        <v>0</v>
      </c>
      <c r="AL1159" s="29">
        <v>3</v>
      </c>
      <c r="AM1159" s="29">
        <v>4</v>
      </c>
      <c r="AN1159" s="29">
        <v>10</v>
      </c>
      <c r="AO1159" s="29">
        <v>30</v>
      </c>
      <c r="AP1159" s="72">
        <f>Table6[[#This Row],[FRL]]/Table6[[#This Row],[Total Students]]</f>
        <v>0.78947368421052633</v>
      </c>
      <c r="AQ1159" s="29">
        <v>30</v>
      </c>
      <c r="AR1159" s="57">
        <f>Table6[[#This Row],[At Risk]]/Table6[[#This Row],[Total Students]]</f>
        <v>0.78947368421052633</v>
      </c>
      <c r="AS1159" s="29" t="s">
        <v>1767</v>
      </c>
      <c r="AT1159" s="29" t="s">
        <v>1802</v>
      </c>
      <c r="AU1159" s="70" t="s">
        <v>3246</v>
      </c>
    </row>
    <row r="1160" spans="2:47" x14ac:dyDescent="0.25">
      <c r="B1160" s="28" t="s">
        <v>1808</v>
      </c>
      <c r="C1160" s="28" t="s">
        <v>188</v>
      </c>
      <c r="D1160" s="28" t="s">
        <v>189</v>
      </c>
      <c r="E1160" s="28" t="s">
        <v>2837</v>
      </c>
      <c r="F1160" s="28" t="s">
        <v>1528</v>
      </c>
      <c r="G1160" s="29">
        <v>465</v>
      </c>
      <c r="H1160" s="29">
        <v>251</v>
      </c>
      <c r="I1160" s="31">
        <v>0.53978494623655904</v>
      </c>
      <c r="J1160" s="29">
        <v>214</v>
      </c>
      <c r="K1160" s="31">
        <v>0.46021505376344102</v>
      </c>
      <c r="L1160" s="29">
        <v>3</v>
      </c>
      <c r="M1160" s="29">
        <v>0</v>
      </c>
      <c r="N1160" s="29">
        <v>220</v>
      </c>
      <c r="O1160" s="29">
        <v>32</v>
      </c>
      <c r="P1160" s="29">
        <v>0</v>
      </c>
      <c r="Q1160" s="29">
        <v>173</v>
      </c>
      <c r="R1160" s="29">
        <v>37</v>
      </c>
      <c r="S1160" s="29">
        <f>SUM(Table6[[#This Row],[AmInd]:[HawPI]],Table6[[#This Row],[Multiple]])</f>
        <v>292</v>
      </c>
      <c r="T1160" s="29">
        <v>449</v>
      </c>
      <c r="U1160" s="31">
        <v>0.96559139784946202</v>
      </c>
      <c r="V1160" s="29">
        <v>16</v>
      </c>
      <c r="W1160" s="31">
        <v>3.44086021505376E-2</v>
      </c>
      <c r="X1160" s="29">
        <v>0</v>
      </c>
      <c r="Y1160" s="29">
        <v>14</v>
      </c>
      <c r="Z1160" s="29" t="s">
        <v>1869</v>
      </c>
      <c r="AA1160" s="29">
        <v>94</v>
      </c>
      <c r="AB1160" s="29">
        <v>137</v>
      </c>
      <c r="AC1160" s="29">
        <v>101</v>
      </c>
      <c r="AD1160" s="28">
        <v>119</v>
      </c>
      <c r="AE1160" s="29">
        <v>0</v>
      </c>
      <c r="AF1160" s="29">
        <v>0</v>
      </c>
      <c r="AG1160" s="29">
        <v>0</v>
      </c>
      <c r="AH1160" s="29">
        <v>0</v>
      </c>
      <c r="AI1160" s="29">
        <v>0</v>
      </c>
      <c r="AJ1160" s="29">
        <v>0</v>
      </c>
      <c r="AK1160" s="29">
        <v>0</v>
      </c>
      <c r="AL1160" s="29">
        <v>0</v>
      </c>
      <c r="AM1160" s="29">
        <v>0</v>
      </c>
      <c r="AN1160" s="29">
        <v>0</v>
      </c>
      <c r="AO1160" s="29">
        <v>383</v>
      </c>
      <c r="AP1160" s="72">
        <f>Table6[[#This Row],[FRL]]/Table6[[#This Row],[Total Students]]</f>
        <v>0.82365591397849458</v>
      </c>
      <c r="AQ1160" s="29">
        <v>383</v>
      </c>
      <c r="AR1160" s="57">
        <f>Table6[[#This Row],[At Risk]]/Table6[[#This Row],[Total Students]]</f>
        <v>0.82365591397849458</v>
      </c>
      <c r="AS1160" s="29" t="s">
        <v>1767</v>
      </c>
      <c r="AT1160" s="29" t="s">
        <v>1802</v>
      </c>
      <c r="AU1160" s="70" t="s">
        <v>3246</v>
      </c>
    </row>
    <row r="1161" spans="2:47" x14ac:dyDescent="0.25">
      <c r="B1161" s="28" t="s">
        <v>1808</v>
      </c>
      <c r="C1161" s="28" t="s">
        <v>188</v>
      </c>
      <c r="D1161" s="28" t="s">
        <v>189</v>
      </c>
      <c r="E1161" s="28" t="s">
        <v>2838</v>
      </c>
      <c r="F1161" s="28" t="s">
        <v>1529</v>
      </c>
      <c r="G1161" s="29">
        <v>984</v>
      </c>
      <c r="H1161" s="29">
        <v>493</v>
      </c>
      <c r="I1161" s="31">
        <v>0.50101626016260203</v>
      </c>
      <c r="J1161" s="29">
        <v>491</v>
      </c>
      <c r="K1161" s="31">
        <v>0.49898373983739802</v>
      </c>
      <c r="L1161" s="29">
        <v>144</v>
      </c>
      <c r="M1161" s="29">
        <v>6</v>
      </c>
      <c r="N1161" s="29">
        <v>94</v>
      </c>
      <c r="O1161" s="29">
        <v>14</v>
      </c>
      <c r="P1161" s="29">
        <v>2</v>
      </c>
      <c r="Q1161" s="29">
        <v>670</v>
      </c>
      <c r="R1161" s="29">
        <v>54</v>
      </c>
      <c r="S1161" s="29">
        <f>SUM(Table6[[#This Row],[AmInd]:[HawPI]],Table6[[#This Row],[Multiple]])</f>
        <v>314</v>
      </c>
      <c r="T1161" s="29">
        <v>980</v>
      </c>
      <c r="U1161" s="31">
        <v>0.99593495934959397</v>
      </c>
      <c r="V1161" s="29">
        <v>4</v>
      </c>
      <c r="W1161" s="31">
        <v>4.0650406504065002E-3</v>
      </c>
      <c r="X1161" s="29">
        <v>0</v>
      </c>
      <c r="Y1161" s="29">
        <v>0</v>
      </c>
      <c r="Z1161" s="29" t="s">
        <v>1869</v>
      </c>
      <c r="AA1161" s="29">
        <v>0</v>
      </c>
      <c r="AB1161" s="29">
        <v>0</v>
      </c>
      <c r="AC1161" s="29">
        <v>0</v>
      </c>
      <c r="AD1161" s="28">
        <v>0</v>
      </c>
      <c r="AE1161" s="29">
        <v>0</v>
      </c>
      <c r="AF1161" s="29">
        <v>0</v>
      </c>
      <c r="AG1161" s="29">
        <v>0</v>
      </c>
      <c r="AH1161" s="29">
        <v>0</v>
      </c>
      <c r="AI1161" s="29">
        <v>0</v>
      </c>
      <c r="AJ1161" s="29">
        <v>251</v>
      </c>
      <c r="AK1161" s="29">
        <v>42</v>
      </c>
      <c r="AL1161" s="29">
        <v>247</v>
      </c>
      <c r="AM1161" s="29">
        <v>243</v>
      </c>
      <c r="AN1161" s="29">
        <v>201</v>
      </c>
      <c r="AO1161" s="29">
        <v>520</v>
      </c>
      <c r="AP1161" s="72">
        <f>Table6[[#This Row],[FRL]]/Table6[[#This Row],[Total Students]]</f>
        <v>0.52845528455284552</v>
      </c>
      <c r="AQ1161" s="29">
        <v>522</v>
      </c>
      <c r="AR1161" s="57">
        <f>Table6[[#This Row],[At Risk]]/Table6[[#This Row],[Total Students]]</f>
        <v>0.53048780487804881</v>
      </c>
      <c r="AS1161" s="29" t="s">
        <v>1767</v>
      </c>
      <c r="AT1161" s="29" t="s">
        <v>1802</v>
      </c>
      <c r="AU1161" s="70" t="s">
        <v>3247</v>
      </c>
    </row>
    <row r="1162" spans="2:47" x14ac:dyDescent="0.25">
      <c r="B1162" s="28" t="s">
        <v>1808</v>
      </c>
      <c r="C1162" s="28" t="s">
        <v>188</v>
      </c>
      <c r="D1162" s="28" t="s">
        <v>189</v>
      </c>
      <c r="E1162" s="28" t="s">
        <v>2839</v>
      </c>
      <c r="F1162" s="28" t="s">
        <v>1530</v>
      </c>
      <c r="G1162" s="29">
        <v>318</v>
      </c>
      <c r="H1162" s="29">
        <v>154</v>
      </c>
      <c r="I1162" s="31">
        <v>0.48427672955974799</v>
      </c>
      <c r="J1162" s="29">
        <v>164</v>
      </c>
      <c r="K1162" s="31">
        <v>0.51572327044025201</v>
      </c>
      <c r="L1162" s="29">
        <v>3</v>
      </c>
      <c r="M1162" s="29">
        <v>4</v>
      </c>
      <c r="N1162" s="29">
        <v>203</v>
      </c>
      <c r="O1162" s="29">
        <v>29</v>
      </c>
      <c r="P1162" s="29">
        <v>0</v>
      </c>
      <c r="Q1162" s="29">
        <v>57</v>
      </c>
      <c r="R1162" s="29">
        <v>22</v>
      </c>
      <c r="S1162" s="29">
        <f>SUM(Table6[[#This Row],[AmInd]:[HawPI]],Table6[[#This Row],[Multiple]])</f>
        <v>261</v>
      </c>
      <c r="T1162" s="29">
        <v>298</v>
      </c>
      <c r="U1162" s="31">
        <v>0.93710691823899395</v>
      </c>
      <c r="V1162" s="29">
        <v>20</v>
      </c>
      <c r="W1162" s="31">
        <v>6.2893081761006303E-2</v>
      </c>
      <c r="X1162" s="29">
        <v>4</v>
      </c>
      <c r="Y1162" s="29">
        <v>9</v>
      </c>
      <c r="Z1162" s="29" t="s">
        <v>1869</v>
      </c>
      <c r="AA1162" s="29">
        <v>48</v>
      </c>
      <c r="AB1162" s="29">
        <v>51</v>
      </c>
      <c r="AC1162" s="29">
        <v>47</v>
      </c>
      <c r="AD1162" s="28">
        <v>45</v>
      </c>
      <c r="AE1162" s="29">
        <v>36</v>
      </c>
      <c r="AF1162" s="29">
        <v>38</v>
      </c>
      <c r="AG1162" s="29">
        <v>40</v>
      </c>
      <c r="AH1162" s="29">
        <v>0</v>
      </c>
      <c r="AI1162" s="29">
        <v>0</v>
      </c>
      <c r="AJ1162" s="29">
        <v>0</v>
      </c>
      <c r="AK1162" s="29">
        <v>0</v>
      </c>
      <c r="AL1162" s="29">
        <v>0</v>
      </c>
      <c r="AM1162" s="29">
        <v>0</v>
      </c>
      <c r="AN1162" s="29">
        <v>0</v>
      </c>
      <c r="AO1162" s="29">
        <v>292</v>
      </c>
      <c r="AP1162" s="72">
        <f>Table6[[#This Row],[FRL]]/Table6[[#This Row],[Total Students]]</f>
        <v>0.91823899371069184</v>
      </c>
      <c r="AQ1162" s="29">
        <v>292</v>
      </c>
      <c r="AR1162" s="57">
        <f>Table6[[#This Row],[At Risk]]/Table6[[#This Row],[Total Students]]</f>
        <v>0.91823899371069184</v>
      </c>
      <c r="AS1162" s="29" t="s">
        <v>1767</v>
      </c>
      <c r="AT1162" s="29" t="s">
        <v>1802</v>
      </c>
      <c r="AU1162" s="70" t="s">
        <v>3246</v>
      </c>
    </row>
    <row r="1163" spans="2:47" x14ac:dyDescent="0.25">
      <c r="B1163" s="28" t="s">
        <v>1808</v>
      </c>
      <c r="C1163" s="28" t="s">
        <v>188</v>
      </c>
      <c r="D1163" s="28" t="s">
        <v>189</v>
      </c>
      <c r="E1163" s="28" t="s">
        <v>2840</v>
      </c>
      <c r="F1163" s="28" t="s">
        <v>1531</v>
      </c>
      <c r="G1163" s="29">
        <v>951</v>
      </c>
      <c r="H1163" s="29">
        <v>487</v>
      </c>
      <c r="I1163" s="31">
        <v>0.51209253417455303</v>
      </c>
      <c r="J1163" s="29">
        <v>464</v>
      </c>
      <c r="K1163" s="31">
        <v>0.48790746582544697</v>
      </c>
      <c r="L1163" s="29">
        <v>49</v>
      </c>
      <c r="M1163" s="29">
        <v>14</v>
      </c>
      <c r="N1163" s="29">
        <v>300</v>
      </c>
      <c r="O1163" s="29">
        <v>44</v>
      </c>
      <c r="P1163" s="29">
        <v>1</v>
      </c>
      <c r="Q1163" s="29">
        <v>531</v>
      </c>
      <c r="R1163" s="29">
        <v>12</v>
      </c>
      <c r="S1163" s="29">
        <f>SUM(Table6[[#This Row],[AmInd]:[HawPI]],Table6[[#This Row],[Multiple]])</f>
        <v>420</v>
      </c>
      <c r="T1163" s="29">
        <v>937</v>
      </c>
      <c r="U1163" s="31">
        <v>0.98527865404837001</v>
      </c>
      <c r="V1163" s="29">
        <v>14</v>
      </c>
      <c r="W1163" s="31">
        <v>1.47213459516299E-2</v>
      </c>
      <c r="X1163" s="29">
        <v>0</v>
      </c>
      <c r="Y1163" s="29">
        <v>0</v>
      </c>
      <c r="Z1163" s="29" t="s">
        <v>1869</v>
      </c>
      <c r="AA1163" s="29">
        <v>0</v>
      </c>
      <c r="AB1163" s="29">
        <v>0</v>
      </c>
      <c r="AC1163" s="29">
        <v>0</v>
      </c>
      <c r="AD1163" s="28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15</v>
      </c>
      <c r="AK1163" s="29">
        <v>2</v>
      </c>
      <c r="AL1163" s="29">
        <v>353</v>
      </c>
      <c r="AM1163" s="29">
        <v>299</v>
      </c>
      <c r="AN1163" s="29">
        <v>282</v>
      </c>
      <c r="AO1163" s="29">
        <v>496</v>
      </c>
      <c r="AP1163" s="72">
        <f>Table6[[#This Row],[FRL]]/Table6[[#This Row],[Total Students]]</f>
        <v>0.52155625657202942</v>
      </c>
      <c r="AQ1163" s="29">
        <v>498</v>
      </c>
      <c r="AR1163" s="57">
        <f>Table6[[#This Row],[At Risk]]/Table6[[#This Row],[Total Students]]</f>
        <v>0.52365930599369082</v>
      </c>
      <c r="AS1163" s="29" t="s">
        <v>1767</v>
      </c>
      <c r="AT1163" s="29" t="s">
        <v>1802</v>
      </c>
      <c r="AU1163" s="70" t="s">
        <v>3247</v>
      </c>
    </row>
    <row r="1164" spans="2:47" ht="30" x14ac:dyDescent="0.25">
      <c r="B1164" s="28" t="s">
        <v>1808</v>
      </c>
      <c r="C1164" s="28" t="s">
        <v>188</v>
      </c>
      <c r="D1164" s="28" t="s">
        <v>189</v>
      </c>
      <c r="E1164" s="28" t="s">
        <v>2841</v>
      </c>
      <c r="F1164" s="28" t="s">
        <v>1532</v>
      </c>
      <c r="G1164" s="29">
        <v>488</v>
      </c>
      <c r="H1164" s="29">
        <v>231</v>
      </c>
      <c r="I1164" s="31">
        <v>0.47336065573770503</v>
      </c>
      <c r="J1164" s="29">
        <v>257</v>
      </c>
      <c r="K1164" s="31">
        <v>0.52663934426229497</v>
      </c>
      <c r="L1164" s="29">
        <v>28</v>
      </c>
      <c r="M1164" s="29">
        <v>2</v>
      </c>
      <c r="N1164" s="29">
        <v>38</v>
      </c>
      <c r="O1164" s="29">
        <v>6</v>
      </c>
      <c r="P1164" s="29">
        <v>0</v>
      </c>
      <c r="Q1164" s="29">
        <v>372</v>
      </c>
      <c r="R1164" s="29">
        <v>42</v>
      </c>
      <c r="S1164" s="29">
        <f>SUM(Table6[[#This Row],[AmInd]:[HawPI]],Table6[[#This Row],[Multiple]])</f>
        <v>116</v>
      </c>
      <c r="T1164" s="29">
        <v>486</v>
      </c>
      <c r="U1164" s="31">
        <v>0.99590163934426201</v>
      </c>
      <c r="V1164" s="29">
        <v>2</v>
      </c>
      <c r="W1164" s="31">
        <v>4.0983606557377103E-3</v>
      </c>
      <c r="X1164" s="29">
        <v>1</v>
      </c>
      <c r="Y1164" s="29">
        <v>11</v>
      </c>
      <c r="Z1164" s="29" t="s">
        <v>1869</v>
      </c>
      <c r="AA1164" s="29">
        <v>84</v>
      </c>
      <c r="AB1164" s="29">
        <v>106</v>
      </c>
      <c r="AC1164" s="29">
        <v>105</v>
      </c>
      <c r="AD1164" s="28">
        <v>99</v>
      </c>
      <c r="AE1164" s="29">
        <v>82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346</v>
      </c>
      <c r="AP1164" s="72">
        <f>Table6[[#This Row],[FRL]]/Table6[[#This Row],[Total Students]]</f>
        <v>0.70901639344262291</v>
      </c>
      <c r="AQ1164" s="29">
        <v>346</v>
      </c>
      <c r="AR1164" s="57">
        <f>Table6[[#This Row],[At Risk]]/Table6[[#This Row],[Total Students]]</f>
        <v>0.70901639344262291</v>
      </c>
      <c r="AS1164" s="29" t="s">
        <v>1767</v>
      </c>
      <c r="AT1164" s="29" t="s">
        <v>1802</v>
      </c>
      <c r="AU1164" s="70" t="s">
        <v>3246</v>
      </c>
    </row>
    <row r="1165" spans="2:47" x14ac:dyDescent="0.25">
      <c r="B1165" s="28" t="s">
        <v>1808</v>
      </c>
      <c r="C1165" s="28" t="s">
        <v>188</v>
      </c>
      <c r="D1165" s="28" t="s">
        <v>189</v>
      </c>
      <c r="E1165" s="28" t="s">
        <v>2842</v>
      </c>
      <c r="F1165" s="28" t="s">
        <v>1533</v>
      </c>
      <c r="G1165" s="29">
        <v>224</v>
      </c>
      <c r="H1165" s="29">
        <v>102</v>
      </c>
      <c r="I1165" s="31">
        <v>0.45535714285714302</v>
      </c>
      <c r="J1165" s="29">
        <v>122</v>
      </c>
      <c r="K1165" s="31">
        <v>0.54464285714285698</v>
      </c>
      <c r="L1165" s="29">
        <v>12</v>
      </c>
      <c r="M1165" s="29">
        <v>10</v>
      </c>
      <c r="N1165" s="29">
        <v>111</v>
      </c>
      <c r="O1165" s="29">
        <v>31</v>
      </c>
      <c r="P1165" s="29">
        <v>0</v>
      </c>
      <c r="Q1165" s="29">
        <v>50</v>
      </c>
      <c r="R1165" s="29">
        <v>10</v>
      </c>
      <c r="S1165" s="29">
        <f>SUM(Table6[[#This Row],[AmInd]:[HawPI]],Table6[[#This Row],[Multiple]])</f>
        <v>174</v>
      </c>
      <c r="T1165" s="29">
        <v>210</v>
      </c>
      <c r="U1165" s="31">
        <v>0.9375</v>
      </c>
      <c r="V1165" s="29">
        <v>14</v>
      </c>
      <c r="W1165" s="31">
        <v>6.25E-2</v>
      </c>
      <c r="X1165" s="29">
        <v>0</v>
      </c>
      <c r="Y1165" s="29">
        <v>0</v>
      </c>
      <c r="Z1165" s="29" t="s">
        <v>1869</v>
      </c>
      <c r="AA1165" s="29">
        <v>0</v>
      </c>
      <c r="AB1165" s="29">
        <v>0</v>
      </c>
      <c r="AC1165" s="29">
        <v>0</v>
      </c>
      <c r="AD1165" s="28">
        <v>0</v>
      </c>
      <c r="AE1165" s="29">
        <v>79</v>
      </c>
      <c r="AF1165" s="29">
        <v>74</v>
      </c>
      <c r="AG1165" s="29">
        <v>71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213</v>
      </c>
      <c r="AP1165" s="72">
        <f>Table6[[#This Row],[FRL]]/Table6[[#This Row],[Total Students]]</f>
        <v>0.9508928571428571</v>
      </c>
      <c r="AQ1165" s="29">
        <v>213</v>
      </c>
      <c r="AR1165" s="57">
        <f>Table6[[#This Row],[At Risk]]/Table6[[#This Row],[Total Students]]</f>
        <v>0.9508928571428571</v>
      </c>
      <c r="AS1165" s="29" t="s">
        <v>1767</v>
      </c>
      <c r="AT1165" s="29" t="s">
        <v>1802</v>
      </c>
      <c r="AU1165" s="70" t="s">
        <v>3246</v>
      </c>
    </row>
    <row r="1166" spans="2:47" x14ac:dyDescent="0.25">
      <c r="B1166" s="28" t="s">
        <v>1808</v>
      </c>
      <c r="C1166" s="28" t="s">
        <v>188</v>
      </c>
      <c r="D1166" s="28" t="s">
        <v>189</v>
      </c>
      <c r="E1166" s="28" t="s">
        <v>2843</v>
      </c>
      <c r="F1166" s="28" t="s">
        <v>1534</v>
      </c>
      <c r="G1166" s="29">
        <v>355</v>
      </c>
      <c r="H1166" s="29">
        <v>154</v>
      </c>
      <c r="I1166" s="31">
        <v>0.43380281690140798</v>
      </c>
      <c r="J1166" s="29">
        <v>201</v>
      </c>
      <c r="K1166" s="31">
        <v>0.56619718309859202</v>
      </c>
      <c r="L1166" s="29">
        <v>108</v>
      </c>
      <c r="M1166" s="29">
        <v>6</v>
      </c>
      <c r="N1166" s="29">
        <v>70</v>
      </c>
      <c r="O1166" s="29">
        <v>39</v>
      </c>
      <c r="P1166" s="29">
        <v>0</v>
      </c>
      <c r="Q1166" s="29">
        <v>104</v>
      </c>
      <c r="R1166" s="29">
        <v>28</v>
      </c>
      <c r="S1166" s="29">
        <f>SUM(Table6[[#This Row],[AmInd]:[HawPI]],Table6[[#This Row],[Multiple]])</f>
        <v>251</v>
      </c>
      <c r="T1166" s="29">
        <v>349</v>
      </c>
      <c r="U1166" s="31">
        <v>0.98309859154929602</v>
      </c>
      <c r="V1166" s="29">
        <v>6</v>
      </c>
      <c r="W1166" s="31">
        <v>1.6901408450704199E-2</v>
      </c>
      <c r="X1166" s="29">
        <v>0</v>
      </c>
      <c r="Y1166" s="29">
        <v>0</v>
      </c>
      <c r="Z1166" s="29" t="s">
        <v>1869</v>
      </c>
      <c r="AA1166" s="29">
        <v>0</v>
      </c>
      <c r="AB1166" s="29">
        <v>0</v>
      </c>
      <c r="AC1166" s="29">
        <v>0</v>
      </c>
      <c r="AD1166" s="28">
        <v>0</v>
      </c>
      <c r="AE1166" s="29">
        <v>0</v>
      </c>
      <c r="AF1166" s="29">
        <v>84</v>
      </c>
      <c r="AG1166" s="29">
        <v>115</v>
      </c>
      <c r="AH1166" s="29">
        <v>72</v>
      </c>
      <c r="AI1166" s="29">
        <v>84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325</v>
      </c>
      <c r="AP1166" s="72">
        <f>Table6[[#This Row],[FRL]]/Table6[[#This Row],[Total Students]]</f>
        <v>0.91549295774647887</v>
      </c>
      <c r="AQ1166" s="29">
        <v>325</v>
      </c>
      <c r="AR1166" s="57">
        <f>Table6[[#This Row],[At Risk]]/Table6[[#This Row],[Total Students]]</f>
        <v>0.91549295774647887</v>
      </c>
      <c r="AS1166" s="29" t="s">
        <v>1767</v>
      </c>
      <c r="AT1166" s="29" t="s">
        <v>1802</v>
      </c>
      <c r="AU1166" s="70" t="s">
        <v>3246</v>
      </c>
    </row>
    <row r="1167" spans="2:47" x14ac:dyDescent="0.25">
      <c r="B1167" s="28" t="s">
        <v>1808</v>
      </c>
      <c r="C1167" s="28" t="s">
        <v>188</v>
      </c>
      <c r="D1167" s="28" t="s">
        <v>189</v>
      </c>
      <c r="E1167" s="28" t="s">
        <v>2844</v>
      </c>
      <c r="F1167" s="28" t="s">
        <v>1535</v>
      </c>
      <c r="G1167" s="29">
        <v>25</v>
      </c>
      <c r="H1167" s="29">
        <v>10</v>
      </c>
      <c r="I1167" s="31">
        <v>0.4</v>
      </c>
      <c r="J1167" s="29">
        <v>15</v>
      </c>
      <c r="K1167" s="31">
        <v>0.6</v>
      </c>
      <c r="L1167" s="29">
        <v>2</v>
      </c>
      <c r="M1167" s="29">
        <v>0</v>
      </c>
      <c r="N1167" s="29">
        <v>13</v>
      </c>
      <c r="O1167" s="29">
        <v>4</v>
      </c>
      <c r="P1167" s="29">
        <v>0</v>
      </c>
      <c r="Q1167" s="29">
        <v>3</v>
      </c>
      <c r="R1167" s="29">
        <v>3</v>
      </c>
      <c r="S1167" s="29">
        <f>SUM(Table6[[#This Row],[AmInd]:[HawPI]],Table6[[#This Row],[Multiple]])</f>
        <v>22</v>
      </c>
      <c r="T1167" s="29">
        <v>25</v>
      </c>
      <c r="U1167" s="31">
        <v>1</v>
      </c>
      <c r="V1167" s="29">
        <v>0</v>
      </c>
      <c r="W1167" s="31">
        <v>0</v>
      </c>
      <c r="X1167" s="29">
        <v>0</v>
      </c>
      <c r="Y1167" s="29">
        <v>25</v>
      </c>
      <c r="Z1167" s="29" t="s">
        <v>1869</v>
      </c>
      <c r="AA1167" s="29">
        <v>0</v>
      </c>
      <c r="AB1167" s="29">
        <v>0</v>
      </c>
      <c r="AC1167" s="29">
        <v>0</v>
      </c>
      <c r="AD1167" s="28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20</v>
      </c>
      <c r="AP1167" s="72">
        <f>Table6[[#This Row],[FRL]]/Table6[[#This Row],[Total Students]]</f>
        <v>0.8</v>
      </c>
      <c r="AQ1167" s="29">
        <v>20</v>
      </c>
      <c r="AR1167" s="57">
        <f>Table6[[#This Row],[At Risk]]/Table6[[#This Row],[Total Students]]</f>
        <v>0.8</v>
      </c>
      <c r="AS1167" s="29" t="s">
        <v>1767</v>
      </c>
      <c r="AT1167" s="29" t="s">
        <v>1802</v>
      </c>
      <c r="AU1167" s="70" t="s">
        <v>3247</v>
      </c>
    </row>
    <row r="1168" spans="2:47" ht="30" x14ac:dyDescent="0.25">
      <c r="B1168" s="28" t="s">
        <v>1808</v>
      </c>
      <c r="C1168" s="28" t="s">
        <v>190</v>
      </c>
      <c r="D1168" s="28" t="s">
        <v>191</v>
      </c>
      <c r="E1168" s="28" t="s">
        <v>2845</v>
      </c>
      <c r="F1168" s="28" t="s">
        <v>887</v>
      </c>
      <c r="G1168" s="29">
        <v>14</v>
      </c>
      <c r="H1168" s="29">
        <v>2</v>
      </c>
      <c r="I1168" s="31">
        <v>0.14285714285714299</v>
      </c>
      <c r="J1168" s="29">
        <v>12</v>
      </c>
      <c r="K1168" s="31">
        <v>0.85714285714285698</v>
      </c>
      <c r="L1168" s="29">
        <v>0</v>
      </c>
      <c r="M1168" s="29">
        <v>0</v>
      </c>
      <c r="N1168" s="29">
        <v>7</v>
      </c>
      <c r="O1168" s="29">
        <v>0</v>
      </c>
      <c r="P1168" s="29">
        <v>0</v>
      </c>
      <c r="Q1168" s="29">
        <v>7</v>
      </c>
      <c r="R1168" s="29">
        <v>0</v>
      </c>
      <c r="S1168" s="29">
        <f>SUM(Table6[[#This Row],[AmInd]:[HawPI]],Table6[[#This Row],[Multiple]])</f>
        <v>7</v>
      </c>
      <c r="T1168" s="29">
        <v>14</v>
      </c>
      <c r="U1168" s="31">
        <v>1</v>
      </c>
      <c r="V1168" s="29">
        <v>0</v>
      </c>
      <c r="W1168" s="31">
        <v>0</v>
      </c>
      <c r="X1168" s="29">
        <v>0</v>
      </c>
      <c r="Y1168" s="29">
        <v>14</v>
      </c>
      <c r="Z1168" s="29" t="s">
        <v>1869</v>
      </c>
      <c r="AA1168" s="29">
        <v>0</v>
      </c>
      <c r="AB1168" s="29">
        <v>0</v>
      </c>
      <c r="AC1168" s="29">
        <v>0</v>
      </c>
      <c r="AD1168" s="28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8</v>
      </c>
      <c r="AP1168" s="72">
        <f>Table6[[#This Row],[FRL]]/Table6[[#This Row],[Total Students]]</f>
        <v>0.5714285714285714</v>
      </c>
      <c r="AQ1168" s="29">
        <v>8</v>
      </c>
      <c r="AR1168" s="57">
        <f>Table6[[#This Row],[At Risk]]/Table6[[#This Row],[Total Students]]</f>
        <v>0.5714285714285714</v>
      </c>
      <c r="AS1168" s="29" t="s">
        <v>1767</v>
      </c>
      <c r="AT1168" s="29" t="s">
        <v>1799</v>
      </c>
      <c r="AU1168" s="70" t="s">
        <v>3247</v>
      </c>
    </row>
    <row r="1169" spans="2:47" ht="30" x14ac:dyDescent="0.25">
      <c r="B1169" s="28" t="s">
        <v>1808</v>
      </c>
      <c r="C1169" s="28" t="s">
        <v>190</v>
      </c>
      <c r="D1169" s="28" t="s">
        <v>191</v>
      </c>
      <c r="E1169" s="28" t="s">
        <v>2846</v>
      </c>
      <c r="F1169" s="28" t="s">
        <v>1855</v>
      </c>
      <c r="G1169" s="29">
        <v>377</v>
      </c>
      <c r="H1169" s="29">
        <v>184</v>
      </c>
      <c r="I1169" s="31">
        <v>0.48806366047745398</v>
      </c>
      <c r="J1169" s="29">
        <v>193</v>
      </c>
      <c r="K1169" s="31">
        <v>0.51193633952254602</v>
      </c>
      <c r="L1169" s="29">
        <v>0</v>
      </c>
      <c r="M1169" s="29">
        <v>0</v>
      </c>
      <c r="N1169" s="29">
        <v>7</v>
      </c>
      <c r="O1169" s="29">
        <v>19</v>
      </c>
      <c r="P1169" s="29">
        <v>1</v>
      </c>
      <c r="Q1169" s="29">
        <v>346</v>
      </c>
      <c r="R1169" s="29">
        <v>4</v>
      </c>
      <c r="S1169" s="29">
        <f>SUM(Table6[[#This Row],[AmInd]:[HawPI]],Table6[[#This Row],[Multiple]])</f>
        <v>31</v>
      </c>
      <c r="T1169" s="29">
        <v>368</v>
      </c>
      <c r="U1169" s="31">
        <v>0.97612732095490695</v>
      </c>
      <c r="V1169" s="29">
        <v>9</v>
      </c>
      <c r="W1169" s="31">
        <v>2.3872679045092798E-2</v>
      </c>
      <c r="X1169" s="29">
        <v>0</v>
      </c>
      <c r="Y1169" s="29">
        <v>0</v>
      </c>
      <c r="Z1169" s="29" t="s">
        <v>1869</v>
      </c>
      <c r="AA1169" s="29">
        <v>33</v>
      </c>
      <c r="AB1169" s="29">
        <v>23</v>
      </c>
      <c r="AC1169" s="29">
        <v>32</v>
      </c>
      <c r="AD1169" s="28">
        <v>32</v>
      </c>
      <c r="AE1169" s="29">
        <v>31</v>
      </c>
      <c r="AF1169" s="29">
        <v>29</v>
      </c>
      <c r="AG1169" s="29">
        <v>34</v>
      </c>
      <c r="AH1169" s="29">
        <v>31</v>
      </c>
      <c r="AI1169" s="29">
        <v>29</v>
      </c>
      <c r="AJ1169" s="29">
        <v>31</v>
      </c>
      <c r="AK1169" s="29">
        <v>0</v>
      </c>
      <c r="AL1169" s="29">
        <v>32</v>
      </c>
      <c r="AM1169" s="29">
        <v>22</v>
      </c>
      <c r="AN1169" s="29">
        <v>18</v>
      </c>
      <c r="AO1169" s="29">
        <v>218</v>
      </c>
      <c r="AP1169" s="72">
        <f>Table6[[#This Row],[FRL]]/Table6[[#This Row],[Total Students]]</f>
        <v>0.57824933687002655</v>
      </c>
      <c r="AQ1169" s="29">
        <v>218</v>
      </c>
      <c r="AR1169" s="57">
        <f>Table6[[#This Row],[At Risk]]/Table6[[#This Row],[Total Students]]</f>
        <v>0.57824933687002655</v>
      </c>
      <c r="AS1169" s="29" t="s">
        <v>1767</v>
      </c>
      <c r="AT1169" s="29" t="s">
        <v>1799</v>
      </c>
      <c r="AU1169" s="70" t="s">
        <v>3246</v>
      </c>
    </row>
    <row r="1170" spans="2:47" x14ac:dyDescent="0.25">
      <c r="B1170" s="28" t="s">
        <v>1808</v>
      </c>
      <c r="C1170" s="28" t="s">
        <v>190</v>
      </c>
      <c r="D1170" s="28" t="s">
        <v>191</v>
      </c>
      <c r="E1170" s="28" t="s">
        <v>2847</v>
      </c>
      <c r="F1170" s="28" t="s">
        <v>1536</v>
      </c>
      <c r="G1170" s="29">
        <v>728</v>
      </c>
      <c r="H1170" s="29">
        <v>346</v>
      </c>
      <c r="I1170" s="31">
        <v>0.47527472527472497</v>
      </c>
      <c r="J1170" s="29">
        <v>382</v>
      </c>
      <c r="K1170" s="31">
        <v>0.52472527472527497</v>
      </c>
      <c r="L1170" s="29">
        <v>1</v>
      </c>
      <c r="M1170" s="29">
        <v>3</v>
      </c>
      <c r="N1170" s="29">
        <v>420</v>
      </c>
      <c r="O1170" s="29">
        <v>99</v>
      </c>
      <c r="P1170" s="29">
        <v>1</v>
      </c>
      <c r="Q1170" s="29">
        <v>187</v>
      </c>
      <c r="R1170" s="29">
        <v>17</v>
      </c>
      <c r="S1170" s="29">
        <f>SUM(Table6[[#This Row],[AmInd]:[HawPI]],Table6[[#This Row],[Multiple]])</f>
        <v>541</v>
      </c>
      <c r="T1170" s="29">
        <v>648</v>
      </c>
      <c r="U1170" s="31">
        <v>0.89010989010988995</v>
      </c>
      <c r="V1170" s="29">
        <v>80</v>
      </c>
      <c r="W1170" s="31">
        <v>0.10989010989011</v>
      </c>
      <c r="X1170" s="29">
        <v>0</v>
      </c>
      <c r="Y1170" s="29">
        <v>16</v>
      </c>
      <c r="Z1170" s="29" t="s">
        <v>1869</v>
      </c>
      <c r="AA1170" s="29">
        <v>123</v>
      </c>
      <c r="AB1170" s="29">
        <v>131</v>
      </c>
      <c r="AC1170" s="29">
        <v>107</v>
      </c>
      <c r="AD1170" s="28">
        <v>132</v>
      </c>
      <c r="AE1170" s="29">
        <v>98</v>
      </c>
      <c r="AF1170" s="29">
        <v>121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687</v>
      </c>
      <c r="AP1170" s="72">
        <f>Table6[[#This Row],[FRL]]/Table6[[#This Row],[Total Students]]</f>
        <v>0.94368131868131866</v>
      </c>
      <c r="AQ1170" s="29">
        <v>687</v>
      </c>
      <c r="AR1170" s="57">
        <f>Table6[[#This Row],[At Risk]]/Table6[[#This Row],[Total Students]]</f>
        <v>0.94368131868131866</v>
      </c>
      <c r="AS1170" s="29" t="s">
        <v>1767</v>
      </c>
      <c r="AT1170" s="29" t="s">
        <v>1799</v>
      </c>
      <c r="AU1170" s="70" t="s">
        <v>3246</v>
      </c>
    </row>
    <row r="1171" spans="2:47" x14ac:dyDescent="0.25">
      <c r="B1171" s="28" t="s">
        <v>1808</v>
      </c>
      <c r="C1171" s="28" t="s">
        <v>190</v>
      </c>
      <c r="D1171" s="28" t="s">
        <v>191</v>
      </c>
      <c r="E1171" s="28" t="s">
        <v>2848</v>
      </c>
      <c r="F1171" s="28" t="s">
        <v>1537</v>
      </c>
      <c r="G1171" s="29">
        <v>533</v>
      </c>
      <c r="H1171" s="29">
        <v>253</v>
      </c>
      <c r="I1171" s="31">
        <v>0.47467166979362102</v>
      </c>
      <c r="J1171" s="29">
        <v>280</v>
      </c>
      <c r="K1171" s="31">
        <v>0.52532833020637903</v>
      </c>
      <c r="L1171" s="29">
        <v>0</v>
      </c>
      <c r="M1171" s="29">
        <v>3</v>
      </c>
      <c r="N1171" s="29">
        <v>293</v>
      </c>
      <c r="O1171" s="29">
        <v>67</v>
      </c>
      <c r="P1171" s="29">
        <v>0</v>
      </c>
      <c r="Q1171" s="29">
        <v>166</v>
      </c>
      <c r="R1171" s="29">
        <v>4</v>
      </c>
      <c r="S1171" s="29">
        <f>SUM(Table6[[#This Row],[AmInd]:[HawPI]],Table6[[#This Row],[Multiple]])</f>
        <v>367</v>
      </c>
      <c r="T1171" s="29">
        <v>514</v>
      </c>
      <c r="U1171" s="31">
        <v>0.96435272045028098</v>
      </c>
      <c r="V1171" s="29">
        <v>19</v>
      </c>
      <c r="W1171" s="31">
        <v>3.5647279549718601E-2</v>
      </c>
      <c r="X1171" s="29">
        <v>0</v>
      </c>
      <c r="Y1171" s="29">
        <v>0</v>
      </c>
      <c r="Z1171" s="29" t="s">
        <v>1869</v>
      </c>
      <c r="AA1171" s="29">
        <v>0</v>
      </c>
      <c r="AB1171" s="29">
        <v>0</v>
      </c>
      <c r="AC1171" s="29">
        <v>0</v>
      </c>
      <c r="AD1171" s="28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115</v>
      </c>
      <c r="AK1171" s="29">
        <v>25</v>
      </c>
      <c r="AL1171" s="29">
        <v>146</v>
      </c>
      <c r="AM1171" s="29">
        <v>135</v>
      </c>
      <c r="AN1171" s="29">
        <v>112</v>
      </c>
      <c r="AO1171" s="29">
        <v>406</v>
      </c>
      <c r="AP1171" s="72">
        <f>Table6[[#This Row],[FRL]]/Table6[[#This Row],[Total Students]]</f>
        <v>0.76172607879924958</v>
      </c>
      <c r="AQ1171" s="29">
        <v>406</v>
      </c>
      <c r="AR1171" s="57">
        <f>Table6[[#This Row],[At Risk]]/Table6[[#This Row],[Total Students]]</f>
        <v>0.76172607879924958</v>
      </c>
      <c r="AS1171" s="29" t="s">
        <v>1767</v>
      </c>
      <c r="AT1171" s="29" t="s">
        <v>1799</v>
      </c>
      <c r="AU1171" s="70" t="s">
        <v>3246</v>
      </c>
    </row>
    <row r="1172" spans="2:47" x14ac:dyDescent="0.25">
      <c r="B1172" s="28" t="s">
        <v>1808</v>
      </c>
      <c r="C1172" s="28" t="s">
        <v>190</v>
      </c>
      <c r="D1172" s="28" t="s">
        <v>191</v>
      </c>
      <c r="E1172" s="28" t="s">
        <v>2849</v>
      </c>
      <c r="F1172" s="28" t="s">
        <v>1538</v>
      </c>
      <c r="G1172" s="29">
        <v>225</v>
      </c>
      <c r="H1172" s="29">
        <v>105</v>
      </c>
      <c r="I1172" s="31">
        <v>0.46666666666666701</v>
      </c>
      <c r="J1172" s="29">
        <v>120</v>
      </c>
      <c r="K1172" s="31">
        <v>0.53333333333333299</v>
      </c>
      <c r="L1172" s="29">
        <v>0</v>
      </c>
      <c r="M1172" s="29">
        <v>0</v>
      </c>
      <c r="N1172" s="29">
        <v>125</v>
      </c>
      <c r="O1172" s="29">
        <v>27</v>
      </c>
      <c r="P1172" s="29">
        <v>0</v>
      </c>
      <c r="Q1172" s="29">
        <v>71</v>
      </c>
      <c r="R1172" s="29">
        <v>2</v>
      </c>
      <c r="S1172" s="29">
        <f>SUM(Table6[[#This Row],[AmInd]:[HawPI]],Table6[[#This Row],[Multiple]])</f>
        <v>154</v>
      </c>
      <c r="T1172" s="29">
        <v>216</v>
      </c>
      <c r="U1172" s="31">
        <v>0.96</v>
      </c>
      <c r="V1172" s="29">
        <v>9</v>
      </c>
      <c r="W1172" s="31">
        <v>0.04</v>
      </c>
      <c r="X1172" s="29">
        <v>0</v>
      </c>
      <c r="Y1172" s="29">
        <v>0</v>
      </c>
      <c r="Z1172" s="29" t="s">
        <v>1869</v>
      </c>
      <c r="AA1172" s="29">
        <v>0</v>
      </c>
      <c r="AB1172" s="29">
        <v>0</v>
      </c>
      <c r="AC1172" s="29">
        <v>0</v>
      </c>
      <c r="AD1172" s="28">
        <v>0</v>
      </c>
      <c r="AE1172" s="29">
        <v>0</v>
      </c>
      <c r="AF1172" s="29">
        <v>0</v>
      </c>
      <c r="AG1172" s="29">
        <v>3</v>
      </c>
      <c r="AH1172" s="29">
        <v>108</v>
      </c>
      <c r="AI1172" s="29">
        <v>114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208</v>
      </c>
      <c r="AP1172" s="72">
        <f>Table6[[#This Row],[FRL]]/Table6[[#This Row],[Total Students]]</f>
        <v>0.9244444444444444</v>
      </c>
      <c r="AQ1172" s="29">
        <v>208</v>
      </c>
      <c r="AR1172" s="57">
        <f>Table6[[#This Row],[At Risk]]/Table6[[#This Row],[Total Students]]</f>
        <v>0.9244444444444444</v>
      </c>
      <c r="AS1172" s="29" t="s">
        <v>1767</v>
      </c>
      <c r="AT1172" s="29" t="s">
        <v>1799</v>
      </c>
      <c r="AU1172" s="70" t="s">
        <v>3246</v>
      </c>
    </row>
    <row r="1173" spans="2:47" x14ac:dyDescent="0.25">
      <c r="B1173" s="28" t="s">
        <v>1808</v>
      </c>
      <c r="C1173" s="28" t="s">
        <v>190</v>
      </c>
      <c r="D1173" s="28" t="s">
        <v>191</v>
      </c>
      <c r="E1173" s="28" t="s">
        <v>2850</v>
      </c>
      <c r="F1173" s="28" t="s">
        <v>1539</v>
      </c>
      <c r="G1173" s="29">
        <v>135</v>
      </c>
      <c r="H1173" s="29">
        <v>69</v>
      </c>
      <c r="I1173" s="31">
        <v>0.51111111111111096</v>
      </c>
      <c r="J1173" s="29">
        <v>66</v>
      </c>
      <c r="K1173" s="31">
        <v>0.48888888888888898</v>
      </c>
      <c r="L1173" s="29">
        <v>0</v>
      </c>
      <c r="M1173" s="29">
        <v>0</v>
      </c>
      <c r="N1173" s="29">
        <v>81</v>
      </c>
      <c r="O1173" s="29">
        <v>15</v>
      </c>
      <c r="P1173" s="29">
        <v>0</v>
      </c>
      <c r="Q1173" s="29">
        <v>38</v>
      </c>
      <c r="R1173" s="29">
        <v>1</v>
      </c>
      <c r="S1173" s="29">
        <f>SUM(Table6[[#This Row],[AmInd]:[HawPI]],Table6[[#This Row],[Multiple]])</f>
        <v>97</v>
      </c>
      <c r="T1173" s="29">
        <v>124</v>
      </c>
      <c r="U1173" s="31">
        <v>0.91851851851851896</v>
      </c>
      <c r="V1173" s="29">
        <v>11</v>
      </c>
      <c r="W1173" s="31">
        <v>8.1481481481481502E-2</v>
      </c>
      <c r="X1173" s="29">
        <v>0</v>
      </c>
      <c r="Y1173" s="29">
        <v>0</v>
      </c>
      <c r="Z1173" s="29" t="s">
        <v>1869</v>
      </c>
      <c r="AA1173" s="29">
        <v>0</v>
      </c>
      <c r="AB1173" s="29">
        <v>0</v>
      </c>
      <c r="AC1173" s="29">
        <v>0</v>
      </c>
      <c r="AD1173" s="28">
        <v>0</v>
      </c>
      <c r="AE1173" s="29">
        <v>0</v>
      </c>
      <c r="AF1173" s="29">
        <v>0</v>
      </c>
      <c r="AG1173" s="29">
        <v>135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131</v>
      </c>
      <c r="AP1173" s="72">
        <f>Table6[[#This Row],[FRL]]/Table6[[#This Row],[Total Students]]</f>
        <v>0.97037037037037033</v>
      </c>
      <c r="AQ1173" s="29">
        <v>131</v>
      </c>
      <c r="AR1173" s="57">
        <f>Table6[[#This Row],[At Risk]]/Table6[[#This Row],[Total Students]]</f>
        <v>0.97037037037037033</v>
      </c>
      <c r="AS1173" s="29" t="s">
        <v>1767</v>
      </c>
      <c r="AT1173" s="29" t="s">
        <v>1799</v>
      </c>
      <c r="AU1173" s="70" t="s">
        <v>3246</v>
      </c>
    </row>
    <row r="1174" spans="2:47" x14ac:dyDescent="0.25">
      <c r="B1174" s="28" t="s">
        <v>1808</v>
      </c>
      <c r="C1174" s="28" t="s">
        <v>190</v>
      </c>
      <c r="D1174" s="28" t="s">
        <v>191</v>
      </c>
      <c r="E1174" s="28" t="s">
        <v>3235</v>
      </c>
      <c r="F1174" s="28" t="s">
        <v>3236</v>
      </c>
      <c r="G1174" s="29">
        <v>2</v>
      </c>
      <c r="H1174" s="29">
        <v>0</v>
      </c>
      <c r="I1174" s="31">
        <v>0</v>
      </c>
      <c r="J1174" s="29">
        <v>2</v>
      </c>
      <c r="K1174" s="31">
        <v>1</v>
      </c>
      <c r="L1174" s="29">
        <v>0</v>
      </c>
      <c r="M1174" s="29">
        <v>0</v>
      </c>
      <c r="N1174" s="29">
        <v>1</v>
      </c>
      <c r="O1174" s="29">
        <v>1</v>
      </c>
      <c r="P1174" s="29">
        <v>0</v>
      </c>
      <c r="Q1174" s="29">
        <v>0</v>
      </c>
      <c r="R1174" s="29">
        <v>0</v>
      </c>
      <c r="S1174" s="29">
        <f>SUM(Table6[[#This Row],[AmInd]:[HawPI]],Table6[[#This Row],[Multiple]])</f>
        <v>2</v>
      </c>
      <c r="T1174" s="29">
        <v>2</v>
      </c>
      <c r="U1174" s="31">
        <v>1</v>
      </c>
      <c r="V1174" s="29">
        <v>0</v>
      </c>
      <c r="W1174" s="31">
        <v>0</v>
      </c>
      <c r="X1174" s="29">
        <v>0</v>
      </c>
      <c r="Y1174" s="29">
        <v>2</v>
      </c>
      <c r="Z1174" s="29" t="s">
        <v>1869</v>
      </c>
      <c r="AA1174" s="29">
        <v>0</v>
      </c>
      <c r="AB1174" s="29">
        <v>0</v>
      </c>
      <c r="AC1174" s="29">
        <v>0</v>
      </c>
      <c r="AD1174" s="28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1</v>
      </c>
      <c r="AP1174" s="72">
        <f>Table6[[#This Row],[FRL]]/Table6[[#This Row],[Total Students]]</f>
        <v>0.5</v>
      </c>
      <c r="AQ1174" s="29">
        <v>1</v>
      </c>
      <c r="AR1174" s="57">
        <f>Table6[[#This Row],[At Risk]]/Table6[[#This Row],[Total Students]]</f>
        <v>0.5</v>
      </c>
      <c r="AS1174" s="29" t="s">
        <v>1767</v>
      </c>
      <c r="AT1174" s="29" t="s">
        <v>1799</v>
      </c>
      <c r="AU1174" s="70" t="s">
        <v>3247</v>
      </c>
    </row>
    <row r="1175" spans="2:47" x14ac:dyDescent="0.25">
      <c r="B1175" s="28" t="s">
        <v>1808</v>
      </c>
      <c r="C1175" s="28" t="s">
        <v>192</v>
      </c>
      <c r="D1175" s="28" t="s">
        <v>193</v>
      </c>
      <c r="E1175" s="28" t="s">
        <v>2851</v>
      </c>
      <c r="F1175" s="28" t="s">
        <v>1540</v>
      </c>
      <c r="G1175" s="29">
        <v>636</v>
      </c>
      <c r="H1175" s="29">
        <v>332</v>
      </c>
      <c r="I1175" s="31">
        <v>0.52201257861635197</v>
      </c>
      <c r="J1175" s="29">
        <v>304</v>
      </c>
      <c r="K1175" s="31">
        <v>0.47798742138364803</v>
      </c>
      <c r="L1175" s="29">
        <v>0</v>
      </c>
      <c r="M1175" s="29">
        <v>44</v>
      </c>
      <c r="N1175" s="29">
        <v>300</v>
      </c>
      <c r="O1175" s="29">
        <v>39</v>
      </c>
      <c r="P1175" s="29">
        <v>0</v>
      </c>
      <c r="Q1175" s="29">
        <v>226</v>
      </c>
      <c r="R1175" s="29">
        <v>27</v>
      </c>
      <c r="S1175" s="29">
        <f>SUM(Table6[[#This Row],[AmInd]:[HawPI]],Table6[[#This Row],[Multiple]])</f>
        <v>410</v>
      </c>
      <c r="T1175" s="29">
        <v>621</v>
      </c>
      <c r="U1175" s="31">
        <v>0.97641509433962304</v>
      </c>
      <c r="V1175" s="29">
        <v>15</v>
      </c>
      <c r="W1175" s="31">
        <v>2.3584905660377398E-2</v>
      </c>
      <c r="X1175" s="29">
        <v>0</v>
      </c>
      <c r="Y1175" s="29">
        <v>0</v>
      </c>
      <c r="Z1175" s="29" t="s">
        <v>1869</v>
      </c>
      <c r="AA1175" s="29">
        <v>0</v>
      </c>
      <c r="AB1175" s="29">
        <v>0</v>
      </c>
      <c r="AC1175" s="29">
        <v>0</v>
      </c>
      <c r="AD1175" s="28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179</v>
      </c>
      <c r="AK1175" s="29">
        <v>8</v>
      </c>
      <c r="AL1175" s="29">
        <v>162</v>
      </c>
      <c r="AM1175" s="29">
        <v>155</v>
      </c>
      <c r="AN1175" s="29">
        <v>132</v>
      </c>
      <c r="AO1175" s="29">
        <v>489</v>
      </c>
      <c r="AP1175" s="72">
        <f>Table6[[#This Row],[FRL]]/Table6[[#This Row],[Total Students]]</f>
        <v>0.76886792452830188</v>
      </c>
      <c r="AQ1175" s="29">
        <v>489</v>
      </c>
      <c r="AR1175" s="57">
        <f>Table6[[#This Row],[At Risk]]/Table6[[#This Row],[Total Students]]</f>
        <v>0.76886792452830188</v>
      </c>
      <c r="AS1175" s="29" t="s">
        <v>1767</v>
      </c>
      <c r="AT1175" s="29" t="s">
        <v>1769</v>
      </c>
      <c r="AU1175" s="70" t="s">
        <v>3246</v>
      </c>
    </row>
    <row r="1176" spans="2:47" x14ac:dyDescent="0.25">
      <c r="B1176" s="28" t="s">
        <v>1808</v>
      </c>
      <c r="C1176" s="28" t="s">
        <v>192</v>
      </c>
      <c r="D1176" s="28" t="s">
        <v>193</v>
      </c>
      <c r="E1176" s="28" t="s">
        <v>2852</v>
      </c>
      <c r="F1176" s="28" t="s">
        <v>1541</v>
      </c>
      <c r="G1176" s="29">
        <v>502</v>
      </c>
      <c r="H1176" s="29">
        <v>254</v>
      </c>
      <c r="I1176" s="31">
        <v>0.50597609561752999</v>
      </c>
      <c r="J1176" s="29">
        <v>248</v>
      </c>
      <c r="K1176" s="31">
        <v>0.49402390438247001</v>
      </c>
      <c r="L1176" s="29">
        <v>2</v>
      </c>
      <c r="M1176" s="29">
        <v>5</v>
      </c>
      <c r="N1176" s="29">
        <v>17</v>
      </c>
      <c r="O1176" s="29">
        <v>12</v>
      </c>
      <c r="P1176" s="29">
        <v>0</v>
      </c>
      <c r="Q1176" s="29">
        <v>450</v>
      </c>
      <c r="R1176" s="29">
        <v>16</v>
      </c>
      <c r="S1176" s="29">
        <f>SUM(Table6[[#This Row],[AmInd]:[HawPI]],Table6[[#This Row],[Multiple]])</f>
        <v>52</v>
      </c>
      <c r="T1176" s="29">
        <v>498</v>
      </c>
      <c r="U1176" s="31">
        <v>0.99203187250996006</v>
      </c>
      <c r="V1176" s="29">
        <v>4</v>
      </c>
      <c r="W1176" s="31">
        <v>7.9681274900398405E-3</v>
      </c>
      <c r="X1176" s="29">
        <v>0</v>
      </c>
      <c r="Y1176" s="29">
        <v>3</v>
      </c>
      <c r="Z1176" s="29" t="s">
        <v>1869</v>
      </c>
      <c r="AA1176" s="29">
        <v>85</v>
      </c>
      <c r="AB1176" s="29">
        <v>93</v>
      </c>
      <c r="AC1176" s="29">
        <v>86</v>
      </c>
      <c r="AD1176" s="28">
        <v>91</v>
      </c>
      <c r="AE1176" s="29">
        <v>73</v>
      </c>
      <c r="AF1176" s="29">
        <v>71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248</v>
      </c>
      <c r="AP1176" s="72">
        <f>Table6[[#This Row],[FRL]]/Table6[[#This Row],[Total Students]]</f>
        <v>0.49402390438247012</v>
      </c>
      <c r="AQ1176" s="29">
        <v>248</v>
      </c>
      <c r="AR1176" s="57">
        <f>Table6[[#This Row],[At Risk]]/Table6[[#This Row],[Total Students]]</f>
        <v>0.49402390438247012</v>
      </c>
      <c r="AS1176" s="29" t="s">
        <v>1767</v>
      </c>
      <c r="AT1176" s="29" t="s">
        <v>1769</v>
      </c>
      <c r="AU1176" s="70" t="s">
        <v>3246</v>
      </c>
    </row>
    <row r="1177" spans="2:47" x14ac:dyDescent="0.25">
      <c r="B1177" s="28" t="s">
        <v>1808</v>
      </c>
      <c r="C1177" s="28" t="s">
        <v>192</v>
      </c>
      <c r="D1177" s="28" t="s">
        <v>193</v>
      </c>
      <c r="E1177" s="28" t="s">
        <v>2853</v>
      </c>
      <c r="F1177" s="28" t="s">
        <v>1542</v>
      </c>
      <c r="G1177" s="29">
        <v>483</v>
      </c>
      <c r="H1177" s="29">
        <v>225</v>
      </c>
      <c r="I1177" s="31">
        <v>0.46583850931677001</v>
      </c>
      <c r="J1177" s="29">
        <v>258</v>
      </c>
      <c r="K1177" s="31">
        <v>0.53416149068323004</v>
      </c>
      <c r="L1177" s="29">
        <v>1</v>
      </c>
      <c r="M1177" s="29">
        <v>23</v>
      </c>
      <c r="N1177" s="29">
        <v>283</v>
      </c>
      <c r="O1177" s="29">
        <v>26</v>
      </c>
      <c r="P1177" s="29">
        <v>0</v>
      </c>
      <c r="Q1177" s="29">
        <v>107</v>
      </c>
      <c r="R1177" s="29">
        <v>43</v>
      </c>
      <c r="S1177" s="29">
        <f>SUM(Table6[[#This Row],[AmInd]:[HawPI]],Table6[[#This Row],[Multiple]])</f>
        <v>376</v>
      </c>
      <c r="T1177" s="29">
        <v>456</v>
      </c>
      <c r="U1177" s="31">
        <v>0.94409937888198803</v>
      </c>
      <c r="V1177" s="29">
        <v>27</v>
      </c>
      <c r="W1177" s="31">
        <v>5.5900621118012403E-2</v>
      </c>
      <c r="X1177" s="29">
        <v>0</v>
      </c>
      <c r="Y1177" s="29">
        <v>5</v>
      </c>
      <c r="Z1177" s="29" t="s">
        <v>1869</v>
      </c>
      <c r="AA1177" s="29">
        <v>173</v>
      </c>
      <c r="AB1177" s="29">
        <v>150</v>
      </c>
      <c r="AC1177" s="29">
        <v>155</v>
      </c>
      <c r="AD1177" s="28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434</v>
      </c>
      <c r="AP1177" s="72">
        <f>Table6[[#This Row],[FRL]]/Table6[[#This Row],[Total Students]]</f>
        <v>0.89855072463768115</v>
      </c>
      <c r="AQ1177" s="29">
        <v>434</v>
      </c>
      <c r="AR1177" s="57">
        <f>Table6[[#This Row],[At Risk]]/Table6[[#This Row],[Total Students]]</f>
        <v>0.89855072463768115</v>
      </c>
      <c r="AS1177" s="29" t="s">
        <v>1767</v>
      </c>
      <c r="AT1177" s="29" t="s">
        <v>1769</v>
      </c>
      <c r="AU1177" s="70" t="s">
        <v>3246</v>
      </c>
    </row>
    <row r="1178" spans="2:47" x14ac:dyDescent="0.25">
      <c r="B1178" s="28" t="s">
        <v>1808</v>
      </c>
      <c r="C1178" s="28" t="s">
        <v>192</v>
      </c>
      <c r="D1178" s="28" t="s">
        <v>193</v>
      </c>
      <c r="E1178" s="28" t="s">
        <v>2854</v>
      </c>
      <c r="F1178" s="28" t="s">
        <v>1543</v>
      </c>
      <c r="G1178" s="29">
        <v>565</v>
      </c>
      <c r="H1178" s="29">
        <v>290</v>
      </c>
      <c r="I1178" s="31">
        <v>0.51327433628318597</v>
      </c>
      <c r="J1178" s="29">
        <v>275</v>
      </c>
      <c r="K1178" s="31">
        <v>0.48672566371681403</v>
      </c>
      <c r="L1178" s="29">
        <v>0</v>
      </c>
      <c r="M1178" s="29">
        <v>16</v>
      </c>
      <c r="N1178" s="29">
        <v>21</v>
      </c>
      <c r="O1178" s="29">
        <v>11</v>
      </c>
      <c r="P1178" s="29">
        <v>0</v>
      </c>
      <c r="Q1178" s="29">
        <v>510</v>
      </c>
      <c r="R1178" s="29">
        <v>7</v>
      </c>
      <c r="S1178" s="29">
        <f>SUM(Table6[[#This Row],[AmInd]:[HawPI]],Table6[[#This Row],[Multiple]])</f>
        <v>55</v>
      </c>
      <c r="T1178" s="29">
        <v>563</v>
      </c>
      <c r="U1178" s="31">
        <v>0.99646017699114997</v>
      </c>
      <c r="V1178" s="29">
        <v>2</v>
      </c>
      <c r="W1178" s="31">
        <v>3.5398230088495601E-3</v>
      </c>
      <c r="X1178" s="29">
        <v>0</v>
      </c>
      <c r="Y1178" s="29">
        <v>0</v>
      </c>
      <c r="Z1178" s="29" t="s">
        <v>1869</v>
      </c>
      <c r="AA1178" s="29">
        <v>0</v>
      </c>
      <c r="AB1178" s="29">
        <v>0</v>
      </c>
      <c r="AC1178" s="29">
        <v>0</v>
      </c>
      <c r="AD1178" s="28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153</v>
      </c>
      <c r="AK1178" s="29">
        <v>4</v>
      </c>
      <c r="AL1178" s="29">
        <v>148</v>
      </c>
      <c r="AM1178" s="29">
        <v>129</v>
      </c>
      <c r="AN1178" s="29">
        <v>131</v>
      </c>
      <c r="AO1178" s="29">
        <v>272</v>
      </c>
      <c r="AP1178" s="72">
        <f>Table6[[#This Row],[FRL]]/Table6[[#This Row],[Total Students]]</f>
        <v>0.48141592920353982</v>
      </c>
      <c r="AQ1178" s="29">
        <v>273</v>
      </c>
      <c r="AR1178" s="57">
        <f>Table6[[#This Row],[At Risk]]/Table6[[#This Row],[Total Students]]</f>
        <v>0.48318584070796461</v>
      </c>
      <c r="AS1178" s="29" t="s">
        <v>1767</v>
      </c>
      <c r="AT1178" s="29" t="s">
        <v>1769</v>
      </c>
      <c r="AU1178" s="70" t="s">
        <v>3247</v>
      </c>
    </row>
    <row r="1179" spans="2:47" ht="30" x14ac:dyDescent="0.25">
      <c r="B1179" s="28" t="s">
        <v>1808</v>
      </c>
      <c r="C1179" s="28" t="s">
        <v>192</v>
      </c>
      <c r="D1179" s="28" t="s">
        <v>193</v>
      </c>
      <c r="E1179" s="28" t="s">
        <v>2855</v>
      </c>
      <c r="F1179" s="28" t="s">
        <v>1544</v>
      </c>
      <c r="G1179" s="29">
        <v>297</v>
      </c>
      <c r="H1179" s="29">
        <v>134</v>
      </c>
      <c r="I1179" s="31">
        <v>0.45117845117845101</v>
      </c>
      <c r="J1179" s="29">
        <v>163</v>
      </c>
      <c r="K1179" s="31">
        <v>0.54882154882154899</v>
      </c>
      <c r="L1179" s="29">
        <v>0</v>
      </c>
      <c r="M1179" s="29">
        <v>0</v>
      </c>
      <c r="N1179" s="29">
        <v>4</v>
      </c>
      <c r="O1179" s="29">
        <v>3</v>
      </c>
      <c r="P1179" s="29">
        <v>0</v>
      </c>
      <c r="Q1179" s="29">
        <v>287</v>
      </c>
      <c r="R1179" s="29">
        <v>3</v>
      </c>
      <c r="S1179" s="29">
        <f>SUM(Table6[[#This Row],[AmInd]:[HawPI]],Table6[[#This Row],[Multiple]])</f>
        <v>10</v>
      </c>
      <c r="T1179" s="29">
        <v>297</v>
      </c>
      <c r="U1179" s="31">
        <v>1</v>
      </c>
      <c r="V1179" s="29">
        <v>0</v>
      </c>
      <c r="W1179" s="31">
        <v>0</v>
      </c>
      <c r="X1179" s="29">
        <v>0</v>
      </c>
      <c r="Y1179" s="29">
        <v>3</v>
      </c>
      <c r="Z1179" s="29" t="s">
        <v>1869</v>
      </c>
      <c r="AA1179" s="29">
        <v>30</v>
      </c>
      <c r="AB1179" s="29">
        <v>32</v>
      </c>
      <c r="AC1179" s="29">
        <v>26</v>
      </c>
      <c r="AD1179" s="28">
        <v>24</v>
      </c>
      <c r="AE1179" s="29">
        <v>36</v>
      </c>
      <c r="AF1179" s="29">
        <v>40</v>
      </c>
      <c r="AG1179" s="29">
        <v>32</v>
      </c>
      <c r="AH1179" s="29">
        <v>42</v>
      </c>
      <c r="AI1179" s="29">
        <v>32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187</v>
      </c>
      <c r="AP1179" s="72">
        <f>Table6[[#This Row],[FRL]]/Table6[[#This Row],[Total Students]]</f>
        <v>0.62962962962962965</v>
      </c>
      <c r="AQ1179" s="29">
        <v>187</v>
      </c>
      <c r="AR1179" s="57">
        <f>Table6[[#This Row],[At Risk]]/Table6[[#This Row],[Total Students]]</f>
        <v>0.62962962962962965</v>
      </c>
      <c r="AS1179" s="29" t="s">
        <v>1767</v>
      </c>
      <c r="AT1179" s="29" t="s">
        <v>1769</v>
      </c>
      <c r="AU1179" s="70" t="s">
        <v>3246</v>
      </c>
    </row>
    <row r="1180" spans="2:47" x14ac:dyDescent="0.25">
      <c r="B1180" s="28" t="s">
        <v>1808</v>
      </c>
      <c r="C1180" s="28" t="s">
        <v>192</v>
      </c>
      <c r="D1180" s="28" t="s">
        <v>193</v>
      </c>
      <c r="E1180" s="28" t="s">
        <v>2856</v>
      </c>
      <c r="F1180" s="28" t="s">
        <v>1545</v>
      </c>
      <c r="G1180" s="29">
        <v>250</v>
      </c>
      <c r="H1180" s="29">
        <v>124</v>
      </c>
      <c r="I1180" s="31">
        <v>0.496</v>
      </c>
      <c r="J1180" s="29">
        <v>126</v>
      </c>
      <c r="K1180" s="31">
        <v>0.504</v>
      </c>
      <c r="L1180" s="29">
        <v>0</v>
      </c>
      <c r="M1180" s="29">
        <v>0</v>
      </c>
      <c r="N1180" s="29">
        <v>25</v>
      </c>
      <c r="O1180" s="29">
        <v>0</v>
      </c>
      <c r="P1180" s="29">
        <v>0</v>
      </c>
      <c r="Q1180" s="29">
        <v>222</v>
      </c>
      <c r="R1180" s="29">
        <v>3</v>
      </c>
      <c r="S1180" s="29">
        <f>SUM(Table6[[#This Row],[AmInd]:[HawPI]],Table6[[#This Row],[Multiple]])</f>
        <v>28</v>
      </c>
      <c r="T1180" s="29">
        <v>250</v>
      </c>
      <c r="U1180" s="31">
        <v>1</v>
      </c>
      <c r="V1180" s="29">
        <v>0</v>
      </c>
      <c r="W1180" s="31">
        <v>0</v>
      </c>
      <c r="X1180" s="29">
        <v>0</v>
      </c>
      <c r="Y1180" s="29">
        <v>0</v>
      </c>
      <c r="Z1180" s="29" t="s">
        <v>1869</v>
      </c>
      <c r="AA1180" s="29">
        <v>0</v>
      </c>
      <c r="AB1180" s="29">
        <v>0</v>
      </c>
      <c r="AC1180" s="29">
        <v>0</v>
      </c>
      <c r="AD1180" s="28">
        <v>0</v>
      </c>
      <c r="AE1180" s="29">
        <v>0</v>
      </c>
      <c r="AF1180" s="29">
        <v>0</v>
      </c>
      <c r="AG1180" s="29">
        <v>30</v>
      </c>
      <c r="AH1180" s="29">
        <v>28</v>
      </c>
      <c r="AI1180" s="29">
        <v>39</v>
      </c>
      <c r="AJ1180" s="29">
        <v>40</v>
      </c>
      <c r="AK1180" s="29">
        <v>0</v>
      </c>
      <c r="AL1180" s="29">
        <v>42</v>
      </c>
      <c r="AM1180" s="29">
        <v>36</v>
      </c>
      <c r="AN1180" s="29">
        <v>35</v>
      </c>
      <c r="AO1180" s="29">
        <v>166</v>
      </c>
      <c r="AP1180" s="72">
        <f>Table6[[#This Row],[FRL]]/Table6[[#This Row],[Total Students]]</f>
        <v>0.66400000000000003</v>
      </c>
      <c r="AQ1180" s="29">
        <v>166</v>
      </c>
      <c r="AR1180" s="57">
        <f>Table6[[#This Row],[At Risk]]/Table6[[#This Row],[Total Students]]</f>
        <v>0.66400000000000003</v>
      </c>
      <c r="AS1180" s="29" t="s">
        <v>1767</v>
      </c>
      <c r="AT1180" s="29" t="s">
        <v>1769</v>
      </c>
      <c r="AU1180" s="70" t="s">
        <v>3247</v>
      </c>
    </row>
    <row r="1181" spans="2:47" x14ac:dyDescent="0.25">
      <c r="B1181" s="28" t="s">
        <v>1808</v>
      </c>
      <c r="C1181" s="28" t="s">
        <v>192</v>
      </c>
      <c r="D1181" s="28" t="s">
        <v>193</v>
      </c>
      <c r="E1181" s="28" t="s">
        <v>2857</v>
      </c>
      <c r="F1181" s="28" t="s">
        <v>1546</v>
      </c>
      <c r="G1181" s="29">
        <v>449</v>
      </c>
      <c r="H1181" s="29">
        <v>227</v>
      </c>
      <c r="I1181" s="31">
        <v>0.50556792873051204</v>
      </c>
      <c r="J1181" s="29">
        <v>222</v>
      </c>
      <c r="K1181" s="31">
        <v>0.49443207126948802</v>
      </c>
      <c r="L1181" s="29">
        <v>0</v>
      </c>
      <c r="M1181" s="29">
        <v>29</v>
      </c>
      <c r="N1181" s="29">
        <v>292</v>
      </c>
      <c r="O1181" s="29">
        <v>21</v>
      </c>
      <c r="P1181" s="29">
        <v>0</v>
      </c>
      <c r="Q1181" s="29">
        <v>81</v>
      </c>
      <c r="R1181" s="29">
        <v>26</v>
      </c>
      <c r="S1181" s="29">
        <f>SUM(Table6[[#This Row],[AmInd]:[HawPI]],Table6[[#This Row],[Multiple]])</f>
        <v>368</v>
      </c>
      <c r="T1181" s="29">
        <v>419</v>
      </c>
      <c r="U1181" s="31">
        <v>0.93318485523385297</v>
      </c>
      <c r="V1181" s="29">
        <v>30</v>
      </c>
      <c r="W1181" s="31">
        <v>6.6815144766147E-2</v>
      </c>
      <c r="X1181" s="29">
        <v>0</v>
      </c>
      <c r="Y1181" s="29">
        <v>0</v>
      </c>
      <c r="Z1181" s="29" t="s">
        <v>1869</v>
      </c>
      <c r="AA1181" s="29">
        <v>0</v>
      </c>
      <c r="AB1181" s="29">
        <v>0</v>
      </c>
      <c r="AC1181" s="29">
        <v>0</v>
      </c>
      <c r="AD1181" s="28">
        <v>158</v>
      </c>
      <c r="AE1181" s="29">
        <v>160</v>
      </c>
      <c r="AF1181" s="29">
        <v>131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424</v>
      </c>
      <c r="AP1181" s="72">
        <f>Table6[[#This Row],[FRL]]/Table6[[#This Row],[Total Students]]</f>
        <v>0.9443207126948775</v>
      </c>
      <c r="AQ1181" s="29">
        <v>424</v>
      </c>
      <c r="AR1181" s="57">
        <f>Table6[[#This Row],[At Risk]]/Table6[[#This Row],[Total Students]]</f>
        <v>0.9443207126948775</v>
      </c>
      <c r="AS1181" s="29" t="s">
        <v>1767</v>
      </c>
      <c r="AT1181" s="29" t="s">
        <v>1769</v>
      </c>
      <c r="AU1181" s="70" t="s">
        <v>3246</v>
      </c>
    </row>
    <row r="1182" spans="2:47" x14ac:dyDescent="0.25">
      <c r="B1182" s="28" t="s">
        <v>1808</v>
      </c>
      <c r="C1182" s="28" t="s">
        <v>192</v>
      </c>
      <c r="D1182" s="28" t="s">
        <v>193</v>
      </c>
      <c r="E1182" s="28" t="s">
        <v>2858</v>
      </c>
      <c r="F1182" s="28" t="s">
        <v>1547</v>
      </c>
      <c r="G1182" s="29">
        <v>549</v>
      </c>
      <c r="H1182" s="29">
        <v>279</v>
      </c>
      <c r="I1182" s="31">
        <v>0.50819672131147497</v>
      </c>
      <c r="J1182" s="29">
        <v>270</v>
      </c>
      <c r="K1182" s="31">
        <v>0.49180327868852503</v>
      </c>
      <c r="L1182" s="29">
        <v>0</v>
      </c>
      <c r="M1182" s="29">
        <v>4</v>
      </c>
      <c r="N1182" s="29">
        <v>69</v>
      </c>
      <c r="O1182" s="29">
        <v>26</v>
      </c>
      <c r="P1182" s="29">
        <v>1</v>
      </c>
      <c r="Q1182" s="29">
        <v>433</v>
      </c>
      <c r="R1182" s="29">
        <v>16</v>
      </c>
      <c r="S1182" s="29">
        <f>SUM(Table6[[#This Row],[AmInd]:[HawPI]],Table6[[#This Row],[Multiple]])</f>
        <v>116</v>
      </c>
      <c r="T1182" s="29">
        <v>544</v>
      </c>
      <c r="U1182" s="31">
        <v>0.99089253187613802</v>
      </c>
      <c r="V1182" s="29">
        <v>5</v>
      </c>
      <c r="W1182" s="31">
        <v>9.1074681238615708E-3</v>
      </c>
      <c r="X1182" s="29">
        <v>0</v>
      </c>
      <c r="Y1182" s="29">
        <v>8</v>
      </c>
      <c r="Z1182" s="29" t="s">
        <v>1869</v>
      </c>
      <c r="AA1182" s="29">
        <v>108</v>
      </c>
      <c r="AB1182" s="29">
        <v>105</v>
      </c>
      <c r="AC1182" s="29">
        <v>110</v>
      </c>
      <c r="AD1182" s="28">
        <v>97</v>
      </c>
      <c r="AE1182" s="29">
        <v>121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345</v>
      </c>
      <c r="AP1182" s="72">
        <f>Table6[[#This Row],[FRL]]/Table6[[#This Row],[Total Students]]</f>
        <v>0.62841530054644812</v>
      </c>
      <c r="AQ1182" s="29">
        <v>345</v>
      </c>
      <c r="AR1182" s="57">
        <f>Table6[[#This Row],[At Risk]]/Table6[[#This Row],[Total Students]]</f>
        <v>0.62841530054644812</v>
      </c>
      <c r="AS1182" s="29" t="s">
        <v>1767</v>
      </c>
      <c r="AT1182" s="29" t="s">
        <v>1769</v>
      </c>
      <c r="AU1182" s="70" t="s">
        <v>3246</v>
      </c>
    </row>
    <row r="1183" spans="2:47" x14ac:dyDescent="0.25">
      <c r="B1183" s="28" t="s">
        <v>1808</v>
      </c>
      <c r="C1183" s="28" t="s">
        <v>192</v>
      </c>
      <c r="D1183" s="28" t="s">
        <v>193</v>
      </c>
      <c r="E1183" s="28" t="s">
        <v>2859</v>
      </c>
      <c r="F1183" s="28" t="s">
        <v>1548</v>
      </c>
      <c r="G1183" s="29">
        <v>505</v>
      </c>
      <c r="H1183" s="29">
        <v>237</v>
      </c>
      <c r="I1183" s="31">
        <v>0.469306930693069</v>
      </c>
      <c r="J1183" s="29">
        <v>268</v>
      </c>
      <c r="K1183" s="31">
        <v>0.53069306930693105</v>
      </c>
      <c r="L1183" s="29">
        <v>1</v>
      </c>
      <c r="M1183" s="29">
        <v>3</v>
      </c>
      <c r="N1183" s="29">
        <v>45</v>
      </c>
      <c r="O1183" s="29">
        <v>8</v>
      </c>
      <c r="P1183" s="29">
        <v>0</v>
      </c>
      <c r="Q1183" s="29">
        <v>435</v>
      </c>
      <c r="R1183" s="29">
        <v>13</v>
      </c>
      <c r="S1183" s="29">
        <f>SUM(Table6[[#This Row],[AmInd]:[HawPI]],Table6[[#This Row],[Multiple]])</f>
        <v>70</v>
      </c>
      <c r="T1183" s="29">
        <v>503</v>
      </c>
      <c r="U1183" s="31">
        <v>0.99603960396039604</v>
      </c>
      <c r="V1183" s="29">
        <v>2</v>
      </c>
      <c r="W1183" s="31">
        <v>3.9603960396039596E-3</v>
      </c>
      <c r="X1183" s="29">
        <v>0</v>
      </c>
      <c r="Y1183" s="29">
        <v>0</v>
      </c>
      <c r="Z1183" s="29" t="s">
        <v>1869</v>
      </c>
      <c r="AA1183" s="29">
        <v>0</v>
      </c>
      <c r="AB1183" s="29">
        <v>0</v>
      </c>
      <c r="AC1183" s="29">
        <v>0</v>
      </c>
      <c r="AD1183" s="28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145</v>
      </c>
      <c r="AK1183" s="29">
        <v>2</v>
      </c>
      <c r="AL1183" s="29">
        <v>119</v>
      </c>
      <c r="AM1183" s="29">
        <v>137</v>
      </c>
      <c r="AN1183" s="29">
        <v>102</v>
      </c>
      <c r="AO1183" s="29">
        <v>281</v>
      </c>
      <c r="AP1183" s="72">
        <f>Table6[[#This Row],[FRL]]/Table6[[#This Row],[Total Students]]</f>
        <v>0.55643564356435649</v>
      </c>
      <c r="AQ1183" s="29">
        <v>281</v>
      </c>
      <c r="AR1183" s="57">
        <f>Table6[[#This Row],[At Risk]]/Table6[[#This Row],[Total Students]]</f>
        <v>0.55643564356435649</v>
      </c>
      <c r="AS1183" s="29" t="s">
        <v>1767</v>
      </c>
      <c r="AT1183" s="29" t="s">
        <v>1769</v>
      </c>
      <c r="AU1183" s="70" t="s">
        <v>3247</v>
      </c>
    </row>
    <row r="1184" spans="2:47" ht="30" x14ac:dyDescent="0.25">
      <c r="B1184" s="28" t="s">
        <v>1808</v>
      </c>
      <c r="C1184" s="28" t="s">
        <v>192</v>
      </c>
      <c r="D1184" s="28" t="s">
        <v>193</v>
      </c>
      <c r="E1184" s="28" t="s">
        <v>2860</v>
      </c>
      <c r="F1184" s="28" t="s">
        <v>1549</v>
      </c>
      <c r="G1184" s="29">
        <v>626</v>
      </c>
      <c r="H1184" s="29">
        <v>332</v>
      </c>
      <c r="I1184" s="31">
        <v>0.53035143769968096</v>
      </c>
      <c r="J1184" s="29">
        <v>294</v>
      </c>
      <c r="K1184" s="31">
        <v>0.46964856230031898</v>
      </c>
      <c r="L1184" s="29">
        <v>0</v>
      </c>
      <c r="M1184" s="29">
        <v>6</v>
      </c>
      <c r="N1184" s="29">
        <v>69</v>
      </c>
      <c r="O1184" s="29">
        <v>20</v>
      </c>
      <c r="P1184" s="29">
        <v>0</v>
      </c>
      <c r="Q1184" s="29">
        <v>513</v>
      </c>
      <c r="R1184" s="29">
        <v>18</v>
      </c>
      <c r="S1184" s="29">
        <f>SUM(Table6[[#This Row],[AmInd]:[HawPI]],Table6[[#This Row],[Multiple]])</f>
        <v>113</v>
      </c>
      <c r="T1184" s="29">
        <v>618</v>
      </c>
      <c r="U1184" s="31">
        <v>0.98722044728434499</v>
      </c>
      <c r="V1184" s="29">
        <v>8</v>
      </c>
      <c r="W1184" s="31">
        <v>1.2779552715655E-2</v>
      </c>
      <c r="X1184" s="29">
        <v>0</v>
      </c>
      <c r="Y1184" s="29">
        <v>6</v>
      </c>
      <c r="Z1184" s="29" t="s">
        <v>1869</v>
      </c>
      <c r="AA1184" s="29">
        <v>97</v>
      </c>
      <c r="AB1184" s="29">
        <v>105</v>
      </c>
      <c r="AC1184" s="29">
        <v>98</v>
      </c>
      <c r="AD1184" s="28">
        <v>111</v>
      </c>
      <c r="AE1184" s="29">
        <v>123</v>
      </c>
      <c r="AF1184" s="29">
        <v>86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293</v>
      </c>
      <c r="AP1184" s="72">
        <f>Table6[[#This Row],[FRL]]/Table6[[#This Row],[Total Students]]</f>
        <v>0.46805111821086259</v>
      </c>
      <c r="AQ1184" s="29">
        <v>293</v>
      </c>
      <c r="AR1184" s="57">
        <f>Table6[[#This Row],[At Risk]]/Table6[[#This Row],[Total Students]]</f>
        <v>0.46805111821086259</v>
      </c>
      <c r="AS1184" s="29" t="s">
        <v>1767</v>
      </c>
      <c r="AT1184" s="29" t="s">
        <v>1769</v>
      </c>
      <c r="AU1184" s="70" t="s">
        <v>3246</v>
      </c>
    </row>
    <row r="1185" spans="2:47" x14ac:dyDescent="0.25">
      <c r="B1185" s="28" t="s">
        <v>1808</v>
      </c>
      <c r="C1185" s="28" t="s">
        <v>192</v>
      </c>
      <c r="D1185" s="28" t="s">
        <v>193</v>
      </c>
      <c r="E1185" s="28" t="s">
        <v>2861</v>
      </c>
      <c r="F1185" s="28" t="s">
        <v>1550</v>
      </c>
      <c r="G1185" s="29">
        <v>409</v>
      </c>
      <c r="H1185" s="29">
        <v>207</v>
      </c>
      <c r="I1185" s="31">
        <v>0.50611246943765298</v>
      </c>
      <c r="J1185" s="29">
        <v>202</v>
      </c>
      <c r="K1185" s="31">
        <v>0.49388753056234702</v>
      </c>
      <c r="L1185" s="29">
        <v>0</v>
      </c>
      <c r="M1185" s="29">
        <v>2</v>
      </c>
      <c r="N1185" s="29">
        <v>26</v>
      </c>
      <c r="O1185" s="29">
        <v>11</v>
      </c>
      <c r="P1185" s="29">
        <v>0</v>
      </c>
      <c r="Q1185" s="29">
        <v>358</v>
      </c>
      <c r="R1185" s="29">
        <v>12</v>
      </c>
      <c r="S1185" s="29">
        <f>SUM(Table6[[#This Row],[AmInd]:[HawPI]],Table6[[#This Row],[Multiple]])</f>
        <v>51</v>
      </c>
      <c r="T1185" s="29">
        <v>403</v>
      </c>
      <c r="U1185" s="31">
        <v>0.98533007334963296</v>
      </c>
      <c r="V1185" s="29">
        <v>6</v>
      </c>
      <c r="W1185" s="31">
        <v>1.46699266503667E-2</v>
      </c>
      <c r="X1185" s="29">
        <v>0</v>
      </c>
      <c r="Y1185" s="29">
        <v>1</v>
      </c>
      <c r="Z1185" s="29" t="s">
        <v>1869</v>
      </c>
      <c r="AA1185" s="29">
        <v>64</v>
      </c>
      <c r="AB1185" s="29">
        <v>61</v>
      </c>
      <c r="AC1185" s="29">
        <v>65</v>
      </c>
      <c r="AD1185" s="28">
        <v>68</v>
      </c>
      <c r="AE1185" s="29">
        <v>78</v>
      </c>
      <c r="AF1185" s="29">
        <v>72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211</v>
      </c>
      <c r="AP1185" s="72">
        <f>Table6[[#This Row],[FRL]]/Table6[[#This Row],[Total Students]]</f>
        <v>0.5158924205378973</v>
      </c>
      <c r="AQ1185" s="29">
        <v>211</v>
      </c>
      <c r="AR1185" s="57">
        <f>Table6[[#This Row],[At Risk]]/Table6[[#This Row],[Total Students]]</f>
        <v>0.5158924205378973</v>
      </c>
      <c r="AS1185" s="29" t="s">
        <v>1767</v>
      </c>
      <c r="AT1185" s="29" t="s">
        <v>1769</v>
      </c>
      <c r="AU1185" s="70" t="s">
        <v>3246</v>
      </c>
    </row>
    <row r="1186" spans="2:47" x14ac:dyDescent="0.25">
      <c r="B1186" s="28" t="s">
        <v>1808</v>
      </c>
      <c r="C1186" s="28" t="s">
        <v>192</v>
      </c>
      <c r="D1186" s="28" t="s">
        <v>193</v>
      </c>
      <c r="E1186" s="28" t="s">
        <v>2862</v>
      </c>
      <c r="F1186" s="28" t="s">
        <v>1551</v>
      </c>
      <c r="G1186" s="29">
        <v>647</v>
      </c>
      <c r="H1186" s="29">
        <v>329</v>
      </c>
      <c r="I1186" s="31">
        <v>0.50850077279752703</v>
      </c>
      <c r="J1186" s="29">
        <v>318</v>
      </c>
      <c r="K1186" s="31">
        <v>0.49149922720247302</v>
      </c>
      <c r="L1186" s="29">
        <v>1</v>
      </c>
      <c r="M1186" s="29">
        <v>9</v>
      </c>
      <c r="N1186" s="29">
        <v>64</v>
      </c>
      <c r="O1186" s="29">
        <v>14</v>
      </c>
      <c r="P1186" s="29">
        <v>0</v>
      </c>
      <c r="Q1186" s="29">
        <v>552</v>
      </c>
      <c r="R1186" s="29">
        <v>7</v>
      </c>
      <c r="S1186" s="29">
        <f>SUM(Table6[[#This Row],[AmInd]:[HawPI]],Table6[[#This Row],[Multiple]])</f>
        <v>95</v>
      </c>
      <c r="T1186" s="29">
        <v>643</v>
      </c>
      <c r="U1186" s="31">
        <v>0.99381761978361705</v>
      </c>
      <c r="V1186" s="29">
        <v>4</v>
      </c>
      <c r="W1186" s="31">
        <v>6.18238021638331E-3</v>
      </c>
      <c r="X1186" s="29">
        <v>0</v>
      </c>
      <c r="Y1186" s="29">
        <v>0</v>
      </c>
      <c r="Z1186" s="29" t="s">
        <v>1869</v>
      </c>
      <c r="AA1186" s="29">
        <v>0</v>
      </c>
      <c r="AB1186" s="29">
        <v>0</v>
      </c>
      <c r="AC1186" s="29">
        <v>0</v>
      </c>
      <c r="AD1186" s="28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179</v>
      </c>
      <c r="AK1186" s="29">
        <v>4</v>
      </c>
      <c r="AL1186" s="29">
        <v>159</v>
      </c>
      <c r="AM1186" s="29">
        <v>160</v>
      </c>
      <c r="AN1186" s="29">
        <v>145</v>
      </c>
      <c r="AO1186" s="29">
        <v>311</v>
      </c>
      <c r="AP1186" s="72">
        <f>Table6[[#This Row],[FRL]]/Table6[[#This Row],[Total Students]]</f>
        <v>0.48068006182380218</v>
      </c>
      <c r="AQ1186" s="29">
        <v>311</v>
      </c>
      <c r="AR1186" s="57">
        <f>Table6[[#This Row],[At Risk]]/Table6[[#This Row],[Total Students]]</f>
        <v>0.48068006182380218</v>
      </c>
      <c r="AS1186" s="29" t="s">
        <v>1767</v>
      </c>
      <c r="AT1186" s="29" t="s">
        <v>1769</v>
      </c>
      <c r="AU1186" s="70" t="s">
        <v>3247</v>
      </c>
    </row>
    <row r="1187" spans="2:47" x14ac:dyDescent="0.25">
      <c r="B1187" s="28" t="s">
        <v>1808</v>
      </c>
      <c r="C1187" s="28" t="s">
        <v>192</v>
      </c>
      <c r="D1187" s="28" t="s">
        <v>193</v>
      </c>
      <c r="E1187" s="28" t="s">
        <v>2863</v>
      </c>
      <c r="F1187" s="28" t="s">
        <v>1552</v>
      </c>
      <c r="G1187" s="29">
        <v>159</v>
      </c>
      <c r="H1187" s="29">
        <v>73</v>
      </c>
      <c r="I1187" s="31">
        <v>0.45911949685534598</v>
      </c>
      <c r="J1187" s="29">
        <v>86</v>
      </c>
      <c r="K1187" s="31">
        <v>0.54088050314465397</v>
      </c>
      <c r="L1187" s="29">
        <v>0</v>
      </c>
      <c r="M1187" s="29">
        <v>0</v>
      </c>
      <c r="N1187" s="29">
        <v>15</v>
      </c>
      <c r="O1187" s="29">
        <v>0</v>
      </c>
      <c r="P1187" s="29">
        <v>0</v>
      </c>
      <c r="Q1187" s="29">
        <v>140</v>
      </c>
      <c r="R1187" s="29">
        <v>4</v>
      </c>
      <c r="S1187" s="29">
        <f>SUM(Table6[[#This Row],[AmInd]:[HawPI]],Table6[[#This Row],[Multiple]])</f>
        <v>19</v>
      </c>
      <c r="T1187" s="29">
        <v>159</v>
      </c>
      <c r="U1187" s="31">
        <v>1</v>
      </c>
      <c r="V1187" s="29">
        <v>0</v>
      </c>
      <c r="W1187" s="31">
        <v>0</v>
      </c>
      <c r="X1187" s="29">
        <v>0</v>
      </c>
      <c r="Y1187" s="29">
        <v>1</v>
      </c>
      <c r="Z1187" s="29" t="s">
        <v>1869</v>
      </c>
      <c r="AA1187" s="29">
        <v>19</v>
      </c>
      <c r="AB1187" s="29">
        <v>33</v>
      </c>
      <c r="AC1187" s="29">
        <v>33</v>
      </c>
      <c r="AD1187" s="28">
        <v>24</v>
      </c>
      <c r="AE1187" s="29">
        <v>20</v>
      </c>
      <c r="AF1187" s="29">
        <v>29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104</v>
      </c>
      <c r="AP1187" s="72">
        <f>Table6[[#This Row],[FRL]]/Table6[[#This Row],[Total Students]]</f>
        <v>0.65408805031446537</v>
      </c>
      <c r="AQ1187" s="29">
        <v>104</v>
      </c>
      <c r="AR1187" s="57">
        <f>Table6[[#This Row],[At Risk]]/Table6[[#This Row],[Total Students]]</f>
        <v>0.65408805031446537</v>
      </c>
      <c r="AS1187" s="29" t="s">
        <v>1767</v>
      </c>
      <c r="AT1187" s="29" t="s">
        <v>1769</v>
      </c>
      <c r="AU1187" s="70" t="s">
        <v>3246</v>
      </c>
    </row>
    <row r="1188" spans="2:47" x14ac:dyDescent="0.25">
      <c r="B1188" s="28" t="s">
        <v>1808</v>
      </c>
      <c r="C1188" s="28" t="s">
        <v>192</v>
      </c>
      <c r="D1188" s="28" t="s">
        <v>193</v>
      </c>
      <c r="E1188" s="28" t="s">
        <v>2864</v>
      </c>
      <c r="F1188" s="28" t="s">
        <v>1553</v>
      </c>
      <c r="G1188" s="29">
        <v>411</v>
      </c>
      <c r="H1188" s="29">
        <v>224</v>
      </c>
      <c r="I1188" s="31">
        <v>0.54501216545012199</v>
      </c>
      <c r="J1188" s="29">
        <v>187</v>
      </c>
      <c r="K1188" s="31">
        <v>0.45498783454987801</v>
      </c>
      <c r="L1188" s="29">
        <v>0</v>
      </c>
      <c r="M1188" s="29">
        <v>0</v>
      </c>
      <c r="N1188" s="29">
        <v>48</v>
      </c>
      <c r="O1188" s="29">
        <v>10</v>
      </c>
      <c r="P1188" s="29">
        <v>0</v>
      </c>
      <c r="Q1188" s="29">
        <v>338</v>
      </c>
      <c r="R1188" s="29">
        <v>15</v>
      </c>
      <c r="S1188" s="29">
        <f>SUM(Table6[[#This Row],[AmInd]:[HawPI]],Table6[[#This Row],[Multiple]])</f>
        <v>73</v>
      </c>
      <c r="T1188" s="29">
        <v>410</v>
      </c>
      <c r="U1188" s="31">
        <v>0.99756690997566899</v>
      </c>
      <c r="V1188" s="29">
        <v>1</v>
      </c>
      <c r="W1188" s="31">
        <v>2.4330900243308999E-3</v>
      </c>
      <c r="X1188" s="29">
        <v>0</v>
      </c>
      <c r="Y1188" s="29">
        <v>0</v>
      </c>
      <c r="Z1188" s="29" t="s">
        <v>1869</v>
      </c>
      <c r="AA1188" s="29">
        <v>0</v>
      </c>
      <c r="AB1188" s="29">
        <v>0</v>
      </c>
      <c r="AC1188" s="29">
        <v>0</v>
      </c>
      <c r="AD1188" s="28">
        <v>0</v>
      </c>
      <c r="AE1188" s="29">
        <v>0</v>
      </c>
      <c r="AF1188" s="29">
        <v>97</v>
      </c>
      <c r="AG1188" s="29">
        <v>112</v>
      </c>
      <c r="AH1188" s="29">
        <v>98</v>
      </c>
      <c r="AI1188" s="29">
        <v>104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285</v>
      </c>
      <c r="AP1188" s="72">
        <f>Table6[[#This Row],[FRL]]/Table6[[#This Row],[Total Students]]</f>
        <v>0.69343065693430661</v>
      </c>
      <c r="AQ1188" s="29">
        <v>285</v>
      </c>
      <c r="AR1188" s="57">
        <f>Table6[[#This Row],[At Risk]]/Table6[[#This Row],[Total Students]]</f>
        <v>0.69343065693430661</v>
      </c>
      <c r="AS1188" s="29" t="s">
        <v>1767</v>
      </c>
      <c r="AT1188" s="29" t="s">
        <v>1769</v>
      </c>
      <c r="AU1188" s="70" t="s">
        <v>3247</v>
      </c>
    </row>
    <row r="1189" spans="2:47" x14ac:dyDescent="0.25">
      <c r="B1189" s="28" t="s">
        <v>1808</v>
      </c>
      <c r="C1189" s="28" t="s">
        <v>192</v>
      </c>
      <c r="D1189" s="28" t="s">
        <v>193</v>
      </c>
      <c r="E1189" s="28" t="s">
        <v>2865</v>
      </c>
      <c r="F1189" s="28" t="s">
        <v>1095</v>
      </c>
      <c r="G1189" s="29">
        <v>233</v>
      </c>
      <c r="H1189" s="29">
        <v>120</v>
      </c>
      <c r="I1189" s="31">
        <v>0.515021459227468</v>
      </c>
      <c r="J1189" s="29">
        <v>113</v>
      </c>
      <c r="K1189" s="31">
        <v>0.484978540772532</v>
      </c>
      <c r="L1189" s="29">
        <v>0</v>
      </c>
      <c r="M1189" s="29">
        <v>3</v>
      </c>
      <c r="N1189" s="29">
        <v>42</v>
      </c>
      <c r="O1189" s="29">
        <v>40</v>
      </c>
      <c r="P1189" s="29">
        <v>0</v>
      </c>
      <c r="Q1189" s="29">
        <v>138</v>
      </c>
      <c r="R1189" s="29">
        <v>10</v>
      </c>
      <c r="S1189" s="29">
        <f>SUM(Table6[[#This Row],[AmInd]:[HawPI]],Table6[[#This Row],[Multiple]])</f>
        <v>95</v>
      </c>
      <c r="T1189" s="29">
        <v>214</v>
      </c>
      <c r="U1189" s="31">
        <v>0.91845493562231795</v>
      </c>
      <c r="V1189" s="29">
        <v>19</v>
      </c>
      <c r="W1189" s="31">
        <v>8.15450643776824E-2</v>
      </c>
      <c r="X1189" s="29">
        <v>0</v>
      </c>
      <c r="Y1189" s="29">
        <v>3</v>
      </c>
      <c r="Z1189" s="29" t="s">
        <v>1869</v>
      </c>
      <c r="AA1189" s="29">
        <v>34</v>
      </c>
      <c r="AB1189" s="29">
        <v>37</v>
      </c>
      <c r="AC1189" s="29">
        <v>43</v>
      </c>
      <c r="AD1189" s="28">
        <v>37</v>
      </c>
      <c r="AE1189" s="29">
        <v>48</v>
      </c>
      <c r="AF1189" s="29">
        <v>31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155</v>
      </c>
      <c r="AP1189" s="72">
        <f>Table6[[#This Row],[FRL]]/Table6[[#This Row],[Total Students]]</f>
        <v>0.66523605150214593</v>
      </c>
      <c r="AQ1189" s="29">
        <v>155</v>
      </c>
      <c r="AR1189" s="57">
        <f>Table6[[#This Row],[At Risk]]/Table6[[#This Row],[Total Students]]</f>
        <v>0.66523605150214593</v>
      </c>
      <c r="AS1189" s="29" t="s">
        <v>1767</v>
      </c>
      <c r="AT1189" s="29" t="s">
        <v>1769</v>
      </c>
      <c r="AU1189" s="70" t="s">
        <v>3246</v>
      </c>
    </row>
    <row r="1190" spans="2:47" x14ac:dyDescent="0.25">
      <c r="B1190" s="28" t="s">
        <v>1808</v>
      </c>
      <c r="C1190" s="28" t="s">
        <v>192</v>
      </c>
      <c r="D1190" s="28" t="s">
        <v>193</v>
      </c>
      <c r="E1190" s="28" t="s">
        <v>2866</v>
      </c>
      <c r="F1190" s="28" t="s">
        <v>1554</v>
      </c>
      <c r="G1190" s="29">
        <v>574</v>
      </c>
      <c r="H1190" s="29">
        <v>289</v>
      </c>
      <c r="I1190" s="31">
        <v>0.50348432055749104</v>
      </c>
      <c r="J1190" s="29">
        <v>285</v>
      </c>
      <c r="K1190" s="31">
        <v>0.49651567944250902</v>
      </c>
      <c r="L1190" s="29">
        <v>0</v>
      </c>
      <c r="M1190" s="29">
        <v>35</v>
      </c>
      <c r="N1190" s="29">
        <v>340</v>
      </c>
      <c r="O1190" s="29">
        <v>26</v>
      </c>
      <c r="P1190" s="29">
        <v>0</v>
      </c>
      <c r="Q1190" s="29">
        <v>153</v>
      </c>
      <c r="R1190" s="29">
        <v>20</v>
      </c>
      <c r="S1190" s="29">
        <f>SUM(Table6[[#This Row],[AmInd]:[HawPI]],Table6[[#This Row],[Multiple]])</f>
        <v>421</v>
      </c>
      <c r="T1190" s="29">
        <v>544</v>
      </c>
      <c r="U1190" s="31">
        <v>0.94773519163763098</v>
      </c>
      <c r="V1190" s="29">
        <v>30</v>
      </c>
      <c r="W1190" s="31">
        <v>5.2264808362369297E-2</v>
      </c>
      <c r="X1190" s="29">
        <v>0</v>
      </c>
      <c r="Y1190" s="29">
        <v>0</v>
      </c>
      <c r="Z1190" s="29" t="s">
        <v>1869</v>
      </c>
      <c r="AA1190" s="29">
        <v>0</v>
      </c>
      <c r="AB1190" s="29">
        <v>0</v>
      </c>
      <c r="AC1190" s="29">
        <v>0</v>
      </c>
      <c r="AD1190" s="28">
        <v>0</v>
      </c>
      <c r="AE1190" s="29">
        <v>0</v>
      </c>
      <c r="AF1190" s="29">
        <v>0</v>
      </c>
      <c r="AG1190" s="29">
        <v>201</v>
      </c>
      <c r="AH1190" s="29">
        <v>174</v>
      </c>
      <c r="AI1190" s="29">
        <v>199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506</v>
      </c>
      <c r="AP1190" s="72">
        <f>Table6[[#This Row],[FRL]]/Table6[[#This Row],[Total Students]]</f>
        <v>0.88153310104529614</v>
      </c>
      <c r="AQ1190" s="29">
        <v>506</v>
      </c>
      <c r="AR1190" s="57">
        <f>Table6[[#This Row],[At Risk]]/Table6[[#This Row],[Total Students]]</f>
        <v>0.88153310104529614</v>
      </c>
      <c r="AS1190" s="29" t="s">
        <v>1767</v>
      </c>
      <c r="AT1190" s="29" t="s">
        <v>1769</v>
      </c>
      <c r="AU1190" s="70" t="s">
        <v>3246</v>
      </c>
    </row>
    <row r="1191" spans="2:47" x14ac:dyDescent="0.25">
      <c r="B1191" s="28" t="s">
        <v>1808</v>
      </c>
      <c r="C1191" s="28" t="s">
        <v>192</v>
      </c>
      <c r="D1191" s="28" t="s">
        <v>193</v>
      </c>
      <c r="E1191" s="28" t="s">
        <v>2867</v>
      </c>
      <c r="F1191" s="28" t="s">
        <v>1555</v>
      </c>
      <c r="G1191" s="29">
        <v>458</v>
      </c>
      <c r="H1191" s="29">
        <v>224</v>
      </c>
      <c r="I1191" s="31">
        <v>0.489082969432314</v>
      </c>
      <c r="J1191" s="29">
        <v>234</v>
      </c>
      <c r="K1191" s="31">
        <v>0.510917030567686</v>
      </c>
      <c r="L1191" s="29">
        <v>0</v>
      </c>
      <c r="M1191" s="29">
        <v>11</v>
      </c>
      <c r="N1191" s="29">
        <v>25</v>
      </c>
      <c r="O1191" s="29">
        <v>13</v>
      </c>
      <c r="P1191" s="29">
        <v>0</v>
      </c>
      <c r="Q1191" s="29">
        <v>394</v>
      </c>
      <c r="R1191" s="29">
        <v>15</v>
      </c>
      <c r="S1191" s="29">
        <f>SUM(Table6[[#This Row],[AmInd]:[HawPI]],Table6[[#This Row],[Multiple]])</f>
        <v>64</v>
      </c>
      <c r="T1191" s="29">
        <v>455</v>
      </c>
      <c r="U1191" s="31">
        <v>0.99344978165938902</v>
      </c>
      <c r="V1191" s="29">
        <v>3</v>
      </c>
      <c r="W1191" s="31">
        <v>6.5502183406113499E-3</v>
      </c>
      <c r="X1191" s="29">
        <v>0</v>
      </c>
      <c r="Y1191" s="29">
        <v>0</v>
      </c>
      <c r="Z1191" s="29" t="s">
        <v>1869</v>
      </c>
      <c r="AA1191" s="29">
        <v>0</v>
      </c>
      <c r="AB1191" s="29">
        <v>0</v>
      </c>
      <c r="AC1191" s="29">
        <v>0</v>
      </c>
      <c r="AD1191" s="28">
        <v>0</v>
      </c>
      <c r="AE1191" s="29">
        <v>0</v>
      </c>
      <c r="AF1191" s="29">
        <v>0</v>
      </c>
      <c r="AG1191" s="29">
        <v>150</v>
      </c>
      <c r="AH1191" s="29">
        <v>169</v>
      </c>
      <c r="AI1191" s="29">
        <v>139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269</v>
      </c>
      <c r="AP1191" s="72">
        <f>Table6[[#This Row],[FRL]]/Table6[[#This Row],[Total Students]]</f>
        <v>0.5873362445414847</v>
      </c>
      <c r="AQ1191" s="29">
        <v>269</v>
      </c>
      <c r="AR1191" s="57">
        <f>Table6[[#This Row],[At Risk]]/Table6[[#This Row],[Total Students]]</f>
        <v>0.5873362445414847</v>
      </c>
      <c r="AS1191" s="29" t="s">
        <v>1767</v>
      </c>
      <c r="AT1191" s="29" t="s">
        <v>1769</v>
      </c>
      <c r="AU1191" s="70" t="s">
        <v>3247</v>
      </c>
    </row>
    <row r="1192" spans="2:47" x14ac:dyDescent="0.25">
      <c r="B1192" s="28" t="s">
        <v>1808</v>
      </c>
      <c r="C1192" s="28" t="s">
        <v>192</v>
      </c>
      <c r="D1192" s="28" t="s">
        <v>193</v>
      </c>
      <c r="E1192" s="28" t="s">
        <v>2868</v>
      </c>
      <c r="F1192" s="28" t="s">
        <v>1556</v>
      </c>
      <c r="G1192" s="29">
        <v>194</v>
      </c>
      <c r="H1192" s="29">
        <v>79</v>
      </c>
      <c r="I1192" s="31">
        <v>0.40721649484536099</v>
      </c>
      <c r="J1192" s="29">
        <v>115</v>
      </c>
      <c r="K1192" s="31">
        <v>0.59278350515463896</v>
      </c>
      <c r="L1192" s="29">
        <v>0</v>
      </c>
      <c r="M1192" s="29">
        <v>2</v>
      </c>
      <c r="N1192" s="29">
        <v>7</v>
      </c>
      <c r="O1192" s="29">
        <v>10</v>
      </c>
      <c r="P1192" s="29">
        <v>0</v>
      </c>
      <c r="Q1192" s="29">
        <v>170</v>
      </c>
      <c r="R1192" s="29">
        <v>5</v>
      </c>
      <c r="S1192" s="29">
        <f>SUM(Table6[[#This Row],[AmInd]:[HawPI]],Table6[[#This Row],[Multiple]])</f>
        <v>24</v>
      </c>
      <c r="T1192" s="29">
        <v>192</v>
      </c>
      <c r="U1192" s="31">
        <v>0.98969072164948502</v>
      </c>
      <c r="V1192" s="29">
        <v>2</v>
      </c>
      <c r="W1192" s="31">
        <v>1.03092783505155E-2</v>
      </c>
      <c r="X1192" s="29">
        <v>0</v>
      </c>
      <c r="Y1192" s="29">
        <v>4</v>
      </c>
      <c r="Z1192" s="29" t="s">
        <v>1869</v>
      </c>
      <c r="AA1192" s="29">
        <v>25</v>
      </c>
      <c r="AB1192" s="29">
        <v>34</v>
      </c>
      <c r="AC1192" s="29">
        <v>30</v>
      </c>
      <c r="AD1192" s="28">
        <v>28</v>
      </c>
      <c r="AE1192" s="29">
        <v>40</v>
      </c>
      <c r="AF1192" s="29">
        <v>33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107</v>
      </c>
      <c r="AP1192" s="72">
        <f>Table6[[#This Row],[FRL]]/Table6[[#This Row],[Total Students]]</f>
        <v>0.55154639175257736</v>
      </c>
      <c r="AQ1192" s="29">
        <v>107</v>
      </c>
      <c r="AR1192" s="57">
        <f>Table6[[#This Row],[At Risk]]/Table6[[#This Row],[Total Students]]</f>
        <v>0.55154639175257736</v>
      </c>
      <c r="AS1192" s="29" t="s">
        <v>1767</v>
      </c>
      <c r="AT1192" s="29" t="s">
        <v>1769</v>
      </c>
      <c r="AU1192" s="70" t="s">
        <v>3246</v>
      </c>
    </row>
    <row r="1193" spans="2:47" x14ac:dyDescent="0.25">
      <c r="B1193" s="28" t="s">
        <v>1808</v>
      </c>
      <c r="C1193" s="28" t="s">
        <v>192</v>
      </c>
      <c r="D1193" s="28" t="s">
        <v>193</v>
      </c>
      <c r="E1193" s="28" t="s">
        <v>2869</v>
      </c>
      <c r="F1193" s="28" t="s">
        <v>1557</v>
      </c>
      <c r="G1193" s="29">
        <v>644</v>
      </c>
      <c r="H1193" s="29">
        <v>297</v>
      </c>
      <c r="I1193" s="31">
        <v>0.46118012422360199</v>
      </c>
      <c r="J1193" s="29">
        <v>347</v>
      </c>
      <c r="K1193" s="31">
        <v>0.53881987577639801</v>
      </c>
      <c r="L1193" s="29">
        <v>0</v>
      </c>
      <c r="M1193" s="29">
        <v>26</v>
      </c>
      <c r="N1193" s="29">
        <v>148</v>
      </c>
      <c r="O1193" s="29">
        <v>37</v>
      </c>
      <c r="P1193" s="29">
        <v>0</v>
      </c>
      <c r="Q1193" s="29">
        <v>412</v>
      </c>
      <c r="R1193" s="29">
        <v>21</v>
      </c>
      <c r="S1193" s="29">
        <f>SUM(Table6[[#This Row],[AmInd]:[HawPI]],Table6[[#This Row],[Multiple]])</f>
        <v>232</v>
      </c>
      <c r="T1193" s="29">
        <v>610</v>
      </c>
      <c r="U1193" s="31">
        <v>0.947204968944099</v>
      </c>
      <c r="V1193" s="29">
        <v>34</v>
      </c>
      <c r="W1193" s="31">
        <v>5.2795031055900603E-2</v>
      </c>
      <c r="X1193" s="29">
        <v>0</v>
      </c>
      <c r="Y1193" s="29">
        <v>9</v>
      </c>
      <c r="Z1193" s="29" t="s">
        <v>1869</v>
      </c>
      <c r="AA1193" s="29">
        <v>104</v>
      </c>
      <c r="AB1193" s="29">
        <v>119</v>
      </c>
      <c r="AC1193" s="29">
        <v>92</v>
      </c>
      <c r="AD1193" s="28">
        <v>105</v>
      </c>
      <c r="AE1193" s="29">
        <v>118</v>
      </c>
      <c r="AF1193" s="29">
        <v>97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423</v>
      </c>
      <c r="AP1193" s="72">
        <f>Table6[[#This Row],[FRL]]/Table6[[#This Row],[Total Students]]</f>
        <v>0.65683229813664601</v>
      </c>
      <c r="AQ1193" s="29">
        <v>423</v>
      </c>
      <c r="AR1193" s="57">
        <f>Table6[[#This Row],[At Risk]]/Table6[[#This Row],[Total Students]]</f>
        <v>0.65683229813664601</v>
      </c>
      <c r="AS1193" s="29" t="s">
        <v>1767</v>
      </c>
      <c r="AT1193" s="29" t="s">
        <v>1769</v>
      </c>
      <c r="AU1193" s="70" t="s">
        <v>3246</v>
      </c>
    </row>
    <row r="1194" spans="2:47" x14ac:dyDescent="0.25">
      <c r="B1194" s="28" t="s">
        <v>1808</v>
      </c>
      <c r="C1194" s="28" t="s">
        <v>192</v>
      </c>
      <c r="D1194" s="28" t="s">
        <v>193</v>
      </c>
      <c r="E1194" s="28" t="s">
        <v>2870</v>
      </c>
      <c r="F1194" s="28" t="s">
        <v>1558</v>
      </c>
      <c r="G1194" s="29">
        <v>560</v>
      </c>
      <c r="H1194" s="29">
        <v>272</v>
      </c>
      <c r="I1194" s="31">
        <v>0.48571428571428599</v>
      </c>
      <c r="J1194" s="29">
        <v>288</v>
      </c>
      <c r="K1194" s="31">
        <v>0.51428571428571401</v>
      </c>
      <c r="L1194" s="29">
        <v>0</v>
      </c>
      <c r="M1194" s="29">
        <v>11</v>
      </c>
      <c r="N1194" s="29">
        <v>47</v>
      </c>
      <c r="O1194" s="29">
        <v>18</v>
      </c>
      <c r="P1194" s="29">
        <v>1</v>
      </c>
      <c r="Q1194" s="29">
        <v>469</v>
      </c>
      <c r="R1194" s="29">
        <v>14</v>
      </c>
      <c r="S1194" s="29">
        <f>SUM(Table6[[#This Row],[AmInd]:[HawPI]],Table6[[#This Row],[Multiple]])</f>
        <v>91</v>
      </c>
      <c r="T1194" s="29">
        <v>554</v>
      </c>
      <c r="U1194" s="31">
        <v>0.98928571428571399</v>
      </c>
      <c r="V1194" s="29">
        <v>6</v>
      </c>
      <c r="W1194" s="31">
        <v>1.0714285714285701E-2</v>
      </c>
      <c r="X1194" s="29">
        <v>0</v>
      </c>
      <c r="Y1194" s="29">
        <v>0</v>
      </c>
      <c r="Z1194" s="29" t="s">
        <v>1869</v>
      </c>
      <c r="AA1194" s="29">
        <v>0</v>
      </c>
      <c r="AB1194" s="29">
        <v>0</v>
      </c>
      <c r="AC1194" s="29">
        <v>0</v>
      </c>
      <c r="AD1194" s="28">
        <v>0</v>
      </c>
      <c r="AE1194" s="29">
        <v>0</v>
      </c>
      <c r="AF1194" s="29">
        <v>0</v>
      </c>
      <c r="AG1194" s="29">
        <v>207</v>
      </c>
      <c r="AH1194" s="29">
        <v>185</v>
      </c>
      <c r="AI1194" s="29">
        <v>168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316</v>
      </c>
      <c r="AP1194" s="72">
        <f>Table6[[#This Row],[FRL]]/Table6[[#This Row],[Total Students]]</f>
        <v>0.56428571428571428</v>
      </c>
      <c r="AQ1194" s="29">
        <v>317</v>
      </c>
      <c r="AR1194" s="57">
        <f>Table6[[#This Row],[At Risk]]/Table6[[#This Row],[Total Students]]</f>
        <v>0.56607142857142856</v>
      </c>
      <c r="AS1194" s="29" t="s">
        <v>1767</v>
      </c>
      <c r="AT1194" s="29" t="s">
        <v>1769</v>
      </c>
      <c r="AU1194" s="70" t="s">
        <v>3247</v>
      </c>
    </row>
    <row r="1195" spans="2:47" x14ac:dyDescent="0.25">
      <c r="B1195" s="28" t="s">
        <v>1808</v>
      </c>
      <c r="C1195" s="28" t="s">
        <v>192</v>
      </c>
      <c r="D1195" s="28" t="s">
        <v>193</v>
      </c>
      <c r="E1195" s="28" t="s">
        <v>2871</v>
      </c>
      <c r="F1195" s="28" t="s">
        <v>1559</v>
      </c>
      <c r="G1195" s="29">
        <v>78</v>
      </c>
      <c r="H1195" s="29">
        <v>26</v>
      </c>
      <c r="I1195" s="31">
        <v>0.33333333333333298</v>
      </c>
      <c r="J1195" s="29">
        <v>52</v>
      </c>
      <c r="K1195" s="31">
        <v>0.66666666666666696</v>
      </c>
      <c r="L1195" s="29">
        <v>1</v>
      </c>
      <c r="M1195" s="29">
        <v>0</v>
      </c>
      <c r="N1195" s="29">
        <v>17</v>
      </c>
      <c r="O1195" s="29">
        <v>0</v>
      </c>
      <c r="P1195" s="29">
        <v>0</v>
      </c>
      <c r="Q1195" s="29">
        <v>59</v>
      </c>
      <c r="R1195" s="29">
        <v>1</v>
      </c>
      <c r="S1195" s="29">
        <f>SUM(Table6[[#This Row],[AmInd]:[HawPI]],Table6[[#This Row],[Multiple]])</f>
        <v>19</v>
      </c>
      <c r="T1195" s="29">
        <v>78</v>
      </c>
      <c r="U1195" s="31">
        <v>1</v>
      </c>
      <c r="V1195" s="29">
        <v>0</v>
      </c>
      <c r="W1195" s="31">
        <v>0</v>
      </c>
      <c r="X1195" s="29">
        <v>0</v>
      </c>
      <c r="Y1195" s="29">
        <v>78</v>
      </c>
      <c r="Z1195" s="29" t="s">
        <v>1869</v>
      </c>
      <c r="AA1195" s="29">
        <v>0</v>
      </c>
      <c r="AB1195" s="29">
        <v>0</v>
      </c>
      <c r="AC1195" s="29">
        <v>0</v>
      </c>
      <c r="AD1195" s="28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25</v>
      </c>
      <c r="AP1195" s="72">
        <f>Table6[[#This Row],[FRL]]/Table6[[#This Row],[Total Students]]</f>
        <v>0.32051282051282054</v>
      </c>
      <c r="AQ1195" s="29">
        <v>25</v>
      </c>
      <c r="AR1195" s="57">
        <f>Table6[[#This Row],[At Risk]]/Table6[[#This Row],[Total Students]]</f>
        <v>0.32051282051282054</v>
      </c>
      <c r="AS1195" s="29" t="s">
        <v>1767</v>
      </c>
      <c r="AT1195" s="29" t="s">
        <v>1769</v>
      </c>
      <c r="AU1195" s="70" t="s">
        <v>3247</v>
      </c>
    </row>
    <row r="1196" spans="2:47" x14ac:dyDescent="0.25">
      <c r="B1196" s="28" t="s">
        <v>1808</v>
      </c>
      <c r="C1196" s="28" t="s">
        <v>194</v>
      </c>
      <c r="D1196" s="28" t="s">
        <v>195</v>
      </c>
      <c r="E1196" s="28" t="s">
        <v>2872</v>
      </c>
      <c r="F1196" s="28" t="s">
        <v>1560</v>
      </c>
      <c r="G1196" s="29">
        <v>335</v>
      </c>
      <c r="H1196" s="29">
        <v>181</v>
      </c>
      <c r="I1196" s="31">
        <v>0.54029850746268704</v>
      </c>
      <c r="J1196" s="29">
        <v>154</v>
      </c>
      <c r="K1196" s="31">
        <v>0.45970149253731302</v>
      </c>
      <c r="L1196" s="29">
        <v>5</v>
      </c>
      <c r="M1196" s="29">
        <v>1</v>
      </c>
      <c r="N1196" s="29">
        <v>6</v>
      </c>
      <c r="O1196" s="29">
        <v>14</v>
      </c>
      <c r="P1196" s="29">
        <v>0</v>
      </c>
      <c r="Q1196" s="29">
        <v>307</v>
      </c>
      <c r="R1196" s="29">
        <v>2</v>
      </c>
      <c r="S1196" s="29">
        <f>SUM(Table6[[#This Row],[AmInd]:[HawPI]],Table6[[#This Row],[Multiple]])</f>
        <v>28</v>
      </c>
      <c r="T1196" s="29">
        <v>335</v>
      </c>
      <c r="U1196" s="31">
        <v>1</v>
      </c>
      <c r="V1196" s="29">
        <v>0</v>
      </c>
      <c r="W1196" s="31">
        <v>0</v>
      </c>
      <c r="X1196" s="29">
        <v>0</v>
      </c>
      <c r="Y1196" s="29">
        <v>0</v>
      </c>
      <c r="Z1196" s="29" t="s">
        <v>1869</v>
      </c>
      <c r="AA1196" s="29">
        <v>0</v>
      </c>
      <c r="AB1196" s="29">
        <v>0</v>
      </c>
      <c r="AC1196" s="29">
        <v>0</v>
      </c>
      <c r="AD1196" s="28">
        <v>0</v>
      </c>
      <c r="AE1196" s="29">
        <v>0</v>
      </c>
      <c r="AF1196" s="29">
        <v>0</v>
      </c>
      <c r="AG1196" s="29">
        <v>0</v>
      </c>
      <c r="AH1196" s="29">
        <v>70</v>
      </c>
      <c r="AI1196" s="29">
        <v>65</v>
      </c>
      <c r="AJ1196" s="29">
        <v>58</v>
      </c>
      <c r="AK1196" s="29">
        <v>0</v>
      </c>
      <c r="AL1196" s="29">
        <v>59</v>
      </c>
      <c r="AM1196" s="29">
        <v>49</v>
      </c>
      <c r="AN1196" s="29">
        <v>34</v>
      </c>
      <c r="AO1196" s="29">
        <v>141</v>
      </c>
      <c r="AP1196" s="72">
        <f>Table6[[#This Row],[FRL]]/Table6[[#This Row],[Total Students]]</f>
        <v>0.42089552238805972</v>
      </c>
      <c r="AQ1196" s="29">
        <v>141</v>
      </c>
      <c r="AR1196" s="57">
        <f>Table6[[#This Row],[At Risk]]/Table6[[#This Row],[Total Students]]</f>
        <v>0.42089552238805972</v>
      </c>
      <c r="AS1196" s="29" t="s">
        <v>1767</v>
      </c>
      <c r="AT1196" s="29" t="s">
        <v>1786</v>
      </c>
      <c r="AU1196" s="70" t="s">
        <v>3247</v>
      </c>
    </row>
    <row r="1197" spans="2:47" x14ac:dyDescent="0.25">
      <c r="B1197" s="28" t="s">
        <v>1808</v>
      </c>
      <c r="C1197" s="28" t="s">
        <v>194</v>
      </c>
      <c r="D1197" s="28" t="s">
        <v>195</v>
      </c>
      <c r="E1197" s="28" t="s">
        <v>2873</v>
      </c>
      <c r="F1197" s="28" t="s">
        <v>1561</v>
      </c>
      <c r="G1197" s="29">
        <v>355</v>
      </c>
      <c r="H1197" s="29">
        <v>168</v>
      </c>
      <c r="I1197" s="31">
        <v>0.47323943661971801</v>
      </c>
      <c r="J1197" s="29">
        <v>187</v>
      </c>
      <c r="K1197" s="31">
        <v>0.52676056338028199</v>
      </c>
      <c r="L1197" s="29">
        <v>1</v>
      </c>
      <c r="M1197" s="29">
        <v>5</v>
      </c>
      <c r="N1197" s="29">
        <v>131</v>
      </c>
      <c r="O1197" s="29">
        <v>17</v>
      </c>
      <c r="P1197" s="29">
        <v>0</v>
      </c>
      <c r="Q1197" s="29">
        <v>162</v>
      </c>
      <c r="R1197" s="29">
        <v>39</v>
      </c>
      <c r="S1197" s="29">
        <f>SUM(Table6[[#This Row],[AmInd]:[HawPI]],Table6[[#This Row],[Multiple]])</f>
        <v>193</v>
      </c>
      <c r="T1197" s="29">
        <v>350</v>
      </c>
      <c r="U1197" s="31">
        <v>0.98591549295774705</v>
      </c>
      <c r="V1197" s="29">
        <v>5</v>
      </c>
      <c r="W1197" s="31">
        <v>1.4084507042253501E-2</v>
      </c>
      <c r="X1197" s="29">
        <v>0</v>
      </c>
      <c r="Y1197" s="29">
        <v>24</v>
      </c>
      <c r="Z1197" s="29" t="s">
        <v>1869</v>
      </c>
      <c r="AA1197" s="29">
        <v>174</v>
      </c>
      <c r="AB1197" s="29">
        <v>157</v>
      </c>
      <c r="AC1197" s="29">
        <v>0</v>
      </c>
      <c r="AD1197" s="28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294</v>
      </c>
      <c r="AP1197" s="72">
        <f>Table6[[#This Row],[FRL]]/Table6[[#This Row],[Total Students]]</f>
        <v>0.82816901408450705</v>
      </c>
      <c r="AQ1197" s="29">
        <v>295</v>
      </c>
      <c r="AR1197" s="57">
        <f>Table6[[#This Row],[At Risk]]/Table6[[#This Row],[Total Students]]</f>
        <v>0.83098591549295775</v>
      </c>
      <c r="AS1197" s="29" t="s">
        <v>1767</v>
      </c>
      <c r="AT1197" s="29" t="s">
        <v>1786</v>
      </c>
      <c r="AU1197" s="70" t="s">
        <v>3247</v>
      </c>
    </row>
    <row r="1198" spans="2:47" x14ac:dyDescent="0.25">
      <c r="B1198" s="28" t="s">
        <v>1808</v>
      </c>
      <c r="C1198" s="28" t="s">
        <v>194</v>
      </c>
      <c r="D1198" s="28" t="s">
        <v>195</v>
      </c>
      <c r="E1198" s="28" t="s">
        <v>2874</v>
      </c>
      <c r="F1198" s="28" t="s">
        <v>1562</v>
      </c>
      <c r="G1198" s="29">
        <v>371</v>
      </c>
      <c r="H1198" s="29">
        <v>181</v>
      </c>
      <c r="I1198" s="31">
        <v>0.48787061994609199</v>
      </c>
      <c r="J1198" s="29">
        <v>190</v>
      </c>
      <c r="K1198" s="31">
        <v>0.51212938005390796</v>
      </c>
      <c r="L1198" s="29">
        <v>6</v>
      </c>
      <c r="M1198" s="29">
        <v>0</v>
      </c>
      <c r="N1198" s="29">
        <v>1</v>
      </c>
      <c r="O1198" s="29">
        <v>7</v>
      </c>
      <c r="P1198" s="29">
        <v>1</v>
      </c>
      <c r="Q1198" s="29">
        <v>355</v>
      </c>
      <c r="R1198" s="29">
        <v>1</v>
      </c>
      <c r="S1198" s="29">
        <f>SUM(Table6[[#This Row],[AmInd]:[HawPI]],Table6[[#This Row],[Multiple]])</f>
        <v>16</v>
      </c>
      <c r="T1198" s="29">
        <v>371</v>
      </c>
      <c r="U1198" s="31">
        <v>1</v>
      </c>
      <c r="V1198" s="29">
        <v>0</v>
      </c>
      <c r="W1198" s="31">
        <v>0</v>
      </c>
      <c r="X1198" s="29">
        <v>0</v>
      </c>
      <c r="Y1198" s="29">
        <v>0</v>
      </c>
      <c r="Z1198" s="29" t="s">
        <v>1869</v>
      </c>
      <c r="AA1198" s="29">
        <v>29</v>
      </c>
      <c r="AB1198" s="29">
        <v>35</v>
      </c>
      <c r="AC1198" s="29">
        <v>34</v>
      </c>
      <c r="AD1198" s="28">
        <v>34</v>
      </c>
      <c r="AE1198" s="29">
        <v>20</v>
      </c>
      <c r="AF1198" s="29">
        <v>26</v>
      </c>
      <c r="AG1198" s="29">
        <v>29</v>
      </c>
      <c r="AH1198" s="29">
        <v>34</v>
      </c>
      <c r="AI1198" s="29">
        <v>27</v>
      </c>
      <c r="AJ1198" s="29">
        <v>27</v>
      </c>
      <c r="AK1198" s="29">
        <v>0</v>
      </c>
      <c r="AL1198" s="29">
        <v>33</v>
      </c>
      <c r="AM1198" s="29">
        <v>23</v>
      </c>
      <c r="AN1198" s="29">
        <v>20</v>
      </c>
      <c r="AO1198" s="29">
        <v>255</v>
      </c>
      <c r="AP1198" s="72">
        <f>Table6[[#This Row],[FRL]]/Table6[[#This Row],[Total Students]]</f>
        <v>0.68733153638814015</v>
      </c>
      <c r="AQ1198" s="29">
        <v>255</v>
      </c>
      <c r="AR1198" s="57">
        <f>Table6[[#This Row],[At Risk]]/Table6[[#This Row],[Total Students]]</f>
        <v>0.68733153638814015</v>
      </c>
      <c r="AS1198" s="29" t="s">
        <v>1767</v>
      </c>
      <c r="AT1198" s="29" t="s">
        <v>1786</v>
      </c>
      <c r="AU1198" s="70" t="s">
        <v>3247</v>
      </c>
    </row>
    <row r="1199" spans="2:47" x14ac:dyDescent="0.25">
      <c r="B1199" s="28" t="s">
        <v>1808</v>
      </c>
      <c r="C1199" s="28" t="s">
        <v>194</v>
      </c>
      <c r="D1199" s="28" t="s">
        <v>195</v>
      </c>
      <c r="E1199" s="28" t="s">
        <v>2875</v>
      </c>
      <c r="F1199" s="28" t="s">
        <v>1563</v>
      </c>
      <c r="G1199" s="29">
        <v>344</v>
      </c>
      <c r="H1199" s="29">
        <v>162</v>
      </c>
      <c r="I1199" s="31">
        <v>0.47093023255813998</v>
      </c>
      <c r="J1199" s="29">
        <v>182</v>
      </c>
      <c r="K1199" s="31">
        <v>0.52906976744186096</v>
      </c>
      <c r="L1199" s="29">
        <v>3</v>
      </c>
      <c r="M1199" s="29">
        <v>0</v>
      </c>
      <c r="N1199" s="29">
        <v>2</v>
      </c>
      <c r="O1199" s="29">
        <v>10</v>
      </c>
      <c r="P1199" s="29">
        <v>0</v>
      </c>
      <c r="Q1199" s="29">
        <v>329</v>
      </c>
      <c r="R1199" s="29">
        <v>0</v>
      </c>
      <c r="S1199" s="29">
        <f>SUM(Table6[[#This Row],[AmInd]:[HawPI]],Table6[[#This Row],[Multiple]])</f>
        <v>15</v>
      </c>
      <c r="T1199" s="29">
        <v>341</v>
      </c>
      <c r="U1199" s="31">
        <v>0.99127906976744196</v>
      </c>
      <c r="V1199" s="29">
        <v>3</v>
      </c>
      <c r="W1199" s="31">
        <v>8.7209302325581394E-3</v>
      </c>
      <c r="X1199" s="29">
        <v>0</v>
      </c>
      <c r="Y1199" s="29">
        <v>3</v>
      </c>
      <c r="Z1199" s="29" t="s">
        <v>1869</v>
      </c>
      <c r="AA1199" s="29">
        <v>20</v>
      </c>
      <c r="AB1199" s="29">
        <v>28</v>
      </c>
      <c r="AC1199" s="29">
        <v>22</v>
      </c>
      <c r="AD1199" s="28">
        <v>26</v>
      </c>
      <c r="AE1199" s="29">
        <v>30</v>
      </c>
      <c r="AF1199" s="29">
        <v>30</v>
      </c>
      <c r="AG1199" s="29">
        <v>23</v>
      </c>
      <c r="AH1199" s="29">
        <v>31</v>
      </c>
      <c r="AI1199" s="29">
        <v>28</v>
      </c>
      <c r="AJ1199" s="29">
        <v>30</v>
      </c>
      <c r="AK1199" s="29">
        <v>0</v>
      </c>
      <c r="AL1199" s="29">
        <v>23</v>
      </c>
      <c r="AM1199" s="29">
        <v>31</v>
      </c>
      <c r="AN1199" s="29">
        <v>19</v>
      </c>
      <c r="AO1199" s="29">
        <v>183</v>
      </c>
      <c r="AP1199" s="72">
        <f>Table6[[#This Row],[FRL]]/Table6[[#This Row],[Total Students]]</f>
        <v>0.53197674418604646</v>
      </c>
      <c r="AQ1199" s="29">
        <v>183</v>
      </c>
      <c r="AR1199" s="57">
        <f>Table6[[#This Row],[At Risk]]/Table6[[#This Row],[Total Students]]</f>
        <v>0.53197674418604646</v>
      </c>
      <c r="AS1199" s="29" t="s">
        <v>1767</v>
      </c>
      <c r="AT1199" s="29" t="s">
        <v>1786</v>
      </c>
      <c r="AU1199" s="70" t="s">
        <v>3247</v>
      </c>
    </row>
    <row r="1200" spans="2:47" x14ac:dyDescent="0.25">
      <c r="B1200" s="28" t="s">
        <v>1808</v>
      </c>
      <c r="C1200" s="28" t="s">
        <v>194</v>
      </c>
      <c r="D1200" s="28" t="s">
        <v>195</v>
      </c>
      <c r="E1200" s="28" t="s">
        <v>2876</v>
      </c>
      <c r="F1200" s="28" t="s">
        <v>1564</v>
      </c>
      <c r="G1200" s="29">
        <v>362</v>
      </c>
      <c r="H1200" s="29">
        <v>163</v>
      </c>
      <c r="I1200" s="31">
        <v>0.450276243093923</v>
      </c>
      <c r="J1200" s="29">
        <v>199</v>
      </c>
      <c r="K1200" s="31">
        <v>0.549723756906077</v>
      </c>
      <c r="L1200" s="29">
        <v>9</v>
      </c>
      <c r="M1200" s="29">
        <v>0</v>
      </c>
      <c r="N1200" s="29">
        <v>0</v>
      </c>
      <c r="O1200" s="29">
        <v>7</v>
      </c>
      <c r="P1200" s="29">
        <v>1</v>
      </c>
      <c r="Q1200" s="29">
        <v>344</v>
      </c>
      <c r="R1200" s="29">
        <v>1</v>
      </c>
      <c r="S1200" s="29">
        <f>SUM(Table6[[#This Row],[AmInd]:[HawPI]],Table6[[#This Row],[Multiple]])</f>
        <v>18</v>
      </c>
      <c r="T1200" s="29">
        <v>362</v>
      </c>
      <c r="U1200" s="31">
        <v>1</v>
      </c>
      <c r="V1200" s="29">
        <v>0</v>
      </c>
      <c r="W1200" s="31">
        <v>0</v>
      </c>
      <c r="X1200" s="29">
        <v>0</v>
      </c>
      <c r="Y1200" s="29">
        <v>2</v>
      </c>
      <c r="Z1200" s="29" t="s">
        <v>1869</v>
      </c>
      <c r="AA1200" s="29">
        <v>28</v>
      </c>
      <c r="AB1200" s="29">
        <v>30</v>
      </c>
      <c r="AC1200" s="29">
        <v>29</v>
      </c>
      <c r="AD1200" s="28">
        <v>31</v>
      </c>
      <c r="AE1200" s="29">
        <v>28</v>
      </c>
      <c r="AF1200" s="29">
        <v>25</v>
      </c>
      <c r="AG1200" s="29">
        <v>31</v>
      </c>
      <c r="AH1200" s="29">
        <v>22</v>
      </c>
      <c r="AI1200" s="29">
        <v>30</v>
      </c>
      <c r="AJ1200" s="29">
        <v>23</v>
      </c>
      <c r="AK1200" s="29">
        <v>0</v>
      </c>
      <c r="AL1200" s="29">
        <v>22</v>
      </c>
      <c r="AM1200" s="29">
        <v>34</v>
      </c>
      <c r="AN1200" s="29">
        <v>27</v>
      </c>
      <c r="AO1200" s="29">
        <v>187</v>
      </c>
      <c r="AP1200" s="72">
        <f>Table6[[#This Row],[FRL]]/Table6[[#This Row],[Total Students]]</f>
        <v>0.51657458563535907</v>
      </c>
      <c r="AQ1200" s="29">
        <v>187</v>
      </c>
      <c r="AR1200" s="57">
        <f>Table6[[#This Row],[At Risk]]/Table6[[#This Row],[Total Students]]</f>
        <v>0.51657458563535907</v>
      </c>
      <c r="AS1200" s="29" t="s">
        <v>1767</v>
      </c>
      <c r="AT1200" s="29" t="s">
        <v>1786</v>
      </c>
      <c r="AU1200" s="70" t="s">
        <v>3247</v>
      </c>
    </row>
    <row r="1201" spans="2:47" x14ac:dyDescent="0.25">
      <c r="B1201" s="28" t="s">
        <v>1808</v>
      </c>
      <c r="C1201" s="28" t="s">
        <v>194</v>
      </c>
      <c r="D1201" s="28" t="s">
        <v>195</v>
      </c>
      <c r="E1201" s="28" t="s">
        <v>2877</v>
      </c>
      <c r="F1201" s="28" t="s">
        <v>1565</v>
      </c>
      <c r="G1201" s="29">
        <v>735</v>
      </c>
      <c r="H1201" s="29">
        <v>345</v>
      </c>
      <c r="I1201" s="31">
        <v>0.469387755102041</v>
      </c>
      <c r="J1201" s="29">
        <v>390</v>
      </c>
      <c r="K1201" s="31">
        <v>0.530612244897959</v>
      </c>
      <c r="L1201" s="29">
        <v>4</v>
      </c>
      <c r="M1201" s="29">
        <v>12</v>
      </c>
      <c r="N1201" s="29">
        <v>278</v>
      </c>
      <c r="O1201" s="29">
        <v>68</v>
      </c>
      <c r="P1201" s="29">
        <v>6</v>
      </c>
      <c r="Q1201" s="29">
        <v>330</v>
      </c>
      <c r="R1201" s="29">
        <v>37</v>
      </c>
      <c r="S1201" s="29">
        <f>SUM(Table6[[#This Row],[AmInd]:[HawPI]],Table6[[#This Row],[Multiple]])</f>
        <v>405</v>
      </c>
      <c r="T1201" s="29">
        <v>727</v>
      </c>
      <c r="U1201" s="31">
        <v>0.98911564625850301</v>
      </c>
      <c r="V1201" s="29">
        <v>8</v>
      </c>
      <c r="W1201" s="31">
        <v>1.08843537414966E-2</v>
      </c>
      <c r="X1201" s="29">
        <v>0</v>
      </c>
      <c r="Y1201" s="29">
        <v>0</v>
      </c>
      <c r="Z1201" s="29" t="s">
        <v>1869</v>
      </c>
      <c r="AA1201" s="29">
        <v>0</v>
      </c>
      <c r="AB1201" s="29">
        <v>0</v>
      </c>
      <c r="AC1201" s="29">
        <v>0</v>
      </c>
      <c r="AD1201" s="28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199</v>
      </c>
      <c r="AK1201" s="29">
        <v>0</v>
      </c>
      <c r="AL1201" s="29">
        <v>200</v>
      </c>
      <c r="AM1201" s="29">
        <v>154</v>
      </c>
      <c r="AN1201" s="29">
        <v>182</v>
      </c>
      <c r="AO1201" s="29">
        <v>359</v>
      </c>
      <c r="AP1201" s="72">
        <f>Table6[[#This Row],[FRL]]/Table6[[#This Row],[Total Students]]</f>
        <v>0.48843537414965987</v>
      </c>
      <c r="AQ1201" s="29">
        <v>366</v>
      </c>
      <c r="AR1201" s="57">
        <f>Table6[[#This Row],[At Risk]]/Table6[[#This Row],[Total Students]]</f>
        <v>0.49795918367346936</v>
      </c>
      <c r="AS1201" s="29" t="s">
        <v>1767</v>
      </c>
      <c r="AT1201" s="29" t="s">
        <v>1786</v>
      </c>
      <c r="AU1201" s="70" t="s">
        <v>3247</v>
      </c>
    </row>
    <row r="1202" spans="2:47" x14ac:dyDescent="0.25">
      <c r="B1202" s="28" t="s">
        <v>1808</v>
      </c>
      <c r="C1202" s="28" t="s">
        <v>194</v>
      </c>
      <c r="D1202" s="28" t="s">
        <v>195</v>
      </c>
      <c r="E1202" s="28" t="s">
        <v>2878</v>
      </c>
      <c r="F1202" s="28" t="s">
        <v>1566</v>
      </c>
      <c r="G1202" s="29">
        <v>386</v>
      </c>
      <c r="H1202" s="29">
        <v>194</v>
      </c>
      <c r="I1202" s="31">
        <v>0.50259067357512999</v>
      </c>
      <c r="J1202" s="29">
        <v>192</v>
      </c>
      <c r="K1202" s="31">
        <v>0.49740932642487001</v>
      </c>
      <c r="L1202" s="29">
        <v>7</v>
      </c>
      <c r="M1202" s="29">
        <v>6</v>
      </c>
      <c r="N1202" s="29">
        <v>130</v>
      </c>
      <c r="O1202" s="29">
        <v>46</v>
      </c>
      <c r="P1202" s="29">
        <v>5</v>
      </c>
      <c r="Q1202" s="29">
        <v>180</v>
      </c>
      <c r="R1202" s="29">
        <v>12</v>
      </c>
      <c r="S1202" s="29">
        <f>SUM(Table6[[#This Row],[AmInd]:[HawPI]],Table6[[#This Row],[Multiple]])</f>
        <v>206</v>
      </c>
      <c r="T1202" s="29">
        <v>381</v>
      </c>
      <c r="U1202" s="31">
        <v>0.98704663212435195</v>
      </c>
      <c r="V1202" s="29">
        <v>5</v>
      </c>
      <c r="W1202" s="31">
        <v>1.2953367875647701E-2</v>
      </c>
      <c r="X1202" s="29">
        <v>0</v>
      </c>
      <c r="Y1202" s="29">
        <v>0</v>
      </c>
      <c r="Z1202" s="29" t="s">
        <v>1869</v>
      </c>
      <c r="AA1202" s="29">
        <v>0</v>
      </c>
      <c r="AB1202" s="29">
        <v>0</v>
      </c>
      <c r="AC1202" s="29">
        <v>0</v>
      </c>
      <c r="AD1202" s="28">
        <v>0</v>
      </c>
      <c r="AE1202" s="29">
        <v>0</v>
      </c>
      <c r="AF1202" s="29">
        <v>0</v>
      </c>
      <c r="AG1202" s="29">
        <v>0</v>
      </c>
      <c r="AH1202" s="29">
        <v>208</v>
      </c>
      <c r="AI1202" s="29">
        <v>178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220</v>
      </c>
      <c r="AP1202" s="72">
        <f>Table6[[#This Row],[FRL]]/Table6[[#This Row],[Total Students]]</f>
        <v>0.56994818652849744</v>
      </c>
      <c r="AQ1202" s="29">
        <v>222</v>
      </c>
      <c r="AR1202" s="57">
        <f>Table6[[#This Row],[At Risk]]/Table6[[#This Row],[Total Students]]</f>
        <v>0.57512953367875652</v>
      </c>
      <c r="AS1202" s="29" t="s">
        <v>1767</v>
      </c>
      <c r="AT1202" s="29" t="s">
        <v>1786</v>
      </c>
      <c r="AU1202" s="70" t="s">
        <v>3247</v>
      </c>
    </row>
    <row r="1203" spans="2:47" x14ac:dyDescent="0.25">
      <c r="B1203" s="28" t="s">
        <v>1808</v>
      </c>
      <c r="C1203" s="28" t="s">
        <v>194</v>
      </c>
      <c r="D1203" s="28" t="s">
        <v>195</v>
      </c>
      <c r="E1203" s="28" t="s">
        <v>2879</v>
      </c>
      <c r="F1203" s="28" t="s">
        <v>1567</v>
      </c>
      <c r="G1203" s="29">
        <v>709</v>
      </c>
      <c r="H1203" s="29">
        <v>345</v>
      </c>
      <c r="I1203" s="31">
        <v>0.48660084626234101</v>
      </c>
      <c r="J1203" s="29">
        <v>364</v>
      </c>
      <c r="K1203" s="31">
        <v>0.51339915373765899</v>
      </c>
      <c r="L1203" s="29">
        <v>4</v>
      </c>
      <c r="M1203" s="29">
        <v>12</v>
      </c>
      <c r="N1203" s="29">
        <v>123</v>
      </c>
      <c r="O1203" s="29">
        <v>87</v>
      </c>
      <c r="P1203" s="29">
        <v>13</v>
      </c>
      <c r="Q1203" s="29">
        <v>401</v>
      </c>
      <c r="R1203" s="29">
        <v>69</v>
      </c>
      <c r="S1203" s="29">
        <f>SUM(Table6[[#This Row],[AmInd]:[HawPI]],Table6[[#This Row],[Multiple]])</f>
        <v>308</v>
      </c>
      <c r="T1203" s="29">
        <v>697</v>
      </c>
      <c r="U1203" s="31">
        <v>0.98307475317348403</v>
      </c>
      <c r="V1203" s="29">
        <v>12</v>
      </c>
      <c r="W1203" s="31">
        <v>1.6925246826516201E-2</v>
      </c>
      <c r="X1203" s="29">
        <v>0</v>
      </c>
      <c r="Y1203" s="29">
        <v>4</v>
      </c>
      <c r="Z1203" s="29" t="s">
        <v>1869</v>
      </c>
      <c r="AA1203" s="29">
        <v>87</v>
      </c>
      <c r="AB1203" s="29">
        <v>99</v>
      </c>
      <c r="AC1203" s="29">
        <v>97</v>
      </c>
      <c r="AD1203" s="28">
        <v>99</v>
      </c>
      <c r="AE1203" s="29">
        <v>95</v>
      </c>
      <c r="AF1203" s="29">
        <v>123</v>
      </c>
      <c r="AG1203" s="29">
        <v>105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466</v>
      </c>
      <c r="AP1203" s="72">
        <f>Table6[[#This Row],[FRL]]/Table6[[#This Row],[Total Students]]</f>
        <v>0.65726375176304652</v>
      </c>
      <c r="AQ1203" s="29">
        <v>471</v>
      </c>
      <c r="AR1203" s="57">
        <f>Table6[[#This Row],[At Risk]]/Table6[[#This Row],[Total Students]]</f>
        <v>0.6643159379407616</v>
      </c>
      <c r="AS1203" s="29" t="s">
        <v>1767</v>
      </c>
      <c r="AT1203" s="29" t="s">
        <v>1786</v>
      </c>
      <c r="AU1203" s="70" t="s">
        <v>3247</v>
      </c>
    </row>
    <row r="1204" spans="2:47" x14ac:dyDescent="0.25">
      <c r="B1204" s="28" t="s">
        <v>1808</v>
      </c>
      <c r="C1204" s="28" t="s">
        <v>194</v>
      </c>
      <c r="D1204" s="28" t="s">
        <v>195</v>
      </c>
      <c r="E1204" s="28" t="s">
        <v>2880</v>
      </c>
      <c r="F1204" s="28" t="s">
        <v>1568</v>
      </c>
      <c r="G1204" s="29">
        <v>519</v>
      </c>
      <c r="H1204" s="29">
        <v>248</v>
      </c>
      <c r="I1204" s="31">
        <v>0.47784200385356501</v>
      </c>
      <c r="J1204" s="29">
        <v>271</v>
      </c>
      <c r="K1204" s="31">
        <v>0.52215799614643499</v>
      </c>
      <c r="L1204" s="29">
        <v>3</v>
      </c>
      <c r="M1204" s="29">
        <v>10</v>
      </c>
      <c r="N1204" s="29">
        <v>105</v>
      </c>
      <c r="O1204" s="29">
        <v>55</v>
      </c>
      <c r="P1204" s="29">
        <v>8</v>
      </c>
      <c r="Q1204" s="29">
        <v>293</v>
      </c>
      <c r="R1204" s="29">
        <v>45</v>
      </c>
      <c r="S1204" s="29">
        <f>SUM(Table6[[#This Row],[AmInd]:[HawPI]],Table6[[#This Row],[Multiple]])</f>
        <v>226</v>
      </c>
      <c r="T1204" s="29">
        <v>516</v>
      </c>
      <c r="U1204" s="31">
        <v>0.99421965317919103</v>
      </c>
      <c r="V1204" s="29">
        <v>3</v>
      </c>
      <c r="W1204" s="31">
        <v>5.78034682080925E-3</v>
      </c>
      <c r="X1204" s="29">
        <v>0</v>
      </c>
      <c r="Y1204" s="29">
        <v>0</v>
      </c>
      <c r="Z1204" s="29" t="s">
        <v>1869</v>
      </c>
      <c r="AA1204" s="29">
        <v>0</v>
      </c>
      <c r="AB1204" s="29">
        <v>0</v>
      </c>
      <c r="AC1204" s="29">
        <v>0</v>
      </c>
      <c r="AD1204" s="28">
        <v>0</v>
      </c>
      <c r="AE1204" s="29">
        <v>0</v>
      </c>
      <c r="AF1204" s="29">
        <v>0</v>
      </c>
      <c r="AG1204" s="29">
        <v>0</v>
      </c>
      <c r="AH1204" s="29">
        <v>90</v>
      </c>
      <c r="AI1204" s="29">
        <v>103</v>
      </c>
      <c r="AJ1204" s="29">
        <v>94</v>
      </c>
      <c r="AK1204" s="29">
        <v>0</v>
      </c>
      <c r="AL1204" s="29">
        <v>91</v>
      </c>
      <c r="AM1204" s="29">
        <v>69</v>
      </c>
      <c r="AN1204" s="29">
        <v>72</v>
      </c>
      <c r="AO1204" s="29">
        <v>277</v>
      </c>
      <c r="AP1204" s="72">
        <f>Table6[[#This Row],[FRL]]/Table6[[#This Row],[Total Students]]</f>
        <v>0.53371868978805392</v>
      </c>
      <c r="AQ1204" s="29">
        <v>279</v>
      </c>
      <c r="AR1204" s="57">
        <f>Table6[[#This Row],[At Risk]]/Table6[[#This Row],[Total Students]]</f>
        <v>0.53757225433526012</v>
      </c>
      <c r="AS1204" s="29" t="s">
        <v>1767</v>
      </c>
      <c r="AT1204" s="29" t="s">
        <v>1786</v>
      </c>
      <c r="AU1204" s="70" t="s">
        <v>3247</v>
      </c>
    </row>
    <row r="1205" spans="2:47" x14ac:dyDescent="0.25">
      <c r="B1205" s="28" t="s">
        <v>1808</v>
      </c>
      <c r="C1205" s="28" t="s">
        <v>194</v>
      </c>
      <c r="D1205" s="28" t="s">
        <v>195</v>
      </c>
      <c r="E1205" s="28" t="s">
        <v>2881</v>
      </c>
      <c r="F1205" s="28" t="s">
        <v>1569</v>
      </c>
      <c r="G1205" s="29">
        <v>449</v>
      </c>
      <c r="H1205" s="29">
        <v>197</v>
      </c>
      <c r="I1205" s="31">
        <v>0.43875278396436501</v>
      </c>
      <c r="J1205" s="29">
        <v>252</v>
      </c>
      <c r="K1205" s="31">
        <v>0.56124721603563499</v>
      </c>
      <c r="L1205" s="29">
        <v>10</v>
      </c>
      <c r="M1205" s="29">
        <v>0</v>
      </c>
      <c r="N1205" s="29">
        <v>1</v>
      </c>
      <c r="O1205" s="29">
        <v>4</v>
      </c>
      <c r="P1205" s="29">
        <v>0</v>
      </c>
      <c r="Q1205" s="29">
        <v>424</v>
      </c>
      <c r="R1205" s="29">
        <v>10</v>
      </c>
      <c r="S1205" s="29">
        <f>SUM(Table6[[#This Row],[AmInd]:[HawPI]],Table6[[#This Row],[Multiple]])</f>
        <v>25</v>
      </c>
      <c r="T1205" s="29">
        <v>448</v>
      </c>
      <c r="U1205" s="31">
        <v>0.99777282850779503</v>
      </c>
      <c r="V1205" s="29">
        <v>1</v>
      </c>
      <c r="W1205" s="31">
        <v>2.2271714922049001E-3</v>
      </c>
      <c r="X1205" s="29">
        <v>0</v>
      </c>
      <c r="Y1205" s="29">
        <v>1</v>
      </c>
      <c r="Z1205" s="29" t="s">
        <v>1869</v>
      </c>
      <c r="AA1205" s="29">
        <v>27</v>
      </c>
      <c r="AB1205" s="29">
        <v>37</v>
      </c>
      <c r="AC1205" s="29">
        <v>41</v>
      </c>
      <c r="AD1205" s="28">
        <v>34</v>
      </c>
      <c r="AE1205" s="29">
        <v>39</v>
      </c>
      <c r="AF1205" s="29">
        <v>36</v>
      </c>
      <c r="AG1205" s="29">
        <v>34</v>
      </c>
      <c r="AH1205" s="29">
        <v>30</v>
      </c>
      <c r="AI1205" s="29">
        <v>30</v>
      </c>
      <c r="AJ1205" s="29">
        <v>38</v>
      </c>
      <c r="AK1205" s="29">
        <v>0</v>
      </c>
      <c r="AL1205" s="29">
        <v>44</v>
      </c>
      <c r="AM1205" s="29">
        <v>26</v>
      </c>
      <c r="AN1205" s="29">
        <v>32</v>
      </c>
      <c r="AO1205" s="29">
        <v>304</v>
      </c>
      <c r="AP1205" s="72">
        <f>Table6[[#This Row],[FRL]]/Table6[[#This Row],[Total Students]]</f>
        <v>0.6770601336302895</v>
      </c>
      <c r="AQ1205" s="29">
        <v>305</v>
      </c>
      <c r="AR1205" s="57">
        <f>Table6[[#This Row],[At Risk]]/Table6[[#This Row],[Total Students]]</f>
        <v>0.67928730512249447</v>
      </c>
      <c r="AS1205" s="29" t="s">
        <v>1767</v>
      </c>
      <c r="AT1205" s="29" t="s">
        <v>1786</v>
      </c>
      <c r="AU1205" s="70" t="s">
        <v>3247</v>
      </c>
    </row>
    <row r="1206" spans="2:47" x14ac:dyDescent="0.25">
      <c r="B1206" s="28" t="s">
        <v>1808</v>
      </c>
      <c r="C1206" s="28" t="s">
        <v>194</v>
      </c>
      <c r="D1206" s="28" t="s">
        <v>195</v>
      </c>
      <c r="E1206" s="28" t="s">
        <v>2882</v>
      </c>
      <c r="F1206" s="28" t="s">
        <v>1856</v>
      </c>
      <c r="G1206" s="29">
        <v>638</v>
      </c>
      <c r="H1206" s="29">
        <v>310</v>
      </c>
      <c r="I1206" s="31">
        <v>0.4858934169279</v>
      </c>
      <c r="J1206" s="29">
        <v>328</v>
      </c>
      <c r="K1206" s="31">
        <v>0.5141065830721</v>
      </c>
      <c r="L1206" s="29">
        <v>4</v>
      </c>
      <c r="M1206" s="29">
        <v>19</v>
      </c>
      <c r="N1206" s="29">
        <v>123</v>
      </c>
      <c r="O1206" s="29">
        <v>93</v>
      </c>
      <c r="P1206" s="29">
        <v>13</v>
      </c>
      <c r="Q1206" s="29">
        <v>348</v>
      </c>
      <c r="R1206" s="29">
        <v>38</v>
      </c>
      <c r="S1206" s="29">
        <f>SUM(Table6[[#This Row],[AmInd]:[HawPI]],Table6[[#This Row],[Multiple]])</f>
        <v>290</v>
      </c>
      <c r="T1206" s="29">
        <v>617</v>
      </c>
      <c r="U1206" s="31">
        <v>0.96708463949843304</v>
      </c>
      <c r="V1206" s="29">
        <v>21</v>
      </c>
      <c r="W1206" s="31">
        <v>3.2915360501567403E-2</v>
      </c>
      <c r="X1206" s="29">
        <v>0</v>
      </c>
      <c r="Y1206" s="29">
        <v>0</v>
      </c>
      <c r="Z1206" s="29" t="s">
        <v>1869</v>
      </c>
      <c r="AA1206" s="29">
        <v>0</v>
      </c>
      <c r="AB1206" s="29">
        <v>200</v>
      </c>
      <c r="AC1206" s="29">
        <v>149</v>
      </c>
      <c r="AD1206" s="28">
        <v>145</v>
      </c>
      <c r="AE1206" s="29">
        <v>144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313</v>
      </c>
      <c r="AP1206" s="72">
        <f>Table6[[#This Row],[FRL]]/Table6[[#This Row],[Total Students]]</f>
        <v>0.49059561128526646</v>
      </c>
      <c r="AQ1206" s="29">
        <v>320</v>
      </c>
      <c r="AR1206" s="57">
        <f>Table6[[#This Row],[At Risk]]/Table6[[#This Row],[Total Students]]</f>
        <v>0.50156739811912221</v>
      </c>
      <c r="AS1206" s="29" t="s">
        <v>1767</v>
      </c>
      <c r="AT1206" s="29" t="s">
        <v>1786</v>
      </c>
      <c r="AU1206" s="70" t="s">
        <v>3247</v>
      </c>
    </row>
    <row r="1207" spans="2:47" x14ac:dyDescent="0.25">
      <c r="B1207" s="28" t="s">
        <v>1808</v>
      </c>
      <c r="C1207" s="28" t="s">
        <v>194</v>
      </c>
      <c r="D1207" s="28" t="s">
        <v>195</v>
      </c>
      <c r="E1207" s="28" t="s">
        <v>2883</v>
      </c>
      <c r="F1207" s="28" t="s">
        <v>1570</v>
      </c>
      <c r="G1207" s="29">
        <v>526</v>
      </c>
      <c r="H1207" s="29">
        <v>246</v>
      </c>
      <c r="I1207" s="31">
        <v>0.46768060836501901</v>
      </c>
      <c r="J1207" s="29">
        <v>280</v>
      </c>
      <c r="K1207" s="31">
        <v>0.53231939163498099</v>
      </c>
      <c r="L1207" s="29">
        <v>5</v>
      </c>
      <c r="M1207" s="29">
        <v>4</v>
      </c>
      <c r="N1207" s="29">
        <v>22</v>
      </c>
      <c r="O1207" s="29">
        <v>24</v>
      </c>
      <c r="P1207" s="29">
        <v>0</v>
      </c>
      <c r="Q1207" s="29">
        <v>459</v>
      </c>
      <c r="R1207" s="29">
        <v>12</v>
      </c>
      <c r="S1207" s="29">
        <f>SUM(Table6[[#This Row],[AmInd]:[HawPI]],Table6[[#This Row],[Multiple]])</f>
        <v>67</v>
      </c>
      <c r="T1207" s="29">
        <v>523</v>
      </c>
      <c r="U1207" s="31">
        <v>0.99429657794676796</v>
      </c>
      <c r="V1207" s="29">
        <v>3</v>
      </c>
      <c r="W1207" s="31">
        <v>5.7034220532319402E-3</v>
      </c>
      <c r="X1207" s="29">
        <v>0</v>
      </c>
      <c r="Y1207" s="29">
        <v>0</v>
      </c>
      <c r="Z1207" s="29" t="s">
        <v>1869</v>
      </c>
      <c r="AA1207" s="29">
        <v>0</v>
      </c>
      <c r="AB1207" s="29">
        <v>0</v>
      </c>
      <c r="AC1207" s="29">
        <v>0</v>
      </c>
      <c r="AD1207" s="28">
        <v>0</v>
      </c>
      <c r="AE1207" s="29">
        <v>0</v>
      </c>
      <c r="AF1207" s="29">
        <v>0</v>
      </c>
      <c r="AG1207" s="29">
        <v>0</v>
      </c>
      <c r="AH1207" s="29">
        <v>106</v>
      </c>
      <c r="AI1207" s="29">
        <v>100</v>
      </c>
      <c r="AJ1207" s="29">
        <v>78</v>
      </c>
      <c r="AK1207" s="29">
        <v>8</v>
      </c>
      <c r="AL1207" s="29">
        <v>75</v>
      </c>
      <c r="AM1207" s="29">
        <v>82</v>
      </c>
      <c r="AN1207" s="29">
        <v>77</v>
      </c>
      <c r="AO1207" s="29">
        <v>228</v>
      </c>
      <c r="AP1207" s="72">
        <f>Table6[[#This Row],[FRL]]/Table6[[#This Row],[Total Students]]</f>
        <v>0.43346007604562736</v>
      </c>
      <c r="AQ1207" s="29">
        <v>230</v>
      </c>
      <c r="AR1207" s="57">
        <f>Table6[[#This Row],[At Risk]]/Table6[[#This Row],[Total Students]]</f>
        <v>0.43726235741444869</v>
      </c>
      <c r="AS1207" s="29" t="s">
        <v>1767</v>
      </c>
      <c r="AT1207" s="29" t="s">
        <v>1786</v>
      </c>
      <c r="AU1207" s="70" t="s">
        <v>3247</v>
      </c>
    </row>
    <row r="1208" spans="2:47" x14ac:dyDescent="0.25">
      <c r="B1208" s="28" t="s">
        <v>1808</v>
      </c>
      <c r="C1208" s="28" t="s">
        <v>194</v>
      </c>
      <c r="D1208" s="28" t="s">
        <v>195</v>
      </c>
      <c r="E1208" s="28" t="s">
        <v>2884</v>
      </c>
      <c r="F1208" s="28" t="s">
        <v>1571</v>
      </c>
      <c r="G1208" s="29">
        <v>263</v>
      </c>
      <c r="H1208" s="29">
        <v>111</v>
      </c>
      <c r="I1208" s="31">
        <v>0.422053231939164</v>
      </c>
      <c r="J1208" s="29">
        <v>152</v>
      </c>
      <c r="K1208" s="31">
        <v>0.577946768060836</v>
      </c>
      <c r="L1208" s="29">
        <v>0</v>
      </c>
      <c r="M1208" s="29">
        <v>0</v>
      </c>
      <c r="N1208" s="29">
        <v>0</v>
      </c>
      <c r="O1208" s="29">
        <v>5</v>
      </c>
      <c r="P1208" s="29">
        <v>0</v>
      </c>
      <c r="Q1208" s="29">
        <v>257</v>
      </c>
      <c r="R1208" s="29">
        <v>1</v>
      </c>
      <c r="S1208" s="29">
        <f>SUM(Table6[[#This Row],[AmInd]:[HawPI]],Table6[[#This Row],[Multiple]])</f>
        <v>6</v>
      </c>
      <c r="T1208" s="29">
        <v>260</v>
      </c>
      <c r="U1208" s="31">
        <v>0.98859315589353602</v>
      </c>
      <c r="V1208" s="29">
        <v>3</v>
      </c>
      <c r="W1208" s="31">
        <v>1.14068441064639E-2</v>
      </c>
      <c r="X1208" s="29">
        <v>0</v>
      </c>
      <c r="Y1208" s="29">
        <v>4</v>
      </c>
      <c r="Z1208" s="29" t="s">
        <v>1869</v>
      </c>
      <c r="AA1208" s="29">
        <v>9</v>
      </c>
      <c r="AB1208" s="29">
        <v>17</v>
      </c>
      <c r="AC1208" s="29">
        <v>17</v>
      </c>
      <c r="AD1208" s="28">
        <v>28</v>
      </c>
      <c r="AE1208" s="29">
        <v>14</v>
      </c>
      <c r="AF1208" s="29">
        <v>20</v>
      </c>
      <c r="AG1208" s="29">
        <v>22</v>
      </c>
      <c r="AH1208" s="29">
        <v>26</v>
      </c>
      <c r="AI1208" s="29">
        <v>26</v>
      </c>
      <c r="AJ1208" s="29">
        <v>24</v>
      </c>
      <c r="AK1208" s="29">
        <v>0</v>
      </c>
      <c r="AL1208" s="29">
        <v>23</v>
      </c>
      <c r="AM1208" s="29">
        <v>17</v>
      </c>
      <c r="AN1208" s="29">
        <v>16</v>
      </c>
      <c r="AO1208" s="29">
        <v>149</v>
      </c>
      <c r="AP1208" s="72">
        <f>Table6[[#This Row],[FRL]]/Table6[[#This Row],[Total Students]]</f>
        <v>0.56653992395437258</v>
      </c>
      <c r="AQ1208" s="29">
        <v>152</v>
      </c>
      <c r="AR1208" s="57">
        <f>Table6[[#This Row],[At Risk]]/Table6[[#This Row],[Total Students]]</f>
        <v>0.57794676806083645</v>
      </c>
      <c r="AS1208" s="29" t="s">
        <v>1767</v>
      </c>
      <c r="AT1208" s="29" t="s">
        <v>1786</v>
      </c>
      <c r="AU1208" s="70" t="s">
        <v>3247</v>
      </c>
    </row>
    <row r="1209" spans="2:47" x14ac:dyDescent="0.25">
      <c r="B1209" s="28" t="s">
        <v>1808</v>
      </c>
      <c r="C1209" s="28" t="s">
        <v>194</v>
      </c>
      <c r="D1209" s="28" t="s">
        <v>195</v>
      </c>
      <c r="E1209" s="28" t="s">
        <v>2885</v>
      </c>
      <c r="F1209" s="28" t="s">
        <v>1572</v>
      </c>
      <c r="G1209" s="29">
        <v>390</v>
      </c>
      <c r="H1209" s="29">
        <v>177</v>
      </c>
      <c r="I1209" s="31">
        <v>0.45384615384615401</v>
      </c>
      <c r="J1209" s="29">
        <v>213</v>
      </c>
      <c r="K1209" s="31">
        <v>0.54615384615384599</v>
      </c>
      <c r="L1209" s="29">
        <v>1</v>
      </c>
      <c r="M1209" s="29">
        <v>9</v>
      </c>
      <c r="N1209" s="29">
        <v>141</v>
      </c>
      <c r="O1209" s="29">
        <v>30</v>
      </c>
      <c r="P1209" s="29">
        <v>4</v>
      </c>
      <c r="Q1209" s="29">
        <v>184</v>
      </c>
      <c r="R1209" s="29">
        <v>21</v>
      </c>
      <c r="S1209" s="29">
        <f>SUM(Table6[[#This Row],[AmInd]:[HawPI]],Table6[[#This Row],[Multiple]])</f>
        <v>206</v>
      </c>
      <c r="T1209" s="29">
        <v>384</v>
      </c>
      <c r="U1209" s="31">
        <v>0.984615384615385</v>
      </c>
      <c r="V1209" s="29">
        <v>6</v>
      </c>
      <c r="W1209" s="31">
        <v>1.5384615384615399E-2</v>
      </c>
      <c r="X1209" s="29">
        <v>0</v>
      </c>
      <c r="Y1209" s="29">
        <v>0</v>
      </c>
      <c r="Z1209" s="29" t="s">
        <v>1869</v>
      </c>
      <c r="AA1209" s="29">
        <v>0</v>
      </c>
      <c r="AB1209" s="29">
        <v>0</v>
      </c>
      <c r="AC1209" s="29">
        <v>0</v>
      </c>
      <c r="AD1209" s="28">
        <v>0</v>
      </c>
      <c r="AE1209" s="29">
        <v>0</v>
      </c>
      <c r="AF1209" s="29">
        <v>205</v>
      </c>
      <c r="AG1209" s="29">
        <v>185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227</v>
      </c>
      <c r="AP1209" s="72">
        <f>Table6[[#This Row],[FRL]]/Table6[[#This Row],[Total Students]]</f>
        <v>0.58205128205128209</v>
      </c>
      <c r="AQ1209" s="29">
        <v>227</v>
      </c>
      <c r="AR1209" s="57">
        <f>Table6[[#This Row],[At Risk]]/Table6[[#This Row],[Total Students]]</f>
        <v>0.58205128205128209</v>
      </c>
      <c r="AS1209" s="29" t="s">
        <v>1767</v>
      </c>
      <c r="AT1209" s="29" t="s">
        <v>1786</v>
      </c>
      <c r="AU1209" s="70" t="s">
        <v>3247</v>
      </c>
    </row>
    <row r="1210" spans="2:47" x14ac:dyDescent="0.25">
      <c r="B1210" s="28" t="s">
        <v>1808</v>
      </c>
      <c r="C1210" s="28" t="s">
        <v>194</v>
      </c>
      <c r="D1210" s="28" t="s">
        <v>195</v>
      </c>
      <c r="E1210" s="28" t="s">
        <v>2886</v>
      </c>
      <c r="F1210" s="28" t="s">
        <v>1573</v>
      </c>
      <c r="G1210" s="29">
        <v>441</v>
      </c>
      <c r="H1210" s="29">
        <v>200</v>
      </c>
      <c r="I1210" s="31">
        <v>0.45351473922902502</v>
      </c>
      <c r="J1210" s="29">
        <v>241</v>
      </c>
      <c r="K1210" s="31">
        <v>0.54648526077097503</v>
      </c>
      <c r="L1210" s="29">
        <v>0</v>
      </c>
      <c r="M1210" s="29">
        <v>9</v>
      </c>
      <c r="N1210" s="29">
        <v>148</v>
      </c>
      <c r="O1210" s="29">
        <v>37</v>
      </c>
      <c r="P1210" s="29">
        <v>0</v>
      </c>
      <c r="Q1210" s="29">
        <v>202</v>
      </c>
      <c r="R1210" s="29">
        <v>45</v>
      </c>
      <c r="S1210" s="29">
        <f>SUM(Table6[[#This Row],[AmInd]:[HawPI]],Table6[[#This Row],[Multiple]])</f>
        <v>239</v>
      </c>
      <c r="T1210" s="29">
        <v>429</v>
      </c>
      <c r="U1210" s="31">
        <v>0.97278911564625803</v>
      </c>
      <c r="V1210" s="29">
        <v>12</v>
      </c>
      <c r="W1210" s="31">
        <v>2.7210884353741499E-2</v>
      </c>
      <c r="X1210" s="29">
        <v>0</v>
      </c>
      <c r="Y1210" s="29">
        <v>0</v>
      </c>
      <c r="Z1210" s="29" t="s">
        <v>1869</v>
      </c>
      <c r="AA1210" s="29">
        <v>0</v>
      </c>
      <c r="AB1210" s="29">
        <v>0</v>
      </c>
      <c r="AC1210" s="29">
        <v>137</v>
      </c>
      <c r="AD1210" s="28">
        <v>158</v>
      </c>
      <c r="AE1210" s="29">
        <v>146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341</v>
      </c>
      <c r="AP1210" s="72">
        <f>Table6[[#This Row],[FRL]]/Table6[[#This Row],[Total Students]]</f>
        <v>0.77324263038548757</v>
      </c>
      <c r="AQ1210" s="29">
        <v>342</v>
      </c>
      <c r="AR1210" s="57">
        <f>Table6[[#This Row],[At Risk]]/Table6[[#This Row],[Total Students]]</f>
        <v>0.77551020408163263</v>
      </c>
      <c r="AS1210" s="29" t="s">
        <v>1767</v>
      </c>
      <c r="AT1210" s="29" t="s">
        <v>1786</v>
      </c>
      <c r="AU1210" s="70" t="s">
        <v>3247</v>
      </c>
    </row>
    <row r="1211" spans="2:47" x14ac:dyDescent="0.25">
      <c r="B1211" s="28" t="s">
        <v>1808</v>
      </c>
      <c r="C1211" s="28" t="s">
        <v>194</v>
      </c>
      <c r="D1211" s="28" t="s">
        <v>195</v>
      </c>
      <c r="E1211" s="28" t="s">
        <v>2887</v>
      </c>
      <c r="F1211" s="28" t="s">
        <v>1574</v>
      </c>
      <c r="G1211" s="29">
        <v>711</v>
      </c>
      <c r="H1211" s="29">
        <v>352</v>
      </c>
      <c r="I1211" s="31">
        <v>0.49507735583684997</v>
      </c>
      <c r="J1211" s="29">
        <v>359</v>
      </c>
      <c r="K1211" s="31">
        <v>0.50492264416315003</v>
      </c>
      <c r="L1211" s="29">
        <v>1</v>
      </c>
      <c r="M1211" s="29">
        <v>3</v>
      </c>
      <c r="N1211" s="29">
        <v>34</v>
      </c>
      <c r="O1211" s="29">
        <v>44</v>
      </c>
      <c r="P1211" s="29">
        <v>0</v>
      </c>
      <c r="Q1211" s="29">
        <v>581</v>
      </c>
      <c r="R1211" s="29">
        <v>48</v>
      </c>
      <c r="S1211" s="29">
        <f>SUM(Table6[[#This Row],[AmInd]:[HawPI]],Table6[[#This Row],[Multiple]])</f>
        <v>130</v>
      </c>
      <c r="T1211" s="29">
        <v>707</v>
      </c>
      <c r="U1211" s="31">
        <v>0.99437412095639899</v>
      </c>
      <c r="V1211" s="29">
        <v>4</v>
      </c>
      <c r="W1211" s="31">
        <v>5.6258790436005601E-3</v>
      </c>
      <c r="X1211" s="29">
        <v>0</v>
      </c>
      <c r="Y1211" s="29">
        <v>4</v>
      </c>
      <c r="Z1211" s="29" t="s">
        <v>1869</v>
      </c>
      <c r="AA1211" s="29">
        <v>92</v>
      </c>
      <c r="AB1211" s="29">
        <v>105</v>
      </c>
      <c r="AC1211" s="29">
        <v>108</v>
      </c>
      <c r="AD1211" s="28">
        <v>106</v>
      </c>
      <c r="AE1211" s="29">
        <v>97</v>
      </c>
      <c r="AF1211" s="29">
        <v>89</v>
      </c>
      <c r="AG1211" s="29">
        <v>110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405</v>
      </c>
      <c r="AP1211" s="72">
        <f>Table6[[#This Row],[FRL]]/Table6[[#This Row],[Total Students]]</f>
        <v>0.569620253164557</v>
      </c>
      <c r="AQ1211" s="29">
        <v>406</v>
      </c>
      <c r="AR1211" s="57">
        <f>Table6[[#This Row],[At Risk]]/Table6[[#This Row],[Total Students]]</f>
        <v>0.57102672292545709</v>
      </c>
      <c r="AS1211" s="29" t="s">
        <v>1767</v>
      </c>
      <c r="AT1211" s="29" t="s">
        <v>1786</v>
      </c>
      <c r="AU1211" s="70" t="s">
        <v>3247</v>
      </c>
    </row>
    <row r="1212" spans="2:47" x14ac:dyDescent="0.25">
      <c r="B1212" s="28" t="s">
        <v>1808</v>
      </c>
      <c r="C1212" s="28" t="s">
        <v>194</v>
      </c>
      <c r="D1212" s="28" t="s">
        <v>195</v>
      </c>
      <c r="E1212" s="28" t="s">
        <v>2888</v>
      </c>
      <c r="F1212" s="28" t="s">
        <v>1575</v>
      </c>
      <c r="G1212" s="29">
        <v>491</v>
      </c>
      <c r="H1212" s="29">
        <v>240</v>
      </c>
      <c r="I1212" s="31">
        <v>0.48879837067209803</v>
      </c>
      <c r="J1212" s="29">
        <v>251</v>
      </c>
      <c r="K1212" s="31">
        <v>0.51120162932790203</v>
      </c>
      <c r="L1212" s="29">
        <v>1</v>
      </c>
      <c r="M1212" s="29">
        <v>6</v>
      </c>
      <c r="N1212" s="29">
        <v>3</v>
      </c>
      <c r="O1212" s="29">
        <v>17</v>
      </c>
      <c r="P1212" s="29">
        <v>0</v>
      </c>
      <c r="Q1212" s="29">
        <v>448</v>
      </c>
      <c r="R1212" s="29">
        <v>16</v>
      </c>
      <c r="S1212" s="29">
        <f>SUM(Table6[[#This Row],[AmInd]:[HawPI]],Table6[[#This Row],[Multiple]])</f>
        <v>43</v>
      </c>
      <c r="T1212" s="29">
        <v>489</v>
      </c>
      <c r="U1212" s="31">
        <v>0.99592668024439901</v>
      </c>
      <c r="V1212" s="29">
        <v>2</v>
      </c>
      <c r="W1212" s="31">
        <v>4.0733197556008099E-3</v>
      </c>
      <c r="X1212" s="29">
        <v>0</v>
      </c>
      <c r="Y1212" s="29">
        <v>5</v>
      </c>
      <c r="Z1212" s="29" t="s">
        <v>1869</v>
      </c>
      <c r="AA1212" s="29">
        <v>65</v>
      </c>
      <c r="AB1212" s="29">
        <v>64</v>
      </c>
      <c r="AC1212" s="29">
        <v>68</v>
      </c>
      <c r="AD1212" s="28">
        <v>70</v>
      </c>
      <c r="AE1212" s="29">
        <v>69</v>
      </c>
      <c r="AF1212" s="29">
        <v>70</v>
      </c>
      <c r="AG1212" s="29">
        <v>80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275</v>
      </c>
      <c r="AP1212" s="72">
        <f>Table6[[#This Row],[FRL]]/Table6[[#This Row],[Total Students]]</f>
        <v>0.56008146639511203</v>
      </c>
      <c r="AQ1212" s="29">
        <v>277</v>
      </c>
      <c r="AR1212" s="57">
        <f>Table6[[#This Row],[At Risk]]/Table6[[#This Row],[Total Students]]</f>
        <v>0.56415478615071279</v>
      </c>
      <c r="AS1212" s="29" t="s">
        <v>1767</v>
      </c>
      <c r="AT1212" s="29" t="s">
        <v>1786</v>
      </c>
      <c r="AU1212" s="70" t="s">
        <v>3247</v>
      </c>
    </row>
    <row r="1213" spans="2:47" x14ac:dyDescent="0.25">
      <c r="B1213" s="28" t="s">
        <v>1808</v>
      </c>
      <c r="C1213" s="28" t="s">
        <v>194</v>
      </c>
      <c r="D1213" s="28" t="s">
        <v>195</v>
      </c>
      <c r="E1213" s="28" t="s">
        <v>2889</v>
      </c>
      <c r="F1213" s="28" t="s">
        <v>1576</v>
      </c>
      <c r="G1213" s="29">
        <v>233</v>
      </c>
      <c r="H1213" s="29">
        <v>111</v>
      </c>
      <c r="I1213" s="31">
        <v>0.47639484978540803</v>
      </c>
      <c r="J1213" s="29">
        <v>122</v>
      </c>
      <c r="K1213" s="31">
        <v>0.52360515021459197</v>
      </c>
      <c r="L1213" s="29">
        <v>0</v>
      </c>
      <c r="M1213" s="29">
        <v>3</v>
      </c>
      <c r="N1213" s="29">
        <v>46</v>
      </c>
      <c r="O1213" s="29">
        <v>37</v>
      </c>
      <c r="P1213" s="29">
        <v>2</v>
      </c>
      <c r="Q1213" s="29">
        <v>123</v>
      </c>
      <c r="R1213" s="29">
        <v>22</v>
      </c>
      <c r="S1213" s="29">
        <f>SUM(Table6[[#This Row],[AmInd]:[HawPI]],Table6[[#This Row],[Multiple]])</f>
        <v>110</v>
      </c>
      <c r="T1213" s="29">
        <v>220</v>
      </c>
      <c r="U1213" s="31">
        <v>0.94420600858369097</v>
      </c>
      <c r="V1213" s="29">
        <v>13</v>
      </c>
      <c r="W1213" s="31">
        <v>5.5793991416309002E-2</v>
      </c>
      <c r="X1213" s="29">
        <v>0</v>
      </c>
      <c r="Y1213" s="29">
        <v>12</v>
      </c>
      <c r="Z1213" s="29" t="s">
        <v>1869</v>
      </c>
      <c r="AA1213" s="29">
        <v>221</v>
      </c>
      <c r="AB1213" s="29">
        <v>0</v>
      </c>
      <c r="AC1213" s="29">
        <v>0</v>
      </c>
      <c r="AD1213" s="28">
        <v>0</v>
      </c>
      <c r="AE1213" s="29">
        <v>0</v>
      </c>
      <c r="AF1213" s="29">
        <v>0</v>
      </c>
      <c r="AG1213" s="29">
        <v>0</v>
      </c>
      <c r="AH1213" s="29">
        <v>0</v>
      </c>
      <c r="AI1213" s="29">
        <v>0</v>
      </c>
      <c r="AJ1213" s="29">
        <v>0</v>
      </c>
      <c r="AK1213" s="29">
        <v>0</v>
      </c>
      <c r="AL1213" s="29">
        <v>0</v>
      </c>
      <c r="AM1213" s="29">
        <v>0</v>
      </c>
      <c r="AN1213" s="29">
        <v>0</v>
      </c>
      <c r="AO1213" s="29">
        <v>140</v>
      </c>
      <c r="AP1213" s="72">
        <f>Table6[[#This Row],[FRL]]/Table6[[#This Row],[Total Students]]</f>
        <v>0.60085836909871249</v>
      </c>
      <c r="AQ1213" s="29">
        <v>146</v>
      </c>
      <c r="AR1213" s="57">
        <f>Table6[[#This Row],[At Risk]]/Table6[[#This Row],[Total Students]]</f>
        <v>0.62660944206008584</v>
      </c>
      <c r="AS1213" s="29" t="s">
        <v>1767</v>
      </c>
      <c r="AT1213" s="29" t="s">
        <v>1786</v>
      </c>
      <c r="AU1213" s="70" t="s">
        <v>3247</v>
      </c>
    </row>
    <row r="1214" spans="2:47" x14ac:dyDescent="0.25">
      <c r="B1214" s="28" t="s">
        <v>1808</v>
      </c>
      <c r="C1214" s="28" t="s">
        <v>194</v>
      </c>
      <c r="D1214" s="28" t="s">
        <v>195</v>
      </c>
      <c r="E1214" s="28" t="s">
        <v>2890</v>
      </c>
      <c r="F1214" s="28" t="s">
        <v>1857</v>
      </c>
      <c r="G1214" s="29">
        <v>17</v>
      </c>
      <c r="H1214" s="29">
        <v>7</v>
      </c>
      <c r="I1214" s="31">
        <v>0.41176470588235298</v>
      </c>
      <c r="J1214" s="29">
        <v>10</v>
      </c>
      <c r="K1214" s="31">
        <v>0.58823529411764697</v>
      </c>
      <c r="L1214" s="29">
        <v>0</v>
      </c>
      <c r="M1214" s="29">
        <v>1</v>
      </c>
      <c r="N1214" s="29">
        <v>2</v>
      </c>
      <c r="O1214" s="29">
        <v>1</v>
      </c>
      <c r="P1214" s="29">
        <v>0</v>
      </c>
      <c r="Q1214" s="29">
        <v>13</v>
      </c>
      <c r="R1214" s="29">
        <v>0</v>
      </c>
      <c r="S1214" s="29">
        <f>SUM(Table6[[#This Row],[AmInd]:[HawPI]],Table6[[#This Row],[Multiple]])</f>
        <v>4</v>
      </c>
      <c r="T1214" s="29">
        <v>17</v>
      </c>
      <c r="U1214" s="31">
        <v>1</v>
      </c>
      <c r="V1214" s="29">
        <v>0</v>
      </c>
      <c r="W1214" s="31">
        <v>0</v>
      </c>
      <c r="X1214" s="29">
        <v>0</v>
      </c>
      <c r="Y1214" s="29">
        <v>17</v>
      </c>
      <c r="Z1214" s="29" t="s">
        <v>1869</v>
      </c>
      <c r="AA1214" s="29">
        <v>0</v>
      </c>
      <c r="AB1214" s="29">
        <v>0</v>
      </c>
      <c r="AC1214" s="29">
        <v>0</v>
      </c>
      <c r="AD1214" s="28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3</v>
      </c>
      <c r="AP1214" s="72">
        <f>Table6[[#This Row],[FRL]]/Table6[[#This Row],[Total Students]]</f>
        <v>0.17647058823529413</v>
      </c>
      <c r="AQ1214" s="29">
        <v>3</v>
      </c>
      <c r="AR1214" s="57">
        <f>Table6[[#This Row],[At Risk]]/Table6[[#This Row],[Total Students]]</f>
        <v>0.17647058823529413</v>
      </c>
      <c r="AS1214" s="29" t="s">
        <v>1767</v>
      </c>
      <c r="AT1214" s="29" t="s">
        <v>1786</v>
      </c>
      <c r="AU1214" s="70" t="s">
        <v>3247</v>
      </c>
    </row>
    <row r="1215" spans="2:47" x14ac:dyDescent="0.25">
      <c r="B1215" s="28" t="s">
        <v>1808</v>
      </c>
      <c r="C1215" s="28" t="s">
        <v>196</v>
      </c>
      <c r="D1215" s="28" t="s">
        <v>197</v>
      </c>
      <c r="E1215" s="28" t="s">
        <v>2891</v>
      </c>
      <c r="F1215" s="28" t="s">
        <v>1577</v>
      </c>
      <c r="G1215" s="29">
        <v>248</v>
      </c>
      <c r="H1215" s="29">
        <v>124</v>
      </c>
      <c r="I1215" s="31">
        <v>0.5</v>
      </c>
      <c r="J1215" s="29">
        <v>124</v>
      </c>
      <c r="K1215" s="31">
        <v>0.5</v>
      </c>
      <c r="L1215" s="29">
        <v>1</v>
      </c>
      <c r="M1215" s="29">
        <v>0</v>
      </c>
      <c r="N1215" s="29">
        <v>1</v>
      </c>
      <c r="O1215" s="29">
        <v>2</v>
      </c>
      <c r="P1215" s="29">
        <v>0</v>
      </c>
      <c r="Q1215" s="29">
        <v>243</v>
      </c>
      <c r="R1215" s="29">
        <v>1</v>
      </c>
      <c r="S1215" s="29">
        <f>SUM(Table6[[#This Row],[AmInd]:[HawPI]],Table6[[#This Row],[Multiple]])</f>
        <v>5</v>
      </c>
      <c r="T1215" s="29">
        <v>248</v>
      </c>
      <c r="U1215" s="31">
        <v>1</v>
      </c>
      <c r="V1215" s="29">
        <v>0</v>
      </c>
      <c r="W1215" s="31">
        <v>0</v>
      </c>
      <c r="X1215" s="29">
        <v>0</v>
      </c>
      <c r="Y1215" s="29">
        <v>5</v>
      </c>
      <c r="Z1215" s="29" t="s">
        <v>1869</v>
      </c>
      <c r="AA1215" s="29">
        <v>43</v>
      </c>
      <c r="AB1215" s="29">
        <v>37</v>
      </c>
      <c r="AC1215" s="29">
        <v>40</v>
      </c>
      <c r="AD1215" s="28">
        <v>50</v>
      </c>
      <c r="AE1215" s="29">
        <v>34</v>
      </c>
      <c r="AF1215" s="29">
        <v>39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199</v>
      </c>
      <c r="AP1215" s="72">
        <f>Table6[[#This Row],[FRL]]/Table6[[#This Row],[Total Students]]</f>
        <v>0.80241935483870963</v>
      </c>
      <c r="AQ1215" s="29">
        <v>199</v>
      </c>
      <c r="AR1215" s="57">
        <f>Table6[[#This Row],[At Risk]]/Table6[[#This Row],[Total Students]]</f>
        <v>0.80241935483870963</v>
      </c>
      <c r="AS1215" s="29" t="s">
        <v>1767</v>
      </c>
      <c r="AT1215" s="29" t="s">
        <v>1777</v>
      </c>
      <c r="AU1215" s="70" t="s">
        <v>3246</v>
      </c>
    </row>
    <row r="1216" spans="2:47" x14ac:dyDescent="0.25">
      <c r="B1216" s="28" t="s">
        <v>1808</v>
      </c>
      <c r="C1216" s="28" t="s">
        <v>196</v>
      </c>
      <c r="D1216" s="28" t="s">
        <v>197</v>
      </c>
      <c r="E1216" s="28" t="s">
        <v>2892</v>
      </c>
      <c r="F1216" s="28" t="s">
        <v>1578</v>
      </c>
      <c r="G1216" s="29">
        <v>483</v>
      </c>
      <c r="H1216" s="29">
        <v>234</v>
      </c>
      <c r="I1216" s="31">
        <v>0.48447204968944102</v>
      </c>
      <c r="J1216" s="29">
        <v>249</v>
      </c>
      <c r="K1216" s="31">
        <v>0.51552795031055898</v>
      </c>
      <c r="L1216" s="29">
        <v>0</v>
      </c>
      <c r="M1216" s="29">
        <v>2</v>
      </c>
      <c r="N1216" s="29">
        <v>170</v>
      </c>
      <c r="O1216" s="29">
        <v>25</v>
      </c>
      <c r="P1216" s="29">
        <v>0</v>
      </c>
      <c r="Q1216" s="29">
        <v>264</v>
      </c>
      <c r="R1216" s="29">
        <v>22</v>
      </c>
      <c r="S1216" s="29">
        <f>SUM(Table6[[#This Row],[AmInd]:[HawPI]],Table6[[#This Row],[Multiple]])</f>
        <v>219</v>
      </c>
      <c r="T1216" s="29">
        <v>470</v>
      </c>
      <c r="U1216" s="31">
        <v>0.97308488612836397</v>
      </c>
      <c r="V1216" s="29">
        <v>13</v>
      </c>
      <c r="W1216" s="31">
        <v>2.6915113871635601E-2</v>
      </c>
      <c r="X1216" s="29">
        <v>0</v>
      </c>
      <c r="Y1216" s="29">
        <v>0</v>
      </c>
      <c r="Z1216" s="29" t="s">
        <v>1869</v>
      </c>
      <c r="AA1216" s="29">
        <v>0</v>
      </c>
      <c r="AB1216" s="29">
        <v>0</v>
      </c>
      <c r="AC1216" s="29">
        <v>0</v>
      </c>
      <c r="AD1216" s="28">
        <v>167</v>
      </c>
      <c r="AE1216" s="29">
        <v>161</v>
      </c>
      <c r="AF1216" s="29">
        <v>155</v>
      </c>
      <c r="AG1216" s="29">
        <v>0</v>
      </c>
      <c r="AH1216" s="29">
        <v>0</v>
      </c>
      <c r="AI1216" s="29">
        <v>0</v>
      </c>
      <c r="AJ1216" s="29">
        <v>0</v>
      </c>
      <c r="AK1216" s="29">
        <v>0</v>
      </c>
      <c r="AL1216" s="29">
        <v>0</v>
      </c>
      <c r="AM1216" s="29">
        <v>0</v>
      </c>
      <c r="AN1216" s="29">
        <v>0</v>
      </c>
      <c r="AO1216" s="29">
        <v>411</v>
      </c>
      <c r="AP1216" s="72">
        <f>Table6[[#This Row],[FRL]]/Table6[[#This Row],[Total Students]]</f>
        <v>0.85093167701863359</v>
      </c>
      <c r="AQ1216" s="29">
        <v>411</v>
      </c>
      <c r="AR1216" s="57">
        <f>Table6[[#This Row],[At Risk]]/Table6[[#This Row],[Total Students]]</f>
        <v>0.85093167701863359</v>
      </c>
      <c r="AS1216" s="29" t="s">
        <v>1767</v>
      </c>
      <c r="AT1216" s="29" t="s">
        <v>1777</v>
      </c>
      <c r="AU1216" s="70" t="s">
        <v>3246</v>
      </c>
    </row>
    <row r="1217" spans="2:47" x14ac:dyDescent="0.25">
      <c r="B1217" s="28" t="s">
        <v>1808</v>
      </c>
      <c r="C1217" s="28" t="s">
        <v>196</v>
      </c>
      <c r="D1217" s="28" t="s">
        <v>197</v>
      </c>
      <c r="E1217" s="28" t="s">
        <v>2893</v>
      </c>
      <c r="F1217" s="28" t="s">
        <v>1579</v>
      </c>
      <c r="G1217" s="29">
        <v>642</v>
      </c>
      <c r="H1217" s="29">
        <v>279</v>
      </c>
      <c r="I1217" s="31">
        <v>0.434579439252336</v>
      </c>
      <c r="J1217" s="29">
        <v>363</v>
      </c>
      <c r="K1217" s="31">
        <v>0.565420560747664</v>
      </c>
      <c r="L1217" s="29">
        <v>1</v>
      </c>
      <c r="M1217" s="29">
        <v>4</v>
      </c>
      <c r="N1217" s="29">
        <v>187</v>
      </c>
      <c r="O1217" s="29">
        <v>27</v>
      </c>
      <c r="P1217" s="29">
        <v>0</v>
      </c>
      <c r="Q1217" s="29">
        <v>415</v>
      </c>
      <c r="R1217" s="29">
        <v>8</v>
      </c>
      <c r="S1217" s="29">
        <f>SUM(Table6[[#This Row],[AmInd]:[HawPI]],Table6[[#This Row],[Multiple]])</f>
        <v>227</v>
      </c>
      <c r="T1217" s="29">
        <v>637</v>
      </c>
      <c r="U1217" s="31">
        <v>0.99221183800623103</v>
      </c>
      <c r="V1217" s="29">
        <v>5</v>
      </c>
      <c r="W1217" s="31">
        <v>7.7881619937694704E-3</v>
      </c>
      <c r="X1217" s="29">
        <v>0</v>
      </c>
      <c r="Y1217" s="29">
        <v>0</v>
      </c>
      <c r="Z1217" s="29" t="s">
        <v>1869</v>
      </c>
      <c r="AA1217" s="29">
        <v>0</v>
      </c>
      <c r="AB1217" s="29">
        <v>0</v>
      </c>
      <c r="AC1217" s="29">
        <v>0</v>
      </c>
      <c r="AD1217" s="28">
        <v>0</v>
      </c>
      <c r="AE1217" s="29">
        <v>0</v>
      </c>
      <c r="AF1217" s="29">
        <v>0</v>
      </c>
      <c r="AG1217" s="29">
        <v>216</v>
      </c>
      <c r="AH1217" s="29">
        <v>203</v>
      </c>
      <c r="AI1217" s="29">
        <v>223</v>
      </c>
      <c r="AJ1217" s="29">
        <v>0</v>
      </c>
      <c r="AK1217" s="29">
        <v>0</v>
      </c>
      <c r="AL1217" s="29">
        <v>0</v>
      </c>
      <c r="AM1217" s="29">
        <v>0</v>
      </c>
      <c r="AN1217" s="29">
        <v>0</v>
      </c>
      <c r="AO1217" s="29">
        <v>522</v>
      </c>
      <c r="AP1217" s="72">
        <f>Table6[[#This Row],[FRL]]/Table6[[#This Row],[Total Students]]</f>
        <v>0.81308411214953269</v>
      </c>
      <c r="AQ1217" s="29">
        <v>522</v>
      </c>
      <c r="AR1217" s="57">
        <f>Table6[[#This Row],[At Risk]]/Table6[[#This Row],[Total Students]]</f>
        <v>0.81308411214953269</v>
      </c>
      <c r="AS1217" s="29" t="s">
        <v>1767</v>
      </c>
      <c r="AT1217" s="29" t="s">
        <v>1777</v>
      </c>
      <c r="AU1217" s="70" t="s">
        <v>3246</v>
      </c>
    </row>
    <row r="1218" spans="2:47" x14ac:dyDescent="0.25">
      <c r="B1218" s="28" t="s">
        <v>1808</v>
      </c>
      <c r="C1218" s="28" t="s">
        <v>196</v>
      </c>
      <c r="D1218" s="28" t="s">
        <v>197</v>
      </c>
      <c r="E1218" s="28" t="s">
        <v>2894</v>
      </c>
      <c r="F1218" s="28" t="s">
        <v>1580</v>
      </c>
      <c r="G1218" s="29">
        <v>449</v>
      </c>
      <c r="H1218" s="29">
        <v>230</v>
      </c>
      <c r="I1218" s="31">
        <v>0.51224944320712695</v>
      </c>
      <c r="J1218" s="29">
        <v>219</v>
      </c>
      <c r="K1218" s="31">
        <v>0.48775055679287299</v>
      </c>
      <c r="L1218" s="29">
        <v>1</v>
      </c>
      <c r="M1218" s="29">
        <v>2</v>
      </c>
      <c r="N1218" s="29">
        <v>164</v>
      </c>
      <c r="O1218" s="29">
        <v>27</v>
      </c>
      <c r="P1218" s="29">
        <v>0</v>
      </c>
      <c r="Q1218" s="29">
        <v>235</v>
      </c>
      <c r="R1218" s="29">
        <v>20</v>
      </c>
      <c r="S1218" s="29">
        <f>SUM(Table6[[#This Row],[AmInd]:[HawPI]],Table6[[#This Row],[Multiple]])</f>
        <v>214</v>
      </c>
      <c r="T1218" s="29">
        <v>431</v>
      </c>
      <c r="U1218" s="31">
        <v>0.95991091314031196</v>
      </c>
      <c r="V1218" s="29">
        <v>18</v>
      </c>
      <c r="W1218" s="31">
        <v>4.0089086859688199E-2</v>
      </c>
      <c r="X1218" s="29">
        <v>0</v>
      </c>
      <c r="Y1218" s="29">
        <v>18</v>
      </c>
      <c r="Z1218" s="29" t="s">
        <v>1869</v>
      </c>
      <c r="AA1218" s="29">
        <v>121</v>
      </c>
      <c r="AB1218" s="29">
        <v>143</v>
      </c>
      <c r="AC1218" s="29">
        <v>167</v>
      </c>
      <c r="AD1218" s="28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392</v>
      </c>
      <c r="AP1218" s="72">
        <f>Table6[[#This Row],[FRL]]/Table6[[#This Row],[Total Students]]</f>
        <v>0.87305122494432075</v>
      </c>
      <c r="AQ1218" s="29">
        <v>392</v>
      </c>
      <c r="AR1218" s="57">
        <f>Table6[[#This Row],[At Risk]]/Table6[[#This Row],[Total Students]]</f>
        <v>0.87305122494432075</v>
      </c>
      <c r="AS1218" s="29" t="s">
        <v>1767</v>
      </c>
      <c r="AT1218" s="29" t="s">
        <v>1777</v>
      </c>
      <c r="AU1218" s="70" t="s">
        <v>3246</v>
      </c>
    </row>
    <row r="1219" spans="2:47" x14ac:dyDescent="0.25">
      <c r="B1219" s="28" t="s">
        <v>1808</v>
      </c>
      <c r="C1219" s="28" t="s">
        <v>196</v>
      </c>
      <c r="D1219" s="28" t="s">
        <v>197</v>
      </c>
      <c r="E1219" s="28" t="s">
        <v>2895</v>
      </c>
      <c r="F1219" s="28" t="s">
        <v>1581</v>
      </c>
      <c r="G1219" s="29">
        <v>826</v>
      </c>
      <c r="H1219" s="29">
        <v>413</v>
      </c>
      <c r="I1219" s="31">
        <v>0.5</v>
      </c>
      <c r="J1219" s="29">
        <v>413</v>
      </c>
      <c r="K1219" s="31">
        <v>0.5</v>
      </c>
      <c r="L1219" s="29">
        <v>0</v>
      </c>
      <c r="M1219" s="29">
        <v>3</v>
      </c>
      <c r="N1219" s="29">
        <v>241</v>
      </c>
      <c r="O1219" s="29">
        <v>23</v>
      </c>
      <c r="P1219" s="29">
        <v>0</v>
      </c>
      <c r="Q1219" s="29">
        <v>553</v>
      </c>
      <c r="R1219" s="29">
        <v>6</v>
      </c>
      <c r="S1219" s="29">
        <f>SUM(Table6[[#This Row],[AmInd]:[HawPI]],Table6[[#This Row],[Multiple]])</f>
        <v>273</v>
      </c>
      <c r="T1219" s="29">
        <v>817</v>
      </c>
      <c r="U1219" s="31">
        <v>0.98910411622275995</v>
      </c>
      <c r="V1219" s="29">
        <v>9</v>
      </c>
      <c r="W1219" s="31">
        <v>1.08958837772397E-2</v>
      </c>
      <c r="X1219" s="29">
        <v>0</v>
      </c>
      <c r="Y1219" s="29">
        <v>0</v>
      </c>
      <c r="Z1219" s="29" t="s">
        <v>1869</v>
      </c>
      <c r="AA1219" s="29">
        <v>0</v>
      </c>
      <c r="AB1219" s="29">
        <v>0</v>
      </c>
      <c r="AC1219" s="29">
        <v>0</v>
      </c>
      <c r="AD1219" s="28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207</v>
      </c>
      <c r="AK1219" s="29">
        <v>21</v>
      </c>
      <c r="AL1219" s="29">
        <v>213</v>
      </c>
      <c r="AM1219" s="29">
        <v>203</v>
      </c>
      <c r="AN1219" s="29">
        <v>182</v>
      </c>
      <c r="AO1219" s="29">
        <v>616</v>
      </c>
      <c r="AP1219" s="72">
        <f>Table6[[#This Row],[FRL]]/Table6[[#This Row],[Total Students]]</f>
        <v>0.74576271186440679</v>
      </c>
      <c r="AQ1219" s="29">
        <v>616</v>
      </c>
      <c r="AR1219" s="57">
        <f>Table6[[#This Row],[At Risk]]/Table6[[#This Row],[Total Students]]</f>
        <v>0.74576271186440679</v>
      </c>
      <c r="AS1219" s="29" t="s">
        <v>1767</v>
      </c>
      <c r="AT1219" s="29" t="s">
        <v>1777</v>
      </c>
      <c r="AU1219" s="70" t="s">
        <v>3246</v>
      </c>
    </row>
    <row r="1220" spans="2:47" x14ac:dyDescent="0.25">
      <c r="B1220" s="28" t="s">
        <v>1808</v>
      </c>
      <c r="C1220" s="28" t="s">
        <v>196</v>
      </c>
      <c r="D1220" s="28" t="s">
        <v>197</v>
      </c>
      <c r="E1220" s="28" t="s">
        <v>2896</v>
      </c>
      <c r="F1220" s="28" t="s">
        <v>1582</v>
      </c>
      <c r="G1220" s="29">
        <v>481</v>
      </c>
      <c r="H1220" s="29">
        <v>225</v>
      </c>
      <c r="I1220" s="31">
        <v>0.46777546777546802</v>
      </c>
      <c r="J1220" s="29">
        <v>256</v>
      </c>
      <c r="K1220" s="31">
        <v>0.53222453222453203</v>
      </c>
      <c r="L1220" s="29">
        <v>2</v>
      </c>
      <c r="M1220" s="29">
        <v>0</v>
      </c>
      <c r="N1220" s="29">
        <v>127</v>
      </c>
      <c r="O1220" s="29">
        <v>6</v>
      </c>
      <c r="P1220" s="29">
        <v>0</v>
      </c>
      <c r="Q1220" s="29">
        <v>335</v>
      </c>
      <c r="R1220" s="29">
        <v>11</v>
      </c>
      <c r="S1220" s="29">
        <f>SUM(Table6[[#This Row],[AmInd]:[HawPI]],Table6[[#This Row],[Multiple]])</f>
        <v>146</v>
      </c>
      <c r="T1220" s="29">
        <v>481</v>
      </c>
      <c r="U1220" s="31">
        <v>1</v>
      </c>
      <c r="V1220" s="29">
        <v>0</v>
      </c>
      <c r="W1220" s="31">
        <v>0</v>
      </c>
      <c r="X1220" s="29">
        <v>0</v>
      </c>
      <c r="Y1220" s="29">
        <v>1</v>
      </c>
      <c r="Z1220" s="29" t="s">
        <v>1869</v>
      </c>
      <c r="AA1220" s="29">
        <v>29</v>
      </c>
      <c r="AB1220" s="29">
        <v>43</v>
      </c>
      <c r="AC1220" s="29">
        <v>42</v>
      </c>
      <c r="AD1220" s="28">
        <v>34</v>
      </c>
      <c r="AE1220" s="29">
        <v>44</v>
      </c>
      <c r="AF1220" s="29">
        <v>44</v>
      </c>
      <c r="AG1220" s="29">
        <v>39</v>
      </c>
      <c r="AH1220" s="29">
        <v>42</v>
      </c>
      <c r="AI1220" s="29">
        <v>33</v>
      </c>
      <c r="AJ1220" s="29">
        <v>38</v>
      </c>
      <c r="AK1220" s="29">
        <v>3</v>
      </c>
      <c r="AL1220" s="29">
        <v>35</v>
      </c>
      <c r="AM1220" s="29">
        <v>29</v>
      </c>
      <c r="AN1220" s="29">
        <v>25</v>
      </c>
      <c r="AO1220" s="29">
        <v>382</v>
      </c>
      <c r="AP1220" s="72">
        <f>Table6[[#This Row],[FRL]]/Table6[[#This Row],[Total Students]]</f>
        <v>0.79417879417879422</v>
      </c>
      <c r="AQ1220" s="29">
        <v>382</v>
      </c>
      <c r="AR1220" s="57">
        <f>Table6[[#This Row],[At Risk]]/Table6[[#This Row],[Total Students]]</f>
        <v>0.79417879417879422</v>
      </c>
      <c r="AS1220" s="29" t="s">
        <v>1767</v>
      </c>
      <c r="AT1220" s="29" t="s">
        <v>1777</v>
      </c>
      <c r="AU1220" s="70" t="s">
        <v>3246</v>
      </c>
    </row>
    <row r="1221" spans="2:47" x14ac:dyDescent="0.25">
      <c r="B1221" s="28" t="s">
        <v>1808</v>
      </c>
      <c r="C1221" s="28" t="s">
        <v>196</v>
      </c>
      <c r="D1221" s="28" t="s">
        <v>197</v>
      </c>
      <c r="E1221" s="28" t="s">
        <v>2897</v>
      </c>
      <c r="F1221" s="28" t="s">
        <v>1583</v>
      </c>
      <c r="G1221" s="29">
        <v>687</v>
      </c>
      <c r="H1221" s="29">
        <v>344</v>
      </c>
      <c r="I1221" s="31">
        <v>0.50072780203784595</v>
      </c>
      <c r="J1221" s="29">
        <v>343</v>
      </c>
      <c r="K1221" s="31">
        <v>0.499272197962154</v>
      </c>
      <c r="L1221" s="29">
        <v>1</v>
      </c>
      <c r="M1221" s="29">
        <v>1</v>
      </c>
      <c r="N1221" s="29">
        <v>117</v>
      </c>
      <c r="O1221" s="29">
        <v>12</v>
      </c>
      <c r="P1221" s="29">
        <v>0</v>
      </c>
      <c r="Q1221" s="29">
        <v>556</v>
      </c>
      <c r="R1221" s="29">
        <v>0</v>
      </c>
      <c r="S1221" s="29">
        <f>SUM(Table6[[#This Row],[AmInd]:[HawPI]],Table6[[#This Row],[Multiple]])</f>
        <v>131</v>
      </c>
      <c r="T1221" s="29">
        <v>685</v>
      </c>
      <c r="U1221" s="31">
        <v>0.99708879184861698</v>
      </c>
      <c r="V1221" s="29">
        <v>2</v>
      </c>
      <c r="W1221" s="31">
        <v>2.9112081513828201E-3</v>
      </c>
      <c r="X1221" s="29">
        <v>0</v>
      </c>
      <c r="Y1221" s="29">
        <v>0</v>
      </c>
      <c r="Z1221" s="29" t="s">
        <v>1869</v>
      </c>
      <c r="AA1221" s="29">
        <v>0</v>
      </c>
      <c r="AB1221" s="29">
        <v>0</v>
      </c>
      <c r="AC1221" s="29">
        <v>0</v>
      </c>
      <c r="AD1221" s="28">
        <v>0</v>
      </c>
      <c r="AE1221" s="29">
        <v>0</v>
      </c>
      <c r="AF1221" s="29">
        <v>0</v>
      </c>
      <c r="AG1221" s="29">
        <v>108</v>
      </c>
      <c r="AH1221" s="29">
        <v>89</v>
      </c>
      <c r="AI1221" s="29">
        <v>122</v>
      </c>
      <c r="AJ1221" s="29">
        <v>92</v>
      </c>
      <c r="AK1221" s="29">
        <v>9</v>
      </c>
      <c r="AL1221" s="29">
        <v>87</v>
      </c>
      <c r="AM1221" s="29">
        <v>97</v>
      </c>
      <c r="AN1221" s="29">
        <v>83</v>
      </c>
      <c r="AO1221" s="29">
        <v>592</v>
      </c>
      <c r="AP1221" s="72">
        <f>Table6[[#This Row],[FRL]]/Table6[[#This Row],[Total Students]]</f>
        <v>0.86171761280931591</v>
      </c>
      <c r="AQ1221" s="29">
        <v>592</v>
      </c>
      <c r="AR1221" s="57">
        <f>Table6[[#This Row],[At Risk]]/Table6[[#This Row],[Total Students]]</f>
        <v>0.86171761280931591</v>
      </c>
      <c r="AS1221" s="29" t="s">
        <v>1767</v>
      </c>
      <c r="AT1221" s="29" t="s">
        <v>1777</v>
      </c>
      <c r="AU1221" s="70" t="s">
        <v>3246</v>
      </c>
    </row>
    <row r="1222" spans="2:47" x14ac:dyDescent="0.25">
      <c r="B1222" s="28" t="s">
        <v>1808</v>
      </c>
      <c r="C1222" s="28" t="s">
        <v>196</v>
      </c>
      <c r="D1222" s="28" t="s">
        <v>197</v>
      </c>
      <c r="E1222" s="28" t="s">
        <v>2898</v>
      </c>
      <c r="F1222" s="28" t="s">
        <v>1584</v>
      </c>
      <c r="G1222" s="29">
        <v>579</v>
      </c>
      <c r="H1222" s="29">
        <v>282</v>
      </c>
      <c r="I1222" s="31">
        <v>0.48704663212435201</v>
      </c>
      <c r="J1222" s="29">
        <v>297</v>
      </c>
      <c r="K1222" s="31">
        <v>0.51295336787564805</v>
      </c>
      <c r="L1222" s="29">
        <v>0</v>
      </c>
      <c r="M1222" s="29">
        <v>0</v>
      </c>
      <c r="N1222" s="29">
        <v>96</v>
      </c>
      <c r="O1222" s="29">
        <v>9</v>
      </c>
      <c r="P1222" s="29">
        <v>0</v>
      </c>
      <c r="Q1222" s="29">
        <v>473</v>
      </c>
      <c r="R1222" s="29">
        <v>1</v>
      </c>
      <c r="S1222" s="29">
        <f>SUM(Table6[[#This Row],[AmInd]:[HawPI]],Table6[[#This Row],[Multiple]])</f>
        <v>106</v>
      </c>
      <c r="T1222" s="29">
        <v>573</v>
      </c>
      <c r="U1222" s="31">
        <v>0.98963730569948205</v>
      </c>
      <c r="V1222" s="29">
        <v>6</v>
      </c>
      <c r="W1222" s="31">
        <v>1.03626943005181E-2</v>
      </c>
      <c r="X1222" s="29">
        <v>0</v>
      </c>
      <c r="Y1222" s="29">
        <v>14</v>
      </c>
      <c r="Z1222" s="29" t="s">
        <v>1869</v>
      </c>
      <c r="AA1222" s="29">
        <v>92</v>
      </c>
      <c r="AB1222" s="29">
        <v>97</v>
      </c>
      <c r="AC1222" s="29">
        <v>84</v>
      </c>
      <c r="AD1222" s="28">
        <v>78</v>
      </c>
      <c r="AE1222" s="29">
        <v>121</v>
      </c>
      <c r="AF1222" s="29">
        <v>93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504</v>
      </c>
      <c r="AP1222" s="72">
        <f>Table6[[#This Row],[FRL]]/Table6[[#This Row],[Total Students]]</f>
        <v>0.8704663212435233</v>
      </c>
      <c r="AQ1222" s="29">
        <v>504</v>
      </c>
      <c r="AR1222" s="57">
        <f>Table6[[#This Row],[At Risk]]/Table6[[#This Row],[Total Students]]</f>
        <v>0.8704663212435233</v>
      </c>
      <c r="AS1222" s="29" t="s">
        <v>1767</v>
      </c>
      <c r="AT1222" s="29" t="s">
        <v>1777</v>
      </c>
      <c r="AU1222" s="70" t="s">
        <v>3246</v>
      </c>
    </row>
    <row r="1223" spans="2:47" x14ac:dyDescent="0.25">
      <c r="B1223" s="28" t="s">
        <v>1808</v>
      </c>
      <c r="C1223" s="28" t="s">
        <v>196</v>
      </c>
      <c r="D1223" s="28" t="s">
        <v>197</v>
      </c>
      <c r="E1223" s="28" t="s">
        <v>2899</v>
      </c>
      <c r="F1223" s="28" t="s">
        <v>1585</v>
      </c>
      <c r="G1223" s="29">
        <v>360</v>
      </c>
      <c r="H1223" s="29">
        <v>155</v>
      </c>
      <c r="I1223" s="31">
        <v>0.43055555555555602</v>
      </c>
      <c r="J1223" s="29">
        <v>205</v>
      </c>
      <c r="K1223" s="31">
        <v>0.56944444444444398</v>
      </c>
      <c r="L1223" s="29">
        <v>3</v>
      </c>
      <c r="M1223" s="29">
        <v>0</v>
      </c>
      <c r="N1223" s="29">
        <v>229</v>
      </c>
      <c r="O1223" s="29">
        <v>1</v>
      </c>
      <c r="P1223" s="29">
        <v>0</v>
      </c>
      <c r="Q1223" s="29">
        <v>127</v>
      </c>
      <c r="R1223" s="29">
        <v>0</v>
      </c>
      <c r="S1223" s="29">
        <f>SUM(Table6[[#This Row],[AmInd]:[HawPI]],Table6[[#This Row],[Multiple]])</f>
        <v>233</v>
      </c>
      <c r="T1223" s="29">
        <v>360</v>
      </c>
      <c r="U1223" s="31">
        <v>1</v>
      </c>
      <c r="V1223" s="29">
        <v>0</v>
      </c>
      <c r="W1223" s="31">
        <v>0</v>
      </c>
      <c r="X1223" s="29">
        <v>0</v>
      </c>
      <c r="Y1223" s="29">
        <v>0</v>
      </c>
      <c r="Z1223" s="29" t="s">
        <v>1869</v>
      </c>
      <c r="AA1223" s="29">
        <v>0</v>
      </c>
      <c r="AB1223" s="29">
        <v>0</v>
      </c>
      <c r="AC1223" s="29">
        <v>0</v>
      </c>
      <c r="AD1223" s="28">
        <v>0</v>
      </c>
      <c r="AE1223" s="29">
        <v>0</v>
      </c>
      <c r="AF1223" s="29">
        <v>0</v>
      </c>
      <c r="AG1223" s="29">
        <v>48</v>
      </c>
      <c r="AH1223" s="29">
        <v>44</v>
      </c>
      <c r="AI1223" s="29">
        <v>60</v>
      </c>
      <c r="AJ1223" s="29">
        <v>48</v>
      </c>
      <c r="AK1223" s="29">
        <v>12</v>
      </c>
      <c r="AL1223" s="29">
        <v>50</v>
      </c>
      <c r="AM1223" s="29">
        <v>57</v>
      </c>
      <c r="AN1223" s="29">
        <v>41</v>
      </c>
      <c r="AO1223" s="29">
        <v>349</v>
      </c>
      <c r="AP1223" s="72">
        <f>Table6[[#This Row],[FRL]]/Table6[[#This Row],[Total Students]]</f>
        <v>0.96944444444444444</v>
      </c>
      <c r="AQ1223" s="29">
        <v>349</v>
      </c>
      <c r="AR1223" s="57">
        <f>Table6[[#This Row],[At Risk]]/Table6[[#This Row],[Total Students]]</f>
        <v>0.96944444444444444</v>
      </c>
      <c r="AS1223" s="29" t="s">
        <v>1767</v>
      </c>
      <c r="AT1223" s="29" t="s">
        <v>1777</v>
      </c>
      <c r="AU1223" s="70" t="s">
        <v>3246</v>
      </c>
    </row>
    <row r="1224" spans="2:47" x14ac:dyDescent="0.25">
      <c r="B1224" s="28" t="s">
        <v>1808</v>
      </c>
      <c r="C1224" s="28" t="s">
        <v>196</v>
      </c>
      <c r="D1224" s="28" t="s">
        <v>197</v>
      </c>
      <c r="E1224" s="28" t="s">
        <v>2900</v>
      </c>
      <c r="F1224" s="28" t="s">
        <v>1586</v>
      </c>
      <c r="G1224" s="29">
        <v>286</v>
      </c>
      <c r="H1224" s="29">
        <v>127</v>
      </c>
      <c r="I1224" s="31">
        <v>0.44405594405594401</v>
      </c>
      <c r="J1224" s="29">
        <v>159</v>
      </c>
      <c r="K1224" s="31">
        <v>0.55594405594405605</v>
      </c>
      <c r="L1224" s="29">
        <v>0</v>
      </c>
      <c r="M1224" s="29">
        <v>0</v>
      </c>
      <c r="N1224" s="29">
        <v>164</v>
      </c>
      <c r="O1224" s="29">
        <v>3</v>
      </c>
      <c r="P1224" s="29">
        <v>0</v>
      </c>
      <c r="Q1224" s="29">
        <v>119</v>
      </c>
      <c r="R1224" s="29">
        <v>0</v>
      </c>
      <c r="S1224" s="29">
        <f>SUM(Table6[[#This Row],[AmInd]:[HawPI]],Table6[[#This Row],[Multiple]])</f>
        <v>167</v>
      </c>
      <c r="T1224" s="29">
        <v>286</v>
      </c>
      <c r="U1224" s="31">
        <v>1</v>
      </c>
      <c r="V1224" s="29">
        <v>0</v>
      </c>
      <c r="W1224" s="31">
        <v>0</v>
      </c>
      <c r="X1224" s="29">
        <v>0</v>
      </c>
      <c r="Y1224" s="29">
        <v>6</v>
      </c>
      <c r="Z1224" s="29" t="s">
        <v>1869</v>
      </c>
      <c r="AA1224" s="29">
        <v>42</v>
      </c>
      <c r="AB1224" s="29">
        <v>35</v>
      </c>
      <c r="AC1224" s="29">
        <v>44</v>
      </c>
      <c r="AD1224" s="28">
        <v>56</v>
      </c>
      <c r="AE1224" s="29">
        <v>58</v>
      </c>
      <c r="AF1224" s="29">
        <v>45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282</v>
      </c>
      <c r="AP1224" s="72">
        <f>Table6[[#This Row],[FRL]]/Table6[[#This Row],[Total Students]]</f>
        <v>0.98601398601398604</v>
      </c>
      <c r="AQ1224" s="29">
        <v>282</v>
      </c>
      <c r="AR1224" s="57">
        <f>Table6[[#This Row],[At Risk]]/Table6[[#This Row],[Total Students]]</f>
        <v>0.98601398601398604</v>
      </c>
      <c r="AS1224" s="29" t="s">
        <v>1767</v>
      </c>
      <c r="AT1224" s="29" t="s">
        <v>1777</v>
      </c>
      <c r="AU1224" s="70" t="s">
        <v>3246</v>
      </c>
    </row>
    <row r="1225" spans="2:47" x14ac:dyDescent="0.25">
      <c r="B1225" s="28" t="s">
        <v>1808</v>
      </c>
      <c r="C1225" s="28" t="s">
        <v>196</v>
      </c>
      <c r="D1225" s="28" t="s">
        <v>197</v>
      </c>
      <c r="E1225" s="28" t="s">
        <v>2901</v>
      </c>
      <c r="F1225" s="28" t="s">
        <v>1587</v>
      </c>
      <c r="G1225" s="29">
        <v>51</v>
      </c>
      <c r="H1225" s="29">
        <v>12</v>
      </c>
      <c r="I1225" s="31">
        <v>0.23529411764705899</v>
      </c>
      <c r="J1225" s="29">
        <v>39</v>
      </c>
      <c r="K1225" s="31">
        <v>0.76470588235294101</v>
      </c>
      <c r="L1225" s="29">
        <v>0</v>
      </c>
      <c r="M1225" s="29">
        <v>0</v>
      </c>
      <c r="N1225" s="29">
        <v>17</v>
      </c>
      <c r="O1225" s="29">
        <v>0</v>
      </c>
      <c r="P1225" s="29">
        <v>0</v>
      </c>
      <c r="Q1225" s="29">
        <v>34</v>
      </c>
      <c r="R1225" s="29">
        <v>0</v>
      </c>
      <c r="S1225" s="29">
        <f>SUM(Table6[[#This Row],[AmInd]:[HawPI]],Table6[[#This Row],[Multiple]])</f>
        <v>17</v>
      </c>
      <c r="T1225" s="29">
        <v>51</v>
      </c>
      <c r="U1225" s="31">
        <v>1</v>
      </c>
      <c r="V1225" s="29">
        <v>0</v>
      </c>
      <c r="W1225" s="31">
        <v>0</v>
      </c>
      <c r="X1225" s="29">
        <v>0</v>
      </c>
      <c r="Y1225" s="29">
        <v>51</v>
      </c>
      <c r="Z1225" s="29" t="s">
        <v>1869</v>
      </c>
      <c r="AA1225" s="29">
        <v>0</v>
      </c>
      <c r="AB1225" s="29">
        <v>0</v>
      </c>
      <c r="AC1225" s="29">
        <v>0</v>
      </c>
      <c r="AD1225" s="28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19</v>
      </c>
      <c r="AP1225" s="72">
        <f>Table6[[#This Row],[FRL]]/Table6[[#This Row],[Total Students]]</f>
        <v>0.37254901960784315</v>
      </c>
      <c r="AQ1225" s="29">
        <v>19</v>
      </c>
      <c r="AR1225" s="57">
        <f>Table6[[#This Row],[At Risk]]/Table6[[#This Row],[Total Students]]</f>
        <v>0.37254901960784315</v>
      </c>
      <c r="AS1225" s="29" t="s">
        <v>1767</v>
      </c>
      <c r="AT1225" s="29" t="s">
        <v>1777</v>
      </c>
      <c r="AU1225" s="70" t="s">
        <v>3247</v>
      </c>
    </row>
    <row r="1226" spans="2:47" x14ac:dyDescent="0.25">
      <c r="B1226" s="28" t="s">
        <v>1808</v>
      </c>
      <c r="C1226" s="28" t="s">
        <v>198</v>
      </c>
      <c r="D1226" s="28" t="s">
        <v>199</v>
      </c>
      <c r="E1226" s="28" t="s">
        <v>2121</v>
      </c>
      <c r="F1226" s="28" t="s">
        <v>1588</v>
      </c>
      <c r="G1226" s="29">
        <v>284</v>
      </c>
      <c r="H1226" s="29">
        <v>143</v>
      </c>
      <c r="I1226" s="31">
        <v>0.50352112676056304</v>
      </c>
      <c r="J1226" s="29">
        <v>141</v>
      </c>
      <c r="K1226" s="31">
        <v>0.49647887323943701</v>
      </c>
      <c r="L1226" s="29">
        <v>0</v>
      </c>
      <c r="M1226" s="29">
        <v>3</v>
      </c>
      <c r="N1226" s="29">
        <v>128</v>
      </c>
      <c r="O1226" s="29">
        <v>4</v>
      </c>
      <c r="P1226" s="29">
        <v>0</v>
      </c>
      <c r="Q1226" s="29">
        <v>146</v>
      </c>
      <c r="R1226" s="29">
        <v>3</v>
      </c>
      <c r="S1226" s="29">
        <f>SUM(Table6[[#This Row],[AmInd]:[HawPI]],Table6[[#This Row],[Multiple]])</f>
        <v>138</v>
      </c>
      <c r="T1226" s="29">
        <v>280</v>
      </c>
      <c r="U1226" s="31">
        <v>0.98591549295774705</v>
      </c>
      <c r="V1226" s="29">
        <v>4</v>
      </c>
      <c r="W1226" s="31">
        <v>1.4084507042253501E-2</v>
      </c>
      <c r="X1226" s="29">
        <v>0</v>
      </c>
      <c r="Y1226" s="29">
        <v>0</v>
      </c>
      <c r="Z1226" s="29" t="s">
        <v>1869</v>
      </c>
      <c r="AA1226" s="29">
        <v>0</v>
      </c>
      <c r="AB1226" s="29">
        <v>0</v>
      </c>
      <c r="AC1226" s="29">
        <v>0</v>
      </c>
      <c r="AD1226" s="28">
        <v>97</v>
      </c>
      <c r="AE1226" s="29">
        <v>90</v>
      </c>
      <c r="AF1226" s="29">
        <v>97</v>
      </c>
      <c r="AG1226" s="29">
        <v>0</v>
      </c>
      <c r="AH1226" s="29">
        <v>0</v>
      </c>
      <c r="AI1226" s="29">
        <v>0</v>
      </c>
      <c r="AJ1226" s="29">
        <v>0</v>
      </c>
      <c r="AK1226" s="29">
        <v>0</v>
      </c>
      <c r="AL1226" s="29">
        <v>0</v>
      </c>
      <c r="AM1226" s="29">
        <v>0</v>
      </c>
      <c r="AN1226" s="29">
        <v>0</v>
      </c>
      <c r="AO1226" s="29">
        <v>225</v>
      </c>
      <c r="AP1226" s="72">
        <f>Table6[[#This Row],[FRL]]/Table6[[#This Row],[Total Students]]</f>
        <v>0.79225352112676062</v>
      </c>
      <c r="AQ1226" s="29">
        <v>225</v>
      </c>
      <c r="AR1226" s="57">
        <f>Table6[[#This Row],[At Risk]]/Table6[[#This Row],[Total Students]]</f>
        <v>0.79225352112676062</v>
      </c>
      <c r="AS1226" s="29" t="s">
        <v>1767</v>
      </c>
      <c r="AT1226" s="29" t="s">
        <v>1776</v>
      </c>
      <c r="AU1226" s="70" t="s">
        <v>3247</v>
      </c>
    </row>
    <row r="1227" spans="2:47" x14ac:dyDescent="0.25">
      <c r="B1227" s="28" t="s">
        <v>1808</v>
      </c>
      <c r="C1227" s="28" t="s">
        <v>198</v>
      </c>
      <c r="D1227" s="28" t="s">
        <v>199</v>
      </c>
      <c r="E1227" s="28" t="s">
        <v>2122</v>
      </c>
      <c r="F1227" s="28" t="s">
        <v>1589</v>
      </c>
      <c r="G1227" s="29">
        <v>321</v>
      </c>
      <c r="H1227" s="29">
        <v>145</v>
      </c>
      <c r="I1227" s="31">
        <v>0.451713395638629</v>
      </c>
      <c r="J1227" s="29">
        <v>176</v>
      </c>
      <c r="K1227" s="31">
        <v>0.548286604361371</v>
      </c>
      <c r="L1227" s="29">
        <v>0</v>
      </c>
      <c r="M1227" s="29">
        <v>2</v>
      </c>
      <c r="N1227" s="29">
        <v>150</v>
      </c>
      <c r="O1227" s="29">
        <v>3</v>
      </c>
      <c r="P1227" s="29">
        <v>0</v>
      </c>
      <c r="Q1227" s="29">
        <v>158</v>
      </c>
      <c r="R1227" s="29">
        <v>8</v>
      </c>
      <c r="S1227" s="29">
        <f>SUM(Table6[[#This Row],[AmInd]:[HawPI]],Table6[[#This Row],[Multiple]])</f>
        <v>163</v>
      </c>
      <c r="T1227" s="29">
        <v>319</v>
      </c>
      <c r="U1227" s="31">
        <v>0.99376947040498398</v>
      </c>
      <c r="V1227" s="29">
        <v>2</v>
      </c>
      <c r="W1227" s="31">
        <v>6.2305295950155796E-3</v>
      </c>
      <c r="X1227" s="29">
        <v>0</v>
      </c>
      <c r="Y1227" s="29">
        <v>19</v>
      </c>
      <c r="Z1227" s="29" t="s">
        <v>1869</v>
      </c>
      <c r="AA1227" s="29">
        <v>108</v>
      </c>
      <c r="AB1227" s="29">
        <v>97</v>
      </c>
      <c r="AC1227" s="29">
        <v>97</v>
      </c>
      <c r="AD1227" s="28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259</v>
      </c>
      <c r="AP1227" s="72">
        <f>Table6[[#This Row],[FRL]]/Table6[[#This Row],[Total Students]]</f>
        <v>0.80685358255451711</v>
      </c>
      <c r="AQ1227" s="29">
        <v>259</v>
      </c>
      <c r="AR1227" s="57">
        <f>Table6[[#This Row],[At Risk]]/Table6[[#This Row],[Total Students]]</f>
        <v>0.80685358255451711</v>
      </c>
      <c r="AS1227" s="29" t="s">
        <v>1767</v>
      </c>
      <c r="AT1227" s="29" t="s">
        <v>1776</v>
      </c>
      <c r="AU1227" s="70" t="s">
        <v>3247</v>
      </c>
    </row>
    <row r="1228" spans="2:47" ht="30" x14ac:dyDescent="0.25">
      <c r="B1228" s="28" t="s">
        <v>1808</v>
      </c>
      <c r="C1228" s="28" t="s">
        <v>198</v>
      </c>
      <c r="D1228" s="28" t="s">
        <v>199</v>
      </c>
      <c r="E1228" s="28" t="s">
        <v>2123</v>
      </c>
      <c r="F1228" s="28" t="s">
        <v>1590</v>
      </c>
      <c r="G1228" s="29">
        <v>189</v>
      </c>
      <c r="H1228" s="29">
        <v>96</v>
      </c>
      <c r="I1228" s="31">
        <v>0.50793650793650802</v>
      </c>
      <c r="J1228" s="29">
        <v>93</v>
      </c>
      <c r="K1228" s="31">
        <v>0.49206349206349198</v>
      </c>
      <c r="L1228" s="29">
        <v>0</v>
      </c>
      <c r="M1228" s="29">
        <v>0</v>
      </c>
      <c r="N1228" s="29">
        <v>39</v>
      </c>
      <c r="O1228" s="29">
        <v>1</v>
      </c>
      <c r="P1228" s="29">
        <v>0</v>
      </c>
      <c r="Q1228" s="29">
        <v>142</v>
      </c>
      <c r="R1228" s="29">
        <v>7</v>
      </c>
      <c r="S1228" s="29">
        <f>SUM(Table6[[#This Row],[AmInd]:[HawPI]],Table6[[#This Row],[Multiple]])</f>
        <v>47</v>
      </c>
      <c r="T1228" s="29">
        <v>189</v>
      </c>
      <c r="U1228" s="31">
        <v>1</v>
      </c>
      <c r="V1228" s="29">
        <v>0</v>
      </c>
      <c r="W1228" s="31">
        <v>0</v>
      </c>
      <c r="X1228" s="29">
        <v>0</v>
      </c>
      <c r="Y1228" s="29">
        <v>0</v>
      </c>
      <c r="Z1228" s="29" t="s">
        <v>1869</v>
      </c>
      <c r="AA1228" s="29">
        <v>0</v>
      </c>
      <c r="AB1228" s="29">
        <v>0</v>
      </c>
      <c r="AC1228" s="29">
        <v>0</v>
      </c>
      <c r="AD1228" s="28">
        <v>58</v>
      </c>
      <c r="AE1228" s="29">
        <v>72</v>
      </c>
      <c r="AF1228" s="29">
        <v>59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132</v>
      </c>
      <c r="AP1228" s="72">
        <f>Table6[[#This Row],[FRL]]/Table6[[#This Row],[Total Students]]</f>
        <v>0.69841269841269837</v>
      </c>
      <c r="AQ1228" s="29">
        <v>132</v>
      </c>
      <c r="AR1228" s="57">
        <f>Table6[[#This Row],[At Risk]]/Table6[[#This Row],[Total Students]]</f>
        <v>0.69841269841269837</v>
      </c>
      <c r="AS1228" s="29" t="s">
        <v>1767</v>
      </c>
      <c r="AT1228" s="29" t="s">
        <v>1776</v>
      </c>
      <c r="AU1228" s="70" t="s">
        <v>3247</v>
      </c>
    </row>
    <row r="1229" spans="2:47" x14ac:dyDescent="0.25">
      <c r="B1229" s="28" t="s">
        <v>1808</v>
      </c>
      <c r="C1229" s="28" t="s">
        <v>198</v>
      </c>
      <c r="D1229" s="28" t="s">
        <v>199</v>
      </c>
      <c r="E1229" s="28" t="s">
        <v>2124</v>
      </c>
      <c r="F1229" s="28" t="s">
        <v>1591</v>
      </c>
      <c r="G1229" s="29">
        <v>481</v>
      </c>
      <c r="H1229" s="29">
        <v>227</v>
      </c>
      <c r="I1229" s="31">
        <v>0.47193347193347202</v>
      </c>
      <c r="J1229" s="29">
        <v>254</v>
      </c>
      <c r="K1229" s="31">
        <v>0.52806652806652798</v>
      </c>
      <c r="L1229" s="29">
        <v>0</v>
      </c>
      <c r="M1229" s="29">
        <v>10</v>
      </c>
      <c r="N1229" s="29">
        <v>68</v>
      </c>
      <c r="O1229" s="29">
        <v>14</v>
      </c>
      <c r="P1229" s="29">
        <v>0</v>
      </c>
      <c r="Q1229" s="29">
        <v>384</v>
      </c>
      <c r="R1229" s="29">
        <v>5</v>
      </c>
      <c r="S1229" s="29">
        <f>SUM(Table6[[#This Row],[AmInd]:[HawPI]],Table6[[#This Row],[Multiple]])</f>
        <v>97</v>
      </c>
      <c r="T1229" s="29">
        <v>480</v>
      </c>
      <c r="U1229" s="31">
        <v>0.99792099792099798</v>
      </c>
      <c r="V1229" s="29">
        <v>1</v>
      </c>
      <c r="W1229" s="31">
        <v>2.07900207900208E-3</v>
      </c>
      <c r="X1229" s="29">
        <v>0</v>
      </c>
      <c r="Y1229" s="29">
        <v>3</v>
      </c>
      <c r="Z1229" s="29" t="s">
        <v>1869</v>
      </c>
      <c r="AA1229" s="29">
        <v>48</v>
      </c>
      <c r="AB1229" s="29">
        <v>32</v>
      </c>
      <c r="AC1229" s="29">
        <v>35</v>
      </c>
      <c r="AD1229" s="28">
        <v>36</v>
      </c>
      <c r="AE1229" s="29">
        <v>45</v>
      </c>
      <c r="AF1229" s="29">
        <v>33</v>
      </c>
      <c r="AG1229" s="29">
        <v>40</v>
      </c>
      <c r="AH1229" s="29">
        <v>47</v>
      </c>
      <c r="AI1229" s="29">
        <v>40</v>
      </c>
      <c r="AJ1229" s="29">
        <v>43</v>
      </c>
      <c r="AK1229" s="29">
        <v>2</v>
      </c>
      <c r="AL1229" s="29">
        <v>32</v>
      </c>
      <c r="AM1229" s="29">
        <v>21</v>
      </c>
      <c r="AN1229" s="29">
        <v>24</v>
      </c>
      <c r="AO1229" s="29">
        <v>313</v>
      </c>
      <c r="AP1229" s="72">
        <f>Table6[[#This Row],[FRL]]/Table6[[#This Row],[Total Students]]</f>
        <v>0.65072765072765071</v>
      </c>
      <c r="AQ1229" s="29">
        <v>313</v>
      </c>
      <c r="AR1229" s="57">
        <f>Table6[[#This Row],[At Risk]]/Table6[[#This Row],[Total Students]]</f>
        <v>0.65072765072765071</v>
      </c>
      <c r="AS1229" s="29" t="s">
        <v>1767</v>
      </c>
      <c r="AT1229" s="29" t="s">
        <v>1776</v>
      </c>
      <c r="AU1229" s="70" t="s">
        <v>3247</v>
      </c>
    </row>
    <row r="1230" spans="2:47" x14ac:dyDescent="0.25">
      <c r="B1230" s="28" t="s">
        <v>1808</v>
      </c>
      <c r="C1230" s="28" t="s">
        <v>198</v>
      </c>
      <c r="D1230" s="28" t="s">
        <v>199</v>
      </c>
      <c r="E1230" s="28" t="s">
        <v>2125</v>
      </c>
      <c r="F1230" s="28" t="s">
        <v>1592</v>
      </c>
      <c r="G1230" s="29">
        <v>404</v>
      </c>
      <c r="H1230" s="29">
        <v>195</v>
      </c>
      <c r="I1230" s="31">
        <v>0.48267326732673299</v>
      </c>
      <c r="J1230" s="29">
        <v>209</v>
      </c>
      <c r="K1230" s="31">
        <v>0.51732673267326701</v>
      </c>
      <c r="L1230" s="29">
        <v>1</v>
      </c>
      <c r="M1230" s="29">
        <v>2</v>
      </c>
      <c r="N1230" s="29">
        <v>220</v>
      </c>
      <c r="O1230" s="29">
        <v>5</v>
      </c>
      <c r="P1230" s="29">
        <v>0</v>
      </c>
      <c r="Q1230" s="29">
        <v>168</v>
      </c>
      <c r="R1230" s="29">
        <v>8</v>
      </c>
      <c r="S1230" s="29">
        <f>SUM(Table6[[#This Row],[AmInd]:[HawPI]],Table6[[#This Row],[Multiple]])</f>
        <v>236</v>
      </c>
      <c r="T1230" s="29">
        <v>404</v>
      </c>
      <c r="U1230" s="31">
        <v>1</v>
      </c>
      <c r="V1230" s="29">
        <v>0</v>
      </c>
      <c r="W1230" s="31">
        <v>0</v>
      </c>
      <c r="X1230" s="29">
        <v>0</v>
      </c>
      <c r="Y1230" s="29">
        <v>0</v>
      </c>
      <c r="Z1230" s="29" t="s">
        <v>1869</v>
      </c>
      <c r="AA1230" s="29">
        <v>203</v>
      </c>
      <c r="AB1230" s="29">
        <v>201</v>
      </c>
      <c r="AC1230" s="29">
        <v>0</v>
      </c>
      <c r="AD1230" s="28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333</v>
      </c>
      <c r="AP1230" s="72">
        <f>Table6[[#This Row],[FRL]]/Table6[[#This Row],[Total Students]]</f>
        <v>0.82425742574257421</v>
      </c>
      <c r="AQ1230" s="29">
        <v>333</v>
      </c>
      <c r="AR1230" s="57">
        <f>Table6[[#This Row],[At Risk]]/Table6[[#This Row],[Total Students]]</f>
        <v>0.82425742574257421</v>
      </c>
      <c r="AS1230" s="29" t="s">
        <v>1767</v>
      </c>
      <c r="AT1230" s="29" t="s">
        <v>1776</v>
      </c>
      <c r="AU1230" s="70" t="s">
        <v>3247</v>
      </c>
    </row>
    <row r="1231" spans="2:47" x14ac:dyDescent="0.25">
      <c r="B1231" s="28" t="s">
        <v>1808</v>
      </c>
      <c r="C1231" s="28" t="s">
        <v>198</v>
      </c>
      <c r="D1231" s="28" t="s">
        <v>199</v>
      </c>
      <c r="E1231" s="28" t="s">
        <v>2126</v>
      </c>
      <c r="F1231" s="28" t="s">
        <v>1170</v>
      </c>
      <c r="G1231" s="29">
        <v>512</v>
      </c>
      <c r="H1231" s="29">
        <v>238</v>
      </c>
      <c r="I1231" s="31">
        <v>0.46484375</v>
      </c>
      <c r="J1231" s="29">
        <v>274</v>
      </c>
      <c r="K1231" s="31">
        <v>0.53515625</v>
      </c>
      <c r="L1231" s="29">
        <v>2</v>
      </c>
      <c r="M1231" s="29">
        <v>1</v>
      </c>
      <c r="N1231" s="29">
        <v>133</v>
      </c>
      <c r="O1231" s="29">
        <v>31</v>
      </c>
      <c r="P1231" s="29">
        <v>0</v>
      </c>
      <c r="Q1231" s="29">
        <v>333</v>
      </c>
      <c r="R1231" s="29">
        <v>12</v>
      </c>
      <c r="S1231" s="29">
        <f>SUM(Table6[[#This Row],[AmInd]:[HawPI]],Table6[[#This Row],[Multiple]])</f>
        <v>179</v>
      </c>
      <c r="T1231" s="29">
        <v>490</v>
      </c>
      <c r="U1231" s="31">
        <v>0.95703125</v>
      </c>
      <c r="V1231" s="29">
        <v>22</v>
      </c>
      <c r="W1231" s="31">
        <v>4.296875E-2</v>
      </c>
      <c r="X1231" s="29">
        <v>0</v>
      </c>
      <c r="Y1231" s="29">
        <v>4</v>
      </c>
      <c r="Z1231" s="29" t="s">
        <v>1869</v>
      </c>
      <c r="AA1231" s="29">
        <v>60</v>
      </c>
      <c r="AB1231" s="29">
        <v>71</v>
      </c>
      <c r="AC1231" s="29">
        <v>82</v>
      </c>
      <c r="AD1231" s="28">
        <v>67</v>
      </c>
      <c r="AE1231" s="29">
        <v>79</v>
      </c>
      <c r="AF1231" s="29">
        <v>66</v>
      </c>
      <c r="AG1231" s="29">
        <v>83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356</v>
      </c>
      <c r="AP1231" s="72">
        <f>Table6[[#This Row],[FRL]]/Table6[[#This Row],[Total Students]]</f>
        <v>0.6953125</v>
      </c>
      <c r="AQ1231" s="29">
        <v>356</v>
      </c>
      <c r="AR1231" s="57">
        <f>Table6[[#This Row],[At Risk]]/Table6[[#This Row],[Total Students]]</f>
        <v>0.6953125</v>
      </c>
      <c r="AS1231" s="29" t="s">
        <v>1767</v>
      </c>
      <c r="AT1231" s="29" t="s">
        <v>1776</v>
      </c>
      <c r="AU1231" s="70" t="s">
        <v>3247</v>
      </c>
    </row>
    <row r="1232" spans="2:47" x14ac:dyDescent="0.25">
      <c r="B1232" s="28" t="s">
        <v>1808</v>
      </c>
      <c r="C1232" s="28" t="s">
        <v>198</v>
      </c>
      <c r="D1232" s="28" t="s">
        <v>199</v>
      </c>
      <c r="E1232" s="28" t="s">
        <v>2127</v>
      </c>
      <c r="F1232" s="28" t="s">
        <v>1593</v>
      </c>
      <c r="G1232" s="29">
        <v>476</v>
      </c>
      <c r="H1232" s="29">
        <v>225</v>
      </c>
      <c r="I1232" s="31">
        <v>0.47268907563025198</v>
      </c>
      <c r="J1232" s="29">
        <v>251</v>
      </c>
      <c r="K1232" s="31">
        <v>0.52731092436974802</v>
      </c>
      <c r="L1232" s="29">
        <v>2</v>
      </c>
      <c r="M1232" s="29">
        <v>3</v>
      </c>
      <c r="N1232" s="29">
        <v>265</v>
      </c>
      <c r="O1232" s="29">
        <v>6</v>
      </c>
      <c r="P1232" s="29">
        <v>1</v>
      </c>
      <c r="Q1232" s="29">
        <v>189</v>
      </c>
      <c r="R1232" s="29">
        <v>10</v>
      </c>
      <c r="S1232" s="29">
        <f>SUM(Table6[[#This Row],[AmInd]:[HawPI]],Table6[[#This Row],[Multiple]])</f>
        <v>287</v>
      </c>
      <c r="T1232" s="29">
        <v>475</v>
      </c>
      <c r="U1232" s="31">
        <v>0.997899159663866</v>
      </c>
      <c r="V1232" s="29">
        <v>1</v>
      </c>
      <c r="W1232" s="31">
        <v>2.1008403361344498E-3</v>
      </c>
      <c r="X1232" s="29">
        <v>0</v>
      </c>
      <c r="Y1232" s="29">
        <v>0</v>
      </c>
      <c r="Z1232" s="29" t="s">
        <v>1869</v>
      </c>
      <c r="AA1232" s="29">
        <v>0</v>
      </c>
      <c r="AB1232" s="29">
        <v>0</v>
      </c>
      <c r="AC1232" s="29">
        <v>227</v>
      </c>
      <c r="AD1232" s="28">
        <v>249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391</v>
      </c>
      <c r="AP1232" s="72">
        <f>Table6[[#This Row],[FRL]]/Table6[[#This Row],[Total Students]]</f>
        <v>0.8214285714285714</v>
      </c>
      <c r="AQ1232" s="29">
        <v>391</v>
      </c>
      <c r="AR1232" s="57">
        <f>Table6[[#This Row],[At Risk]]/Table6[[#This Row],[Total Students]]</f>
        <v>0.8214285714285714</v>
      </c>
      <c r="AS1232" s="29" t="s">
        <v>1767</v>
      </c>
      <c r="AT1232" s="29" t="s">
        <v>1776</v>
      </c>
      <c r="AU1232" s="70" t="s">
        <v>3247</v>
      </c>
    </row>
    <row r="1233" spans="2:47" x14ac:dyDescent="0.25">
      <c r="B1233" s="28" t="s">
        <v>1808</v>
      </c>
      <c r="C1233" s="28" t="s">
        <v>198</v>
      </c>
      <c r="D1233" s="28" t="s">
        <v>199</v>
      </c>
      <c r="E1233" s="28" t="s">
        <v>2128</v>
      </c>
      <c r="F1233" s="28" t="s">
        <v>1594</v>
      </c>
      <c r="G1233" s="29">
        <v>823</v>
      </c>
      <c r="H1233" s="29">
        <v>396</v>
      </c>
      <c r="I1233" s="31">
        <v>0.48116646415552899</v>
      </c>
      <c r="J1233" s="29">
        <v>427</v>
      </c>
      <c r="K1233" s="31">
        <v>0.51883353584447101</v>
      </c>
      <c r="L1233" s="29">
        <v>2</v>
      </c>
      <c r="M1233" s="29">
        <v>5</v>
      </c>
      <c r="N1233" s="29">
        <v>481</v>
      </c>
      <c r="O1233" s="29">
        <v>9</v>
      </c>
      <c r="P1233" s="29">
        <v>0</v>
      </c>
      <c r="Q1233" s="29">
        <v>319</v>
      </c>
      <c r="R1233" s="29">
        <v>7</v>
      </c>
      <c r="S1233" s="29">
        <f>SUM(Table6[[#This Row],[AmInd]:[HawPI]],Table6[[#This Row],[Multiple]])</f>
        <v>504</v>
      </c>
      <c r="T1233" s="29">
        <v>820</v>
      </c>
      <c r="U1233" s="31">
        <v>0.99635479951397299</v>
      </c>
      <c r="V1233" s="29">
        <v>3</v>
      </c>
      <c r="W1233" s="31">
        <v>3.6452004860267301E-3</v>
      </c>
      <c r="X1233" s="29">
        <v>0</v>
      </c>
      <c r="Y1233" s="29">
        <v>0</v>
      </c>
      <c r="Z1233" s="29" t="s">
        <v>1869</v>
      </c>
      <c r="AA1233" s="29">
        <v>0</v>
      </c>
      <c r="AB1233" s="29">
        <v>0</v>
      </c>
      <c r="AC1233" s="29">
        <v>0</v>
      </c>
      <c r="AD1233" s="28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216</v>
      </c>
      <c r="AK1233" s="29">
        <v>6</v>
      </c>
      <c r="AL1233" s="29">
        <v>238</v>
      </c>
      <c r="AM1233" s="29">
        <v>183</v>
      </c>
      <c r="AN1233" s="29">
        <v>180</v>
      </c>
      <c r="AO1233" s="29">
        <v>521</v>
      </c>
      <c r="AP1233" s="72">
        <f>Table6[[#This Row],[FRL]]/Table6[[#This Row],[Total Students]]</f>
        <v>0.63304981773997571</v>
      </c>
      <c r="AQ1233" s="29">
        <v>524</v>
      </c>
      <c r="AR1233" s="57">
        <f>Table6[[#This Row],[At Risk]]/Table6[[#This Row],[Total Students]]</f>
        <v>0.63669501822600238</v>
      </c>
      <c r="AS1233" s="29" t="s">
        <v>1767</v>
      </c>
      <c r="AT1233" s="29" t="s">
        <v>1776</v>
      </c>
      <c r="AU1233" s="70" t="s">
        <v>3247</v>
      </c>
    </row>
    <row r="1234" spans="2:47" x14ac:dyDescent="0.25">
      <c r="B1234" s="28" t="s">
        <v>1808</v>
      </c>
      <c r="C1234" s="28" t="s">
        <v>198</v>
      </c>
      <c r="D1234" s="28" t="s">
        <v>199</v>
      </c>
      <c r="E1234" s="28" t="s">
        <v>2129</v>
      </c>
      <c r="F1234" s="28" t="s">
        <v>1595</v>
      </c>
      <c r="G1234" s="29">
        <v>240</v>
      </c>
      <c r="H1234" s="29">
        <v>106</v>
      </c>
      <c r="I1234" s="31">
        <v>0.44166666666666698</v>
      </c>
      <c r="J1234" s="29">
        <v>134</v>
      </c>
      <c r="K1234" s="31">
        <v>0.55833333333333302</v>
      </c>
      <c r="L1234" s="29">
        <v>0</v>
      </c>
      <c r="M1234" s="29">
        <v>1</v>
      </c>
      <c r="N1234" s="29">
        <v>120</v>
      </c>
      <c r="O1234" s="29">
        <v>5</v>
      </c>
      <c r="P1234" s="29">
        <v>0</v>
      </c>
      <c r="Q1234" s="29">
        <v>106</v>
      </c>
      <c r="R1234" s="29">
        <v>8</v>
      </c>
      <c r="S1234" s="29">
        <f>SUM(Table6[[#This Row],[AmInd]:[HawPI]],Table6[[#This Row],[Multiple]])</f>
        <v>134</v>
      </c>
      <c r="T1234" s="29">
        <v>239</v>
      </c>
      <c r="U1234" s="31">
        <v>0.99583333333333302</v>
      </c>
      <c r="V1234" s="29">
        <v>1</v>
      </c>
      <c r="W1234" s="31">
        <v>4.1666666666666701E-3</v>
      </c>
      <c r="X1234" s="29">
        <v>0</v>
      </c>
      <c r="Y1234" s="29">
        <v>44</v>
      </c>
      <c r="Z1234" s="29" t="s">
        <v>1869</v>
      </c>
      <c r="AA1234" s="29">
        <v>0</v>
      </c>
      <c r="AB1234" s="29">
        <v>0</v>
      </c>
      <c r="AC1234" s="29">
        <v>0</v>
      </c>
      <c r="AD1234" s="28">
        <v>0</v>
      </c>
      <c r="AE1234" s="29">
        <v>0</v>
      </c>
      <c r="AF1234" s="29">
        <v>0</v>
      </c>
      <c r="AG1234" s="29">
        <v>196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186</v>
      </c>
      <c r="AP1234" s="72">
        <f>Table6[[#This Row],[FRL]]/Table6[[#This Row],[Total Students]]</f>
        <v>0.77500000000000002</v>
      </c>
      <c r="AQ1234" s="29">
        <v>187</v>
      </c>
      <c r="AR1234" s="57">
        <f>Table6[[#This Row],[At Risk]]/Table6[[#This Row],[Total Students]]</f>
        <v>0.77916666666666667</v>
      </c>
      <c r="AS1234" s="29" t="s">
        <v>1767</v>
      </c>
      <c r="AT1234" s="29" t="s">
        <v>1776</v>
      </c>
      <c r="AU1234" s="70" t="s">
        <v>3247</v>
      </c>
    </row>
    <row r="1235" spans="2:47" x14ac:dyDescent="0.25">
      <c r="B1235" s="28" t="s">
        <v>1808</v>
      </c>
      <c r="C1235" s="28" t="s">
        <v>198</v>
      </c>
      <c r="D1235" s="28" t="s">
        <v>199</v>
      </c>
      <c r="E1235" s="28" t="s">
        <v>2130</v>
      </c>
      <c r="F1235" s="28" t="s">
        <v>1596</v>
      </c>
      <c r="G1235" s="29">
        <v>417</v>
      </c>
      <c r="H1235" s="29">
        <v>228</v>
      </c>
      <c r="I1235" s="31">
        <v>0.54676258992805804</v>
      </c>
      <c r="J1235" s="29">
        <v>189</v>
      </c>
      <c r="K1235" s="31">
        <v>0.45323741007194202</v>
      </c>
      <c r="L1235" s="29">
        <v>0</v>
      </c>
      <c r="M1235" s="29">
        <v>2</v>
      </c>
      <c r="N1235" s="29">
        <v>221</v>
      </c>
      <c r="O1235" s="29">
        <v>6</v>
      </c>
      <c r="P1235" s="29">
        <v>0</v>
      </c>
      <c r="Q1235" s="29">
        <v>176</v>
      </c>
      <c r="R1235" s="29">
        <v>12</v>
      </c>
      <c r="S1235" s="29">
        <f>SUM(Table6[[#This Row],[AmInd]:[HawPI]],Table6[[#This Row],[Multiple]])</f>
        <v>241</v>
      </c>
      <c r="T1235" s="29">
        <v>417</v>
      </c>
      <c r="U1235" s="31">
        <v>1</v>
      </c>
      <c r="V1235" s="29">
        <v>0</v>
      </c>
      <c r="W1235" s="31">
        <v>0</v>
      </c>
      <c r="X1235" s="29">
        <v>0</v>
      </c>
      <c r="Y1235" s="29">
        <v>0</v>
      </c>
      <c r="Z1235" s="29" t="s">
        <v>1869</v>
      </c>
      <c r="AA1235" s="29">
        <v>0</v>
      </c>
      <c r="AB1235" s="29">
        <v>0</v>
      </c>
      <c r="AC1235" s="29">
        <v>0</v>
      </c>
      <c r="AD1235" s="28">
        <v>0</v>
      </c>
      <c r="AE1235" s="29">
        <v>213</v>
      </c>
      <c r="AF1235" s="29">
        <v>204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319</v>
      </c>
      <c r="AP1235" s="72">
        <f>Table6[[#This Row],[FRL]]/Table6[[#This Row],[Total Students]]</f>
        <v>0.76498800959232616</v>
      </c>
      <c r="AQ1235" s="29">
        <v>319</v>
      </c>
      <c r="AR1235" s="57">
        <f>Table6[[#This Row],[At Risk]]/Table6[[#This Row],[Total Students]]</f>
        <v>0.76498800959232616</v>
      </c>
      <c r="AS1235" s="29" t="s">
        <v>1767</v>
      </c>
      <c r="AT1235" s="29" t="s">
        <v>1776</v>
      </c>
      <c r="AU1235" s="70" t="s">
        <v>3247</v>
      </c>
    </row>
    <row r="1236" spans="2:47" x14ac:dyDescent="0.25">
      <c r="B1236" s="28" t="s">
        <v>1808</v>
      </c>
      <c r="C1236" s="28" t="s">
        <v>198</v>
      </c>
      <c r="D1236" s="28" t="s">
        <v>199</v>
      </c>
      <c r="E1236" s="28" t="s">
        <v>2131</v>
      </c>
      <c r="F1236" s="28" t="s">
        <v>1597</v>
      </c>
      <c r="G1236" s="29">
        <v>404</v>
      </c>
      <c r="H1236" s="29">
        <v>194</v>
      </c>
      <c r="I1236" s="31">
        <v>0.48019801980198001</v>
      </c>
      <c r="J1236" s="29">
        <v>210</v>
      </c>
      <c r="K1236" s="31">
        <v>0.51980198019802004</v>
      </c>
      <c r="L1236" s="29">
        <v>0</v>
      </c>
      <c r="M1236" s="29">
        <v>1</v>
      </c>
      <c r="N1236" s="29">
        <v>146</v>
      </c>
      <c r="O1236" s="29">
        <v>10</v>
      </c>
      <c r="P1236" s="29">
        <v>0</v>
      </c>
      <c r="Q1236" s="29">
        <v>239</v>
      </c>
      <c r="R1236" s="29">
        <v>8</v>
      </c>
      <c r="S1236" s="29">
        <f>SUM(Table6[[#This Row],[AmInd]:[HawPI]],Table6[[#This Row],[Multiple]])</f>
        <v>165</v>
      </c>
      <c r="T1236" s="29">
        <v>404</v>
      </c>
      <c r="U1236" s="31">
        <v>1</v>
      </c>
      <c r="V1236" s="29">
        <v>0</v>
      </c>
      <c r="W1236" s="31">
        <v>0</v>
      </c>
      <c r="X1236" s="29">
        <v>0</v>
      </c>
      <c r="Y1236" s="29">
        <v>0</v>
      </c>
      <c r="Z1236" s="29" t="s">
        <v>1869</v>
      </c>
      <c r="AA1236" s="29">
        <v>0</v>
      </c>
      <c r="AB1236" s="29">
        <v>0</v>
      </c>
      <c r="AC1236" s="29">
        <v>0</v>
      </c>
      <c r="AD1236" s="28">
        <v>0</v>
      </c>
      <c r="AE1236" s="29">
        <v>0</v>
      </c>
      <c r="AF1236" s="29">
        <v>0</v>
      </c>
      <c r="AG1236" s="29">
        <v>118</v>
      </c>
      <c r="AH1236" s="29">
        <v>149</v>
      </c>
      <c r="AI1236" s="29">
        <v>137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276</v>
      </c>
      <c r="AP1236" s="72">
        <f>Table6[[#This Row],[FRL]]/Table6[[#This Row],[Total Students]]</f>
        <v>0.68316831683168322</v>
      </c>
      <c r="AQ1236" s="29">
        <v>276</v>
      </c>
      <c r="AR1236" s="57">
        <f>Table6[[#This Row],[At Risk]]/Table6[[#This Row],[Total Students]]</f>
        <v>0.68316831683168322</v>
      </c>
      <c r="AS1236" s="29" t="s">
        <v>1767</v>
      </c>
      <c r="AT1236" s="29" t="s">
        <v>1776</v>
      </c>
      <c r="AU1236" s="70" t="s">
        <v>3247</v>
      </c>
    </row>
    <row r="1237" spans="2:47" ht="30" x14ac:dyDescent="0.25">
      <c r="B1237" s="28" t="s">
        <v>1808</v>
      </c>
      <c r="C1237" s="28" t="s">
        <v>198</v>
      </c>
      <c r="D1237" s="28" t="s">
        <v>199</v>
      </c>
      <c r="E1237" s="28" t="s">
        <v>2132</v>
      </c>
      <c r="F1237" s="28" t="s">
        <v>1598</v>
      </c>
      <c r="G1237" s="29">
        <v>157</v>
      </c>
      <c r="H1237" s="29">
        <v>63</v>
      </c>
      <c r="I1237" s="31">
        <v>0.40127388535031799</v>
      </c>
      <c r="J1237" s="29">
        <v>94</v>
      </c>
      <c r="K1237" s="31">
        <v>0.59872611464968195</v>
      </c>
      <c r="L1237" s="29">
        <v>0</v>
      </c>
      <c r="M1237" s="29">
        <v>0</v>
      </c>
      <c r="N1237" s="29">
        <v>21</v>
      </c>
      <c r="O1237" s="29">
        <v>1</v>
      </c>
      <c r="P1237" s="29">
        <v>0</v>
      </c>
      <c r="Q1237" s="29">
        <v>130</v>
      </c>
      <c r="R1237" s="29">
        <v>5</v>
      </c>
      <c r="S1237" s="29">
        <f>SUM(Table6[[#This Row],[AmInd]:[HawPI]],Table6[[#This Row],[Multiple]])</f>
        <v>27</v>
      </c>
      <c r="T1237" s="29">
        <v>157</v>
      </c>
      <c r="U1237" s="31">
        <v>1</v>
      </c>
      <c r="V1237" s="29">
        <v>0</v>
      </c>
      <c r="W1237" s="31">
        <v>0</v>
      </c>
      <c r="X1237" s="29">
        <v>0</v>
      </c>
      <c r="Y1237" s="29">
        <v>5</v>
      </c>
      <c r="Z1237" s="29" t="s">
        <v>1869</v>
      </c>
      <c r="AA1237" s="29">
        <v>47</v>
      </c>
      <c r="AB1237" s="29">
        <v>49</v>
      </c>
      <c r="AC1237" s="29">
        <v>56</v>
      </c>
      <c r="AD1237" s="28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0</v>
      </c>
      <c r="AM1237" s="29">
        <v>0</v>
      </c>
      <c r="AN1237" s="29">
        <v>0</v>
      </c>
      <c r="AO1237" s="29">
        <v>111</v>
      </c>
      <c r="AP1237" s="72">
        <f>Table6[[#This Row],[FRL]]/Table6[[#This Row],[Total Students]]</f>
        <v>0.70700636942675155</v>
      </c>
      <c r="AQ1237" s="29">
        <v>111</v>
      </c>
      <c r="AR1237" s="57">
        <f>Table6[[#This Row],[At Risk]]/Table6[[#This Row],[Total Students]]</f>
        <v>0.70700636942675155</v>
      </c>
      <c r="AS1237" s="29" t="s">
        <v>1767</v>
      </c>
      <c r="AT1237" s="29" t="s">
        <v>1776</v>
      </c>
      <c r="AU1237" s="70" t="s">
        <v>3247</v>
      </c>
    </row>
    <row r="1238" spans="2:47" x14ac:dyDescent="0.25">
      <c r="B1238" s="28" t="s">
        <v>1808</v>
      </c>
      <c r="C1238" s="28" t="s">
        <v>198</v>
      </c>
      <c r="D1238" s="28" t="s">
        <v>199</v>
      </c>
      <c r="E1238" s="28" t="s">
        <v>2133</v>
      </c>
      <c r="F1238" s="28" t="s">
        <v>1599</v>
      </c>
      <c r="G1238" s="29">
        <v>490</v>
      </c>
      <c r="H1238" s="29">
        <v>252</v>
      </c>
      <c r="I1238" s="31">
        <v>0.51428571428571401</v>
      </c>
      <c r="J1238" s="29">
        <v>238</v>
      </c>
      <c r="K1238" s="31">
        <v>0.48571428571428599</v>
      </c>
      <c r="L1238" s="29">
        <v>0</v>
      </c>
      <c r="M1238" s="29">
        <v>3</v>
      </c>
      <c r="N1238" s="29">
        <v>137</v>
      </c>
      <c r="O1238" s="29">
        <v>18</v>
      </c>
      <c r="P1238" s="29">
        <v>0</v>
      </c>
      <c r="Q1238" s="29">
        <v>321</v>
      </c>
      <c r="R1238" s="29">
        <v>11</v>
      </c>
      <c r="S1238" s="29">
        <f>SUM(Table6[[#This Row],[AmInd]:[HawPI]],Table6[[#This Row],[Multiple]])</f>
        <v>169</v>
      </c>
      <c r="T1238" s="29">
        <v>485</v>
      </c>
      <c r="U1238" s="31">
        <v>0.98979591836734704</v>
      </c>
      <c r="V1238" s="29">
        <v>5</v>
      </c>
      <c r="W1238" s="31">
        <v>1.02040816326531E-2</v>
      </c>
      <c r="X1238" s="29">
        <v>0</v>
      </c>
      <c r="Y1238" s="29">
        <v>0</v>
      </c>
      <c r="Z1238" s="29" t="s">
        <v>1869</v>
      </c>
      <c r="AA1238" s="29">
        <v>0</v>
      </c>
      <c r="AB1238" s="29">
        <v>0</v>
      </c>
      <c r="AC1238" s="29">
        <v>0</v>
      </c>
      <c r="AD1238" s="28">
        <v>0</v>
      </c>
      <c r="AE1238" s="29">
        <v>0</v>
      </c>
      <c r="AF1238" s="29">
        <v>0</v>
      </c>
      <c r="AG1238" s="29">
        <v>0</v>
      </c>
      <c r="AH1238" s="29">
        <v>90</v>
      </c>
      <c r="AI1238" s="29">
        <v>89</v>
      </c>
      <c r="AJ1238" s="29">
        <v>96</v>
      </c>
      <c r="AK1238" s="29">
        <v>0</v>
      </c>
      <c r="AL1238" s="29">
        <v>86</v>
      </c>
      <c r="AM1238" s="29">
        <v>64</v>
      </c>
      <c r="AN1238" s="29">
        <v>65</v>
      </c>
      <c r="AO1238" s="29">
        <v>277</v>
      </c>
      <c r="AP1238" s="72">
        <f>Table6[[#This Row],[FRL]]/Table6[[#This Row],[Total Students]]</f>
        <v>0.5653061224489796</v>
      </c>
      <c r="AQ1238" s="29">
        <v>277</v>
      </c>
      <c r="AR1238" s="57">
        <f>Table6[[#This Row],[At Risk]]/Table6[[#This Row],[Total Students]]</f>
        <v>0.5653061224489796</v>
      </c>
      <c r="AS1238" s="29" t="s">
        <v>1767</v>
      </c>
      <c r="AT1238" s="29" t="s">
        <v>1776</v>
      </c>
      <c r="AU1238" s="70" t="s">
        <v>3247</v>
      </c>
    </row>
    <row r="1239" spans="2:47" x14ac:dyDescent="0.25">
      <c r="B1239" s="28" t="s">
        <v>1808</v>
      </c>
      <c r="C1239" s="28" t="s">
        <v>198</v>
      </c>
      <c r="D1239" s="28" t="s">
        <v>199</v>
      </c>
      <c r="E1239" s="28" t="s">
        <v>2134</v>
      </c>
      <c r="F1239" s="28" t="s">
        <v>1600</v>
      </c>
      <c r="G1239" s="29">
        <v>556</v>
      </c>
      <c r="H1239" s="29">
        <v>273</v>
      </c>
      <c r="I1239" s="31">
        <v>0.49100719424460398</v>
      </c>
      <c r="J1239" s="29">
        <v>283</v>
      </c>
      <c r="K1239" s="31">
        <v>0.50899280575539596</v>
      </c>
      <c r="L1239" s="29">
        <v>0</v>
      </c>
      <c r="M1239" s="29">
        <v>1</v>
      </c>
      <c r="N1239" s="29">
        <v>233</v>
      </c>
      <c r="O1239" s="29">
        <v>4</v>
      </c>
      <c r="P1239" s="29">
        <v>0</v>
      </c>
      <c r="Q1239" s="29">
        <v>316</v>
      </c>
      <c r="R1239" s="29">
        <v>2</v>
      </c>
      <c r="S1239" s="29">
        <f>SUM(Table6[[#This Row],[AmInd]:[HawPI]],Table6[[#This Row],[Multiple]])</f>
        <v>240</v>
      </c>
      <c r="T1239" s="29">
        <v>556</v>
      </c>
      <c r="U1239" s="31">
        <v>1</v>
      </c>
      <c r="V1239" s="29">
        <v>0</v>
      </c>
      <c r="W1239" s="31">
        <v>0</v>
      </c>
      <c r="X1239" s="29">
        <v>0</v>
      </c>
      <c r="Y1239" s="29">
        <v>0</v>
      </c>
      <c r="Z1239" s="29" t="s">
        <v>1869</v>
      </c>
      <c r="AA1239" s="29">
        <v>0</v>
      </c>
      <c r="AB1239" s="29">
        <v>0</v>
      </c>
      <c r="AC1239" s="29">
        <v>0</v>
      </c>
      <c r="AD1239" s="28">
        <v>0</v>
      </c>
      <c r="AE1239" s="29">
        <v>0</v>
      </c>
      <c r="AF1239" s="29">
        <v>0</v>
      </c>
      <c r="AG1239" s="29">
        <v>0</v>
      </c>
      <c r="AH1239" s="29">
        <v>0</v>
      </c>
      <c r="AI1239" s="29">
        <v>0</v>
      </c>
      <c r="AJ1239" s="29">
        <v>137</v>
      </c>
      <c r="AK1239" s="29">
        <v>11</v>
      </c>
      <c r="AL1239" s="29">
        <v>158</v>
      </c>
      <c r="AM1239" s="29">
        <v>126</v>
      </c>
      <c r="AN1239" s="29">
        <v>124</v>
      </c>
      <c r="AO1239" s="29">
        <v>335</v>
      </c>
      <c r="AP1239" s="72">
        <f>Table6[[#This Row],[FRL]]/Table6[[#This Row],[Total Students]]</f>
        <v>0.60251798561151082</v>
      </c>
      <c r="AQ1239" s="29">
        <v>335</v>
      </c>
      <c r="AR1239" s="57">
        <f>Table6[[#This Row],[At Risk]]/Table6[[#This Row],[Total Students]]</f>
        <v>0.60251798561151082</v>
      </c>
      <c r="AS1239" s="29" t="s">
        <v>1767</v>
      </c>
      <c r="AT1239" s="29" t="s">
        <v>1776</v>
      </c>
      <c r="AU1239" s="70" t="s">
        <v>3247</v>
      </c>
    </row>
    <row r="1240" spans="2:47" x14ac:dyDescent="0.25">
      <c r="B1240" s="28" t="s">
        <v>1808</v>
      </c>
      <c r="C1240" s="28" t="s">
        <v>198</v>
      </c>
      <c r="D1240" s="28" t="s">
        <v>199</v>
      </c>
      <c r="E1240" s="28" t="s">
        <v>2135</v>
      </c>
      <c r="F1240" s="28" t="s">
        <v>1601</v>
      </c>
      <c r="G1240" s="29">
        <v>365</v>
      </c>
      <c r="H1240" s="29">
        <v>170</v>
      </c>
      <c r="I1240" s="31">
        <v>0.465753424657534</v>
      </c>
      <c r="J1240" s="29">
        <v>195</v>
      </c>
      <c r="K1240" s="31">
        <v>0.534246575342466</v>
      </c>
      <c r="L1240" s="29">
        <v>1</v>
      </c>
      <c r="M1240" s="29">
        <v>0</v>
      </c>
      <c r="N1240" s="29">
        <v>210</v>
      </c>
      <c r="O1240" s="29">
        <v>5</v>
      </c>
      <c r="P1240" s="29">
        <v>0</v>
      </c>
      <c r="Q1240" s="29">
        <v>146</v>
      </c>
      <c r="R1240" s="29">
        <v>3</v>
      </c>
      <c r="S1240" s="29">
        <f>SUM(Table6[[#This Row],[AmInd]:[HawPI]],Table6[[#This Row],[Multiple]])</f>
        <v>219</v>
      </c>
      <c r="T1240" s="29">
        <v>365</v>
      </c>
      <c r="U1240" s="31">
        <v>1</v>
      </c>
      <c r="V1240" s="29">
        <v>0</v>
      </c>
      <c r="W1240" s="31">
        <v>0</v>
      </c>
      <c r="X1240" s="29">
        <v>0</v>
      </c>
      <c r="Y1240" s="29">
        <v>0</v>
      </c>
      <c r="Z1240" s="29" t="s">
        <v>1869</v>
      </c>
      <c r="AA1240" s="29">
        <v>0</v>
      </c>
      <c r="AB1240" s="29">
        <v>0</v>
      </c>
      <c r="AC1240" s="29">
        <v>0</v>
      </c>
      <c r="AD1240" s="28">
        <v>0</v>
      </c>
      <c r="AE1240" s="29">
        <v>0</v>
      </c>
      <c r="AF1240" s="29">
        <v>0</v>
      </c>
      <c r="AG1240" s="29">
        <v>0</v>
      </c>
      <c r="AH1240" s="29">
        <v>186</v>
      </c>
      <c r="AI1240" s="29">
        <v>179</v>
      </c>
      <c r="AJ1240" s="29">
        <v>0</v>
      </c>
      <c r="AK1240" s="29">
        <v>0</v>
      </c>
      <c r="AL1240" s="29">
        <v>0</v>
      </c>
      <c r="AM1240" s="29">
        <v>0</v>
      </c>
      <c r="AN1240" s="29">
        <v>0</v>
      </c>
      <c r="AO1240" s="29">
        <v>280</v>
      </c>
      <c r="AP1240" s="72">
        <f>Table6[[#This Row],[FRL]]/Table6[[#This Row],[Total Students]]</f>
        <v>0.76712328767123283</v>
      </c>
      <c r="AQ1240" s="29">
        <v>280</v>
      </c>
      <c r="AR1240" s="57">
        <f>Table6[[#This Row],[At Risk]]/Table6[[#This Row],[Total Students]]</f>
        <v>0.76712328767123283</v>
      </c>
      <c r="AS1240" s="29" t="s">
        <v>1767</v>
      </c>
      <c r="AT1240" s="29" t="s">
        <v>1776</v>
      </c>
      <c r="AU1240" s="70" t="s">
        <v>3247</v>
      </c>
    </row>
    <row r="1241" spans="2:47" ht="30" x14ac:dyDescent="0.25">
      <c r="B1241" s="28" t="s">
        <v>1808</v>
      </c>
      <c r="C1241" s="28" t="s">
        <v>200</v>
      </c>
      <c r="D1241" s="28" t="s">
        <v>201</v>
      </c>
      <c r="E1241" s="28" t="s">
        <v>2136</v>
      </c>
      <c r="F1241" s="28" t="s">
        <v>1602</v>
      </c>
      <c r="G1241" s="29">
        <v>583</v>
      </c>
      <c r="H1241" s="29">
        <v>268</v>
      </c>
      <c r="I1241" s="31">
        <v>0.45969125214408202</v>
      </c>
      <c r="J1241" s="29">
        <v>315</v>
      </c>
      <c r="K1241" s="31">
        <v>0.54030874785591798</v>
      </c>
      <c r="L1241" s="29">
        <v>1</v>
      </c>
      <c r="M1241" s="29">
        <v>4</v>
      </c>
      <c r="N1241" s="29">
        <v>225</v>
      </c>
      <c r="O1241" s="29">
        <v>18</v>
      </c>
      <c r="P1241" s="29">
        <v>0</v>
      </c>
      <c r="Q1241" s="29">
        <v>334</v>
      </c>
      <c r="R1241" s="29">
        <v>1</v>
      </c>
      <c r="S1241" s="29">
        <f>SUM(Table6[[#This Row],[AmInd]:[HawPI]],Table6[[#This Row],[Multiple]])</f>
        <v>249</v>
      </c>
      <c r="T1241" s="29">
        <v>576</v>
      </c>
      <c r="U1241" s="31">
        <v>0.98799313893653495</v>
      </c>
      <c r="V1241" s="29">
        <v>7</v>
      </c>
      <c r="W1241" s="31">
        <v>1.20068610634648E-2</v>
      </c>
      <c r="X1241" s="29">
        <v>0</v>
      </c>
      <c r="Y1241" s="29">
        <v>0</v>
      </c>
      <c r="Z1241" s="29" t="s">
        <v>1869</v>
      </c>
      <c r="AA1241" s="29">
        <v>0</v>
      </c>
      <c r="AB1241" s="29">
        <v>0</v>
      </c>
      <c r="AC1241" s="29">
        <v>0</v>
      </c>
      <c r="AD1241" s="28">
        <v>0</v>
      </c>
      <c r="AE1241" s="29">
        <v>0</v>
      </c>
      <c r="AF1241" s="29">
        <v>0</v>
      </c>
      <c r="AG1241" s="29">
        <v>0</v>
      </c>
      <c r="AH1241" s="29">
        <v>0</v>
      </c>
      <c r="AI1241" s="29">
        <v>0</v>
      </c>
      <c r="AJ1241" s="29">
        <v>162</v>
      </c>
      <c r="AK1241" s="29">
        <v>9</v>
      </c>
      <c r="AL1241" s="29">
        <v>160</v>
      </c>
      <c r="AM1241" s="29">
        <v>111</v>
      </c>
      <c r="AN1241" s="29">
        <v>141</v>
      </c>
      <c r="AO1241" s="29">
        <v>299</v>
      </c>
      <c r="AP1241" s="72">
        <f>Table6[[#This Row],[FRL]]/Table6[[#This Row],[Total Students]]</f>
        <v>0.51286449399656941</v>
      </c>
      <c r="AQ1241" s="29">
        <v>301</v>
      </c>
      <c r="AR1241" s="57">
        <f>Table6[[#This Row],[At Risk]]/Table6[[#This Row],[Total Students]]</f>
        <v>0.516295025728988</v>
      </c>
      <c r="AS1241" s="29" t="s">
        <v>1767</v>
      </c>
      <c r="AT1241" s="29" t="s">
        <v>1775</v>
      </c>
      <c r="AU1241" s="70" t="s">
        <v>3247</v>
      </c>
    </row>
    <row r="1242" spans="2:47" ht="30" x14ac:dyDescent="0.25">
      <c r="B1242" s="28" t="s">
        <v>1808</v>
      </c>
      <c r="C1242" s="28" t="s">
        <v>200</v>
      </c>
      <c r="D1242" s="28" t="s">
        <v>201</v>
      </c>
      <c r="E1242" s="28" t="s">
        <v>2137</v>
      </c>
      <c r="F1242" s="28" t="s">
        <v>1603</v>
      </c>
      <c r="G1242" s="29">
        <v>491</v>
      </c>
      <c r="H1242" s="29">
        <v>254</v>
      </c>
      <c r="I1242" s="31">
        <v>0.51731160896130302</v>
      </c>
      <c r="J1242" s="29">
        <v>237</v>
      </c>
      <c r="K1242" s="31">
        <v>0.48268839103869698</v>
      </c>
      <c r="L1242" s="29">
        <v>1</v>
      </c>
      <c r="M1242" s="29">
        <v>4</v>
      </c>
      <c r="N1242" s="29">
        <v>188</v>
      </c>
      <c r="O1242" s="29">
        <v>27</v>
      </c>
      <c r="P1242" s="29">
        <v>0</v>
      </c>
      <c r="Q1242" s="29">
        <v>270</v>
      </c>
      <c r="R1242" s="29">
        <v>1</v>
      </c>
      <c r="S1242" s="29">
        <f>SUM(Table6[[#This Row],[AmInd]:[HawPI]],Table6[[#This Row],[Multiple]])</f>
        <v>221</v>
      </c>
      <c r="T1242" s="29">
        <v>479</v>
      </c>
      <c r="U1242" s="31">
        <v>0.97556008146639495</v>
      </c>
      <c r="V1242" s="29">
        <v>12</v>
      </c>
      <c r="W1242" s="31">
        <v>2.4439918533604901E-2</v>
      </c>
      <c r="X1242" s="29">
        <v>0</v>
      </c>
      <c r="Y1242" s="29">
        <v>0</v>
      </c>
      <c r="Z1242" s="29" t="s">
        <v>1869</v>
      </c>
      <c r="AA1242" s="29">
        <v>0</v>
      </c>
      <c r="AB1242" s="29">
        <v>0</v>
      </c>
      <c r="AC1242" s="29">
        <v>0</v>
      </c>
      <c r="AD1242" s="28">
        <v>0</v>
      </c>
      <c r="AE1242" s="29">
        <v>0</v>
      </c>
      <c r="AF1242" s="29">
        <v>0</v>
      </c>
      <c r="AG1242" s="29">
        <v>184</v>
      </c>
      <c r="AH1242" s="29">
        <v>152</v>
      </c>
      <c r="AI1242" s="29">
        <v>155</v>
      </c>
      <c r="AJ1242" s="29">
        <v>0</v>
      </c>
      <c r="AK1242" s="29">
        <v>0</v>
      </c>
      <c r="AL1242" s="29">
        <v>0</v>
      </c>
      <c r="AM1242" s="29">
        <v>0</v>
      </c>
      <c r="AN1242" s="29">
        <v>0</v>
      </c>
      <c r="AO1242" s="29">
        <v>271</v>
      </c>
      <c r="AP1242" s="72">
        <f>Table6[[#This Row],[FRL]]/Table6[[#This Row],[Total Students]]</f>
        <v>0.55193482688391038</v>
      </c>
      <c r="AQ1242" s="29">
        <v>275</v>
      </c>
      <c r="AR1242" s="57">
        <f>Table6[[#This Row],[At Risk]]/Table6[[#This Row],[Total Students]]</f>
        <v>0.56008146639511203</v>
      </c>
      <c r="AS1242" s="29" t="s">
        <v>1767</v>
      </c>
      <c r="AT1242" s="29" t="s">
        <v>1775</v>
      </c>
      <c r="AU1242" s="70" t="s">
        <v>3247</v>
      </c>
    </row>
    <row r="1243" spans="2:47" ht="30" x14ac:dyDescent="0.25">
      <c r="B1243" s="28" t="s">
        <v>1808</v>
      </c>
      <c r="C1243" s="28" t="s">
        <v>200</v>
      </c>
      <c r="D1243" s="28" t="s">
        <v>201</v>
      </c>
      <c r="E1243" s="28" t="s">
        <v>2138</v>
      </c>
      <c r="F1243" s="28" t="s">
        <v>1604</v>
      </c>
      <c r="G1243" s="29">
        <v>246</v>
      </c>
      <c r="H1243" s="29">
        <v>111</v>
      </c>
      <c r="I1243" s="31">
        <v>0.45121951219512202</v>
      </c>
      <c r="J1243" s="29">
        <v>135</v>
      </c>
      <c r="K1243" s="31">
        <v>0.54878048780487798</v>
      </c>
      <c r="L1243" s="29">
        <v>1</v>
      </c>
      <c r="M1243" s="29">
        <v>1</v>
      </c>
      <c r="N1243" s="29">
        <v>90</v>
      </c>
      <c r="O1243" s="29">
        <v>15</v>
      </c>
      <c r="P1243" s="29">
        <v>0</v>
      </c>
      <c r="Q1243" s="29">
        <v>139</v>
      </c>
      <c r="R1243" s="29">
        <v>0</v>
      </c>
      <c r="S1243" s="29">
        <f>SUM(Table6[[#This Row],[AmInd]:[HawPI]],Table6[[#This Row],[Multiple]])</f>
        <v>107</v>
      </c>
      <c r="T1243" s="29">
        <v>233</v>
      </c>
      <c r="U1243" s="31">
        <v>0.94715447154471499</v>
      </c>
      <c r="V1243" s="29">
        <v>13</v>
      </c>
      <c r="W1243" s="31">
        <v>5.2845528455284597E-2</v>
      </c>
      <c r="X1243" s="29">
        <v>0</v>
      </c>
      <c r="Y1243" s="29">
        <v>6</v>
      </c>
      <c r="Z1243" s="29" t="s">
        <v>1869</v>
      </c>
      <c r="AA1243" s="29">
        <v>49</v>
      </c>
      <c r="AB1243" s="29">
        <v>45</v>
      </c>
      <c r="AC1243" s="29">
        <v>47</v>
      </c>
      <c r="AD1243" s="28">
        <v>62</v>
      </c>
      <c r="AE1243" s="29">
        <v>37</v>
      </c>
      <c r="AF1243" s="29">
        <v>0</v>
      </c>
      <c r="AG1243" s="29">
        <v>0</v>
      </c>
      <c r="AH1243" s="29">
        <v>0</v>
      </c>
      <c r="AI1243" s="29">
        <v>0</v>
      </c>
      <c r="AJ1243" s="29">
        <v>0</v>
      </c>
      <c r="AK1243" s="29">
        <v>0</v>
      </c>
      <c r="AL1243" s="29">
        <v>0</v>
      </c>
      <c r="AM1243" s="29">
        <v>0</v>
      </c>
      <c r="AN1243" s="29">
        <v>0</v>
      </c>
      <c r="AO1243" s="29">
        <v>205</v>
      </c>
      <c r="AP1243" s="72">
        <f>Table6[[#This Row],[FRL]]/Table6[[#This Row],[Total Students]]</f>
        <v>0.83333333333333337</v>
      </c>
      <c r="AQ1243" s="29">
        <v>205</v>
      </c>
      <c r="AR1243" s="57">
        <f>Table6[[#This Row],[At Risk]]/Table6[[#This Row],[Total Students]]</f>
        <v>0.83333333333333337</v>
      </c>
      <c r="AS1243" s="29" t="s">
        <v>1767</v>
      </c>
      <c r="AT1243" s="29" t="s">
        <v>1775</v>
      </c>
      <c r="AU1243" s="70" t="s">
        <v>3246</v>
      </c>
    </row>
    <row r="1244" spans="2:47" ht="30" x14ac:dyDescent="0.25">
      <c r="B1244" s="28" t="s">
        <v>1808</v>
      </c>
      <c r="C1244" s="28" t="s">
        <v>200</v>
      </c>
      <c r="D1244" s="28" t="s">
        <v>201</v>
      </c>
      <c r="E1244" s="28" t="s">
        <v>2139</v>
      </c>
      <c r="F1244" s="28" t="s">
        <v>1605</v>
      </c>
      <c r="G1244" s="29">
        <v>216</v>
      </c>
      <c r="H1244" s="29">
        <v>103</v>
      </c>
      <c r="I1244" s="31">
        <v>0.47685185185185203</v>
      </c>
      <c r="J1244" s="29">
        <v>113</v>
      </c>
      <c r="K1244" s="31">
        <v>0.52314814814814803</v>
      </c>
      <c r="L1244" s="29">
        <v>0</v>
      </c>
      <c r="M1244" s="29">
        <v>2</v>
      </c>
      <c r="N1244" s="29">
        <v>168</v>
      </c>
      <c r="O1244" s="29">
        <v>15</v>
      </c>
      <c r="P1244" s="29">
        <v>0</v>
      </c>
      <c r="Q1244" s="29">
        <v>31</v>
      </c>
      <c r="R1244" s="29">
        <v>0</v>
      </c>
      <c r="S1244" s="29">
        <f>SUM(Table6[[#This Row],[AmInd]:[HawPI]],Table6[[#This Row],[Multiple]])</f>
        <v>185</v>
      </c>
      <c r="T1244" s="29">
        <v>210</v>
      </c>
      <c r="U1244" s="31">
        <v>0.97222222222222199</v>
      </c>
      <c r="V1244" s="29">
        <v>6</v>
      </c>
      <c r="W1244" s="31">
        <v>2.7777777777777801E-2</v>
      </c>
      <c r="X1244" s="29">
        <v>0</v>
      </c>
      <c r="Y1244" s="29">
        <v>0</v>
      </c>
      <c r="Z1244" s="29" t="s">
        <v>1869</v>
      </c>
      <c r="AA1244" s="29">
        <v>0</v>
      </c>
      <c r="AB1244" s="29">
        <v>0</v>
      </c>
      <c r="AC1244" s="29">
        <v>0</v>
      </c>
      <c r="AD1244" s="28">
        <v>66</v>
      </c>
      <c r="AE1244" s="29">
        <v>87</v>
      </c>
      <c r="AF1244" s="29">
        <v>63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210</v>
      </c>
      <c r="AP1244" s="72">
        <f>Table6[[#This Row],[FRL]]/Table6[[#This Row],[Total Students]]</f>
        <v>0.97222222222222221</v>
      </c>
      <c r="AQ1244" s="29">
        <v>210</v>
      </c>
      <c r="AR1244" s="57">
        <f>Table6[[#This Row],[At Risk]]/Table6[[#This Row],[Total Students]]</f>
        <v>0.97222222222222221</v>
      </c>
      <c r="AS1244" s="29" t="s">
        <v>1767</v>
      </c>
      <c r="AT1244" s="29" t="s">
        <v>1775</v>
      </c>
      <c r="AU1244" s="70" t="s">
        <v>3246</v>
      </c>
    </row>
    <row r="1245" spans="2:47" ht="30" x14ac:dyDescent="0.25">
      <c r="B1245" s="28" t="s">
        <v>1808</v>
      </c>
      <c r="C1245" s="28" t="s">
        <v>200</v>
      </c>
      <c r="D1245" s="28" t="s">
        <v>201</v>
      </c>
      <c r="E1245" s="28" t="s">
        <v>2140</v>
      </c>
      <c r="F1245" s="28" t="s">
        <v>1606</v>
      </c>
      <c r="G1245" s="29">
        <v>165</v>
      </c>
      <c r="H1245" s="29">
        <v>66</v>
      </c>
      <c r="I1245" s="31">
        <v>0.4</v>
      </c>
      <c r="J1245" s="29">
        <v>99</v>
      </c>
      <c r="K1245" s="31">
        <v>0.6</v>
      </c>
      <c r="L1245" s="29">
        <v>0</v>
      </c>
      <c r="M1245" s="29">
        <v>0</v>
      </c>
      <c r="N1245" s="29">
        <v>70</v>
      </c>
      <c r="O1245" s="29">
        <v>11</v>
      </c>
      <c r="P1245" s="29">
        <v>0</v>
      </c>
      <c r="Q1245" s="29">
        <v>80</v>
      </c>
      <c r="R1245" s="29">
        <v>4</v>
      </c>
      <c r="S1245" s="29">
        <f>SUM(Table6[[#This Row],[AmInd]:[HawPI]],Table6[[#This Row],[Multiple]])</f>
        <v>85</v>
      </c>
      <c r="T1245" s="29">
        <v>160</v>
      </c>
      <c r="U1245" s="31">
        <v>0.96969696969696995</v>
      </c>
      <c r="V1245" s="29">
        <v>5</v>
      </c>
      <c r="W1245" s="31">
        <v>3.03030303030303E-2</v>
      </c>
      <c r="X1245" s="29">
        <v>0</v>
      </c>
      <c r="Y1245" s="29">
        <v>0</v>
      </c>
      <c r="Z1245" s="29" t="s">
        <v>1869</v>
      </c>
      <c r="AA1245" s="29">
        <v>0</v>
      </c>
      <c r="AB1245" s="29">
        <v>0</v>
      </c>
      <c r="AC1245" s="29">
        <v>0</v>
      </c>
      <c r="AD1245" s="28">
        <v>0</v>
      </c>
      <c r="AE1245" s="29">
        <v>0</v>
      </c>
      <c r="AF1245" s="29">
        <v>47</v>
      </c>
      <c r="AG1245" s="29">
        <v>38</v>
      </c>
      <c r="AH1245" s="29">
        <v>51</v>
      </c>
      <c r="AI1245" s="29">
        <v>29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144</v>
      </c>
      <c r="AP1245" s="72">
        <f>Table6[[#This Row],[FRL]]/Table6[[#This Row],[Total Students]]</f>
        <v>0.87272727272727268</v>
      </c>
      <c r="AQ1245" s="29">
        <v>144</v>
      </c>
      <c r="AR1245" s="57">
        <f>Table6[[#This Row],[At Risk]]/Table6[[#This Row],[Total Students]]</f>
        <v>0.87272727272727268</v>
      </c>
      <c r="AS1245" s="29" t="s">
        <v>1767</v>
      </c>
      <c r="AT1245" s="29" t="s">
        <v>1775</v>
      </c>
      <c r="AU1245" s="70" t="s">
        <v>3246</v>
      </c>
    </row>
    <row r="1246" spans="2:47" ht="30" x14ac:dyDescent="0.25">
      <c r="B1246" s="28" t="s">
        <v>1808</v>
      </c>
      <c r="C1246" s="28" t="s">
        <v>200</v>
      </c>
      <c r="D1246" s="28" t="s">
        <v>201</v>
      </c>
      <c r="E1246" s="28" t="s">
        <v>2141</v>
      </c>
      <c r="F1246" s="28" t="s">
        <v>1607</v>
      </c>
      <c r="G1246" s="29">
        <v>451</v>
      </c>
      <c r="H1246" s="29">
        <v>233</v>
      </c>
      <c r="I1246" s="31">
        <v>0.51662971175166295</v>
      </c>
      <c r="J1246" s="29">
        <v>218</v>
      </c>
      <c r="K1246" s="31">
        <v>0.483370288248337</v>
      </c>
      <c r="L1246" s="29">
        <v>0</v>
      </c>
      <c r="M1246" s="29">
        <v>3</v>
      </c>
      <c r="N1246" s="29">
        <v>183</v>
      </c>
      <c r="O1246" s="29">
        <v>19</v>
      </c>
      <c r="P1246" s="29">
        <v>0</v>
      </c>
      <c r="Q1246" s="29">
        <v>238</v>
      </c>
      <c r="R1246" s="29">
        <v>8</v>
      </c>
      <c r="S1246" s="29">
        <f>SUM(Table6[[#This Row],[AmInd]:[HawPI]],Table6[[#This Row],[Multiple]])</f>
        <v>213</v>
      </c>
      <c r="T1246" s="29">
        <v>442</v>
      </c>
      <c r="U1246" s="31">
        <v>0.98004434589800404</v>
      </c>
      <c r="V1246" s="29">
        <v>9</v>
      </c>
      <c r="W1246" s="31">
        <v>1.9955654101995599E-2</v>
      </c>
      <c r="X1246" s="29">
        <v>0</v>
      </c>
      <c r="Y1246" s="29">
        <v>0</v>
      </c>
      <c r="Z1246" s="29" t="s">
        <v>1869</v>
      </c>
      <c r="AA1246" s="29">
        <v>0</v>
      </c>
      <c r="AB1246" s="29">
        <v>0</v>
      </c>
      <c r="AC1246" s="29">
        <v>0</v>
      </c>
      <c r="AD1246" s="28">
        <v>153</v>
      </c>
      <c r="AE1246" s="29">
        <v>147</v>
      </c>
      <c r="AF1246" s="29">
        <v>151</v>
      </c>
      <c r="AG1246" s="29">
        <v>0</v>
      </c>
      <c r="AH1246" s="29">
        <v>0</v>
      </c>
      <c r="AI1246" s="29">
        <v>0</v>
      </c>
      <c r="AJ1246" s="29">
        <v>0</v>
      </c>
      <c r="AK1246" s="29">
        <v>0</v>
      </c>
      <c r="AL1246" s="29">
        <v>0</v>
      </c>
      <c r="AM1246" s="29">
        <v>0</v>
      </c>
      <c r="AN1246" s="29">
        <v>0</v>
      </c>
      <c r="AO1246" s="29">
        <v>282</v>
      </c>
      <c r="AP1246" s="72">
        <f>Table6[[#This Row],[FRL]]/Table6[[#This Row],[Total Students]]</f>
        <v>0.62527716186252769</v>
      </c>
      <c r="AQ1246" s="29">
        <v>282</v>
      </c>
      <c r="AR1246" s="57">
        <f>Table6[[#This Row],[At Risk]]/Table6[[#This Row],[Total Students]]</f>
        <v>0.62527716186252769</v>
      </c>
      <c r="AS1246" s="29" t="s">
        <v>1767</v>
      </c>
      <c r="AT1246" s="29" t="s">
        <v>1775</v>
      </c>
      <c r="AU1246" s="70" t="s">
        <v>3246</v>
      </c>
    </row>
    <row r="1247" spans="2:47" ht="30" x14ac:dyDescent="0.25">
      <c r="B1247" s="28" t="s">
        <v>1808</v>
      </c>
      <c r="C1247" s="28" t="s">
        <v>200</v>
      </c>
      <c r="D1247" s="28" t="s">
        <v>201</v>
      </c>
      <c r="E1247" s="28" t="s">
        <v>2142</v>
      </c>
      <c r="F1247" s="28" t="s">
        <v>1608</v>
      </c>
      <c r="G1247" s="29">
        <v>275</v>
      </c>
      <c r="H1247" s="29">
        <v>128</v>
      </c>
      <c r="I1247" s="31">
        <v>0.46545454545454501</v>
      </c>
      <c r="J1247" s="29">
        <v>147</v>
      </c>
      <c r="K1247" s="31">
        <v>0.53454545454545499</v>
      </c>
      <c r="L1247" s="29">
        <v>1</v>
      </c>
      <c r="M1247" s="29">
        <v>3</v>
      </c>
      <c r="N1247" s="29">
        <v>197</v>
      </c>
      <c r="O1247" s="29">
        <v>15</v>
      </c>
      <c r="P1247" s="29">
        <v>0</v>
      </c>
      <c r="Q1247" s="29">
        <v>54</v>
      </c>
      <c r="R1247" s="29">
        <v>5</v>
      </c>
      <c r="S1247" s="29">
        <f>SUM(Table6[[#This Row],[AmInd]:[HawPI]],Table6[[#This Row],[Multiple]])</f>
        <v>221</v>
      </c>
      <c r="T1247" s="29">
        <v>275</v>
      </c>
      <c r="U1247" s="31">
        <v>1</v>
      </c>
      <c r="V1247" s="29">
        <v>0</v>
      </c>
      <c r="W1247" s="31">
        <v>0</v>
      </c>
      <c r="X1247" s="29">
        <v>0</v>
      </c>
      <c r="Y1247" s="29">
        <v>15</v>
      </c>
      <c r="Z1247" s="29" t="s">
        <v>1869</v>
      </c>
      <c r="AA1247" s="29">
        <v>85</v>
      </c>
      <c r="AB1247" s="29">
        <v>82</v>
      </c>
      <c r="AC1247" s="29">
        <v>93</v>
      </c>
      <c r="AD1247" s="28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264</v>
      </c>
      <c r="AP1247" s="72">
        <f>Table6[[#This Row],[FRL]]/Table6[[#This Row],[Total Students]]</f>
        <v>0.96</v>
      </c>
      <c r="AQ1247" s="29">
        <v>264</v>
      </c>
      <c r="AR1247" s="57">
        <f>Table6[[#This Row],[At Risk]]/Table6[[#This Row],[Total Students]]</f>
        <v>0.96</v>
      </c>
      <c r="AS1247" s="29" t="s">
        <v>1767</v>
      </c>
      <c r="AT1247" s="29" t="s">
        <v>1775</v>
      </c>
      <c r="AU1247" s="70" t="s">
        <v>3246</v>
      </c>
    </row>
    <row r="1248" spans="2:47" ht="30" x14ac:dyDescent="0.25">
      <c r="B1248" s="28" t="s">
        <v>1808</v>
      </c>
      <c r="C1248" s="28" t="s">
        <v>200</v>
      </c>
      <c r="D1248" s="28" t="s">
        <v>201</v>
      </c>
      <c r="E1248" s="28" t="s">
        <v>2143</v>
      </c>
      <c r="F1248" s="28" t="s">
        <v>1609</v>
      </c>
      <c r="G1248" s="29">
        <v>405</v>
      </c>
      <c r="H1248" s="29">
        <v>202</v>
      </c>
      <c r="I1248" s="31">
        <v>0.498765432098765</v>
      </c>
      <c r="J1248" s="29">
        <v>203</v>
      </c>
      <c r="K1248" s="31">
        <v>0.501234567901235</v>
      </c>
      <c r="L1248" s="29">
        <v>0</v>
      </c>
      <c r="M1248" s="29">
        <v>0</v>
      </c>
      <c r="N1248" s="29">
        <v>303</v>
      </c>
      <c r="O1248" s="29">
        <v>19</v>
      </c>
      <c r="P1248" s="29">
        <v>0</v>
      </c>
      <c r="Q1248" s="29">
        <v>82</v>
      </c>
      <c r="R1248" s="29">
        <v>1</v>
      </c>
      <c r="S1248" s="29">
        <f>SUM(Table6[[#This Row],[AmInd]:[HawPI]],Table6[[#This Row],[Multiple]])</f>
        <v>323</v>
      </c>
      <c r="T1248" s="29">
        <v>393</v>
      </c>
      <c r="U1248" s="31">
        <v>0.97037037037036999</v>
      </c>
      <c r="V1248" s="29">
        <v>12</v>
      </c>
      <c r="W1248" s="31">
        <v>2.96296296296296E-2</v>
      </c>
      <c r="X1248" s="29">
        <v>0</v>
      </c>
      <c r="Y1248" s="29">
        <v>0</v>
      </c>
      <c r="Z1248" s="29" t="s">
        <v>1869</v>
      </c>
      <c r="AA1248" s="29">
        <v>0</v>
      </c>
      <c r="AB1248" s="29">
        <v>0</v>
      </c>
      <c r="AC1248" s="29">
        <v>0</v>
      </c>
      <c r="AD1248" s="28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113</v>
      </c>
      <c r="AK1248" s="29">
        <v>1</v>
      </c>
      <c r="AL1248" s="29">
        <v>92</v>
      </c>
      <c r="AM1248" s="29">
        <v>107</v>
      </c>
      <c r="AN1248" s="29">
        <v>92</v>
      </c>
      <c r="AO1248" s="29">
        <v>341</v>
      </c>
      <c r="AP1248" s="72">
        <f>Table6[[#This Row],[FRL]]/Table6[[#This Row],[Total Students]]</f>
        <v>0.84197530864197534</v>
      </c>
      <c r="AQ1248" s="29">
        <v>341</v>
      </c>
      <c r="AR1248" s="57">
        <f>Table6[[#This Row],[At Risk]]/Table6[[#This Row],[Total Students]]</f>
        <v>0.84197530864197534</v>
      </c>
      <c r="AS1248" s="29" t="s">
        <v>1767</v>
      </c>
      <c r="AT1248" s="29" t="s">
        <v>1775</v>
      </c>
      <c r="AU1248" s="70" t="s">
        <v>3246</v>
      </c>
    </row>
    <row r="1249" spans="2:47" ht="30" x14ac:dyDescent="0.25">
      <c r="B1249" s="28" t="s">
        <v>1808</v>
      </c>
      <c r="C1249" s="28" t="s">
        <v>200</v>
      </c>
      <c r="D1249" s="28" t="s">
        <v>201</v>
      </c>
      <c r="E1249" s="28" t="s">
        <v>2144</v>
      </c>
      <c r="F1249" s="28" t="s">
        <v>1318</v>
      </c>
      <c r="G1249" s="29">
        <v>214</v>
      </c>
      <c r="H1249" s="29">
        <v>109</v>
      </c>
      <c r="I1249" s="31">
        <v>0.50934579439252303</v>
      </c>
      <c r="J1249" s="29">
        <v>105</v>
      </c>
      <c r="K1249" s="31">
        <v>0.49065420560747702</v>
      </c>
      <c r="L1249" s="29">
        <v>2</v>
      </c>
      <c r="M1249" s="29">
        <v>2</v>
      </c>
      <c r="N1249" s="29">
        <v>176</v>
      </c>
      <c r="O1249" s="29">
        <v>7</v>
      </c>
      <c r="P1249" s="29">
        <v>0</v>
      </c>
      <c r="Q1249" s="29">
        <v>26</v>
      </c>
      <c r="R1249" s="29">
        <v>1</v>
      </c>
      <c r="S1249" s="29">
        <f>SUM(Table6[[#This Row],[AmInd]:[HawPI]],Table6[[#This Row],[Multiple]])</f>
        <v>188</v>
      </c>
      <c r="T1249" s="29">
        <v>211</v>
      </c>
      <c r="U1249" s="31">
        <v>0.98598130841121501</v>
      </c>
      <c r="V1249" s="29">
        <v>3</v>
      </c>
      <c r="W1249" s="31">
        <v>1.4018691588785E-2</v>
      </c>
      <c r="X1249" s="29">
        <v>0</v>
      </c>
      <c r="Y1249" s="29">
        <v>0</v>
      </c>
      <c r="Z1249" s="29" t="s">
        <v>1869</v>
      </c>
      <c r="AA1249" s="29">
        <v>0</v>
      </c>
      <c r="AB1249" s="29">
        <v>0</v>
      </c>
      <c r="AC1249" s="29">
        <v>0</v>
      </c>
      <c r="AD1249" s="28">
        <v>0</v>
      </c>
      <c r="AE1249" s="29">
        <v>0</v>
      </c>
      <c r="AF1249" s="29">
        <v>0</v>
      </c>
      <c r="AG1249" s="29">
        <v>86</v>
      </c>
      <c r="AH1249" s="29">
        <v>59</v>
      </c>
      <c r="AI1249" s="29">
        <v>69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198</v>
      </c>
      <c r="AP1249" s="72">
        <f>Table6[[#This Row],[FRL]]/Table6[[#This Row],[Total Students]]</f>
        <v>0.92523364485981308</v>
      </c>
      <c r="AQ1249" s="29">
        <v>198</v>
      </c>
      <c r="AR1249" s="57">
        <f>Table6[[#This Row],[At Risk]]/Table6[[#This Row],[Total Students]]</f>
        <v>0.92523364485981308</v>
      </c>
      <c r="AS1249" s="29" t="s">
        <v>1767</v>
      </c>
      <c r="AT1249" s="29" t="s">
        <v>1775</v>
      </c>
      <c r="AU1249" s="70" t="s">
        <v>3246</v>
      </c>
    </row>
    <row r="1250" spans="2:47" ht="30" x14ac:dyDescent="0.25">
      <c r="B1250" s="28" t="s">
        <v>1808</v>
      </c>
      <c r="C1250" s="28" t="s">
        <v>200</v>
      </c>
      <c r="D1250" s="28" t="s">
        <v>201</v>
      </c>
      <c r="E1250" s="28" t="s">
        <v>2145</v>
      </c>
      <c r="F1250" s="28" t="s">
        <v>1319</v>
      </c>
      <c r="G1250" s="29">
        <v>535</v>
      </c>
      <c r="H1250" s="29">
        <v>248</v>
      </c>
      <c r="I1250" s="31">
        <v>0.463551401869159</v>
      </c>
      <c r="J1250" s="29">
        <v>287</v>
      </c>
      <c r="K1250" s="31">
        <v>0.536448598130841</v>
      </c>
      <c r="L1250" s="29">
        <v>0</v>
      </c>
      <c r="M1250" s="29">
        <v>2</v>
      </c>
      <c r="N1250" s="29">
        <v>215</v>
      </c>
      <c r="O1250" s="29">
        <v>21</v>
      </c>
      <c r="P1250" s="29">
        <v>0</v>
      </c>
      <c r="Q1250" s="29">
        <v>287</v>
      </c>
      <c r="R1250" s="29">
        <v>10</v>
      </c>
      <c r="S1250" s="29">
        <f>SUM(Table6[[#This Row],[AmInd]:[HawPI]],Table6[[#This Row],[Multiple]])</f>
        <v>248</v>
      </c>
      <c r="T1250" s="29">
        <v>519</v>
      </c>
      <c r="U1250" s="31">
        <v>0.97009345794392499</v>
      </c>
      <c r="V1250" s="29">
        <v>16</v>
      </c>
      <c r="W1250" s="31">
        <v>2.9906542056074799E-2</v>
      </c>
      <c r="X1250" s="29">
        <v>0</v>
      </c>
      <c r="Y1250" s="29">
        <v>25</v>
      </c>
      <c r="Z1250" s="29" t="s">
        <v>1869</v>
      </c>
      <c r="AA1250" s="29">
        <v>167</v>
      </c>
      <c r="AB1250" s="29">
        <v>171</v>
      </c>
      <c r="AC1250" s="29">
        <v>172</v>
      </c>
      <c r="AD1250" s="28">
        <v>0</v>
      </c>
      <c r="AE1250" s="29">
        <v>0</v>
      </c>
      <c r="AF1250" s="29">
        <v>0</v>
      </c>
      <c r="AG1250" s="29">
        <v>0</v>
      </c>
      <c r="AH1250" s="29">
        <v>0</v>
      </c>
      <c r="AI1250" s="29">
        <v>0</v>
      </c>
      <c r="AJ1250" s="29">
        <v>0</v>
      </c>
      <c r="AK1250" s="29">
        <v>0</v>
      </c>
      <c r="AL1250" s="29">
        <v>0</v>
      </c>
      <c r="AM1250" s="29">
        <v>0</v>
      </c>
      <c r="AN1250" s="29">
        <v>0</v>
      </c>
      <c r="AO1250" s="29">
        <v>330</v>
      </c>
      <c r="AP1250" s="72">
        <f>Table6[[#This Row],[FRL]]/Table6[[#This Row],[Total Students]]</f>
        <v>0.61682242990654201</v>
      </c>
      <c r="AQ1250" s="29">
        <v>330</v>
      </c>
      <c r="AR1250" s="57">
        <f>Table6[[#This Row],[At Risk]]/Table6[[#This Row],[Total Students]]</f>
        <v>0.61682242990654201</v>
      </c>
      <c r="AS1250" s="29" t="s">
        <v>1767</v>
      </c>
      <c r="AT1250" s="29" t="s">
        <v>1775</v>
      </c>
      <c r="AU1250" s="70" t="s">
        <v>3246</v>
      </c>
    </row>
    <row r="1251" spans="2:47" x14ac:dyDescent="0.25">
      <c r="B1251" s="28" t="s">
        <v>1808</v>
      </c>
      <c r="C1251" s="28" t="s">
        <v>202</v>
      </c>
      <c r="D1251" s="28" t="s">
        <v>203</v>
      </c>
      <c r="E1251" s="28" t="s">
        <v>2146</v>
      </c>
      <c r="F1251" s="28" t="s">
        <v>1320</v>
      </c>
      <c r="G1251" s="29">
        <v>290</v>
      </c>
      <c r="H1251" s="29">
        <v>134</v>
      </c>
      <c r="I1251" s="31">
        <v>0.46206896551724103</v>
      </c>
      <c r="J1251" s="29">
        <v>156</v>
      </c>
      <c r="K1251" s="31">
        <v>0.53793103448275903</v>
      </c>
      <c r="L1251" s="29">
        <v>0</v>
      </c>
      <c r="M1251" s="29">
        <v>0</v>
      </c>
      <c r="N1251" s="29">
        <v>96</v>
      </c>
      <c r="O1251" s="29">
        <v>8</v>
      </c>
      <c r="P1251" s="29">
        <v>0</v>
      </c>
      <c r="Q1251" s="29">
        <v>182</v>
      </c>
      <c r="R1251" s="29">
        <v>4</v>
      </c>
      <c r="S1251" s="29">
        <f>SUM(Table6[[#This Row],[AmInd]:[HawPI]],Table6[[#This Row],[Multiple]])</f>
        <v>108</v>
      </c>
      <c r="T1251" s="29">
        <v>281</v>
      </c>
      <c r="U1251" s="31">
        <v>0.96896551724137903</v>
      </c>
      <c r="V1251" s="29">
        <v>9</v>
      </c>
      <c r="W1251" s="31">
        <v>3.10344827586207E-2</v>
      </c>
      <c r="X1251" s="29">
        <v>0</v>
      </c>
      <c r="Y1251" s="29">
        <v>4</v>
      </c>
      <c r="Z1251" s="29" t="s">
        <v>1869</v>
      </c>
      <c r="AA1251" s="29">
        <v>29</v>
      </c>
      <c r="AB1251" s="29">
        <v>30</v>
      </c>
      <c r="AC1251" s="29">
        <v>28</v>
      </c>
      <c r="AD1251" s="28">
        <v>30</v>
      </c>
      <c r="AE1251" s="29">
        <v>21</v>
      </c>
      <c r="AF1251" s="29">
        <v>20</v>
      </c>
      <c r="AG1251" s="29">
        <v>26</v>
      </c>
      <c r="AH1251" s="29">
        <v>19</v>
      </c>
      <c r="AI1251" s="29">
        <v>16</v>
      </c>
      <c r="AJ1251" s="29">
        <v>18</v>
      </c>
      <c r="AK1251" s="29">
        <v>0</v>
      </c>
      <c r="AL1251" s="29">
        <v>16</v>
      </c>
      <c r="AM1251" s="29">
        <v>16</v>
      </c>
      <c r="AN1251" s="29">
        <v>17</v>
      </c>
      <c r="AO1251" s="29">
        <v>268</v>
      </c>
      <c r="AP1251" s="72">
        <f>Table6[[#This Row],[FRL]]/Table6[[#This Row],[Total Students]]</f>
        <v>0.92413793103448272</v>
      </c>
      <c r="AQ1251" s="29">
        <v>268</v>
      </c>
      <c r="AR1251" s="57">
        <f>Table6[[#This Row],[At Risk]]/Table6[[#This Row],[Total Students]]</f>
        <v>0.92413793103448272</v>
      </c>
      <c r="AS1251" s="29" t="s">
        <v>1767</v>
      </c>
      <c r="AT1251" s="29" t="s">
        <v>1791</v>
      </c>
      <c r="AU1251" s="70" t="s">
        <v>3246</v>
      </c>
    </row>
    <row r="1252" spans="2:47" x14ac:dyDescent="0.25">
      <c r="B1252" s="28" t="s">
        <v>1808</v>
      </c>
      <c r="C1252" s="28" t="s">
        <v>202</v>
      </c>
      <c r="D1252" s="28" t="s">
        <v>203</v>
      </c>
      <c r="E1252" s="28" t="s">
        <v>2147</v>
      </c>
      <c r="F1252" s="28" t="s">
        <v>1321</v>
      </c>
      <c r="G1252" s="29">
        <v>557</v>
      </c>
      <c r="H1252" s="29">
        <v>261</v>
      </c>
      <c r="I1252" s="31">
        <v>0.46858168761220798</v>
      </c>
      <c r="J1252" s="29">
        <v>296</v>
      </c>
      <c r="K1252" s="31">
        <v>0.53141831238779202</v>
      </c>
      <c r="L1252" s="29">
        <v>1</v>
      </c>
      <c r="M1252" s="29">
        <v>0</v>
      </c>
      <c r="N1252" s="29">
        <v>56</v>
      </c>
      <c r="O1252" s="29">
        <v>24</v>
      </c>
      <c r="P1252" s="29">
        <v>0</v>
      </c>
      <c r="Q1252" s="29">
        <v>472</v>
      </c>
      <c r="R1252" s="29">
        <v>4</v>
      </c>
      <c r="S1252" s="29">
        <f>SUM(Table6[[#This Row],[AmInd]:[HawPI]],Table6[[#This Row],[Multiple]])</f>
        <v>85</v>
      </c>
      <c r="T1252" s="29">
        <v>554</v>
      </c>
      <c r="U1252" s="31">
        <v>0.99461400359066399</v>
      </c>
      <c r="V1252" s="29">
        <v>3</v>
      </c>
      <c r="W1252" s="31">
        <v>5.3859964093357299E-3</v>
      </c>
      <c r="X1252" s="29">
        <v>0</v>
      </c>
      <c r="Y1252" s="29">
        <v>11</v>
      </c>
      <c r="Z1252" s="29" t="s">
        <v>1869</v>
      </c>
      <c r="AA1252" s="29">
        <v>47</v>
      </c>
      <c r="AB1252" s="29">
        <v>50</v>
      </c>
      <c r="AC1252" s="29">
        <v>45</v>
      </c>
      <c r="AD1252" s="28">
        <v>36</v>
      </c>
      <c r="AE1252" s="29">
        <v>54</v>
      </c>
      <c r="AF1252" s="29">
        <v>37</v>
      </c>
      <c r="AG1252" s="29">
        <v>39</v>
      </c>
      <c r="AH1252" s="29">
        <v>41</v>
      </c>
      <c r="AI1252" s="29">
        <v>54</v>
      </c>
      <c r="AJ1252" s="29">
        <v>44</v>
      </c>
      <c r="AK1252" s="29">
        <v>0</v>
      </c>
      <c r="AL1252" s="29">
        <v>38</v>
      </c>
      <c r="AM1252" s="29">
        <v>32</v>
      </c>
      <c r="AN1252" s="29">
        <v>29</v>
      </c>
      <c r="AO1252" s="29">
        <v>417</v>
      </c>
      <c r="AP1252" s="72">
        <f>Table6[[#This Row],[FRL]]/Table6[[#This Row],[Total Students]]</f>
        <v>0.74865350089766602</v>
      </c>
      <c r="AQ1252" s="29">
        <v>417</v>
      </c>
      <c r="AR1252" s="57">
        <f>Table6[[#This Row],[At Risk]]/Table6[[#This Row],[Total Students]]</f>
        <v>0.74865350089766602</v>
      </c>
      <c r="AS1252" s="29" t="s">
        <v>1767</v>
      </c>
      <c r="AT1252" s="29" t="s">
        <v>1791</v>
      </c>
      <c r="AU1252" s="70" t="s">
        <v>3246</v>
      </c>
    </row>
    <row r="1253" spans="2:47" x14ac:dyDescent="0.25">
      <c r="B1253" s="28" t="s">
        <v>1808</v>
      </c>
      <c r="C1253" s="28" t="s">
        <v>202</v>
      </c>
      <c r="D1253" s="28" t="s">
        <v>203</v>
      </c>
      <c r="E1253" s="28" t="s">
        <v>2148</v>
      </c>
      <c r="F1253" s="28" t="s">
        <v>1322</v>
      </c>
      <c r="G1253" s="29">
        <v>315</v>
      </c>
      <c r="H1253" s="29">
        <v>143</v>
      </c>
      <c r="I1253" s="31">
        <v>0.45396825396825402</v>
      </c>
      <c r="J1253" s="29">
        <v>172</v>
      </c>
      <c r="K1253" s="31">
        <v>0.54603174603174598</v>
      </c>
      <c r="L1253" s="29">
        <v>2</v>
      </c>
      <c r="M1253" s="29">
        <v>0</v>
      </c>
      <c r="N1253" s="29">
        <v>44</v>
      </c>
      <c r="O1253" s="29">
        <v>6</v>
      </c>
      <c r="P1253" s="29">
        <v>0</v>
      </c>
      <c r="Q1253" s="29">
        <v>256</v>
      </c>
      <c r="R1253" s="29">
        <v>7</v>
      </c>
      <c r="S1253" s="29">
        <f>SUM(Table6[[#This Row],[AmInd]:[HawPI]],Table6[[#This Row],[Multiple]])</f>
        <v>59</v>
      </c>
      <c r="T1253" s="29">
        <v>312</v>
      </c>
      <c r="U1253" s="31">
        <v>0.99047619047619095</v>
      </c>
      <c r="V1253" s="29">
        <v>3</v>
      </c>
      <c r="W1253" s="31">
        <v>9.5238095238095195E-3</v>
      </c>
      <c r="X1253" s="29">
        <v>0</v>
      </c>
      <c r="Y1253" s="29">
        <v>2</v>
      </c>
      <c r="Z1253" s="29" t="s">
        <v>1869</v>
      </c>
      <c r="AA1253" s="29">
        <v>31</v>
      </c>
      <c r="AB1253" s="29">
        <v>21</v>
      </c>
      <c r="AC1253" s="29">
        <v>19</v>
      </c>
      <c r="AD1253" s="28">
        <v>28</v>
      </c>
      <c r="AE1253" s="29">
        <v>20</v>
      </c>
      <c r="AF1253" s="29">
        <v>33</v>
      </c>
      <c r="AG1253" s="29">
        <v>20</v>
      </c>
      <c r="AH1253" s="29">
        <v>33</v>
      </c>
      <c r="AI1253" s="29">
        <v>27</v>
      </c>
      <c r="AJ1253" s="29">
        <v>23</v>
      </c>
      <c r="AK1253" s="29">
        <v>0</v>
      </c>
      <c r="AL1253" s="29">
        <v>23</v>
      </c>
      <c r="AM1253" s="29">
        <v>15</v>
      </c>
      <c r="AN1253" s="29">
        <v>20</v>
      </c>
      <c r="AO1253" s="29">
        <v>233</v>
      </c>
      <c r="AP1253" s="72">
        <f>Table6[[#This Row],[FRL]]/Table6[[#This Row],[Total Students]]</f>
        <v>0.73968253968253972</v>
      </c>
      <c r="AQ1253" s="29">
        <v>233</v>
      </c>
      <c r="AR1253" s="57">
        <f>Table6[[#This Row],[At Risk]]/Table6[[#This Row],[Total Students]]</f>
        <v>0.73968253968253972</v>
      </c>
      <c r="AS1253" s="29" t="s">
        <v>1767</v>
      </c>
      <c r="AT1253" s="29" t="s">
        <v>1791</v>
      </c>
      <c r="AU1253" s="70" t="s">
        <v>3247</v>
      </c>
    </row>
    <row r="1254" spans="2:47" x14ac:dyDescent="0.25">
      <c r="B1254" s="28" t="s">
        <v>1808</v>
      </c>
      <c r="C1254" s="28" t="s">
        <v>202</v>
      </c>
      <c r="D1254" s="28" t="s">
        <v>203</v>
      </c>
      <c r="E1254" s="28" t="s">
        <v>2150</v>
      </c>
      <c r="F1254" s="28" t="s">
        <v>1323</v>
      </c>
      <c r="G1254" s="29">
        <v>470</v>
      </c>
      <c r="H1254" s="29">
        <v>210</v>
      </c>
      <c r="I1254" s="31">
        <v>0.44680851063829802</v>
      </c>
      <c r="J1254" s="29">
        <v>260</v>
      </c>
      <c r="K1254" s="31">
        <v>0.55319148936170204</v>
      </c>
      <c r="L1254" s="29">
        <v>2</v>
      </c>
      <c r="M1254" s="29">
        <v>5</v>
      </c>
      <c r="N1254" s="29">
        <v>92</v>
      </c>
      <c r="O1254" s="29">
        <v>9</v>
      </c>
      <c r="P1254" s="29">
        <v>0</v>
      </c>
      <c r="Q1254" s="29">
        <v>360</v>
      </c>
      <c r="R1254" s="29">
        <v>2</v>
      </c>
      <c r="S1254" s="29">
        <f>SUM(Table6[[#This Row],[AmInd]:[HawPI]],Table6[[#This Row],[Multiple]])</f>
        <v>110</v>
      </c>
      <c r="T1254" s="29">
        <v>467</v>
      </c>
      <c r="U1254" s="31">
        <v>0.99361702127659601</v>
      </c>
      <c r="V1254" s="29">
        <v>3</v>
      </c>
      <c r="W1254" s="31">
        <v>6.3829787234042602E-3</v>
      </c>
      <c r="X1254" s="29">
        <v>0</v>
      </c>
      <c r="Y1254" s="29">
        <v>0</v>
      </c>
      <c r="Z1254" s="29" t="s">
        <v>1869</v>
      </c>
      <c r="AA1254" s="29">
        <v>0</v>
      </c>
      <c r="AB1254" s="29">
        <v>0</v>
      </c>
      <c r="AC1254" s="29">
        <v>0</v>
      </c>
      <c r="AD1254" s="28">
        <v>0</v>
      </c>
      <c r="AE1254" s="29">
        <v>0</v>
      </c>
      <c r="AF1254" s="29">
        <v>0</v>
      </c>
      <c r="AG1254" s="29">
        <v>76</v>
      </c>
      <c r="AH1254" s="29">
        <v>75</v>
      </c>
      <c r="AI1254" s="29">
        <v>72</v>
      </c>
      <c r="AJ1254" s="29">
        <v>78</v>
      </c>
      <c r="AK1254" s="29">
        <v>0</v>
      </c>
      <c r="AL1254" s="29">
        <v>65</v>
      </c>
      <c r="AM1254" s="29">
        <v>48</v>
      </c>
      <c r="AN1254" s="29">
        <v>56</v>
      </c>
      <c r="AO1254" s="29">
        <v>327</v>
      </c>
      <c r="AP1254" s="72">
        <f>Table6[[#This Row],[FRL]]/Table6[[#This Row],[Total Students]]</f>
        <v>0.69574468085106378</v>
      </c>
      <c r="AQ1254" s="29">
        <v>327</v>
      </c>
      <c r="AR1254" s="57">
        <f>Table6[[#This Row],[At Risk]]/Table6[[#This Row],[Total Students]]</f>
        <v>0.69574468085106378</v>
      </c>
      <c r="AS1254" s="29" t="s">
        <v>1767</v>
      </c>
      <c r="AT1254" s="29" t="s">
        <v>1791</v>
      </c>
      <c r="AU1254" s="70" t="s">
        <v>3247</v>
      </c>
    </row>
    <row r="1255" spans="2:47" x14ac:dyDescent="0.25">
      <c r="B1255" s="28" t="s">
        <v>1808</v>
      </c>
      <c r="C1255" s="28" t="s">
        <v>202</v>
      </c>
      <c r="D1255" s="28" t="s">
        <v>203</v>
      </c>
      <c r="E1255" s="28" t="s">
        <v>2151</v>
      </c>
      <c r="F1255" s="28" t="s">
        <v>1324</v>
      </c>
      <c r="G1255" s="29">
        <v>438</v>
      </c>
      <c r="H1255" s="29">
        <v>211</v>
      </c>
      <c r="I1255" s="31">
        <v>0.48173515981735199</v>
      </c>
      <c r="J1255" s="29">
        <v>227</v>
      </c>
      <c r="K1255" s="31">
        <v>0.51826484018264796</v>
      </c>
      <c r="L1255" s="29">
        <v>2</v>
      </c>
      <c r="M1255" s="29">
        <v>4</v>
      </c>
      <c r="N1255" s="29">
        <v>85</v>
      </c>
      <c r="O1255" s="29">
        <v>9</v>
      </c>
      <c r="P1255" s="29">
        <v>0</v>
      </c>
      <c r="Q1255" s="29">
        <v>328</v>
      </c>
      <c r="R1255" s="29">
        <v>10</v>
      </c>
      <c r="S1255" s="29">
        <f>SUM(Table6[[#This Row],[AmInd]:[HawPI]],Table6[[#This Row],[Multiple]])</f>
        <v>110</v>
      </c>
      <c r="T1255" s="29">
        <v>427</v>
      </c>
      <c r="U1255" s="31">
        <v>0.97488584474885798</v>
      </c>
      <c r="V1255" s="29">
        <v>11</v>
      </c>
      <c r="W1255" s="31">
        <v>2.51141552511416E-2</v>
      </c>
      <c r="X1255" s="29">
        <v>0</v>
      </c>
      <c r="Y1255" s="29">
        <v>22</v>
      </c>
      <c r="Z1255" s="29" t="s">
        <v>1869</v>
      </c>
      <c r="AA1255" s="29">
        <v>54</v>
      </c>
      <c r="AB1255" s="29">
        <v>51</v>
      </c>
      <c r="AC1255" s="29">
        <v>85</v>
      </c>
      <c r="AD1255" s="28">
        <v>71</v>
      </c>
      <c r="AE1255" s="29">
        <v>78</v>
      </c>
      <c r="AF1255" s="29">
        <v>77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320</v>
      </c>
      <c r="AP1255" s="72">
        <f>Table6[[#This Row],[FRL]]/Table6[[#This Row],[Total Students]]</f>
        <v>0.73059360730593603</v>
      </c>
      <c r="AQ1255" s="29">
        <v>321</v>
      </c>
      <c r="AR1255" s="57">
        <f>Table6[[#This Row],[At Risk]]/Table6[[#This Row],[Total Students]]</f>
        <v>0.73287671232876717</v>
      </c>
      <c r="AS1255" s="29" t="s">
        <v>1767</v>
      </c>
      <c r="AT1255" s="29" t="s">
        <v>1791</v>
      </c>
      <c r="AU1255" s="70" t="s">
        <v>3247</v>
      </c>
    </row>
    <row r="1256" spans="2:47" ht="30" x14ac:dyDescent="0.25">
      <c r="B1256" s="28" t="s">
        <v>1808</v>
      </c>
      <c r="C1256" s="28" t="s">
        <v>204</v>
      </c>
      <c r="D1256" s="28" t="s">
        <v>205</v>
      </c>
      <c r="E1256" s="28" t="s">
        <v>2152</v>
      </c>
      <c r="F1256" s="28" t="s">
        <v>887</v>
      </c>
      <c r="G1256" s="29">
        <v>6</v>
      </c>
      <c r="H1256" s="29">
        <v>2</v>
      </c>
      <c r="I1256" s="31">
        <v>0.33333333333333298</v>
      </c>
      <c r="J1256" s="29">
        <v>4</v>
      </c>
      <c r="K1256" s="31">
        <v>0.66666666666666696</v>
      </c>
      <c r="L1256" s="29">
        <v>0</v>
      </c>
      <c r="M1256" s="29">
        <v>0</v>
      </c>
      <c r="N1256" s="29">
        <v>3</v>
      </c>
      <c r="O1256" s="29">
        <v>0</v>
      </c>
      <c r="P1256" s="29">
        <v>0</v>
      </c>
      <c r="Q1256" s="29">
        <v>3</v>
      </c>
      <c r="R1256" s="29">
        <v>0</v>
      </c>
      <c r="S1256" s="29">
        <f>SUM(Table6[[#This Row],[AmInd]:[HawPI]],Table6[[#This Row],[Multiple]])</f>
        <v>3</v>
      </c>
      <c r="T1256" s="29">
        <v>6</v>
      </c>
      <c r="U1256" s="31">
        <v>1</v>
      </c>
      <c r="V1256" s="29">
        <v>0</v>
      </c>
      <c r="W1256" s="31">
        <v>0</v>
      </c>
      <c r="X1256" s="29">
        <v>0</v>
      </c>
      <c r="Y1256" s="29">
        <v>6</v>
      </c>
      <c r="Z1256" s="29" t="s">
        <v>1869</v>
      </c>
      <c r="AA1256" s="29">
        <v>0</v>
      </c>
      <c r="AB1256" s="29">
        <v>0</v>
      </c>
      <c r="AC1256" s="29">
        <v>0</v>
      </c>
      <c r="AD1256" s="28">
        <v>0</v>
      </c>
      <c r="AE1256" s="29">
        <v>0</v>
      </c>
      <c r="AF1256" s="29">
        <v>0</v>
      </c>
      <c r="AG1256" s="29">
        <v>0</v>
      </c>
      <c r="AH1256" s="29">
        <v>0</v>
      </c>
      <c r="AI1256" s="29">
        <v>0</v>
      </c>
      <c r="AJ1256" s="29">
        <v>0</v>
      </c>
      <c r="AK1256" s="29">
        <v>0</v>
      </c>
      <c r="AL1256" s="29">
        <v>0</v>
      </c>
      <c r="AM1256" s="29">
        <v>0</v>
      </c>
      <c r="AN1256" s="29">
        <v>0</v>
      </c>
      <c r="AO1256" s="29">
        <v>1</v>
      </c>
      <c r="AP1256" s="72">
        <f>Table6[[#This Row],[FRL]]/Table6[[#This Row],[Total Students]]</f>
        <v>0.16666666666666666</v>
      </c>
      <c r="AQ1256" s="29">
        <v>1</v>
      </c>
      <c r="AR1256" s="57">
        <f>Table6[[#This Row],[At Risk]]/Table6[[#This Row],[Total Students]]</f>
        <v>0.16666666666666666</v>
      </c>
      <c r="AS1256" s="29" t="s">
        <v>1767</v>
      </c>
      <c r="AT1256" s="29" t="s">
        <v>1766</v>
      </c>
      <c r="AU1256" s="70" t="s">
        <v>3247</v>
      </c>
    </row>
    <row r="1257" spans="2:47" x14ac:dyDescent="0.25">
      <c r="B1257" s="28" t="s">
        <v>1808</v>
      </c>
      <c r="C1257" s="28" t="s">
        <v>204</v>
      </c>
      <c r="D1257" s="28" t="s">
        <v>205</v>
      </c>
      <c r="E1257" s="28" t="s">
        <v>2153</v>
      </c>
      <c r="F1257" s="28" t="s">
        <v>1325</v>
      </c>
      <c r="G1257" s="29">
        <v>603</v>
      </c>
      <c r="H1257" s="29">
        <v>278</v>
      </c>
      <c r="I1257" s="31">
        <v>0.46102819237147602</v>
      </c>
      <c r="J1257" s="29">
        <v>325</v>
      </c>
      <c r="K1257" s="31">
        <v>0.53897180762852404</v>
      </c>
      <c r="L1257" s="29">
        <v>0</v>
      </c>
      <c r="M1257" s="29">
        <v>5</v>
      </c>
      <c r="N1257" s="29">
        <v>195</v>
      </c>
      <c r="O1257" s="29">
        <v>17</v>
      </c>
      <c r="P1257" s="29">
        <v>0</v>
      </c>
      <c r="Q1257" s="29">
        <v>374</v>
      </c>
      <c r="R1257" s="29">
        <v>12</v>
      </c>
      <c r="S1257" s="29">
        <f>SUM(Table6[[#This Row],[AmInd]:[HawPI]],Table6[[#This Row],[Multiple]])</f>
        <v>229</v>
      </c>
      <c r="T1257" s="29">
        <v>595</v>
      </c>
      <c r="U1257" s="31">
        <v>0.98673300165837496</v>
      </c>
      <c r="V1257" s="29">
        <v>8</v>
      </c>
      <c r="W1257" s="31">
        <v>1.3266998341625201E-2</v>
      </c>
      <c r="X1257" s="29">
        <v>0</v>
      </c>
      <c r="Y1257" s="29">
        <v>0</v>
      </c>
      <c r="Z1257" s="29" t="s">
        <v>1869</v>
      </c>
      <c r="AA1257" s="29">
        <v>0</v>
      </c>
      <c r="AB1257" s="29">
        <v>0</v>
      </c>
      <c r="AC1257" s="29">
        <v>155</v>
      </c>
      <c r="AD1257" s="28">
        <v>147</v>
      </c>
      <c r="AE1257" s="29">
        <v>153</v>
      </c>
      <c r="AF1257" s="29">
        <v>148</v>
      </c>
      <c r="AG1257" s="29">
        <v>0</v>
      </c>
      <c r="AH1257" s="29">
        <v>0</v>
      </c>
      <c r="AI1257" s="29">
        <v>0</v>
      </c>
      <c r="AJ1257" s="29">
        <v>0</v>
      </c>
      <c r="AK1257" s="29">
        <v>0</v>
      </c>
      <c r="AL1257" s="29">
        <v>0</v>
      </c>
      <c r="AM1257" s="29">
        <v>0</v>
      </c>
      <c r="AN1257" s="29">
        <v>0</v>
      </c>
      <c r="AO1257" s="29">
        <v>333</v>
      </c>
      <c r="AP1257" s="72">
        <f>Table6[[#This Row],[FRL]]/Table6[[#This Row],[Total Students]]</f>
        <v>0.55223880597014929</v>
      </c>
      <c r="AQ1257" s="29">
        <v>335</v>
      </c>
      <c r="AR1257" s="57">
        <f>Table6[[#This Row],[At Risk]]/Table6[[#This Row],[Total Students]]</f>
        <v>0.55555555555555558</v>
      </c>
      <c r="AS1257" s="29" t="s">
        <v>1767</v>
      </c>
      <c r="AT1257" s="29" t="s">
        <v>1766</v>
      </c>
      <c r="AU1257" s="70" t="s">
        <v>3247</v>
      </c>
    </row>
    <row r="1258" spans="2:47" x14ac:dyDescent="0.25">
      <c r="B1258" s="28" t="s">
        <v>1808</v>
      </c>
      <c r="C1258" s="28" t="s">
        <v>204</v>
      </c>
      <c r="D1258" s="28" t="s">
        <v>205</v>
      </c>
      <c r="E1258" s="28" t="s">
        <v>2154</v>
      </c>
      <c r="F1258" s="28" t="s">
        <v>1326</v>
      </c>
      <c r="G1258" s="29">
        <v>611</v>
      </c>
      <c r="H1258" s="29">
        <v>296</v>
      </c>
      <c r="I1258" s="31">
        <v>0.48445171849427199</v>
      </c>
      <c r="J1258" s="29">
        <v>315</v>
      </c>
      <c r="K1258" s="31">
        <v>0.51554828150572796</v>
      </c>
      <c r="L1258" s="29">
        <v>0</v>
      </c>
      <c r="M1258" s="29">
        <v>2</v>
      </c>
      <c r="N1258" s="29">
        <v>253</v>
      </c>
      <c r="O1258" s="29">
        <v>12</v>
      </c>
      <c r="P1258" s="29">
        <v>0</v>
      </c>
      <c r="Q1258" s="29">
        <v>342</v>
      </c>
      <c r="R1258" s="29">
        <v>2</v>
      </c>
      <c r="S1258" s="29">
        <f>SUM(Table6[[#This Row],[AmInd]:[HawPI]],Table6[[#This Row],[Multiple]])</f>
        <v>269</v>
      </c>
      <c r="T1258" s="29">
        <v>609</v>
      </c>
      <c r="U1258" s="31">
        <v>0.99672667757774103</v>
      </c>
      <c r="V1258" s="29">
        <v>2</v>
      </c>
      <c r="W1258" s="31">
        <v>3.27332242225859E-3</v>
      </c>
      <c r="X1258" s="29">
        <v>0</v>
      </c>
      <c r="Y1258" s="29">
        <v>0</v>
      </c>
      <c r="Z1258" s="29" t="s">
        <v>1869</v>
      </c>
      <c r="AA1258" s="29">
        <v>0</v>
      </c>
      <c r="AB1258" s="29">
        <v>0</v>
      </c>
      <c r="AC1258" s="29">
        <v>0</v>
      </c>
      <c r="AD1258" s="28">
        <v>0</v>
      </c>
      <c r="AE1258" s="29">
        <v>0</v>
      </c>
      <c r="AF1258" s="29">
        <v>0</v>
      </c>
      <c r="AG1258" s="29">
        <v>0</v>
      </c>
      <c r="AH1258" s="29">
        <v>0</v>
      </c>
      <c r="AI1258" s="29">
        <v>0</v>
      </c>
      <c r="AJ1258" s="29">
        <v>136</v>
      </c>
      <c r="AK1258" s="29">
        <v>8</v>
      </c>
      <c r="AL1258" s="29">
        <v>162</v>
      </c>
      <c r="AM1258" s="29">
        <v>168</v>
      </c>
      <c r="AN1258" s="29">
        <v>137</v>
      </c>
      <c r="AO1258" s="29">
        <v>316</v>
      </c>
      <c r="AP1258" s="72">
        <f>Table6[[#This Row],[FRL]]/Table6[[#This Row],[Total Students]]</f>
        <v>0.51718494271685767</v>
      </c>
      <c r="AQ1258" s="29">
        <v>316</v>
      </c>
      <c r="AR1258" s="57">
        <f>Table6[[#This Row],[At Risk]]/Table6[[#This Row],[Total Students]]</f>
        <v>0.51718494271685767</v>
      </c>
      <c r="AS1258" s="29" t="s">
        <v>1767</v>
      </c>
      <c r="AT1258" s="29" t="s">
        <v>1766</v>
      </c>
      <c r="AU1258" s="70" t="s">
        <v>3247</v>
      </c>
    </row>
    <row r="1259" spans="2:47" x14ac:dyDescent="0.25">
      <c r="B1259" s="28" t="s">
        <v>1808</v>
      </c>
      <c r="C1259" s="28" t="s">
        <v>204</v>
      </c>
      <c r="D1259" s="28" t="s">
        <v>205</v>
      </c>
      <c r="E1259" s="28" t="s">
        <v>2155</v>
      </c>
      <c r="F1259" s="28" t="s">
        <v>1327</v>
      </c>
      <c r="G1259" s="29">
        <v>329</v>
      </c>
      <c r="H1259" s="29">
        <v>169</v>
      </c>
      <c r="I1259" s="31">
        <v>0.51367781155015202</v>
      </c>
      <c r="J1259" s="29">
        <v>160</v>
      </c>
      <c r="K1259" s="31">
        <v>0.48632218844984798</v>
      </c>
      <c r="L1259" s="29">
        <v>0</v>
      </c>
      <c r="M1259" s="29">
        <v>0</v>
      </c>
      <c r="N1259" s="29">
        <v>140</v>
      </c>
      <c r="O1259" s="29">
        <v>4</v>
      </c>
      <c r="P1259" s="29">
        <v>0</v>
      </c>
      <c r="Q1259" s="29">
        <v>177</v>
      </c>
      <c r="R1259" s="29">
        <v>8</v>
      </c>
      <c r="S1259" s="29">
        <f>SUM(Table6[[#This Row],[AmInd]:[HawPI]],Table6[[#This Row],[Multiple]])</f>
        <v>152</v>
      </c>
      <c r="T1259" s="29">
        <v>328</v>
      </c>
      <c r="U1259" s="31">
        <v>0.99696048632218803</v>
      </c>
      <c r="V1259" s="29">
        <v>1</v>
      </c>
      <c r="W1259" s="31">
        <v>3.0395136778115501E-3</v>
      </c>
      <c r="X1259" s="29">
        <v>0</v>
      </c>
      <c r="Y1259" s="29">
        <v>17</v>
      </c>
      <c r="Z1259" s="29" t="s">
        <v>1869</v>
      </c>
      <c r="AA1259" s="29">
        <v>162</v>
      </c>
      <c r="AB1259" s="29">
        <v>150</v>
      </c>
      <c r="AC1259" s="29">
        <v>0</v>
      </c>
      <c r="AD1259" s="28">
        <v>0</v>
      </c>
      <c r="AE1259" s="29">
        <v>0</v>
      </c>
      <c r="AF1259" s="29">
        <v>0</v>
      </c>
      <c r="AG1259" s="29">
        <v>0</v>
      </c>
      <c r="AH1259" s="29">
        <v>0</v>
      </c>
      <c r="AI1259" s="29">
        <v>0</v>
      </c>
      <c r="AJ1259" s="29">
        <v>0</v>
      </c>
      <c r="AK1259" s="29">
        <v>0</v>
      </c>
      <c r="AL1259" s="29">
        <v>0</v>
      </c>
      <c r="AM1259" s="29">
        <v>0</v>
      </c>
      <c r="AN1259" s="29">
        <v>0</v>
      </c>
      <c r="AO1259" s="29">
        <v>207</v>
      </c>
      <c r="AP1259" s="72">
        <f>Table6[[#This Row],[FRL]]/Table6[[#This Row],[Total Students]]</f>
        <v>0.62917933130699089</v>
      </c>
      <c r="AQ1259" s="29">
        <v>207</v>
      </c>
      <c r="AR1259" s="57">
        <f>Table6[[#This Row],[At Risk]]/Table6[[#This Row],[Total Students]]</f>
        <v>0.62917933130699089</v>
      </c>
      <c r="AS1259" s="29" t="s">
        <v>1767</v>
      </c>
      <c r="AT1259" s="29" t="s">
        <v>1766</v>
      </c>
      <c r="AU1259" s="70" t="s">
        <v>3247</v>
      </c>
    </row>
    <row r="1260" spans="2:47" x14ac:dyDescent="0.25">
      <c r="B1260" s="28" t="s">
        <v>1808</v>
      </c>
      <c r="C1260" s="28" t="s">
        <v>204</v>
      </c>
      <c r="D1260" s="28" t="s">
        <v>205</v>
      </c>
      <c r="E1260" s="28" t="s">
        <v>2156</v>
      </c>
      <c r="F1260" s="28" t="s">
        <v>1328</v>
      </c>
      <c r="G1260" s="29">
        <v>482</v>
      </c>
      <c r="H1260" s="29">
        <v>232</v>
      </c>
      <c r="I1260" s="31">
        <v>0.48132780082987597</v>
      </c>
      <c r="J1260" s="29">
        <v>250</v>
      </c>
      <c r="K1260" s="31">
        <v>0.51867219917012497</v>
      </c>
      <c r="L1260" s="29">
        <v>0</v>
      </c>
      <c r="M1260" s="29">
        <v>4</v>
      </c>
      <c r="N1260" s="29">
        <v>188</v>
      </c>
      <c r="O1260" s="29">
        <v>7</v>
      </c>
      <c r="P1260" s="29">
        <v>0</v>
      </c>
      <c r="Q1260" s="29">
        <v>279</v>
      </c>
      <c r="R1260" s="29">
        <v>4</v>
      </c>
      <c r="S1260" s="29">
        <f>SUM(Table6[[#This Row],[AmInd]:[HawPI]],Table6[[#This Row],[Multiple]])</f>
        <v>203</v>
      </c>
      <c r="T1260" s="29">
        <v>479</v>
      </c>
      <c r="U1260" s="31">
        <v>0.99377593360995897</v>
      </c>
      <c r="V1260" s="29">
        <v>3</v>
      </c>
      <c r="W1260" s="31">
        <v>6.2240663900414899E-3</v>
      </c>
      <c r="X1260" s="29">
        <v>0</v>
      </c>
      <c r="Y1260" s="29">
        <v>0</v>
      </c>
      <c r="Z1260" s="29" t="s">
        <v>1869</v>
      </c>
      <c r="AA1260" s="29">
        <v>0</v>
      </c>
      <c r="AB1260" s="29">
        <v>0</v>
      </c>
      <c r="AC1260" s="29">
        <v>0</v>
      </c>
      <c r="AD1260" s="28">
        <v>0</v>
      </c>
      <c r="AE1260" s="29">
        <v>0</v>
      </c>
      <c r="AF1260" s="29">
        <v>0</v>
      </c>
      <c r="AG1260" s="29">
        <v>174</v>
      </c>
      <c r="AH1260" s="29">
        <v>167</v>
      </c>
      <c r="AI1260" s="29">
        <v>141</v>
      </c>
      <c r="AJ1260" s="29">
        <v>0</v>
      </c>
      <c r="AK1260" s="29">
        <v>0</v>
      </c>
      <c r="AL1260" s="29">
        <v>0</v>
      </c>
      <c r="AM1260" s="29">
        <v>0</v>
      </c>
      <c r="AN1260" s="29">
        <v>0</v>
      </c>
      <c r="AO1260" s="29">
        <v>260</v>
      </c>
      <c r="AP1260" s="72">
        <f>Table6[[#This Row],[FRL]]/Table6[[#This Row],[Total Students]]</f>
        <v>0.53941908713692943</v>
      </c>
      <c r="AQ1260" s="29">
        <v>261</v>
      </c>
      <c r="AR1260" s="57">
        <f>Table6[[#This Row],[At Risk]]/Table6[[#This Row],[Total Students]]</f>
        <v>0.54149377593360992</v>
      </c>
      <c r="AS1260" s="29" t="s">
        <v>1767</v>
      </c>
      <c r="AT1260" s="29" t="s">
        <v>1766</v>
      </c>
      <c r="AU1260" s="70" t="s">
        <v>3247</v>
      </c>
    </row>
    <row r="1261" spans="2:47" x14ac:dyDescent="0.25">
      <c r="B1261" s="28" t="s">
        <v>1808</v>
      </c>
      <c r="C1261" s="28" t="s">
        <v>206</v>
      </c>
      <c r="D1261" s="28" t="s">
        <v>207</v>
      </c>
      <c r="E1261" s="28" t="s">
        <v>2157</v>
      </c>
      <c r="F1261" s="28" t="s">
        <v>1329</v>
      </c>
      <c r="G1261" s="29">
        <v>246</v>
      </c>
      <c r="H1261" s="29">
        <v>119</v>
      </c>
      <c r="I1261" s="31">
        <v>0.48373983739837401</v>
      </c>
      <c r="J1261" s="29">
        <v>127</v>
      </c>
      <c r="K1261" s="31">
        <v>0.51626016260162599</v>
      </c>
      <c r="L1261" s="29">
        <v>1</v>
      </c>
      <c r="M1261" s="29">
        <v>0</v>
      </c>
      <c r="N1261" s="29">
        <v>119</v>
      </c>
      <c r="O1261" s="29">
        <v>7</v>
      </c>
      <c r="P1261" s="29">
        <v>0</v>
      </c>
      <c r="Q1261" s="29">
        <v>117</v>
      </c>
      <c r="R1261" s="29">
        <v>2</v>
      </c>
      <c r="S1261" s="29">
        <f>SUM(Table6[[#This Row],[AmInd]:[HawPI]],Table6[[#This Row],[Multiple]])</f>
        <v>129</v>
      </c>
      <c r="T1261" s="29">
        <v>246</v>
      </c>
      <c r="U1261" s="31">
        <v>1</v>
      </c>
      <c r="V1261" s="29">
        <v>0</v>
      </c>
      <c r="W1261" s="31">
        <v>0</v>
      </c>
      <c r="X1261" s="29">
        <v>0</v>
      </c>
      <c r="Y1261" s="29">
        <v>2</v>
      </c>
      <c r="Z1261" s="29" t="s">
        <v>1869</v>
      </c>
      <c r="AA1261" s="29">
        <v>18</v>
      </c>
      <c r="AB1261" s="29">
        <v>18</v>
      </c>
      <c r="AC1261" s="29">
        <v>19</v>
      </c>
      <c r="AD1261" s="28">
        <v>18</v>
      </c>
      <c r="AE1261" s="29">
        <v>21</v>
      </c>
      <c r="AF1261" s="29">
        <v>24</v>
      </c>
      <c r="AG1261" s="29">
        <v>20</v>
      </c>
      <c r="AH1261" s="29">
        <v>17</v>
      </c>
      <c r="AI1261" s="29">
        <v>17</v>
      </c>
      <c r="AJ1261" s="29">
        <v>16</v>
      </c>
      <c r="AK1261" s="29">
        <v>0</v>
      </c>
      <c r="AL1261" s="29">
        <v>18</v>
      </c>
      <c r="AM1261" s="29">
        <v>18</v>
      </c>
      <c r="AN1261" s="29">
        <v>20</v>
      </c>
      <c r="AO1261" s="29">
        <v>204</v>
      </c>
      <c r="AP1261" s="72">
        <f>Table6[[#This Row],[FRL]]/Table6[[#This Row],[Total Students]]</f>
        <v>0.82926829268292679</v>
      </c>
      <c r="AQ1261" s="29">
        <v>204</v>
      </c>
      <c r="AR1261" s="57">
        <f>Table6[[#This Row],[At Risk]]/Table6[[#This Row],[Total Students]]</f>
        <v>0.82926829268292679</v>
      </c>
      <c r="AS1261" s="29" t="s">
        <v>1767</v>
      </c>
      <c r="AT1261" s="29" t="s">
        <v>1773</v>
      </c>
      <c r="AU1261" s="70" t="s">
        <v>3247</v>
      </c>
    </row>
    <row r="1262" spans="2:47" x14ac:dyDescent="0.25">
      <c r="B1262" s="28" t="s">
        <v>1808</v>
      </c>
      <c r="C1262" s="28" t="s">
        <v>206</v>
      </c>
      <c r="D1262" s="28" t="s">
        <v>207</v>
      </c>
      <c r="E1262" s="28" t="s">
        <v>2158</v>
      </c>
      <c r="F1262" s="28" t="s">
        <v>1330</v>
      </c>
      <c r="G1262" s="29">
        <v>281</v>
      </c>
      <c r="H1262" s="29">
        <v>149</v>
      </c>
      <c r="I1262" s="31">
        <v>0.53024911032028499</v>
      </c>
      <c r="J1262" s="29">
        <v>132</v>
      </c>
      <c r="K1262" s="31">
        <v>0.46975088967971501</v>
      </c>
      <c r="L1262" s="29">
        <v>0</v>
      </c>
      <c r="M1262" s="29">
        <v>0</v>
      </c>
      <c r="N1262" s="29">
        <v>36</v>
      </c>
      <c r="O1262" s="29">
        <v>11</v>
      </c>
      <c r="P1262" s="29">
        <v>0</v>
      </c>
      <c r="Q1262" s="29">
        <v>231</v>
      </c>
      <c r="R1262" s="29">
        <v>3</v>
      </c>
      <c r="S1262" s="29">
        <f>SUM(Table6[[#This Row],[AmInd]:[HawPI]],Table6[[#This Row],[Multiple]])</f>
        <v>50</v>
      </c>
      <c r="T1262" s="29">
        <v>281</v>
      </c>
      <c r="U1262" s="31">
        <v>1</v>
      </c>
      <c r="V1262" s="29">
        <v>0</v>
      </c>
      <c r="W1262" s="31">
        <v>0</v>
      </c>
      <c r="X1262" s="29">
        <v>0</v>
      </c>
      <c r="Y1262" s="29">
        <v>0</v>
      </c>
      <c r="Z1262" s="29" t="s">
        <v>1869</v>
      </c>
      <c r="AA1262" s="29">
        <v>25</v>
      </c>
      <c r="AB1262" s="29">
        <v>19</v>
      </c>
      <c r="AC1262" s="29">
        <v>26</v>
      </c>
      <c r="AD1262" s="28">
        <v>20</v>
      </c>
      <c r="AE1262" s="29">
        <v>16</v>
      </c>
      <c r="AF1262" s="29">
        <v>17</v>
      </c>
      <c r="AG1262" s="29">
        <v>23</v>
      </c>
      <c r="AH1262" s="29">
        <v>20</v>
      </c>
      <c r="AI1262" s="29">
        <v>28</v>
      </c>
      <c r="AJ1262" s="29">
        <v>20</v>
      </c>
      <c r="AK1262" s="29">
        <v>0</v>
      </c>
      <c r="AL1262" s="29">
        <v>23</v>
      </c>
      <c r="AM1262" s="29">
        <v>25</v>
      </c>
      <c r="AN1262" s="29">
        <v>19</v>
      </c>
      <c r="AO1262" s="29">
        <v>200</v>
      </c>
      <c r="AP1262" s="72">
        <f>Table6[[#This Row],[FRL]]/Table6[[#This Row],[Total Students]]</f>
        <v>0.71174377224199292</v>
      </c>
      <c r="AQ1262" s="29">
        <v>200</v>
      </c>
      <c r="AR1262" s="57">
        <f>Table6[[#This Row],[At Risk]]/Table6[[#This Row],[Total Students]]</f>
        <v>0.71174377224199292</v>
      </c>
      <c r="AS1262" s="29" t="s">
        <v>1767</v>
      </c>
      <c r="AT1262" s="29" t="s">
        <v>1773</v>
      </c>
      <c r="AU1262" s="70" t="s">
        <v>3247</v>
      </c>
    </row>
    <row r="1263" spans="2:47" x14ac:dyDescent="0.25">
      <c r="B1263" s="28" t="s">
        <v>1808</v>
      </c>
      <c r="C1263" s="28" t="s">
        <v>206</v>
      </c>
      <c r="D1263" s="28" t="s">
        <v>207</v>
      </c>
      <c r="E1263" s="28" t="s">
        <v>2159</v>
      </c>
      <c r="F1263" s="28" t="s">
        <v>1331</v>
      </c>
      <c r="G1263" s="29">
        <v>335</v>
      </c>
      <c r="H1263" s="29">
        <v>172</v>
      </c>
      <c r="I1263" s="31">
        <v>0.51343283582089505</v>
      </c>
      <c r="J1263" s="29">
        <v>163</v>
      </c>
      <c r="K1263" s="31">
        <v>0.48656716417910401</v>
      </c>
      <c r="L1263" s="29">
        <v>2</v>
      </c>
      <c r="M1263" s="29">
        <v>0</v>
      </c>
      <c r="N1263" s="29">
        <v>19</v>
      </c>
      <c r="O1263" s="29">
        <v>7</v>
      </c>
      <c r="P1263" s="29">
        <v>0</v>
      </c>
      <c r="Q1263" s="29">
        <v>304</v>
      </c>
      <c r="R1263" s="29">
        <v>3</v>
      </c>
      <c r="S1263" s="29">
        <f>SUM(Table6[[#This Row],[AmInd]:[HawPI]],Table6[[#This Row],[Multiple]])</f>
        <v>31</v>
      </c>
      <c r="T1263" s="29">
        <v>332</v>
      </c>
      <c r="U1263" s="31">
        <v>0.991044776119403</v>
      </c>
      <c r="V1263" s="29">
        <v>3</v>
      </c>
      <c r="W1263" s="31">
        <v>8.9552238805970207E-3</v>
      </c>
      <c r="X1263" s="29">
        <v>0</v>
      </c>
      <c r="Y1263" s="29">
        <v>0</v>
      </c>
      <c r="Z1263" s="29" t="s">
        <v>1869</v>
      </c>
      <c r="AA1263" s="29">
        <v>23</v>
      </c>
      <c r="AB1263" s="29">
        <v>31</v>
      </c>
      <c r="AC1263" s="29">
        <v>22</v>
      </c>
      <c r="AD1263" s="28">
        <v>28</v>
      </c>
      <c r="AE1263" s="29">
        <v>26</v>
      </c>
      <c r="AF1263" s="29">
        <v>25</v>
      </c>
      <c r="AG1263" s="29">
        <v>24</v>
      </c>
      <c r="AH1263" s="29">
        <v>28</v>
      </c>
      <c r="AI1263" s="29">
        <v>25</v>
      </c>
      <c r="AJ1263" s="29">
        <v>24</v>
      </c>
      <c r="AK1263" s="29">
        <v>0</v>
      </c>
      <c r="AL1263" s="29">
        <v>32</v>
      </c>
      <c r="AM1263" s="29">
        <v>24</v>
      </c>
      <c r="AN1263" s="29">
        <v>23</v>
      </c>
      <c r="AO1263" s="29">
        <v>238</v>
      </c>
      <c r="AP1263" s="72">
        <f>Table6[[#This Row],[FRL]]/Table6[[#This Row],[Total Students]]</f>
        <v>0.71044776119402986</v>
      </c>
      <c r="AQ1263" s="29">
        <v>238</v>
      </c>
      <c r="AR1263" s="57">
        <f>Table6[[#This Row],[At Risk]]/Table6[[#This Row],[Total Students]]</f>
        <v>0.71044776119402986</v>
      </c>
      <c r="AS1263" s="29" t="s">
        <v>1767</v>
      </c>
      <c r="AT1263" s="29" t="s">
        <v>1773</v>
      </c>
      <c r="AU1263" s="70" t="s">
        <v>3247</v>
      </c>
    </row>
    <row r="1264" spans="2:47" x14ac:dyDescent="0.25">
      <c r="B1264" s="28" t="s">
        <v>1808</v>
      </c>
      <c r="C1264" s="28" t="s">
        <v>206</v>
      </c>
      <c r="D1264" s="28" t="s">
        <v>207</v>
      </c>
      <c r="E1264" s="28" t="s">
        <v>2160</v>
      </c>
      <c r="F1264" s="28" t="s">
        <v>1332</v>
      </c>
      <c r="G1264" s="29">
        <v>115</v>
      </c>
      <c r="H1264" s="29">
        <v>54</v>
      </c>
      <c r="I1264" s="31">
        <v>0.46956521739130402</v>
      </c>
      <c r="J1264" s="29">
        <v>61</v>
      </c>
      <c r="K1264" s="31">
        <v>0.53043478260869603</v>
      </c>
      <c r="L1264" s="29">
        <v>1</v>
      </c>
      <c r="M1264" s="29">
        <v>0</v>
      </c>
      <c r="N1264" s="29">
        <v>52</v>
      </c>
      <c r="O1264" s="29">
        <v>4</v>
      </c>
      <c r="P1264" s="29">
        <v>0</v>
      </c>
      <c r="Q1264" s="29">
        <v>54</v>
      </c>
      <c r="R1264" s="29">
        <v>4</v>
      </c>
      <c r="S1264" s="29">
        <f>SUM(Table6[[#This Row],[AmInd]:[HawPI]],Table6[[#This Row],[Multiple]])</f>
        <v>61</v>
      </c>
      <c r="T1264" s="29">
        <v>115</v>
      </c>
      <c r="U1264" s="31">
        <v>1</v>
      </c>
      <c r="V1264" s="29">
        <v>0</v>
      </c>
      <c r="W1264" s="31">
        <v>0</v>
      </c>
      <c r="X1264" s="29">
        <v>0</v>
      </c>
      <c r="Y1264" s="29">
        <v>13</v>
      </c>
      <c r="Z1264" s="29" t="s">
        <v>1869</v>
      </c>
      <c r="AA1264" s="29">
        <v>102</v>
      </c>
      <c r="AB1264" s="29">
        <v>0</v>
      </c>
      <c r="AC1264" s="29">
        <v>0</v>
      </c>
      <c r="AD1264" s="28">
        <v>0</v>
      </c>
      <c r="AE1264" s="29">
        <v>0</v>
      </c>
      <c r="AF1264" s="29">
        <v>0</v>
      </c>
      <c r="AG1264" s="29">
        <v>0</v>
      </c>
      <c r="AH1264" s="29">
        <v>0</v>
      </c>
      <c r="AI1264" s="29">
        <v>0</v>
      </c>
      <c r="AJ1264" s="29">
        <v>0</v>
      </c>
      <c r="AK1264" s="29">
        <v>0</v>
      </c>
      <c r="AL1264" s="29">
        <v>0</v>
      </c>
      <c r="AM1264" s="29">
        <v>0</v>
      </c>
      <c r="AN1264" s="29">
        <v>0</v>
      </c>
      <c r="AO1264" s="29">
        <v>90</v>
      </c>
      <c r="AP1264" s="72">
        <f>Table6[[#This Row],[FRL]]/Table6[[#This Row],[Total Students]]</f>
        <v>0.78260869565217395</v>
      </c>
      <c r="AQ1264" s="29">
        <v>90</v>
      </c>
      <c r="AR1264" s="57">
        <f>Table6[[#This Row],[At Risk]]/Table6[[#This Row],[Total Students]]</f>
        <v>0.78260869565217395</v>
      </c>
      <c r="AS1264" s="29" t="s">
        <v>1767</v>
      </c>
      <c r="AT1264" s="29" t="s">
        <v>1773</v>
      </c>
      <c r="AU1264" s="70" t="s">
        <v>3247</v>
      </c>
    </row>
    <row r="1265" spans="2:47" x14ac:dyDescent="0.25">
      <c r="B1265" s="28" t="s">
        <v>1808</v>
      </c>
      <c r="C1265" s="28" t="s">
        <v>206</v>
      </c>
      <c r="D1265" s="28" t="s">
        <v>207</v>
      </c>
      <c r="E1265" s="28" t="s">
        <v>2161</v>
      </c>
      <c r="F1265" s="28" t="s">
        <v>1610</v>
      </c>
      <c r="G1265" s="29">
        <v>458</v>
      </c>
      <c r="H1265" s="29">
        <v>213</v>
      </c>
      <c r="I1265" s="31">
        <v>0.46506550218340598</v>
      </c>
      <c r="J1265" s="29">
        <v>245</v>
      </c>
      <c r="K1265" s="31">
        <v>0.53493449781659397</v>
      </c>
      <c r="L1265" s="29">
        <v>0</v>
      </c>
      <c r="M1265" s="29">
        <v>0</v>
      </c>
      <c r="N1265" s="29">
        <v>195</v>
      </c>
      <c r="O1265" s="29">
        <v>12</v>
      </c>
      <c r="P1265" s="29">
        <v>0</v>
      </c>
      <c r="Q1265" s="29">
        <v>239</v>
      </c>
      <c r="R1265" s="29">
        <v>12</v>
      </c>
      <c r="S1265" s="29">
        <f>SUM(Table6[[#This Row],[AmInd]:[HawPI]],Table6[[#This Row],[Multiple]])</f>
        <v>219</v>
      </c>
      <c r="T1265" s="29">
        <v>458</v>
      </c>
      <c r="U1265" s="31">
        <v>1</v>
      </c>
      <c r="V1265" s="29">
        <v>0</v>
      </c>
      <c r="W1265" s="31">
        <v>0</v>
      </c>
      <c r="X1265" s="29">
        <v>0</v>
      </c>
      <c r="Y1265" s="29">
        <v>0</v>
      </c>
      <c r="Z1265" s="29" t="s">
        <v>1869</v>
      </c>
      <c r="AA1265" s="29">
        <v>0</v>
      </c>
      <c r="AB1265" s="29">
        <v>121</v>
      </c>
      <c r="AC1265" s="29">
        <v>112</v>
      </c>
      <c r="AD1265" s="28">
        <v>109</v>
      </c>
      <c r="AE1265" s="29">
        <v>116</v>
      </c>
      <c r="AF1265" s="29">
        <v>0</v>
      </c>
      <c r="AG1265" s="29">
        <v>0</v>
      </c>
      <c r="AH1265" s="29">
        <v>0</v>
      </c>
      <c r="AI1265" s="29">
        <v>0</v>
      </c>
      <c r="AJ1265" s="29">
        <v>0</v>
      </c>
      <c r="AK1265" s="29">
        <v>0</v>
      </c>
      <c r="AL1265" s="29">
        <v>0</v>
      </c>
      <c r="AM1265" s="29">
        <v>0</v>
      </c>
      <c r="AN1265" s="29">
        <v>0</v>
      </c>
      <c r="AO1265" s="29">
        <v>353</v>
      </c>
      <c r="AP1265" s="72">
        <f>Table6[[#This Row],[FRL]]/Table6[[#This Row],[Total Students]]</f>
        <v>0.77074235807860259</v>
      </c>
      <c r="AQ1265" s="29">
        <v>353</v>
      </c>
      <c r="AR1265" s="57">
        <f>Table6[[#This Row],[At Risk]]/Table6[[#This Row],[Total Students]]</f>
        <v>0.77074235807860259</v>
      </c>
      <c r="AS1265" s="29" t="s">
        <v>1767</v>
      </c>
      <c r="AT1265" s="29" t="s">
        <v>1773</v>
      </c>
      <c r="AU1265" s="70" t="s">
        <v>3247</v>
      </c>
    </row>
    <row r="1266" spans="2:47" x14ac:dyDescent="0.25">
      <c r="B1266" s="28" t="s">
        <v>1808</v>
      </c>
      <c r="C1266" s="28" t="s">
        <v>206</v>
      </c>
      <c r="D1266" s="28" t="s">
        <v>207</v>
      </c>
      <c r="E1266" s="28" t="s">
        <v>2162</v>
      </c>
      <c r="F1266" s="28" t="s">
        <v>1611</v>
      </c>
      <c r="G1266" s="29">
        <v>454</v>
      </c>
      <c r="H1266" s="29">
        <v>223</v>
      </c>
      <c r="I1266" s="31">
        <v>0.49118942731277498</v>
      </c>
      <c r="J1266" s="29">
        <v>231</v>
      </c>
      <c r="K1266" s="31">
        <v>0.50881057268722496</v>
      </c>
      <c r="L1266" s="29">
        <v>0</v>
      </c>
      <c r="M1266" s="29">
        <v>2</v>
      </c>
      <c r="N1266" s="29">
        <v>208</v>
      </c>
      <c r="O1266" s="29">
        <v>10</v>
      </c>
      <c r="P1266" s="29">
        <v>0</v>
      </c>
      <c r="Q1266" s="29">
        <v>227</v>
      </c>
      <c r="R1266" s="29">
        <v>7</v>
      </c>
      <c r="S1266" s="29">
        <f>SUM(Table6[[#This Row],[AmInd]:[HawPI]],Table6[[#This Row],[Multiple]])</f>
        <v>227</v>
      </c>
      <c r="T1266" s="29">
        <v>453</v>
      </c>
      <c r="U1266" s="31">
        <v>0.99779735682819404</v>
      </c>
      <c r="V1266" s="29">
        <v>1</v>
      </c>
      <c r="W1266" s="31">
        <v>2.2026431718061702E-3</v>
      </c>
      <c r="X1266" s="29">
        <v>0</v>
      </c>
      <c r="Y1266" s="29">
        <v>0</v>
      </c>
      <c r="Z1266" s="29" t="s">
        <v>1869</v>
      </c>
      <c r="AA1266" s="29">
        <v>0</v>
      </c>
      <c r="AB1266" s="29">
        <v>0</v>
      </c>
      <c r="AC1266" s="29">
        <v>0</v>
      </c>
      <c r="AD1266" s="28">
        <v>0</v>
      </c>
      <c r="AE1266" s="29">
        <v>0</v>
      </c>
      <c r="AF1266" s="29">
        <v>101</v>
      </c>
      <c r="AG1266" s="29">
        <v>131</v>
      </c>
      <c r="AH1266" s="29">
        <v>111</v>
      </c>
      <c r="AI1266" s="29">
        <v>111</v>
      </c>
      <c r="AJ1266" s="29">
        <v>0</v>
      </c>
      <c r="AK1266" s="29">
        <v>0</v>
      </c>
      <c r="AL1266" s="29">
        <v>0</v>
      </c>
      <c r="AM1266" s="29">
        <v>0</v>
      </c>
      <c r="AN1266" s="29">
        <v>0</v>
      </c>
      <c r="AO1266" s="29">
        <v>344</v>
      </c>
      <c r="AP1266" s="72">
        <f>Table6[[#This Row],[FRL]]/Table6[[#This Row],[Total Students]]</f>
        <v>0.75770925110132159</v>
      </c>
      <c r="AQ1266" s="29">
        <v>344</v>
      </c>
      <c r="AR1266" s="57">
        <f>Table6[[#This Row],[At Risk]]/Table6[[#This Row],[Total Students]]</f>
        <v>0.75770925110132159</v>
      </c>
      <c r="AS1266" s="29" t="s">
        <v>1767</v>
      </c>
      <c r="AT1266" s="29" t="s">
        <v>1773</v>
      </c>
      <c r="AU1266" s="70" t="s">
        <v>3247</v>
      </c>
    </row>
    <row r="1267" spans="2:47" x14ac:dyDescent="0.25">
      <c r="B1267" s="28" t="s">
        <v>1808</v>
      </c>
      <c r="C1267" s="28" t="s">
        <v>206</v>
      </c>
      <c r="D1267" s="28" t="s">
        <v>207</v>
      </c>
      <c r="E1267" s="28" t="s">
        <v>2163</v>
      </c>
      <c r="F1267" s="28" t="s">
        <v>1612</v>
      </c>
      <c r="G1267" s="29">
        <v>409</v>
      </c>
      <c r="H1267" s="29">
        <v>215</v>
      </c>
      <c r="I1267" s="31">
        <v>0.52567237163814196</v>
      </c>
      <c r="J1267" s="29">
        <v>194</v>
      </c>
      <c r="K1267" s="31">
        <v>0.47432762836185799</v>
      </c>
      <c r="L1267" s="29">
        <v>0</v>
      </c>
      <c r="M1267" s="29">
        <v>1</v>
      </c>
      <c r="N1267" s="29">
        <v>181</v>
      </c>
      <c r="O1267" s="29">
        <v>7</v>
      </c>
      <c r="P1267" s="29">
        <v>0</v>
      </c>
      <c r="Q1267" s="29">
        <v>220</v>
      </c>
      <c r="R1267" s="29">
        <v>0</v>
      </c>
      <c r="S1267" s="29">
        <f>SUM(Table6[[#This Row],[AmInd]:[HawPI]],Table6[[#This Row],[Multiple]])</f>
        <v>189</v>
      </c>
      <c r="T1267" s="29">
        <v>408</v>
      </c>
      <c r="U1267" s="31">
        <v>0.99755501222493903</v>
      </c>
      <c r="V1267" s="29">
        <v>1</v>
      </c>
      <c r="W1267" s="31">
        <v>2.4449877750611199E-3</v>
      </c>
      <c r="X1267" s="29">
        <v>0</v>
      </c>
      <c r="Y1267" s="29">
        <v>0</v>
      </c>
      <c r="Z1267" s="29" t="s">
        <v>1869</v>
      </c>
      <c r="AA1267" s="29">
        <v>0</v>
      </c>
      <c r="AB1267" s="29">
        <v>0</v>
      </c>
      <c r="AC1267" s="29">
        <v>0</v>
      </c>
      <c r="AD1267" s="28">
        <v>0</v>
      </c>
      <c r="AE1267" s="29">
        <v>0</v>
      </c>
      <c r="AF1267" s="29">
        <v>0</v>
      </c>
      <c r="AG1267" s="29">
        <v>0</v>
      </c>
      <c r="AH1267" s="29">
        <v>0</v>
      </c>
      <c r="AI1267" s="29">
        <v>0</v>
      </c>
      <c r="AJ1267" s="29">
        <v>82</v>
      </c>
      <c r="AK1267" s="29">
        <v>30</v>
      </c>
      <c r="AL1267" s="29">
        <v>97</v>
      </c>
      <c r="AM1267" s="29">
        <v>103</v>
      </c>
      <c r="AN1267" s="29">
        <v>97</v>
      </c>
      <c r="AO1267" s="29">
        <v>265</v>
      </c>
      <c r="AP1267" s="72">
        <f>Table6[[#This Row],[FRL]]/Table6[[#This Row],[Total Students]]</f>
        <v>0.64792176039119809</v>
      </c>
      <c r="AQ1267" s="29">
        <v>265</v>
      </c>
      <c r="AR1267" s="57">
        <f>Table6[[#This Row],[At Risk]]/Table6[[#This Row],[Total Students]]</f>
        <v>0.64792176039119809</v>
      </c>
      <c r="AS1267" s="29" t="s">
        <v>1767</v>
      </c>
      <c r="AT1267" s="29" t="s">
        <v>1773</v>
      </c>
      <c r="AU1267" s="70" t="s">
        <v>3247</v>
      </c>
    </row>
    <row r="1268" spans="2:47" ht="30" x14ac:dyDescent="0.25">
      <c r="B1268" s="28" t="s">
        <v>1808</v>
      </c>
      <c r="C1268" s="28" t="s">
        <v>208</v>
      </c>
      <c r="D1268" s="28" t="s">
        <v>209</v>
      </c>
      <c r="E1268" s="28" t="s">
        <v>2164</v>
      </c>
      <c r="F1268" s="28" t="s">
        <v>1613</v>
      </c>
      <c r="G1268" s="29">
        <v>510</v>
      </c>
      <c r="H1268" s="29">
        <v>258</v>
      </c>
      <c r="I1268" s="31">
        <v>0.50588235294117601</v>
      </c>
      <c r="J1268" s="29">
        <v>252</v>
      </c>
      <c r="K1268" s="31">
        <v>0.49411764705882399</v>
      </c>
      <c r="L1268" s="29">
        <v>0</v>
      </c>
      <c r="M1268" s="29">
        <v>0</v>
      </c>
      <c r="N1268" s="29">
        <v>507</v>
      </c>
      <c r="O1268" s="29">
        <v>1</v>
      </c>
      <c r="P1268" s="29">
        <v>0</v>
      </c>
      <c r="Q1268" s="29">
        <v>1</v>
      </c>
      <c r="R1268" s="29">
        <v>1</v>
      </c>
      <c r="S1268" s="29">
        <f>SUM(Table6[[#This Row],[AmInd]:[HawPI]],Table6[[#This Row],[Multiple]])</f>
        <v>509</v>
      </c>
      <c r="T1268" s="29">
        <v>510</v>
      </c>
      <c r="U1268" s="31">
        <v>1</v>
      </c>
      <c r="V1268" s="29">
        <v>0</v>
      </c>
      <c r="W1268" s="31">
        <v>0</v>
      </c>
      <c r="X1268" s="29">
        <v>0</v>
      </c>
      <c r="Y1268" s="29">
        <v>0</v>
      </c>
      <c r="Z1268" s="29" t="s">
        <v>1869</v>
      </c>
      <c r="AA1268" s="29">
        <v>0</v>
      </c>
      <c r="AB1268" s="29">
        <v>0</v>
      </c>
      <c r="AC1268" s="29">
        <v>0</v>
      </c>
      <c r="AD1268" s="28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219</v>
      </c>
      <c r="AK1268" s="29">
        <v>3</v>
      </c>
      <c r="AL1268" s="29">
        <v>113</v>
      </c>
      <c r="AM1268" s="29">
        <v>81</v>
      </c>
      <c r="AN1268" s="29">
        <v>94</v>
      </c>
      <c r="AO1268" s="29">
        <v>458</v>
      </c>
      <c r="AP1268" s="72">
        <f>Table6[[#This Row],[FRL]]/Table6[[#This Row],[Total Students]]</f>
        <v>0.89803921568627454</v>
      </c>
      <c r="AQ1268" s="29">
        <v>458</v>
      </c>
      <c r="AR1268" s="57">
        <f>Table6[[#This Row],[At Risk]]/Table6[[#This Row],[Total Students]]</f>
        <v>0.89803921568627454</v>
      </c>
      <c r="AS1268" s="29" t="s">
        <v>1767</v>
      </c>
      <c r="AT1268" s="29" t="s">
        <v>1800</v>
      </c>
      <c r="AU1268" s="70" t="s">
        <v>3246</v>
      </c>
    </row>
    <row r="1269" spans="2:47" ht="30" x14ac:dyDescent="0.25">
      <c r="B1269" s="28" t="s">
        <v>1808</v>
      </c>
      <c r="C1269" s="28" t="s">
        <v>208</v>
      </c>
      <c r="D1269" s="28" t="s">
        <v>209</v>
      </c>
      <c r="E1269" s="28" t="s">
        <v>2165</v>
      </c>
      <c r="F1269" s="28" t="s">
        <v>1614</v>
      </c>
      <c r="G1269" s="29">
        <v>290</v>
      </c>
      <c r="H1269" s="29">
        <v>132</v>
      </c>
      <c r="I1269" s="31">
        <v>0.45517241379310303</v>
      </c>
      <c r="J1269" s="29">
        <v>158</v>
      </c>
      <c r="K1269" s="31">
        <v>0.54482758620689697</v>
      </c>
      <c r="L1269" s="29">
        <v>0</v>
      </c>
      <c r="M1269" s="29">
        <v>0</v>
      </c>
      <c r="N1269" s="29">
        <v>284</v>
      </c>
      <c r="O1269" s="29">
        <v>2</v>
      </c>
      <c r="P1269" s="29">
        <v>0</v>
      </c>
      <c r="Q1269" s="29">
        <v>3</v>
      </c>
      <c r="R1269" s="29">
        <v>1</v>
      </c>
      <c r="S1269" s="29">
        <f>SUM(Table6[[#This Row],[AmInd]:[HawPI]],Table6[[#This Row],[Multiple]])</f>
        <v>287</v>
      </c>
      <c r="T1269" s="29">
        <v>290</v>
      </c>
      <c r="U1269" s="31">
        <v>1</v>
      </c>
      <c r="V1269" s="29">
        <v>0</v>
      </c>
      <c r="W1269" s="31">
        <v>0</v>
      </c>
      <c r="X1269" s="29">
        <v>0</v>
      </c>
      <c r="Y1269" s="29">
        <v>0</v>
      </c>
      <c r="Z1269" s="29" t="s">
        <v>1869</v>
      </c>
      <c r="AA1269" s="29">
        <v>0</v>
      </c>
      <c r="AB1269" s="29">
        <v>0</v>
      </c>
      <c r="AC1269" s="29">
        <v>0</v>
      </c>
      <c r="AD1269" s="28">
        <v>0</v>
      </c>
      <c r="AE1269" s="29">
        <v>0</v>
      </c>
      <c r="AF1269" s="29">
        <v>0</v>
      </c>
      <c r="AG1269" s="29">
        <v>0</v>
      </c>
      <c r="AH1269" s="29">
        <v>131</v>
      </c>
      <c r="AI1269" s="29">
        <v>159</v>
      </c>
      <c r="AJ1269" s="29">
        <v>0</v>
      </c>
      <c r="AK1269" s="29">
        <v>0</v>
      </c>
      <c r="AL1269" s="29">
        <v>0</v>
      </c>
      <c r="AM1269" s="29">
        <v>0</v>
      </c>
      <c r="AN1269" s="29">
        <v>0</v>
      </c>
      <c r="AO1269" s="29">
        <v>282</v>
      </c>
      <c r="AP1269" s="72">
        <f>Table6[[#This Row],[FRL]]/Table6[[#This Row],[Total Students]]</f>
        <v>0.97241379310344822</v>
      </c>
      <c r="AQ1269" s="29">
        <v>282</v>
      </c>
      <c r="AR1269" s="57">
        <f>Table6[[#This Row],[At Risk]]/Table6[[#This Row],[Total Students]]</f>
        <v>0.97241379310344822</v>
      </c>
      <c r="AS1269" s="29" t="s">
        <v>1767</v>
      </c>
      <c r="AT1269" s="29" t="s">
        <v>1800</v>
      </c>
      <c r="AU1269" s="70" t="s">
        <v>3246</v>
      </c>
    </row>
    <row r="1270" spans="2:47" ht="30" x14ac:dyDescent="0.25">
      <c r="B1270" s="28" t="s">
        <v>1808</v>
      </c>
      <c r="C1270" s="28" t="s">
        <v>208</v>
      </c>
      <c r="D1270" s="28" t="s">
        <v>209</v>
      </c>
      <c r="E1270" s="28" t="s">
        <v>2166</v>
      </c>
      <c r="F1270" s="28" t="s">
        <v>532</v>
      </c>
      <c r="G1270" s="29">
        <v>349</v>
      </c>
      <c r="H1270" s="29">
        <v>167</v>
      </c>
      <c r="I1270" s="31">
        <v>0.47851002865329501</v>
      </c>
      <c r="J1270" s="29">
        <v>182</v>
      </c>
      <c r="K1270" s="31">
        <v>0.52148997134670505</v>
      </c>
      <c r="L1270" s="29">
        <v>0</v>
      </c>
      <c r="M1270" s="29">
        <v>0</v>
      </c>
      <c r="N1270" s="29">
        <v>344</v>
      </c>
      <c r="O1270" s="29">
        <v>1</v>
      </c>
      <c r="P1270" s="29">
        <v>0</v>
      </c>
      <c r="Q1270" s="29">
        <v>2</v>
      </c>
      <c r="R1270" s="29">
        <v>2</v>
      </c>
      <c r="S1270" s="29">
        <f>SUM(Table6[[#This Row],[AmInd]:[HawPI]],Table6[[#This Row],[Multiple]])</f>
        <v>347</v>
      </c>
      <c r="T1270" s="29">
        <v>349</v>
      </c>
      <c r="U1270" s="31">
        <v>1</v>
      </c>
      <c r="V1270" s="29">
        <v>0</v>
      </c>
      <c r="W1270" s="31">
        <v>0</v>
      </c>
      <c r="X1270" s="29">
        <v>0</v>
      </c>
      <c r="Y1270" s="29">
        <v>2</v>
      </c>
      <c r="Z1270" s="29" t="s">
        <v>1869</v>
      </c>
      <c r="AA1270" s="29">
        <v>62</v>
      </c>
      <c r="AB1270" s="29">
        <v>49</v>
      </c>
      <c r="AC1270" s="29">
        <v>47</v>
      </c>
      <c r="AD1270" s="28">
        <v>53</v>
      </c>
      <c r="AE1270" s="29">
        <v>54</v>
      </c>
      <c r="AF1270" s="29">
        <v>37</v>
      </c>
      <c r="AG1270" s="29">
        <v>45</v>
      </c>
      <c r="AH1270" s="29">
        <v>0</v>
      </c>
      <c r="AI1270" s="29">
        <v>0</v>
      </c>
      <c r="AJ1270" s="29">
        <v>0</v>
      </c>
      <c r="AK1270" s="29">
        <v>0</v>
      </c>
      <c r="AL1270" s="29">
        <v>0</v>
      </c>
      <c r="AM1270" s="29">
        <v>0</v>
      </c>
      <c r="AN1270" s="29">
        <v>0</v>
      </c>
      <c r="AO1270" s="29">
        <v>345</v>
      </c>
      <c r="AP1270" s="72">
        <f>Table6[[#This Row],[FRL]]/Table6[[#This Row],[Total Students]]</f>
        <v>0.98853868194842409</v>
      </c>
      <c r="AQ1270" s="29">
        <v>345</v>
      </c>
      <c r="AR1270" s="57">
        <f>Table6[[#This Row],[At Risk]]/Table6[[#This Row],[Total Students]]</f>
        <v>0.98853868194842409</v>
      </c>
      <c r="AS1270" s="29" t="s">
        <v>1767</v>
      </c>
      <c r="AT1270" s="29" t="s">
        <v>1800</v>
      </c>
      <c r="AU1270" s="70" t="s">
        <v>3246</v>
      </c>
    </row>
    <row r="1271" spans="2:47" ht="30" x14ac:dyDescent="0.25">
      <c r="B1271" s="28" t="s">
        <v>1808</v>
      </c>
      <c r="C1271" s="28" t="s">
        <v>208</v>
      </c>
      <c r="D1271" s="28" t="s">
        <v>209</v>
      </c>
      <c r="E1271" s="28" t="s">
        <v>2902</v>
      </c>
      <c r="F1271" s="28" t="s">
        <v>1615</v>
      </c>
      <c r="G1271" s="29">
        <v>392</v>
      </c>
      <c r="H1271" s="29">
        <v>216</v>
      </c>
      <c r="I1271" s="31">
        <v>0.55102040816326503</v>
      </c>
      <c r="J1271" s="29">
        <v>176</v>
      </c>
      <c r="K1271" s="31">
        <v>0.44897959183673503</v>
      </c>
      <c r="L1271" s="29">
        <v>0</v>
      </c>
      <c r="M1271" s="29">
        <v>0</v>
      </c>
      <c r="N1271" s="29">
        <v>369</v>
      </c>
      <c r="O1271" s="29">
        <v>2</v>
      </c>
      <c r="P1271" s="29">
        <v>0</v>
      </c>
      <c r="Q1271" s="29">
        <v>12</v>
      </c>
      <c r="R1271" s="29">
        <v>9</v>
      </c>
      <c r="S1271" s="29">
        <f>SUM(Table6[[#This Row],[AmInd]:[HawPI]],Table6[[#This Row],[Multiple]])</f>
        <v>380</v>
      </c>
      <c r="T1271" s="29">
        <v>392</v>
      </c>
      <c r="U1271" s="31">
        <v>1</v>
      </c>
      <c r="V1271" s="29">
        <v>0</v>
      </c>
      <c r="W1271" s="31">
        <v>0</v>
      </c>
      <c r="X1271" s="29">
        <v>0</v>
      </c>
      <c r="Y1271" s="29">
        <v>5</v>
      </c>
      <c r="Z1271" s="29" t="s">
        <v>1869</v>
      </c>
      <c r="AA1271" s="29">
        <v>63</v>
      </c>
      <c r="AB1271" s="29">
        <v>52</v>
      </c>
      <c r="AC1271" s="29">
        <v>64</v>
      </c>
      <c r="AD1271" s="28">
        <v>53</v>
      </c>
      <c r="AE1271" s="29">
        <v>53</v>
      </c>
      <c r="AF1271" s="29">
        <v>55</v>
      </c>
      <c r="AG1271" s="29">
        <v>47</v>
      </c>
      <c r="AH1271" s="29">
        <v>0</v>
      </c>
      <c r="AI1271" s="29">
        <v>0</v>
      </c>
      <c r="AJ1271" s="29">
        <v>0</v>
      </c>
      <c r="AK1271" s="29">
        <v>0</v>
      </c>
      <c r="AL1271" s="29">
        <v>0</v>
      </c>
      <c r="AM1271" s="29">
        <v>0</v>
      </c>
      <c r="AN1271" s="29">
        <v>0</v>
      </c>
      <c r="AO1271" s="29">
        <v>300</v>
      </c>
      <c r="AP1271" s="72">
        <f>Table6[[#This Row],[FRL]]/Table6[[#This Row],[Total Students]]</f>
        <v>0.76530612244897955</v>
      </c>
      <c r="AQ1271" s="29">
        <v>300</v>
      </c>
      <c r="AR1271" s="57">
        <f>Table6[[#This Row],[At Risk]]/Table6[[#This Row],[Total Students]]</f>
        <v>0.76530612244897955</v>
      </c>
      <c r="AS1271" s="29" t="s">
        <v>1767</v>
      </c>
      <c r="AT1271" s="29" t="s">
        <v>1800</v>
      </c>
      <c r="AU1271" s="70" t="s">
        <v>3246</v>
      </c>
    </row>
    <row r="1272" spans="2:47" ht="30" x14ac:dyDescent="0.25">
      <c r="B1272" s="28" t="s">
        <v>1808</v>
      </c>
      <c r="C1272" s="28" t="s">
        <v>208</v>
      </c>
      <c r="D1272" s="28" t="s">
        <v>209</v>
      </c>
      <c r="E1272" s="28" t="s">
        <v>2903</v>
      </c>
      <c r="F1272" s="28" t="s">
        <v>1616</v>
      </c>
      <c r="G1272" s="29">
        <v>265</v>
      </c>
      <c r="H1272" s="29">
        <v>113</v>
      </c>
      <c r="I1272" s="31">
        <v>0.42641509433962299</v>
      </c>
      <c r="J1272" s="29">
        <v>152</v>
      </c>
      <c r="K1272" s="31">
        <v>0.57358490566037701</v>
      </c>
      <c r="L1272" s="29">
        <v>0</v>
      </c>
      <c r="M1272" s="29">
        <v>0</v>
      </c>
      <c r="N1272" s="29">
        <v>263</v>
      </c>
      <c r="O1272" s="29">
        <v>0</v>
      </c>
      <c r="P1272" s="29">
        <v>0</v>
      </c>
      <c r="Q1272" s="29">
        <v>1</v>
      </c>
      <c r="R1272" s="29">
        <v>1</v>
      </c>
      <c r="S1272" s="29">
        <f>SUM(Table6[[#This Row],[AmInd]:[HawPI]],Table6[[#This Row],[Multiple]])</f>
        <v>264</v>
      </c>
      <c r="T1272" s="29">
        <v>265</v>
      </c>
      <c r="U1272" s="31">
        <v>1</v>
      </c>
      <c r="V1272" s="29">
        <v>0</v>
      </c>
      <c r="W1272" s="31">
        <v>0</v>
      </c>
      <c r="X1272" s="29">
        <v>0</v>
      </c>
      <c r="Y1272" s="29">
        <v>2</v>
      </c>
      <c r="Z1272" s="29" t="s">
        <v>1869</v>
      </c>
      <c r="AA1272" s="29">
        <v>43</v>
      </c>
      <c r="AB1272" s="29">
        <v>51</v>
      </c>
      <c r="AC1272" s="29">
        <v>38</v>
      </c>
      <c r="AD1272" s="28">
        <v>35</v>
      </c>
      <c r="AE1272" s="29">
        <v>34</v>
      </c>
      <c r="AF1272" s="29">
        <v>36</v>
      </c>
      <c r="AG1272" s="29">
        <v>26</v>
      </c>
      <c r="AH1272" s="29">
        <v>0</v>
      </c>
      <c r="AI1272" s="29">
        <v>0</v>
      </c>
      <c r="AJ1272" s="29">
        <v>0</v>
      </c>
      <c r="AK1272" s="29">
        <v>0</v>
      </c>
      <c r="AL1272" s="29">
        <v>0</v>
      </c>
      <c r="AM1272" s="29">
        <v>0</v>
      </c>
      <c r="AN1272" s="29">
        <v>0</v>
      </c>
      <c r="AO1272" s="29">
        <v>261</v>
      </c>
      <c r="AP1272" s="72">
        <f>Table6[[#This Row],[FRL]]/Table6[[#This Row],[Total Students]]</f>
        <v>0.98490566037735849</v>
      </c>
      <c r="AQ1272" s="29">
        <v>261</v>
      </c>
      <c r="AR1272" s="57">
        <f>Table6[[#This Row],[At Risk]]/Table6[[#This Row],[Total Students]]</f>
        <v>0.98490566037735849</v>
      </c>
      <c r="AS1272" s="29" t="s">
        <v>1767</v>
      </c>
      <c r="AT1272" s="29" t="s">
        <v>1800</v>
      </c>
      <c r="AU1272" s="70" t="s">
        <v>3246</v>
      </c>
    </row>
    <row r="1273" spans="2:47" ht="30" x14ac:dyDescent="0.25">
      <c r="B1273" s="28" t="s">
        <v>1808</v>
      </c>
      <c r="C1273" s="28" t="s">
        <v>208</v>
      </c>
      <c r="D1273" s="28" t="s">
        <v>209</v>
      </c>
      <c r="E1273" s="28" t="s">
        <v>2904</v>
      </c>
      <c r="F1273" s="28" t="s">
        <v>1617</v>
      </c>
      <c r="G1273" s="29">
        <v>282</v>
      </c>
      <c r="H1273" s="29">
        <v>117</v>
      </c>
      <c r="I1273" s="31">
        <v>0.41489361702127697</v>
      </c>
      <c r="J1273" s="29">
        <v>165</v>
      </c>
      <c r="K1273" s="31">
        <v>0.58510638297872297</v>
      </c>
      <c r="L1273" s="29">
        <v>0</v>
      </c>
      <c r="M1273" s="29">
        <v>0</v>
      </c>
      <c r="N1273" s="29">
        <v>279</v>
      </c>
      <c r="O1273" s="29">
        <v>1</v>
      </c>
      <c r="P1273" s="29">
        <v>0</v>
      </c>
      <c r="Q1273" s="29">
        <v>1</v>
      </c>
      <c r="R1273" s="29">
        <v>1</v>
      </c>
      <c r="S1273" s="29">
        <f>SUM(Table6[[#This Row],[AmInd]:[HawPI]],Table6[[#This Row],[Multiple]])</f>
        <v>281</v>
      </c>
      <c r="T1273" s="29">
        <v>282</v>
      </c>
      <c r="U1273" s="31">
        <v>1</v>
      </c>
      <c r="V1273" s="29">
        <v>0</v>
      </c>
      <c r="W1273" s="31">
        <v>0</v>
      </c>
      <c r="X1273" s="29">
        <v>0</v>
      </c>
      <c r="Y1273" s="29">
        <v>19</v>
      </c>
      <c r="Z1273" s="29" t="s">
        <v>1869</v>
      </c>
      <c r="AA1273" s="29">
        <v>100</v>
      </c>
      <c r="AB1273" s="29">
        <v>90</v>
      </c>
      <c r="AC1273" s="29">
        <v>73</v>
      </c>
      <c r="AD1273" s="28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278</v>
      </c>
      <c r="AP1273" s="72">
        <f>Table6[[#This Row],[FRL]]/Table6[[#This Row],[Total Students]]</f>
        <v>0.98581560283687941</v>
      </c>
      <c r="AQ1273" s="29">
        <v>278</v>
      </c>
      <c r="AR1273" s="57">
        <f>Table6[[#This Row],[At Risk]]/Table6[[#This Row],[Total Students]]</f>
        <v>0.98581560283687941</v>
      </c>
      <c r="AS1273" s="29" t="s">
        <v>1767</v>
      </c>
      <c r="AT1273" s="29" t="s">
        <v>1800</v>
      </c>
      <c r="AU1273" s="70" t="s">
        <v>3246</v>
      </c>
    </row>
    <row r="1274" spans="2:47" ht="30" x14ac:dyDescent="0.25">
      <c r="B1274" s="28" t="s">
        <v>1808</v>
      </c>
      <c r="C1274" s="28" t="s">
        <v>208</v>
      </c>
      <c r="D1274" s="28" t="s">
        <v>209</v>
      </c>
      <c r="E1274" s="28" t="s">
        <v>2905</v>
      </c>
      <c r="F1274" s="28" t="s">
        <v>1618</v>
      </c>
      <c r="G1274" s="29">
        <v>546</v>
      </c>
      <c r="H1274" s="29">
        <v>252</v>
      </c>
      <c r="I1274" s="31">
        <v>0.46153846153846201</v>
      </c>
      <c r="J1274" s="29">
        <v>294</v>
      </c>
      <c r="K1274" s="31">
        <v>0.53846153846153799</v>
      </c>
      <c r="L1274" s="29">
        <v>0</v>
      </c>
      <c r="M1274" s="29">
        <v>13</v>
      </c>
      <c r="N1274" s="29">
        <v>279</v>
      </c>
      <c r="O1274" s="29">
        <v>19</v>
      </c>
      <c r="P1274" s="29">
        <v>0</v>
      </c>
      <c r="Q1274" s="29">
        <v>229</v>
      </c>
      <c r="R1274" s="29">
        <v>6</v>
      </c>
      <c r="S1274" s="29">
        <f>SUM(Table6[[#This Row],[AmInd]:[HawPI]],Table6[[#This Row],[Multiple]])</f>
        <v>317</v>
      </c>
      <c r="T1274" s="29">
        <v>533</v>
      </c>
      <c r="U1274" s="31">
        <v>0.97619047619047605</v>
      </c>
      <c r="V1274" s="29">
        <v>13</v>
      </c>
      <c r="W1274" s="31">
        <v>2.3809523809523801E-2</v>
      </c>
      <c r="X1274" s="29">
        <v>0</v>
      </c>
      <c r="Y1274" s="29">
        <v>0</v>
      </c>
      <c r="Z1274" s="29" t="s">
        <v>1869</v>
      </c>
      <c r="AA1274" s="29">
        <v>0</v>
      </c>
      <c r="AB1274" s="29">
        <v>0</v>
      </c>
      <c r="AC1274" s="29">
        <v>0</v>
      </c>
      <c r="AD1274" s="28">
        <v>128</v>
      </c>
      <c r="AE1274" s="29">
        <v>160</v>
      </c>
      <c r="AF1274" s="29">
        <v>151</v>
      </c>
      <c r="AG1274" s="29">
        <v>107</v>
      </c>
      <c r="AH1274" s="29">
        <v>0</v>
      </c>
      <c r="AI1274" s="29">
        <v>0</v>
      </c>
      <c r="AJ1274" s="29">
        <v>0</v>
      </c>
      <c r="AK1274" s="29">
        <v>0</v>
      </c>
      <c r="AL1274" s="29">
        <v>0</v>
      </c>
      <c r="AM1274" s="29">
        <v>0</v>
      </c>
      <c r="AN1274" s="29">
        <v>0</v>
      </c>
      <c r="AO1274" s="29">
        <v>327</v>
      </c>
      <c r="AP1274" s="72">
        <f>Table6[[#This Row],[FRL]]/Table6[[#This Row],[Total Students]]</f>
        <v>0.59890109890109888</v>
      </c>
      <c r="AQ1274" s="29">
        <v>327</v>
      </c>
      <c r="AR1274" s="57">
        <f>Table6[[#This Row],[At Risk]]/Table6[[#This Row],[Total Students]]</f>
        <v>0.59890109890109888</v>
      </c>
      <c r="AS1274" s="29" t="s">
        <v>1767</v>
      </c>
      <c r="AT1274" s="29" t="s">
        <v>1800</v>
      </c>
      <c r="AU1274" s="70" t="s">
        <v>3246</v>
      </c>
    </row>
    <row r="1275" spans="2:47" ht="30" x14ac:dyDescent="0.25">
      <c r="B1275" s="28" t="s">
        <v>1808</v>
      </c>
      <c r="C1275" s="28" t="s">
        <v>208</v>
      </c>
      <c r="D1275" s="28" t="s">
        <v>209</v>
      </c>
      <c r="E1275" s="28" t="s">
        <v>2906</v>
      </c>
      <c r="F1275" s="28" t="s">
        <v>1619</v>
      </c>
      <c r="G1275" s="29">
        <v>235</v>
      </c>
      <c r="H1275" s="29">
        <v>112</v>
      </c>
      <c r="I1275" s="31">
        <v>0.47659574468085097</v>
      </c>
      <c r="J1275" s="29">
        <v>123</v>
      </c>
      <c r="K1275" s="31">
        <v>0.52340425531914903</v>
      </c>
      <c r="L1275" s="29">
        <v>0</v>
      </c>
      <c r="M1275" s="29">
        <v>0</v>
      </c>
      <c r="N1275" s="29">
        <v>234</v>
      </c>
      <c r="O1275" s="29">
        <v>1</v>
      </c>
      <c r="P1275" s="29">
        <v>0</v>
      </c>
      <c r="Q1275" s="29">
        <v>0</v>
      </c>
      <c r="R1275" s="29">
        <v>0</v>
      </c>
      <c r="S1275" s="29">
        <f>SUM(Table6[[#This Row],[AmInd]:[HawPI]],Table6[[#This Row],[Multiple]])</f>
        <v>235</v>
      </c>
      <c r="T1275" s="29">
        <v>235</v>
      </c>
      <c r="U1275" s="31">
        <v>1</v>
      </c>
      <c r="V1275" s="29">
        <v>0</v>
      </c>
      <c r="W1275" s="31">
        <v>0</v>
      </c>
      <c r="X1275" s="29">
        <v>0</v>
      </c>
      <c r="Y1275" s="29">
        <v>0</v>
      </c>
      <c r="Z1275" s="29" t="s">
        <v>1869</v>
      </c>
      <c r="AA1275" s="29">
        <v>0</v>
      </c>
      <c r="AB1275" s="29">
        <v>0</v>
      </c>
      <c r="AC1275" s="29">
        <v>0</v>
      </c>
      <c r="AD1275" s="28">
        <v>0</v>
      </c>
      <c r="AE1275" s="29">
        <v>0</v>
      </c>
      <c r="AF1275" s="29">
        <v>0</v>
      </c>
      <c r="AG1275" s="29">
        <v>0</v>
      </c>
      <c r="AH1275" s="29">
        <v>110</v>
      </c>
      <c r="AI1275" s="29">
        <v>125</v>
      </c>
      <c r="AJ1275" s="29">
        <v>0</v>
      </c>
      <c r="AK1275" s="29">
        <v>0</v>
      </c>
      <c r="AL1275" s="29">
        <v>0</v>
      </c>
      <c r="AM1275" s="29">
        <v>0</v>
      </c>
      <c r="AN1275" s="29">
        <v>0</v>
      </c>
      <c r="AO1275" s="29">
        <v>219</v>
      </c>
      <c r="AP1275" s="72">
        <f>Table6[[#This Row],[FRL]]/Table6[[#This Row],[Total Students]]</f>
        <v>0.93191489361702129</v>
      </c>
      <c r="AQ1275" s="29">
        <v>219</v>
      </c>
      <c r="AR1275" s="57">
        <f>Table6[[#This Row],[At Risk]]/Table6[[#This Row],[Total Students]]</f>
        <v>0.93191489361702129</v>
      </c>
      <c r="AS1275" s="29" t="s">
        <v>1767</v>
      </c>
      <c r="AT1275" s="29" t="s">
        <v>1800</v>
      </c>
      <c r="AU1275" s="70" t="s">
        <v>3246</v>
      </c>
    </row>
    <row r="1276" spans="2:47" ht="30" x14ac:dyDescent="0.25">
      <c r="B1276" s="28" t="s">
        <v>1808</v>
      </c>
      <c r="C1276" s="28" t="s">
        <v>208</v>
      </c>
      <c r="D1276" s="28" t="s">
        <v>209</v>
      </c>
      <c r="E1276" s="28" t="s">
        <v>2907</v>
      </c>
      <c r="F1276" s="28" t="s">
        <v>1620</v>
      </c>
      <c r="G1276" s="29">
        <v>375</v>
      </c>
      <c r="H1276" s="29">
        <v>178</v>
      </c>
      <c r="I1276" s="31">
        <v>0.47466666666666701</v>
      </c>
      <c r="J1276" s="29">
        <v>197</v>
      </c>
      <c r="K1276" s="31">
        <v>0.52533333333333299</v>
      </c>
      <c r="L1276" s="29">
        <v>0</v>
      </c>
      <c r="M1276" s="29">
        <v>0</v>
      </c>
      <c r="N1276" s="29">
        <v>373</v>
      </c>
      <c r="O1276" s="29">
        <v>0</v>
      </c>
      <c r="P1276" s="29">
        <v>0</v>
      </c>
      <c r="Q1276" s="29">
        <v>1</v>
      </c>
      <c r="R1276" s="29">
        <v>1</v>
      </c>
      <c r="S1276" s="29">
        <f>SUM(Table6[[#This Row],[AmInd]:[HawPI]],Table6[[#This Row],[Multiple]])</f>
        <v>374</v>
      </c>
      <c r="T1276" s="29">
        <v>375</v>
      </c>
      <c r="U1276" s="31">
        <v>1</v>
      </c>
      <c r="V1276" s="29">
        <v>0</v>
      </c>
      <c r="W1276" s="31">
        <v>0</v>
      </c>
      <c r="X1276" s="29">
        <v>0</v>
      </c>
      <c r="Y1276" s="29">
        <v>6</v>
      </c>
      <c r="Z1276" s="29" t="s">
        <v>1869</v>
      </c>
      <c r="AA1276" s="29">
        <v>53</v>
      </c>
      <c r="AB1276" s="29">
        <v>56</v>
      </c>
      <c r="AC1276" s="29">
        <v>52</v>
      </c>
      <c r="AD1276" s="28">
        <v>61</v>
      </c>
      <c r="AE1276" s="29">
        <v>40</v>
      </c>
      <c r="AF1276" s="29">
        <v>56</v>
      </c>
      <c r="AG1276" s="29">
        <v>51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372</v>
      </c>
      <c r="AP1276" s="72">
        <f>Table6[[#This Row],[FRL]]/Table6[[#This Row],[Total Students]]</f>
        <v>0.99199999999999999</v>
      </c>
      <c r="AQ1276" s="29">
        <v>372</v>
      </c>
      <c r="AR1276" s="57">
        <f>Table6[[#This Row],[At Risk]]/Table6[[#This Row],[Total Students]]</f>
        <v>0.99199999999999999</v>
      </c>
      <c r="AS1276" s="29" t="s">
        <v>1767</v>
      </c>
      <c r="AT1276" s="29" t="s">
        <v>1800</v>
      </c>
      <c r="AU1276" s="70" t="s">
        <v>3246</v>
      </c>
    </row>
    <row r="1277" spans="2:47" ht="30" x14ac:dyDescent="0.25">
      <c r="B1277" s="28" t="s">
        <v>1808</v>
      </c>
      <c r="C1277" s="28" t="s">
        <v>208</v>
      </c>
      <c r="D1277" s="28" t="s">
        <v>209</v>
      </c>
      <c r="E1277" s="28" t="s">
        <v>2908</v>
      </c>
      <c r="F1277" s="28" t="s">
        <v>1621</v>
      </c>
      <c r="G1277" s="29">
        <v>416</v>
      </c>
      <c r="H1277" s="29">
        <v>212</v>
      </c>
      <c r="I1277" s="31">
        <v>0.50961538461538503</v>
      </c>
      <c r="J1277" s="29">
        <v>204</v>
      </c>
      <c r="K1277" s="31">
        <v>0.49038461538461497</v>
      </c>
      <c r="L1277" s="29">
        <v>0</v>
      </c>
      <c r="M1277" s="29">
        <v>2</v>
      </c>
      <c r="N1277" s="29">
        <v>279</v>
      </c>
      <c r="O1277" s="29">
        <v>9</v>
      </c>
      <c r="P1277" s="29">
        <v>0</v>
      </c>
      <c r="Q1277" s="29">
        <v>124</v>
      </c>
      <c r="R1277" s="29">
        <v>2</v>
      </c>
      <c r="S1277" s="29">
        <f>SUM(Table6[[#This Row],[AmInd]:[HawPI]],Table6[[#This Row],[Multiple]])</f>
        <v>292</v>
      </c>
      <c r="T1277" s="29">
        <v>413</v>
      </c>
      <c r="U1277" s="31">
        <v>0.99278846153846201</v>
      </c>
      <c r="V1277" s="29">
        <v>3</v>
      </c>
      <c r="W1277" s="31">
        <v>7.2115384615384602E-3</v>
      </c>
      <c r="X1277" s="29">
        <v>0</v>
      </c>
      <c r="Y1277" s="29">
        <v>0</v>
      </c>
      <c r="Z1277" s="29" t="s">
        <v>1869</v>
      </c>
      <c r="AA1277" s="29">
        <v>0</v>
      </c>
      <c r="AB1277" s="29">
        <v>0</v>
      </c>
      <c r="AC1277" s="29">
        <v>0</v>
      </c>
      <c r="AD1277" s="28">
        <v>0</v>
      </c>
      <c r="AE1277" s="29">
        <v>0</v>
      </c>
      <c r="AF1277" s="29">
        <v>0</v>
      </c>
      <c r="AG1277" s="29">
        <v>0</v>
      </c>
      <c r="AH1277" s="29">
        <v>223</v>
      </c>
      <c r="AI1277" s="29">
        <v>193</v>
      </c>
      <c r="AJ1277" s="29">
        <v>0</v>
      </c>
      <c r="AK1277" s="29">
        <v>0</v>
      </c>
      <c r="AL1277" s="29">
        <v>0</v>
      </c>
      <c r="AM1277" s="29">
        <v>0</v>
      </c>
      <c r="AN1277" s="29">
        <v>0</v>
      </c>
      <c r="AO1277" s="29">
        <v>246</v>
      </c>
      <c r="AP1277" s="72">
        <f>Table6[[#This Row],[FRL]]/Table6[[#This Row],[Total Students]]</f>
        <v>0.59134615384615385</v>
      </c>
      <c r="AQ1277" s="29">
        <v>246</v>
      </c>
      <c r="AR1277" s="57">
        <f>Table6[[#This Row],[At Risk]]/Table6[[#This Row],[Total Students]]</f>
        <v>0.59134615384615385</v>
      </c>
      <c r="AS1277" s="29" t="s">
        <v>1767</v>
      </c>
      <c r="AT1277" s="29" t="s">
        <v>1800</v>
      </c>
      <c r="AU1277" s="70" t="s">
        <v>3246</v>
      </c>
    </row>
    <row r="1278" spans="2:47" ht="30" x14ac:dyDescent="0.25">
      <c r="B1278" s="28" t="s">
        <v>1808</v>
      </c>
      <c r="C1278" s="28" t="s">
        <v>208</v>
      </c>
      <c r="D1278" s="28" t="s">
        <v>209</v>
      </c>
      <c r="E1278" s="28" t="s">
        <v>2909</v>
      </c>
      <c r="F1278" s="28" t="s">
        <v>1622</v>
      </c>
      <c r="G1278" s="29">
        <v>468</v>
      </c>
      <c r="H1278" s="29">
        <v>238</v>
      </c>
      <c r="I1278" s="31">
        <v>0.50854700854700896</v>
      </c>
      <c r="J1278" s="29">
        <v>230</v>
      </c>
      <c r="K1278" s="31">
        <v>0.49145299145299098</v>
      </c>
      <c r="L1278" s="29">
        <v>0</v>
      </c>
      <c r="M1278" s="29">
        <v>18</v>
      </c>
      <c r="N1278" s="29">
        <v>218</v>
      </c>
      <c r="O1278" s="29">
        <v>13</v>
      </c>
      <c r="P1278" s="29">
        <v>0</v>
      </c>
      <c r="Q1278" s="29">
        <v>206</v>
      </c>
      <c r="R1278" s="29">
        <v>13</v>
      </c>
      <c r="S1278" s="29">
        <f>SUM(Table6[[#This Row],[AmInd]:[HawPI]],Table6[[#This Row],[Multiple]])</f>
        <v>262</v>
      </c>
      <c r="T1278" s="29">
        <v>458</v>
      </c>
      <c r="U1278" s="31">
        <v>0.97863247863247904</v>
      </c>
      <c r="V1278" s="29">
        <v>10</v>
      </c>
      <c r="W1278" s="31">
        <v>2.1367521367521399E-2</v>
      </c>
      <c r="X1278" s="29">
        <v>0</v>
      </c>
      <c r="Y1278" s="29">
        <v>12</v>
      </c>
      <c r="Z1278" s="29" t="s">
        <v>1869</v>
      </c>
      <c r="AA1278" s="29">
        <v>142</v>
      </c>
      <c r="AB1278" s="29">
        <v>146</v>
      </c>
      <c r="AC1278" s="29">
        <v>168</v>
      </c>
      <c r="AD1278" s="28">
        <v>0</v>
      </c>
      <c r="AE1278" s="29">
        <v>0</v>
      </c>
      <c r="AF1278" s="29">
        <v>0</v>
      </c>
      <c r="AG1278" s="29">
        <v>0</v>
      </c>
      <c r="AH1278" s="29">
        <v>0</v>
      </c>
      <c r="AI1278" s="29">
        <v>0</v>
      </c>
      <c r="AJ1278" s="29">
        <v>0</v>
      </c>
      <c r="AK1278" s="29">
        <v>0</v>
      </c>
      <c r="AL1278" s="29">
        <v>0</v>
      </c>
      <c r="AM1278" s="29">
        <v>0</v>
      </c>
      <c r="AN1278" s="29">
        <v>0</v>
      </c>
      <c r="AO1278" s="29">
        <v>286</v>
      </c>
      <c r="AP1278" s="72">
        <f>Table6[[#This Row],[FRL]]/Table6[[#This Row],[Total Students]]</f>
        <v>0.61111111111111116</v>
      </c>
      <c r="AQ1278" s="29">
        <v>286</v>
      </c>
      <c r="AR1278" s="57">
        <f>Table6[[#This Row],[At Risk]]/Table6[[#This Row],[Total Students]]</f>
        <v>0.61111111111111116</v>
      </c>
      <c r="AS1278" s="29" t="s">
        <v>1767</v>
      </c>
      <c r="AT1278" s="29" t="s">
        <v>1800</v>
      </c>
      <c r="AU1278" s="70" t="s">
        <v>3246</v>
      </c>
    </row>
    <row r="1279" spans="2:47" ht="30" x14ac:dyDescent="0.25">
      <c r="B1279" s="28" t="s">
        <v>1808</v>
      </c>
      <c r="C1279" s="28" t="s">
        <v>208</v>
      </c>
      <c r="D1279" s="28" t="s">
        <v>209</v>
      </c>
      <c r="E1279" s="28" t="s">
        <v>2910</v>
      </c>
      <c r="F1279" s="28" t="s">
        <v>1623</v>
      </c>
      <c r="G1279" s="29">
        <v>343</v>
      </c>
      <c r="H1279" s="29">
        <v>169</v>
      </c>
      <c r="I1279" s="31">
        <v>0.49271137026239098</v>
      </c>
      <c r="J1279" s="29">
        <v>174</v>
      </c>
      <c r="K1279" s="31">
        <v>0.50728862973760902</v>
      </c>
      <c r="L1279" s="29">
        <v>0</v>
      </c>
      <c r="M1279" s="29">
        <v>0</v>
      </c>
      <c r="N1279" s="29">
        <v>337</v>
      </c>
      <c r="O1279" s="29">
        <v>0</v>
      </c>
      <c r="P1279" s="29">
        <v>0</v>
      </c>
      <c r="Q1279" s="29">
        <v>3</v>
      </c>
      <c r="R1279" s="29">
        <v>3</v>
      </c>
      <c r="S1279" s="29">
        <f>SUM(Table6[[#This Row],[AmInd]:[HawPI]],Table6[[#This Row],[Multiple]])</f>
        <v>340</v>
      </c>
      <c r="T1279" s="29">
        <v>343</v>
      </c>
      <c r="U1279" s="31">
        <v>1</v>
      </c>
      <c r="V1279" s="29">
        <v>0</v>
      </c>
      <c r="W1279" s="31">
        <v>0</v>
      </c>
      <c r="X1279" s="29">
        <v>0</v>
      </c>
      <c r="Y1279" s="29">
        <v>5</v>
      </c>
      <c r="Z1279" s="29" t="s">
        <v>1869</v>
      </c>
      <c r="AA1279" s="29">
        <v>58</v>
      </c>
      <c r="AB1279" s="29">
        <v>60</v>
      </c>
      <c r="AC1279" s="29">
        <v>53</v>
      </c>
      <c r="AD1279" s="28">
        <v>45</v>
      </c>
      <c r="AE1279" s="29">
        <v>37</v>
      </c>
      <c r="AF1279" s="29">
        <v>45</v>
      </c>
      <c r="AG1279" s="29">
        <v>40</v>
      </c>
      <c r="AH1279" s="29">
        <v>0</v>
      </c>
      <c r="AI1279" s="29">
        <v>0</v>
      </c>
      <c r="AJ1279" s="29">
        <v>0</v>
      </c>
      <c r="AK1279" s="29">
        <v>0</v>
      </c>
      <c r="AL1279" s="29">
        <v>0</v>
      </c>
      <c r="AM1279" s="29">
        <v>0</v>
      </c>
      <c r="AN1279" s="29">
        <v>0</v>
      </c>
      <c r="AO1279" s="29">
        <v>338</v>
      </c>
      <c r="AP1279" s="72">
        <f>Table6[[#This Row],[FRL]]/Table6[[#This Row],[Total Students]]</f>
        <v>0.98542274052478129</v>
      </c>
      <c r="AQ1279" s="29">
        <v>338</v>
      </c>
      <c r="AR1279" s="57">
        <f>Table6[[#This Row],[At Risk]]/Table6[[#This Row],[Total Students]]</f>
        <v>0.98542274052478129</v>
      </c>
      <c r="AS1279" s="29" t="s">
        <v>1767</v>
      </c>
      <c r="AT1279" s="29" t="s">
        <v>1800</v>
      </c>
      <c r="AU1279" s="70" t="s">
        <v>3246</v>
      </c>
    </row>
    <row r="1280" spans="2:47" ht="30" x14ac:dyDescent="0.25">
      <c r="B1280" s="28" t="s">
        <v>1808</v>
      </c>
      <c r="C1280" s="28" t="s">
        <v>208</v>
      </c>
      <c r="D1280" s="28" t="s">
        <v>209</v>
      </c>
      <c r="E1280" s="28" t="s">
        <v>2911</v>
      </c>
      <c r="F1280" s="28" t="s">
        <v>1624</v>
      </c>
      <c r="G1280" s="29">
        <v>949</v>
      </c>
      <c r="H1280" s="29">
        <v>473</v>
      </c>
      <c r="I1280" s="31">
        <v>0.49841938883034798</v>
      </c>
      <c r="J1280" s="29">
        <v>476</v>
      </c>
      <c r="K1280" s="31">
        <v>0.50158061116965202</v>
      </c>
      <c r="L1280" s="29">
        <v>2</v>
      </c>
      <c r="M1280" s="29">
        <v>23</v>
      </c>
      <c r="N1280" s="29">
        <v>561</v>
      </c>
      <c r="O1280" s="29">
        <v>18</v>
      </c>
      <c r="P1280" s="29">
        <v>3</v>
      </c>
      <c r="Q1280" s="29">
        <v>338</v>
      </c>
      <c r="R1280" s="29">
        <v>4</v>
      </c>
      <c r="S1280" s="29">
        <f>SUM(Table6[[#This Row],[AmInd]:[HawPI]],Table6[[#This Row],[Multiple]])</f>
        <v>611</v>
      </c>
      <c r="T1280" s="29">
        <v>947</v>
      </c>
      <c r="U1280" s="31">
        <v>0.997892518440464</v>
      </c>
      <c r="V1280" s="29">
        <v>2</v>
      </c>
      <c r="W1280" s="31">
        <v>2.10748155953635E-3</v>
      </c>
      <c r="X1280" s="29">
        <v>0</v>
      </c>
      <c r="Y1280" s="29">
        <v>0</v>
      </c>
      <c r="Z1280" s="29" t="s">
        <v>1869</v>
      </c>
      <c r="AA1280" s="29">
        <v>0</v>
      </c>
      <c r="AB1280" s="29">
        <v>0</v>
      </c>
      <c r="AC1280" s="29">
        <v>0</v>
      </c>
      <c r="AD1280" s="28">
        <v>0</v>
      </c>
      <c r="AE1280" s="29">
        <v>0</v>
      </c>
      <c r="AF1280" s="29">
        <v>0</v>
      </c>
      <c r="AG1280" s="29">
        <v>0</v>
      </c>
      <c r="AH1280" s="29">
        <v>0</v>
      </c>
      <c r="AI1280" s="29">
        <v>0</v>
      </c>
      <c r="AJ1280" s="29">
        <v>255</v>
      </c>
      <c r="AK1280" s="29">
        <v>0</v>
      </c>
      <c r="AL1280" s="29">
        <v>238</v>
      </c>
      <c r="AM1280" s="29">
        <v>242</v>
      </c>
      <c r="AN1280" s="29">
        <v>214</v>
      </c>
      <c r="AO1280" s="29">
        <v>480</v>
      </c>
      <c r="AP1280" s="72">
        <f>Table6[[#This Row],[FRL]]/Table6[[#This Row],[Total Students]]</f>
        <v>0.50579557428872501</v>
      </c>
      <c r="AQ1280" s="29">
        <v>480</v>
      </c>
      <c r="AR1280" s="57">
        <f>Table6[[#This Row],[At Risk]]/Table6[[#This Row],[Total Students]]</f>
        <v>0.50579557428872501</v>
      </c>
      <c r="AS1280" s="29" t="s">
        <v>1767</v>
      </c>
      <c r="AT1280" s="29" t="s">
        <v>1800</v>
      </c>
      <c r="AU1280" s="70" t="s">
        <v>3246</v>
      </c>
    </row>
    <row r="1281" spans="2:47" ht="30" x14ac:dyDescent="0.25">
      <c r="B1281" s="28" t="s">
        <v>1808</v>
      </c>
      <c r="C1281" s="28" t="s">
        <v>208</v>
      </c>
      <c r="D1281" s="28" t="s">
        <v>209</v>
      </c>
      <c r="E1281" s="28" t="s">
        <v>2912</v>
      </c>
      <c r="F1281" s="28" t="s">
        <v>1625</v>
      </c>
      <c r="G1281" s="29">
        <v>556</v>
      </c>
      <c r="H1281" s="29">
        <v>271</v>
      </c>
      <c r="I1281" s="31">
        <v>0.48741007194244601</v>
      </c>
      <c r="J1281" s="29">
        <v>285</v>
      </c>
      <c r="K1281" s="31">
        <v>0.51258992805755399</v>
      </c>
      <c r="L1281" s="29">
        <v>0</v>
      </c>
      <c r="M1281" s="29">
        <v>1</v>
      </c>
      <c r="N1281" s="29">
        <v>546</v>
      </c>
      <c r="O1281" s="29">
        <v>4</v>
      </c>
      <c r="P1281" s="29">
        <v>2</v>
      </c>
      <c r="Q1281" s="29">
        <v>2</v>
      </c>
      <c r="R1281" s="29">
        <v>1</v>
      </c>
      <c r="S1281" s="29">
        <f>SUM(Table6[[#This Row],[AmInd]:[HawPI]],Table6[[#This Row],[Multiple]])</f>
        <v>554</v>
      </c>
      <c r="T1281" s="29">
        <v>553</v>
      </c>
      <c r="U1281" s="31">
        <v>0.99460431654676296</v>
      </c>
      <c r="V1281" s="29">
        <v>3</v>
      </c>
      <c r="W1281" s="31">
        <v>5.3956834532374104E-3</v>
      </c>
      <c r="X1281" s="29">
        <v>0</v>
      </c>
      <c r="Y1281" s="29">
        <v>3</v>
      </c>
      <c r="Z1281" s="29" t="s">
        <v>1869</v>
      </c>
      <c r="AA1281" s="29">
        <v>88</v>
      </c>
      <c r="AB1281" s="29">
        <v>76</v>
      </c>
      <c r="AC1281" s="29">
        <v>86</v>
      </c>
      <c r="AD1281" s="28">
        <v>85</v>
      </c>
      <c r="AE1281" s="29">
        <v>70</v>
      </c>
      <c r="AF1281" s="29">
        <v>74</v>
      </c>
      <c r="AG1281" s="29">
        <v>74</v>
      </c>
      <c r="AH1281" s="29">
        <v>0</v>
      </c>
      <c r="AI1281" s="29">
        <v>0</v>
      </c>
      <c r="AJ1281" s="29">
        <v>0</v>
      </c>
      <c r="AK1281" s="29">
        <v>0</v>
      </c>
      <c r="AL1281" s="29">
        <v>0</v>
      </c>
      <c r="AM1281" s="29">
        <v>0</v>
      </c>
      <c r="AN1281" s="29">
        <v>0</v>
      </c>
      <c r="AO1281" s="29">
        <v>539</v>
      </c>
      <c r="AP1281" s="72">
        <f>Table6[[#This Row],[FRL]]/Table6[[#This Row],[Total Students]]</f>
        <v>0.96942446043165464</v>
      </c>
      <c r="AQ1281" s="29">
        <v>539</v>
      </c>
      <c r="AR1281" s="57">
        <f>Table6[[#This Row],[At Risk]]/Table6[[#This Row],[Total Students]]</f>
        <v>0.96942446043165464</v>
      </c>
      <c r="AS1281" s="29" t="s">
        <v>1767</v>
      </c>
      <c r="AT1281" s="29" t="s">
        <v>1800</v>
      </c>
      <c r="AU1281" s="70" t="s">
        <v>3246</v>
      </c>
    </row>
    <row r="1282" spans="2:47" ht="30" x14ac:dyDescent="0.25">
      <c r="B1282" s="28" t="s">
        <v>1808</v>
      </c>
      <c r="C1282" s="28" t="s">
        <v>208</v>
      </c>
      <c r="D1282" s="28" t="s">
        <v>209</v>
      </c>
      <c r="E1282" s="28" t="s">
        <v>2913</v>
      </c>
      <c r="F1282" s="28" t="s">
        <v>1626</v>
      </c>
      <c r="G1282" s="29">
        <v>615</v>
      </c>
      <c r="H1282" s="29">
        <v>338</v>
      </c>
      <c r="I1282" s="31">
        <v>0.54959349593495899</v>
      </c>
      <c r="J1282" s="29">
        <v>277</v>
      </c>
      <c r="K1282" s="31">
        <v>0.45040650406504101</v>
      </c>
      <c r="L1282" s="29">
        <v>0</v>
      </c>
      <c r="M1282" s="29">
        <v>1</v>
      </c>
      <c r="N1282" s="29">
        <v>607</v>
      </c>
      <c r="O1282" s="29">
        <v>3</v>
      </c>
      <c r="P1282" s="29">
        <v>0</v>
      </c>
      <c r="Q1282" s="29">
        <v>1</v>
      </c>
      <c r="R1282" s="29">
        <v>3</v>
      </c>
      <c r="S1282" s="29">
        <f>SUM(Table6[[#This Row],[AmInd]:[HawPI]],Table6[[#This Row],[Multiple]])</f>
        <v>614</v>
      </c>
      <c r="T1282" s="29">
        <v>614</v>
      </c>
      <c r="U1282" s="31">
        <v>0.99837398373983699</v>
      </c>
      <c r="V1282" s="29">
        <v>1</v>
      </c>
      <c r="W1282" s="31">
        <v>1.6260162601626001E-3</v>
      </c>
      <c r="X1282" s="29">
        <v>0</v>
      </c>
      <c r="Y1282" s="29">
        <v>0</v>
      </c>
      <c r="Z1282" s="29" t="s">
        <v>1869</v>
      </c>
      <c r="AA1282" s="29">
        <v>0</v>
      </c>
      <c r="AB1282" s="29">
        <v>0</v>
      </c>
      <c r="AC1282" s="29">
        <v>0</v>
      </c>
      <c r="AD1282" s="28">
        <v>0</v>
      </c>
      <c r="AE1282" s="29">
        <v>0</v>
      </c>
      <c r="AF1282" s="29">
        <v>0</v>
      </c>
      <c r="AG1282" s="29">
        <v>0</v>
      </c>
      <c r="AH1282" s="29">
        <v>0</v>
      </c>
      <c r="AI1282" s="29">
        <v>0</v>
      </c>
      <c r="AJ1282" s="29">
        <v>209</v>
      </c>
      <c r="AK1282" s="29">
        <v>14</v>
      </c>
      <c r="AL1282" s="29">
        <v>139</v>
      </c>
      <c r="AM1282" s="29">
        <v>111</v>
      </c>
      <c r="AN1282" s="29">
        <v>142</v>
      </c>
      <c r="AO1282" s="29">
        <v>544</v>
      </c>
      <c r="AP1282" s="72">
        <f>Table6[[#This Row],[FRL]]/Table6[[#This Row],[Total Students]]</f>
        <v>0.88455284552845526</v>
      </c>
      <c r="AQ1282" s="29">
        <v>544</v>
      </c>
      <c r="AR1282" s="57">
        <f>Table6[[#This Row],[At Risk]]/Table6[[#This Row],[Total Students]]</f>
        <v>0.88455284552845526</v>
      </c>
      <c r="AS1282" s="29" t="s">
        <v>1767</v>
      </c>
      <c r="AT1282" s="29" t="s">
        <v>1800</v>
      </c>
      <c r="AU1282" s="70" t="s">
        <v>3246</v>
      </c>
    </row>
    <row r="1283" spans="2:47" ht="30" x14ac:dyDescent="0.25">
      <c r="B1283" s="28" t="s">
        <v>1808</v>
      </c>
      <c r="C1283" s="28" t="s">
        <v>208</v>
      </c>
      <c r="D1283" s="28" t="s">
        <v>209</v>
      </c>
      <c r="E1283" s="28" t="s">
        <v>2914</v>
      </c>
      <c r="F1283" s="28" t="s">
        <v>1627</v>
      </c>
      <c r="G1283" s="29">
        <v>82</v>
      </c>
      <c r="H1283" s="29">
        <v>29</v>
      </c>
      <c r="I1283" s="31">
        <v>0.353658536585366</v>
      </c>
      <c r="J1283" s="29">
        <v>53</v>
      </c>
      <c r="K1283" s="31">
        <v>0.64634146341463405</v>
      </c>
      <c r="L1283" s="29">
        <v>1</v>
      </c>
      <c r="M1283" s="29">
        <v>0</v>
      </c>
      <c r="N1283" s="29">
        <v>73</v>
      </c>
      <c r="O1283" s="29">
        <v>0</v>
      </c>
      <c r="P1283" s="29">
        <v>0</v>
      </c>
      <c r="Q1283" s="29">
        <v>7</v>
      </c>
      <c r="R1283" s="29">
        <v>1</v>
      </c>
      <c r="S1283" s="29">
        <f>SUM(Table6[[#This Row],[AmInd]:[HawPI]],Table6[[#This Row],[Multiple]])</f>
        <v>75</v>
      </c>
      <c r="T1283" s="29">
        <v>82</v>
      </c>
      <c r="U1283" s="31">
        <v>1</v>
      </c>
      <c r="V1283" s="29">
        <v>0</v>
      </c>
      <c r="W1283" s="31">
        <v>0</v>
      </c>
      <c r="X1283" s="29">
        <v>0</v>
      </c>
      <c r="Y1283" s="29">
        <v>0</v>
      </c>
      <c r="Z1283" s="29" t="s">
        <v>1869</v>
      </c>
      <c r="AA1283" s="29">
        <v>0</v>
      </c>
      <c r="AB1283" s="29">
        <v>0</v>
      </c>
      <c r="AC1283" s="29">
        <v>0</v>
      </c>
      <c r="AD1283" s="28">
        <v>1</v>
      </c>
      <c r="AE1283" s="29">
        <v>2</v>
      </c>
      <c r="AF1283" s="29">
        <v>1</v>
      </c>
      <c r="AG1283" s="29">
        <v>1</v>
      </c>
      <c r="AH1283" s="29">
        <v>2</v>
      </c>
      <c r="AI1283" s="29">
        <v>8</v>
      </c>
      <c r="AJ1283" s="29">
        <v>34</v>
      </c>
      <c r="AK1283" s="29">
        <v>3</v>
      </c>
      <c r="AL1283" s="29">
        <v>15</v>
      </c>
      <c r="AM1283" s="29">
        <v>8</v>
      </c>
      <c r="AN1283" s="29">
        <v>7</v>
      </c>
      <c r="AO1283" s="29">
        <v>67</v>
      </c>
      <c r="AP1283" s="72">
        <f>Table6[[#This Row],[FRL]]/Table6[[#This Row],[Total Students]]</f>
        <v>0.81707317073170727</v>
      </c>
      <c r="AQ1283" s="29">
        <v>67</v>
      </c>
      <c r="AR1283" s="57">
        <f>Table6[[#This Row],[At Risk]]/Table6[[#This Row],[Total Students]]</f>
        <v>0.81707317073170727</v>
      </c>
      <c r="AS1283" s="29" t="s">
        <v>1767</v>
      </c>
      <c r="AT1283" s="29" t="s">
        <v>1800</v>
      </c>
      <c r="AU1283" s="70" t="s">
        <v>3246</v>
      </c>
    </row>
    <row r="1284" spans="2:47" ht="30" x14ac:dyDescent="0.25">
      <c r="B1284" s="28" t="s">
        <v>1808</v>
      </c>
      <c r="C1284" s="28" t="s">
        <v>208</v>
      </c>
      <c r="D1284" s="28" t="s">
        <v>209</v>
      </c>
      <c r="E1284" s="28" t="s">
        <v>2915</v>
      </c>
      <c r="F1284" s="28" t="s">
        <v>1628</v>
      </c>
      <c r="G1284" s="29">
        <v>408</v>
      </c>
      <c r="H1284" s="29">
        <v>204</v>
      </c>
      <c r="I1284" s="31">
        <v>0.5</v>
      </c>
      <c r="J1284" s="29">
        <v>204</v>
      </c>
      <c r="K1284" s="31">
        <v>0.5</v>
      </c>
      <c r="L1284" s="29">
        <v>0</v>
      </c>
      <c r="M1284" s="29">
        <v>12</v>
      </c>
      <c r="N1284" s="29">
        <v>354</v>
      </c>
      <c r="O1284" s="29">
        <v>13</v>
      </c>
      <c r="P1284" s="29">
        <v>0</v>
      </c>
      <c r="Q1284" s="29">
        <v>23</v>
      </c>
      <c r="R1284" s="29">
        <v>6</v>
      </c>
      <c r="S1284" s="29">
        <f>SUM(Table6[[#This Row],[AmInd]:[HawPI]],Table6[[#This Row],[Multiple]])</f>
        <v>385</v>
      </c>
      <c r="T1284" s="29">
        <v>389</v>
      </c>
      <c r="U1284" s="31">
        <v>0.95343137254902</v>
      </c>
      <c r="V1284" s="29">
        <v>19</v>
      </c>
      <c r="W1284" s="31">
        <v>4.65686274509804E-2</v>
      </c>
      <c r="X1284" s="29">
        <v>0</v>
      </c>
      <c r="Y1284" s="29">
        <v>0</v>
      </c>
      <c r="Z1284" s="29" t="s">
        <v>1869</v>
      </c>
      <c r="AA1284" s="29">
        <v>68</v>
      </c>
      <c r="AB1284" s="29">
        <v>74</v>
      </c>
      <c r="AC1284" s="29">
        <v>62</v>
      </c>
      <c r="AD1284" s="28">
        <v>56</v>
      </c>
      <c r="AE1284" s="29">
        <v>56</v>
      </c>
      <c r="AF1284" s="29">
        <v>47</v>
      </c>
      <c r="AG1284" s="29">
        <v>45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358</v>
      </c>
      <c r="AP1284" s="72">
        <f>Table6[[#This Row],[FRL]]/Table6[[#This Row],[Total Students]]</f>
        <v>0.87745098039215685</v>
      </c>
      <c r="AQ1284" s="29">
        <v>358</v>
      </c>
      <c r="AR1284" s="57">
        <f>Table6[[#This Row],[At Risk]]/Table6[[#This Row],[Total Students]]</f>
        <v>0.87745098039215685</v>
      </c>
      <c r="AS1284" s="29" t="s">
        <v>1767</v>
      </c>
      <c r="AT1284" s="29" t="s">
        <v>1800</v>
      </c>
      <c r="AU1284" s="70" t="s">
        <v>3246</v>
      </c>
    </row>
    <row r="1285" spans="2:47" ht="30" x14ac:dyDescent="0.25">
      <c r="B1285" s="28" t="s">
        <v>1808</v>
      </c>
      <c r="C1285" s="28" t="s">
        <v>208</v>
      </c>
      <c r="D1285" s="28" t="s">
        <v>209</v>
      </c>
      <c r="E1285" s="28" t="s">
        <v>2916</v>
      </c>
      <c r="F1285" s="28" t="s">
        <v>1629</v>
      </c>
      <c r="G1285" s="29">
        <v>357</v>
      </c>
      <c r="H1285" s="29">
        <v>146</v>
      </c>
      <c r="I1285" s="31">
        <v>0.40896358543417399</v>
      </c>
      <c r="J1285" s="29">
        <v>211</v>
      </c>
      <c r="K1285" s="31">
        <v>0.59103641456582601</v>
      </c>
      <c r="L1285" s="29">
        <v>2</v>
      </c>
      <c r="M1285" s="29">
        <v>0</v>
      </c>
      <c r="N1285" s="29">
        <v>352</v>
      </c>
      <c r="O1285" s="29">
        <v>0</v>
      </c>
      <c r="P1285" s="29">
        <v>0</v>
      </c>
      <c r="Q1285" s="29">
        <v>0</v>
      </c>
      <c r="R1285" s="29">
        <v>3</v>
      </c>
      <c r="S1285" s="29">
        <f>SUM(Table6[[#This Row],[AmInd]:[HawPI]],Table6[[#This Row],[Multiple]])</f>
        <v>357</v>
      </c>
      <c r="T1285" s="29">
        <v>357</v>
      </c>
      <c r="U1285" s="31">
        <v>1</v>
      </c>
      <c r="V1285" s="29">
        <v>0</v>
      </c>
      <c r="W1285" s="31">
        <v>0</v>
      </c>
      <c r="X1285" s="29">
        <v>0</v>
      </c>
      <c r="Y1285" s="29">
        <v>5</v>
      </c>
      <c r="Z1285" s="29" t="s">
        <v>1869</v>
      </c>
      <c r="AA1285" s="29">
        <v>59</v>
      </c>
      <c r="AB1285" s="29">
        <v>60</v>
      </c>
      <c r="AC1285" s="29">
        <v>55</v>
      </c>
      <c r="AD1285" s="28">
        <v>45</v>
      </c>
      <c r="AE1285" s="29">
        <v>53</v>
      </c>
      <c r="AF1285" s="29">
        <v>34</v>
      </c>
      <c r="AG1285" s="29">
        <v>46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353</v>
      </c>
      <c r="AP1285" s="72">
        <f>Table6[[#This Row],[FRL]]/Table6[[#This Row],[Total Students]]</f>
        <v>0.98879551820728295</v>
      </c>
      <c r="AQ1285" s="29">
        <v>353</v>
      </c>
      <c r="AR1285" s="57">
        <f>Table6[[#This Row],[At Risk]]/Table6[[#This Row],[Total Students]]</f>
        <v>0.98879551820728295</v>
      </c>
      <c r="AS1285" s="29" t="s">
        <v>1767</v>
      </c>
      <c r="AT1285" s="29" t="s">
        <v>1800</v>
      </c>
      <c r="AU1285" s="70" t="s">
        <v>3246</v>
      </c>
    </row>
    <row r="1286" spans="2:47" ht="30" x14ac:dyDescent="0.25">
      <c r="B1286" s="28" t="s">
        <v>1808</v>
      </c>
      <c r="C1286" s="28" t="s">
        <v>208</v>
      </c>
      <c r="D1286" s="28" t="s">
        <v>209</v>
      </c>
      <c r="E1286" s="28" t="s">
        <v>2917</v>
      </c>
      <c r="F1286" s="28" t="s">
        <v>1630</v>
      </c>
      <c r="G1286" s="29">
        <v>262</v>
      </c>
      <c r="H1286" s="29">
        <v>122</v>
      </c>
      <c r="I1286" s="31">
        <v>0.465648854961832</v>
      </c>
      <c r="J1286" s="29">
        <v>140</v>
      </c>
      <c r="K1286" s="31">
        <v>0.53435114503816805</v>
      </c>
      <c r="L1286" s="29">
        <v>0</v>
      </c>
      <c r="M1286" s="29">
        <v>0</v>
      </c>
      <c r="N1286" s="29">
        <v>257</v>
      </c>
      <c r="O1286" s="29">
        <v>1</v>
      </c>
      <c r="P1286" s="29">
        <v>0</v>
      </c>
      <c r="Q1286" s="29">
        <v>0</v>
      </c>
      <c r="R1286" s="29">
        <v>4</v>
      </c>
      <c r="S1286" s="29">
        <f>SUM(Table6[[#This Row],[AmInd]:[HawPI]],Table6[[#This Row],[Multiple]])</f>
        <v>262</v>
      </c>
      <c r="T1286" s="29">
        <v>262</v>
      </c>
      <c r="U1286" s="31">
        <v>1</v>
      </c>
      <c r="V1286" s="29">
        <v>0</v>
      </c>
      <c r="W1286" s="31">
        <v>0</v>
      </c>
      <c r="X1286" s="29">
        <v>0</v>
      </c>
      <c r="Y1286" s="29">
        <v>0</v>
      </c>
      <c r="Z1286" s="29" t="s">
        <v>1869</v>
      </c>
      <c r="AA1286" s="29">
        <v>0</v>
      </c>
      <c r="AB1286" s="29">
        <v>0</v>
      </c>
      <c r="AC1286" s="29">
        <v>0</v>
      </c>
      <c r="AD1286" s="28">
        <v>61</v>
      </c>
      <c r="AE1286" s="29">
        <v>74</v>
      </c>
      <c r="AF1286" s="29">
        <v>68</v>
      </c>
      <c r="AG1286" s="29">
        <v>59</v>
      </c>
      <c r="AH1286" s="29">
        <v>0</v>
      </c>
      <c r="AI1286" s="29">
        <v>0</v>
      </c>
      <c r="AJ1286" s="29">
        <v>0</v>
      </c>
      <c r="AK1286" s="29">
        <v>0</v>
      </c>
      <c r="AL1286" s="29">
        <v>0</v>
      </c>
      <c r="AM1286" s="29">
        <v>0</v>
      </c>
      <c r="AN1286" s="29">
        <v>0</v>
      </c>
      <c r="AO1286" s="29">
        <v>235</v>
      </c>
      <c r="AP1286" s="72">
        <f>Table6[[#This Row],[FRL]]/Table6[[#This Row],[Total Students]]</f>
        <v>0.89694656488549618</v>
      </c>
      <c r="AQ1286" s="29">
        <v>235</v>
      </c>
      <c r="AR1286" s="57">
        <f>Table6[[#This Row],[At Risk]]/Table6[[#This Row],[Total Students]]</f>
        <v>0.89694656488549618</v>
      </c>
      <c r="AS1286" s="29" t="s">
        <v>1767</v>
      </c>
      <c r="AT1286" s="29" t="s">
        <v>1800</v>
      </c>
      <c r="AU1286" s="70" t="s">
        <v>3246</v>
      </c>
    </row>
    <row r="1287" spans="2:47" ht="30" x14ac:dyDescent="0.25">
      <c r="B1287" s="28" t="s">
        <v>1808</v>
      </c>
      <c r="C1287" s="28" t="s">
        <v>208</v>
      </c>
      <c r="D1287" s="28" t="s">
        <v>209</v>
      </c>
      <c r="E1287" s="28" t="s">
        <v>2918</v>
      </c>
      <c r="F1287" s="28" t="s">
        <v>1631</v>
      </c>
      <c r="G1287" s="29">
        <v>205</v>
      </c>
      <c r="H1287" s="29">
        <v>101</v>
      </c>
      <c r="I1287" s="31">
        <v>0.49268292682926801</v>
      </c>
      <c r="J1287" s="29">
        <v>104</v>
      </c>
      <c r="K1287" s="31">
        <v>0.50731707317073205</v>
      </c>
      <c r="L1287" s="29">
        <v>0</v>
      </c>
      <c r="M1287" s="29">
        <v>0</v>
      </c>
      <c r="N1287" s="29">
        <v>202</v>
      </c>
      <c r="O1287" s="29">
        <v>0</v>
      </c>
      <c r="P1287" s="29">
        <v>1</v>
      </c>
      <c r="Q1287" s="29">
        <v>1</v>
      </c>
      <c r="R1287" s="29">
        <v>1</v>
      </c>
      <c r="S1287" s="29">
        <f>SUM(Table6[[#This Row],[AmInd]:[HawPI]],Table6[[#This Row],[Multiple]])</f>
        <v>204</v>
      </c>
      <c r="T1287" s="29">
        <v>205</v>
      </c>
      <c r="U1287" s="31">
        <v>1</v>
      </c>
      <c r="V1287" s="29">
        <v>0</v>
      </c>
      <c r="W1287" s="31">
        <v>0</v>
      </c>
      <c r="X1287" s="29">
        <v>0</v>
      </c>
      <c r="Y1287" s="29">
        <v>0</v>
      </c>
      <c r="Z1287" s="29" t="s">
        <v>1869</v>
      </c>
      <c r="AA1287" s="29">
        <v>0</v>
      </c>
      <c r="AB1287" s="29">
        <v>0</v>
      </c>
      <c r="AC1287" s="29">
        <v>0</v>
      </c>
      <c r="AD1287" s="28">
        <v>0</v>
      </c>
      <c r="AE1287" s="29">
        <v>0</v>
      </c>
      <c r="AF1287" s="29">
        <v>0</v>
      </c>
      <c r="AG1287" s="29">
        <v>49</v>
      </c>
      <c r="AH1287" s="29">
        <v>76</v>
      </c>
      <c r="AI1287" s="29">
        <v>80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190</v>
      </c>
      <c r="AP1287" s="72">
        <f>Table6[[#This Row],[FRL]]/Table6[[#This Row],[Total Students]]</f>
        <v>0.92682926829268297</v>
      </c>
      <c r="AQ1287" s="29">
        <v>190</v>
      </c>
      <c r="AR1287" s="57">
        <f>Table6[[#This Row],[At Risk]]/Table6[[#This Row],[Total Students]]</f>
        <v>0.92682926829268297</v>
      </c>
      <c r="AS1287" s="29" t="s">
        <v>1767</v>
      </c>
      <c r="AT1287" s="29" t="s">
        <v>1800</v>
      </c>
      <c r="AU1287" s="70" t="s">
        <v>3247</v>
      </c>
    </row>
    <row r="1288" spans="2:47" ht="30" x14ac:dyDescent="0.25">
      <c r="B1288" s="28" t="s">
        <v>1808</v>
      </c>
      <c r="C1288" s="28" t="s">
        <v>208</v>
      </c>
      <c r="D1288" s="28" t="s">
        <v>209</v>
      </c>
      <c r="E1288" s="28" t="s">
        <v>2919</v>
      </c>
      <c r="F1288" s="28" t="s">
        <v>1632</v>
      </c>
      <c r="G1288" s="29">
        <v>94</v>
      </c>
      <c r="H1288" s="29">
        <v>34</v>
      </c>
      <c r="I1288" s="31">
        <v>0.36170212765957399</v>
      </c>
      <c r="J1288" s="29">
        <v>60</v>
      </c>
      <c r="K1288" s="31">
        <v>0.63829787234042601</v>
      </c>
      <c r="L1288" s="29">
        <v>1</v>
      </c>
      <c r="M1288" s="29">
        <v>1</v>
      </c>
      <c r="N1288" s="29">
        <v>79</v>
      </c>
      <c r="O1288" s="29">
        <v>1</v>
      </c>
      <c r="P1288" s="29">
        <v>0</v>
      </c>
      <c r="Q1288" s="29">
        <v>11</v>
      </c>
      <c r="R1288" s="29">
        <v>1</v>
      </c>
      <c r="S1288" s="29">
        <f>SUM(Table6[[#This Row],[AmInd]:[HawPI]],Table6[[#This Row],[Multiple]])</f>
        <v>83</v>
      </c>
      <c r="T1288" s="29">
        <v>94</v>
      </c>
      <c r="U1288" s="31">
        <v>1</v>
      </c>
      <c r="V1288" s="29">
        <v>0</v>
      </c>
      <c r="W1288" s="31">
        <v>0</v>
      </c>
      <c r="X1288" s="29">
        <v>0</v>
      </c>
      <c r="Y1288" s="29">
        <v>94</v>
      </c>
      <c r="Z1288" s="29" t="s">
        <v>1869</v>
      </c>
      <c r="AA1288" s="29">
        <v>0</v>
      </c>
      <c r="AB1288" s="29">
        <v>0</v>
      </c>
      <c r="AC1288" s="29">
        <v>0</v>
      </c>
      <c r="AD1288" s="28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70</v>
      </c>
      <c r="AP1288" s="72">
        <f>Table6[[#This Row],[FRL]]/Table6[[#This Row],[Total Students]]</f>
        <v>0.74468085106382975</v>
      </c>
      <c r="AQ1288" s="29">
        <v>70</v>
      </c>
      <c r="AR1288" s="57">
        <f>Table6[[#This Row],[At Risk]]/Table6[[#This Row],[Total Students]]</f>
        <v>0.74468085106382975</v>
      </c>
      <c r="AS1288" s="29" t="s">
        <v>1767</v>
      </c>
      <c r="AT1288" s="29" t="s">
        <v>1800</v>
      </c>
      <c r="AU1288" s="70" t="s">
        <v>3247</v>
      </c>
    </row>
    <row r="1289" spans="2:47" ht="30" x14ac:dyDescent="0.25">
      <c r="B1289" s="28" t="s">
        <v>1808</v>
      </c>
      <c r="C1289" s="28" t="s">
        <v>210</v>
      </c>
      <c r="D1289" s="28" t="s">
        <v>211</v>
      </c>
      <c r="E1289" s="28" t="s">
        <v>2920</v>
      </c>
      <c r="F1289" s="28" t="s">
        <v>1170</v>
      </c>
      <c r="G1289" s="29">
        <v>339</v>
      </c>
      <c r="H1289" s="29">
        <v>164</v>
      </c>
      <c r="I1289" s="31">
        <v>0.48377581120944002</v>
      </c>
      <c r="J1289" s="29">
        <v>175</v>
      </c>
      <c r="K1289" s="31">
        <v>0.51622418879055998</v>
      </c>
      <c r="L1289" s="29">
        <v>0</v>
      </c>
      <c r="M1289" s="29">
        <v>1</v>
      </c>
      <c r="N1289" s="29">
        <v>275</v>
      </c>
      <c r="O1289" s="29">
        <v>9</v>
      </c>
      <c r="P1289" s="29">
        <v>0</v>
      </c>
      <c r="Q1289" s="29">
        <v>49</v>
      </c>
      <c r="R1289" s="29">
        <v>5</v>
      </c>
      <c r="S1289" s="29">
        <f>SUM(Table6[[#This Row],[AmInd]:[HawPI]],Table6[[#This Row],[Multiple]])</f>
        <v>290</v>
      </c>
      <c r="T1289" s="29">
        <v>332</v>
      </c>
      <c r="U1289" s="31">
        <v>0.97935103244837796</v>
      </c>
      <c r="V1289" s="29">
        <v>7</v>
      </c>
      <c r="W1289" s="31">
        <v>2.0648967551622401E-2</v>
      </c>
      <c r="X1289" s="29">
        <v>0</v>
      </c>
      <c r="Y1289" s="29">
        <v>0</v>
      </c>
      <c r="Z1289" s="29" t="s">
        <v>1869</v>
      </c>
      <c r="AA1289" s="29">
        <v>0</v>
      </c>
      <c r="AB1289" s="29">
        <v>0</v>
      </c>
      <c r="AC1289" s="29">
        <v>0</v>
      </c>
      <c r="AD1289" s="28">
        <v>102</v>
      </c>
      <c r="AE1289" s="29">
        <v>135</v>
      </c>
      <c r="AF1289" s="29">
        <v>102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330</v>
      </c>
      <c r="AP1289" s="72">
        <f>Table6[[#This Row],[FRL]]/Table6[[#This Row],[Total Students]]</f>
        <v>0.97345132743362828</v>
      </c>
      <c r="AQ1289" s="29">
        <v>330</v>
      </c>
      <c r="AR1289" s="57">
        <f>Table6[[#This Row],[At Risk]]/Table6[[#This Row],[Total Students]]</f>
        <v>0.97345132743362828</v>
      </c>
      <c r="AS1289" s="29" t="s">
        <v>1767</v>
      </c>
      <c r="AT1289" s="29" t="s">
        <v>1777</v>
      </c>
      <c r="AU1289" s="70" t="s">
        <v>3246</v>
      </c>
    </row>
    <row r="1290" spans="2:47" ht="30" x14ac:dyDescent="0.25">
      <c r="B1290" s="28" t="s">
        <v>1808</v>
      </c>
      <c r="C1290" s="28" t="s">
        <v>210</v>
      </c>
      <c r="D1290" s="28" t="s">
        <v>211</v>
      </c>
      <c r="E1290" s="28" t="s">
        <v>2921</v>
      </c>
      <c r="F1290" s="28" t="s">
        <v>1633</v>
      </c>
      <c r="G1290" s="29">
        <v>721</v>
      </c>
      <c r="H1290" s="29">
        <v>357</v>
      </c>
      <c r="I1290" s="31">
        <v>0.495145631067961</v>
      </c>
      <c r="J1290" s="29">
        <v>364</v>
      </c>
      <c r="K1290" s="31">
        <v>0.50485436893203905</v>
      </c>
      <c r="L1290" s="29">
        <v>0</v>
      </c>
      <c r="M1290" s="29">
        <v>4</v>
      </c>
      <c r="N1290" s="29">
        <v>578</v>
      </c>
      <c r="O1290" s="29">
        <v>16</v>
      </c>
      <c r="P1290" s="29">
        <v>0</v>
      </c>
      <c r="Q1290" s="29">
        <v>120</v>
      </c>
      <c r="R1290" s="29">
        <v>3</v>
      </c>
      <c r="S1290" s="29">
        <f>SUM(Table6[[#This Row],[AmInd]:[HawPI]],Table6[[#This Row],[Multiple]])</f>
        <v>601</v>
      </c>
      <c r="T1290" s="29">
        <v>718</v>
      </c>
      <c r="U1290" s="31">
        <v>0.99583911234396705</v>
      </c>
      <c r="V1290" s="29">
        <v>3</v>
      </c>
      <c r="W1290" s="31">
        <v>4.1608876560332896E-3</v>
      </c>
      <c r="X1290" s="29">
        <v>0</v>
      </c>
      <c r="Y1290" s="29">
        <v>0</v>
      </c>
      <c r="Z1290" s="29" t="s">
        <v>1869</v>
      </c>
      <c r="AA1290" s="29">
        <v>0</v>
      </c>
      <c r="AB1290" s="29">
        <v>0</v>
      </c>
      <c r="AC1290" s="29">
        <v>0</v>
      </c>
      <c r="AD1290" s="28">
        <v>0</v>
      </c>
      <c r="AE1290" s="29">
        <v>0</v>
      </c>
      <c r="AF1290" s="29">
        <v>0</v>
      </c>
      <c r="AG1290" s="29">
        <v>92</v>
      </c>
      <c r="AH1290" s="29">
        <v>93</v>
      </c>
      <c r="AI1290" s="29">
        <v>115</v>
      </c>
      <c r="AJ1290" s="29">
        <v>114</v>
      </c>
      <c r="AK1290" s="29">
        <v>1</v>
      </c>
      <c r="AL1290" s="29">
        <v>115</v>
      </c>
      <c r="AM1290" s="29">
        <v>95</v>
      </c>
      <c r="AN1290" s="29">
        <v>96</v>
      </c>
      <c r="AO1290" s="29">
        <v>668</v>
      </c>
      <c r="AP1290" s="72">
        <f>Table6[[#This Row],[FRL]]/Table6[[#This Row],[Total Students]]</f>
        <v>0.92649098474341196</v>
      </c>
      <c r="AQ1290" s="29">
        <v>668</v>
      </c>
      <c r="AR1290" s="57">
        <f>Table6[[#This Row],[At Risk]]/Table6[[#This Row],[Total Students]]</f>
        <v>0.92649098474341196</v>
      </c>
      <c r="AS1290" s="29" t="s">
        <v>1767</v>
      </c>
      <c r="AT1290" s="29" t="s">
        <v>1777</v>
      </c>
      <c r="AU1290" s="70" t="s">
        <v>3246</v>
      </c>
    </row>
    <row r="1291" spans="2:47" ht="30" x14ac:dyDescent="0.25">
      <c r="B1291" s="28" t="s">
        <v>1808</v>
      </c>
      <c r="C1291" s="28" t="s">
        <v>210</v>
      </c>
      <c r="D1291" s="28" t="s">
        <v>211</v>
      </c>
      <c r="E1291" s="28" t="s">
        <v>2922</v>
      </c>
      <c r="F1291" s="28" t="s">
        <v>1634</v>
      </c>
      <c r="G1291" s="29">
        <v>313</v>
      </c>
      <c r="H1291" s="29">
        <v>155</v>
      </c>
      <c r="I1291" s="31">
        <v>0.495207667731629</v>
      </c>
      <c r="J1291" s="29">
        <v>158</v>
      </c>
      <c r="K1291" s="31">
        <v>0.50479233226837095</v>
      </c>
      <c r="L1291" s="29">
        <v>0</v>
      </c>
      <c r="M1291" s="29">
        <v>1</v>
      </c>
      <c r="N1291" s="29">
        <v>232</v>
      </c>
      <c r="O1291" s="29">
        <v>13</v>
      </c>
      <c r="P1291" s="29">
        <v>0</v>
      </c>
      <c r="Q1291" s="29">
        <v>58</v>
      </c>
      <c r="R1291" s="29">
        <v>9</v>
      </c>
      <c r="S1291" s="29">
        <f>SUM(Table6[[#This Row],[AmInd]:[HawPI]],Table6[[#This Row],[Multiple]])</f>
        <v>255</v>
      </c>
      <c r="T1291" s="29">
        <v>301</v>
      </c>
      <c r="U1291" s="31">
        <v>0.96166134185303498</v>
      </c>
      <c r="V1291" s="29">
        <v>12</v>
      </c>
      <c r="W1291" s="31">
        <v>3.8338658146964903E-2</v>
      </c>
      <c r="X1291" s="29">
        <v>0</v>
      </c>
      <c r="Y1291" s="29">
        <v>0</v>
      </c>
      <c r="Z1291" s="29" t="s">
        <v>1869</v>
      </c>
      <c r="AA1291" s="29">
        <v>109</v>
      </c>
      <c r="AB1291" s="29">
        <v>107</v>
      </c>
      <c r="AC1291" s="29">
        <v>97</v>
      </c>
      <c r="AD1291" s="28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303</v>
      </c>
      <c r="AP1291" s="72">
        <f>Table6[[#This Row],[FRL]]/Table6[[#This Row],[Total Students]]</f>
        <v>0.96805111821086265</v>
      </c>
      <c r="AQ1291" s="29">
        <v>303</v>
      </c>
      <c r="AR1291" s="57">
        <f>Table6[[#This Row],[At Risk]]/Table6[[#This Row],[Total Students]]</f>
        <v>0.96805111821086265</v>
      </c>
      <c r="AS1291" s="29" t="s">
        <v>1767</v>
      </c>
      <c r="AT1291" s="29" t="s">
        <v>1777</v>
      </c>
      <c r="AU1291" s="70" t="s">
        <v>3246</v>
      </c>
    </row>
    <row r="1292" spans="2:47" ht="30" x14ac:dyDescent="0.25">
      <c r="B1292" s="28" t="s">
        <v>1808</v>
      </c>
      <c r="C1292" s="28" t="s">
        <v>210</v>
      </c>
      <c r="D1292" s="28" t="s">
        <v>211</v>
      </c>
      <c r="E1292" s="28" t="s">
        <v>2923</v>
      </c>
      <c r="F1292" s="28" t="s">
        <v>1635</v>
      </c>
      <c r="G1292" s="29">
        <v>47</v>
      </c>
      <c r="H1292" s="29">
        <v>18</v>
      </c>
      <c r="I1292" s="31">
        <v>0.38297872340425498</v>
      </c>
      <c r="J1292" s="29">
        <v>29</v>
      </c>
      <c r="K1292" s="31">
        <v>0.61702127659574502</v>
      </c>
      <c r="L1292" s="29">
        <v>0</v>
      </c>
      <c r="M1292" s="29">
        <v>0</v>
      </c>
      <c r="N1292" s="29">
        <v>23</v>
      </c>
      <c r="O1292" s="29">
        <v>0</v>
      </c>
      <c r="P1292" s="29">
        <v>0</v>
      </c>
      <c r="Q1292" s="29">
        <v>24</v>
      </c>
      <c r="R1292" s="29">
        <v>0</v>
      </c>
      <c r="S1292" s="29">
        <f>SUM(Table6[[#This Row],[AmInd]:[HawPI]],Table6[[#This Row],[Multiple]])</f>
        <v>23</v>
      </c>
      <c r="T1292" s="29">
        <v>47</v>
      </c>
      <c r="U1292" s="31">
        <v>1</v>
      </c>
      <c r="V1292" s="29">
        <v>0</v>
      </c>
      <c r="W1292" s="31">
        <v>0</v>
      </c>
      <c r="X1292" s="29">
        <v>0</v>
      </c>
      <c r="Y1292" s="29">
        <v>47</v>
      </c>
      <c r="Z1292" s="29" t="s">
        <v>1869</v>
      </c>
      <c r="AA1292" s="29">
        <v>0</v>
      </c>
      <c r="AB1292" s="29">
        <v>0</v>
      </c>
      <c r="AC1292" s="29">
        <v>0</v>
      </c>
      <c r="AD1292" s="28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35</v>
      </c>
      <c r="AP1292" s="72">
        <f>Table6[[#This Row],[FRL]]/Table6[[#This Row],[Total Students]]</f>
        <v>0.74468085106382975</v>
      </c>
      <c r="AQ1292" s="29">
        <v>35</v>
      </c>
      <c r="AR1292" s="57">
        <f>Table6[[#This Row],[At Risk]]/Table6[[#This Row],[Total Students]]</f>
        <v>0.74468085106382975</v>
      </c>
      <c r="AS1292" s="29" t="s">
        <v>1767</v>
      </c>
      <c r="AT1292" s="29" t="s">
        <v>1777</v>
      </c>
      <c r="AU1292" s="70" t="s">
        <v>3246</v>
      </c>
    </row>
    <row r="1293" spans="2:47" ht="30" x14ac:dyDescent="0.25">
      <c r="B1293" s="28" t="s">
        <v>1808</v>
      </c>
      <c r="C1293" s="28" t="s">
        <v>212</v>
      </c>
      <c r="D1293" s="28" t="s">
        <v>213</v>
      </c>
      <c r="E1293" s="28" t="s">
        <v>2924</v>
      </c>
      <c r="F1293" s="28" t="s">
        <v>1636</v>
      </c>
      <c r="G1293" s="29">
        <v>375</v>
      </c>
      <c r="H1293" s="29">
        <v>169</v>
      </c>
      <c r="I1293" s="31">
        <v>0.45066666666666699</v>
      </c>
      <c r="J1293" s="29">
        <v>206</v>
      </c>
      <c r="K1293" s="31">
        <v>0.54933333333333301</v>
      </c>
      <c r="L1293" s="29">
        <v>0</v>
      </c>
      <c r="M1293" s="29">
        <v>5</v>
      </c>
      <c r="N1293" s="29">
        <v>152</v>
      </c>
      <c r="O1293" s="29">
        <v>7</v>
      </c>
      <c r="P1293" s="29">
        <v>0</v>
      </c>
      <c r="Q1293" s="29">
        <v>197</v>
      </c>
      <c r="R1293" s="29">
        <v>14</v>
      </c>
      <c r="S1293" s="29">
        <f>SUM(Table6[[#This Row],[AmInd]:[HawPI]],Table6[[#This Row],[Multiple]])</f>
        <v>178</v>
      </c>
      <c r="T1293" s="29">
        <v>375</v>
      </c>
      <c r="U1293" s="31">
        <v>1</v>
      </c>
      <c r="V1293" s="29">
        <v>0</v>
      </c>
      <c r="W1293" s="31">
        <v>0</v>
      </c>
      <c r="X1293" s="29">
        <v>0</v>
      </c>
      <c r="Y1293" s="29">
        <v>0</v>
      </c>
      <c r="Z1293" s="29" t="s">
        <v>1869</v>
      </c>
      <c r="AA1293" s="29">
        <v>375</v>
      </c>
      <c r="AB1293" s="29">
        <v>0</v>
      </c>
      <c r="AC1293" s="29">
        <v>0</v>
      </c>
      <c r="AD1293" s="28">
        <v>0</v>
      </c>
      <c r="AE1293" s="29">
        <v>0</v>
      </c>
      <c r="AF1293" s="29">
        <v>0</v>
      </c>
      <c r="AG1293" s="29">
        <v>0</v>
      </c>
      <c r="AH1293" s="29">
        <v>0</v>
      </c>
      <c r="AI1293" s="29">
        <v>0</v>
      </c>
      <c r="AJ1293" s="29">
        <v>0</v>
      </c>
      <c r="AK1293" s="29">
        <v>0</v>
      </c>
      <c r="AL1293" s="29">
        <v>0</v>
      </c>
      <c r="AM1293" s="29">
        <v>0</v>
      </c>
      <c r="AN1293" s="29">
        <v>0</v>
      </c>
      <c r="AO1293" s="29">
        <v>189</v>
      </c>
      <c r="AP1293" s="72">
        <f>Table6[[#This Row],[FRL]]/Table6[[#This Row],[Total Students]]</f>
        <v>0.504</v>
      </c>
      <c r="AQ1293" s="29">
        <v>189</v>
      </c>
      <c r="AR1293" s="57">
        <f>Table6[[#This Row],[At Risk]]/Table6[[#This Row],[Total Students]]</f>
        <v>0.504</v>
      </c>
      <c r="AS1293" s="29" t="s">
        <v>1767</v>
      </c>
      <c r="AT1293" s="29" t="s">
        <v>1957</v>
      </c>
      <c r="AU1293" s="70" t="s">
        <v>3247</v>
      </c>
    </row>
    <row r="1294" spans="2:47" ht="30" x14ac:dyDescent="0.25">
      <c r="B1294" s="28" t="s">
        <v>1808</v>
      </c>
      <c r="C1294" s="28" t="s">
        <v>212</v>
      </c>
      <c r="D1294" s="28" t="s">
        <v>213</v>
      </c>
      <c r="E1294" s="28" t="s">
        <v>2925</v>
      </c>
      <c r="F1294" s="28" t="s">
        <v>1637</v>
      </c>
      <c r="G1294" s="29">
        <v>805</v>
      </c>
      <c r="H1294" s="29">
        <v>406</v>
      </c>
      <c r="I1294" s="31">
        <v>0.50434782608695705</v>
      </c>
      <c r="J1294" s="29">
        <v>399</v>
      </c>
      <c r="K1294" s="31">
        <v>0.495652173913044</v>
      </c>
      <c r="L1294" s="29">
        <v>1</v>
      </c>
      <c r="M1294" s="29">
        <v>8</v>
      </c>
      <c r="N1294" s="29">
        <v>399</v>
      </c>
      <c r="O1294" s="29">
        <v>18</v>
      </c>
      <c r="P1294" s="29">
        <v>0</v>
      </c>
      <c r="Q1294" s="29">
        <v>359</v>
      </c>
      <c r="R1294" s="29">
        <v>20</v>
      </c>
      <c r="S1294" s="29">
        <f>SUM(Table6[[#This Row],[AmInd]:[HawPI]],Table6[[#This Row],[Multiple]])</f>
        <v>446</v>
      </c>
      <c r="T1294" s="29">
        <v>800</v>
      </c>
      <c r="U1294" s="31">
        <v>0.99378881987577605</v>
      </c>
      <c r="V1294" s="29">
        <v>5</v>
      </c>
      <c r="W1294" s="31">
        <v>6.2111801242236003E-3</v>
      </c>
      <c r="X1294" s="29">
        <v>0</v>
      </c>
      <c r="Y1294" s="29">
        <v>0</v>
      </c>
      <c r="Z1294" s="29" t="s">
        <v>1869</v>
      </c>
      <c r="AA1294" s="29">
        <v>0</v>
      </c>
      <c r="AB1294" s="29">
        <v>0</v>
      </c>
      <c r="AC1294" s="29">
        <v>0</v>
      </c>
      <c r="AD1294" s="28">
        <v>0</v>
      </c>
      <c r="AE1294" s="29">
        <v>0</v>
      </c>
      <c r="AF1294" s="29">
        <v>0</v>
      </c>
      <c r="AG1294" s="29">
        <v>0</v>
      </c>
      <c r="AH1294" s="29">
        <v>384</v>
      </c>
      <c r="AI1294" s="29">
        <v>421</v>
      </c>
      <c r="AJ1294" s="29">
        <v>0</v>
      </c>
      <c r="AK1294" s="29">
        <v>0</v>
      </c>
      <c r="AL1294" s="29">
        <v>0</v>
      </c>
      <c r="AM1294" s="29">
        <v>0</v>
      </c>
      <c r="AN1294" s="29">
        <v>0</v>
      </c>
      <c r="AO1294" s="29">
        <v>406</v>
      </c>
      <c r="AP1294" s="72">
        <f>Table6[[#This Row],[FRL]]/Table6[[#This Row],[Total Students]]</f>
        <v>0.5043478260869565</v>
      </c>
      <c r="AQ1294" s="29">
        <v>409</v>
      </c>
      <c r="AR1294" s="57">
        <f>Table6[[#This Row],[At Risk]]/Table6[[#This Row],[Total Students]]</f>
        <v>0.50807453416149073</v>
      </c>
      <c r="AS1294" s="29" t="s">
        <v>1767</v>
      </c>
      <c r="AT1294" s="29" t="s">
        <v>1957</v>
      </c>
      <c r="AU1294" s="70" t="s">
        <v>3247</v>
      </c>
    </row>
    <row r="1295" spans="2:47" ht="30" x14ac:dyDescent="0.25">
      <c r="B1295" s="28" t="s">
        <v>1808</v>
      </c>
      <c r="C1295" s="28" t="s">
        <v>212</v>
      </c>
      <c r="D1295" s="28" t="s">
        <v>213</v>
      </c>
      <c r="E1295" s="28" t="s">
        <v>2926</v>
      </c>
      <c r="F1295" s="28" t="s">
        <v>1638</v>
      </c>
      <c r="G1295" s="29">
        <v>825</v>
      </c>
      <c r="H1295" s="29">
        <v>416</v>
      </c>
      <c r="I1295" s="31">
        <v>0.50424242424242405</v>
      </c>
      <c r="J1295" s="29">
        <v>409</v>
      </c>
      <c r="K1295" s="31">
        <v>0.49575757575757601</v>
      </c>
      <c r="L1295" s="29">
        <v>0</v>
      </c>
      <c r="M1295" s="29">
        <v>15</v>
      </c>
      <c r="N1295" s="29">
        <v>399</v>
      </c>
      <c r="O1295" s="29">
        <v>16</v>
      </c>
      <c r="P1295" s="29">
        <v>0</v>
      </c>
      <c r="Q1295" s="29">
        <v>369</v>
      </c>
      <c r="R1295" s="29">
        <v>26</v>
      </c>
      <c r="S1295" s="29">
        <f>SUM(Table6[[#This Row],[AmInd]:[HawPI]],Table6[[#This Row],[Multiple]])</f>
        <v>456</v>
      </c>
      <c r="T1295" s="29">
        <v>820</v>
      </c>
      <c r="U1295" s="31">
        <v>0.99393939393939401</v>
      </c>
      <c r="V1295" s="29">
        <v>5</v>
      </c>
      <c r="W1295" s="31">
        <v>6.0606060606060597E-3</v>
      </c>
      <c r="X1295" s="29">
        <v>0</v>
      </c>
      <c r="Y1295" s="29">
        <v>0</v>
      </c>
      <c r="Z1295" s="29" t="s">
        <v>1869</v>
      </c>
      <c r="AA1295" s="29">
        <v>0</v>
      </c>
      <c r="AB1295" s="29">
        <v>0</v>
      </c>
      <c r="AC1295" s="29">
        <v>0</v>
      </c>
      <c r="AD1295" s="28">
        <v>410</v>
      </c>
      <c r="AE1295" s="29">
        <v>415</v>
      </c>
      <c r="AF1295" s="29">
        <v>0</v>
      </c>
      <c r="AG1295" s="29">
        <v>0</v>
      </c>
      <c r="AH1295" s="29">
        <v>0</v>
      </c>
      <c r="AI1295" s="29">
        <v>0</v>
      </c>
      <c r="AJ1295" s="29">
        <v>0</v>
      </c>
      <c r="AK1295" s="29">
        <v>0</v>
      </c>
      <c r="AL1295" s="29">
        <v>0</v>
      </c>
      <c r="AM1295" s="29">
        <v>0</v>
      </c>
      <c r="AN1295" s="29">
        <v>0</v>
      </c>
      <c r="AO1295" s="29">
        <v>431</v>
      </c>
      <c r="AP1295" s="72">
        <f>Table6[[#This Row],[FRL]]/Table6[[#This Row],[Total Students]]</f>
        <v>0.52242424242424246</v>
      </c>
      <c r="AQ1295" s="29">
        <v>431</v>
      </c>
      <c r="AR1295" s="57">
        <f>Table6[[#This Row],[At Risk]]/Table6[[#This Row],[Total Students]]</f>
        <v>0.52242424242424246</v>
      </c>
      <c r="AS1295" s="29" t="s">
        <v>1767</v>
      </c>
      <c r="AT1295" s="29" t="s">
        <v>1957</v>
      </c>
      <c r="AU1295" s="70" t="s">
        <v>3247</v>
      </c>
    </row>
    <row r="1296" spans="2:47" ht="30" x14ac:dyDescent="0.25">
      <c r="B1296" s="28" t="s">
        <v>1808</v>
      </c>
      <c r="C1296" s="28" t="s">
        <v>212</v>
      </c>
      <c r="D1296" s="28" t="s">
        <v>213</v>
      </c>
      <c r="E1296" s="28" t="s">
        <v>2927</v>
      </c>
      <c r="F1296" s="28" t="s">
        <v>1639</v>
      </c>
      <c r="G1296" s="29">
        <v>1551</v>
      </c>
      <c r="H1296" s="29">
        <v>751</v>
      </c>
      <c r="I1296" s="31">
        <v>0.48420373952288798</v>
      </c>
      <c r="J1296" s="29">
        <v>800</v>
      </c>
      <c r="K1296" s="31">
        <v>0.51579626047711202</v>
      </c>
      <c r="L1296" s="29">
        <v>0</v>
      </c>
      <c r="M1296" s="29">
        <v>13</v>
      </c>
      <c r="N1296" s="29">
        <v>804</v>
      </c>
      <c r="O1296" s="29">
        <v>20</v>
      </c>
      <c r="P1296" s="29">
        <v>0</v>
      </c>
      <c r="Q1296" s="29">
        <v>691</v>
      </c>
      <c r="R1296" s="29">
        <v>23</v>
      </c>
      <c r="S1296" s="29">
        <f>SUM(Table6[[#This Row],[AmInd]:[HawPI]],Table6[[#This Row],[Multiple]])</f>
        <v>860</v>
      </c>
      <c r="T1296" s="29">
        <v>1543</v>
      </c>
      <c r="U1296" s="31">
        <v>0.99484203739522903</v>
      </c>
      <c r="V1296" s="29">
        <v>8</v>
      </c>
      <c r="W1296" s="31">
        <v>5.1579626047711198E-3</v>
      </c>
      <c r="X1296" s="29">
        <v>0</v>
      </c>
      <c r="Y1296" s="29">
        <v>0</v>
      </c>
      <c r="Z1296" s="29" t="s">
        <v>1869</v>
      </c>
      <c r="AA1296" s="29">
        <v>0</v>
      </c>
      <c r="AB1296" s="29">
        <v>0</v>
      </c>
      <c r="AC1296" s="29">
        <v>0</v>
      </c>
      <c r="AD1296" s="28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451</v>
      </c>
      <c r="AK1296" s="29">
        <v>11</v>
      </c>
      <c r="AL1296" s="29">
        <v>380</v>
      </c>
      <c r="AM1296" s="29">
        <v>367</v>
      </c>
      <c r="AN1296" s="29">
        <v>342</v>
      </c>
      <c r="AO1296" s="29">
        <v>768</v>
      </c>
      <c r="AP1296" s="72">
        <f>Table6[[#This Row],[FRL]]/Table6[[#This Row],[Total Students]]</f>
        <v>0.49516441005802708</v>
      </c>
      <c r="AQ1296" s="29">
        <v>775</v>
      </c>
      <c r="AR1296" s="57">
        <f>Table6[[#This Row],[At Risk]]/Table6[[#This Row],[Total Students]]</f>
        <v>0.49967762733720178</v>
      </c>
      <c r="AS1296" s="29" t="s">
        <v>1767</v>
      </c>
      <c r="AT1296" s="29" t="s">
        <v>1957</v>
      </c>
      <c r="AU1296" s="70" t="s">
        <v>3247</v>
      </c>
    </row>
    <row r="1297" spans="2:47" ht="30" x14ac:dyDescent="0.25">
      <c r="B1297" s="28" t="s">
        <v>1808</v>
      </c>
      <c r="C1297" s="28" t="s">
        <v>212</v>
      </c>
      <c r="D1297" s="28" t="s">
        <v>213</v>
      </c>
      <c r="E1297" s="28" t="s">
        <v>2928</v>
      </c>
      <c r="F1297" s="28" t="s">
        <v>1640</v>
      </c>
      <c r="G1297" s="29">
        <v>823</v>
      </c>
      <c r="H1297" s="29">
        <v>408</v>
      </c>
      <c r="I1297" s="31">
        <v>0.49574726609963499</v>
      </c>
      <c r="J1297" s="29">
        <v>415</v>
      </c>
      <c r="K1297" s="31">
        <v>0.50425273390036496</v>
      </c>
      <c r="L1297" s="29">
        <v>0</v>
      </c>
      <c r="M1297" s="29">
        <v>8</v>
      </c>
      <c r="N1297" s="29">
        <v>401</v>
      </c>
      <c r="O1297" s="29">
        <v>18</v>
      </c>
      <c r="P1297" s="29">
        <v>0</v>
      </c>
      <c r="Q1297" s="29">
        <v>369</v>
      </c>
      <c r="R1297" s="29">
        <v>27</v>
      </c>
      <c r="S1297" s="29">
        <f>SUM(Table6[[#This Row],[AmInd]:[HawPI]],Table6[[#This Row],[Multiple]])</f>
        <v>454</v>
      </c>
      <c r="T1297" s="29">
        <v>822</v>
      </c>
      <c r="U1297" s="31">
        <v>0.998784933171324</v>
      </c>
      <c r="V1297" s="29">
        <v>1</v>
      </c>
      <c r="W1297" s="31">
        <v>1.2150668286755801E-3</v>
      </c>
      <c r="X1297" s="29">
        <v>0</v>
      </c>
      <c r="Y1297" s="29">
        <v>0</v>
      </c>
      <c r="Z1297" s="29" t="s">
        <v>1869</v>
      </c>
      <c r="AA1297" s="29">
        <v>0</v>
      </c>
      <c r="AB1297" s="29">
        <v>0</v>
      </c>
      <c r="AC1297" s="29">
        <v>0</v>
      </c>
      <c r="AD1297" s="28">
        <v>0</v>
      </c>
      <c r="AE1297" s="29">
        <v>0</v>
      </c>
      <c r="AF1297" s="29">
        <v>409</v>
      </c>
      <c r="AG1297" s="29">
        <v>414</v>
      </c>
      <c r="AH1297" s="29">
        <v>0</v>
      </c>
      <c r="AI1297" s="29">
        <v>0</v>
      </c>
      <c r="AJ1297" s="29">
        <v>0</v>
      </c>
      <c r="AK1297" s="29">
        <v>0</v>
      </c>
      <c r="AL1297" s="29">
        <v>0</v>
      </c>
      <c r="AM1297" s="29">
        <v>0</v>
      </c>
      <c r="AN1297" s="29">
        <v>0</v>
      </c>
      <c r="AO1297" s="29">
        <v>439</v>
      </c>
      <c r="AP1297" s="72">
        <f>Table6[[#This Row],[FRL]]/Table6[[#This Row],[Total Students]]</f>
        <v>0.53341433778857839</v>
      </c>
      <c r="AQ1297" s="29">
        <v>439</v>
      </c>
      <c r="AR1297" s="57">
        <f>Table6[[#This Row],[At Risk]]/Table6[[#This Row],[Total Students]]</f>
        <v>0.53341433778857839</v>
      </c>
      <c r="AS1297" s="29" t="s">
        <v>1767</v>
      </c>
      <c r="AT1297" s="29" t="s">
        <v>1957</v>
      </c>
      <c r="AU1297" s="70" t="s">
        <v>3247</v>
      </c>
    </row>
    <row r="1298" spans="2:47" ht="30" x14ac:dyDescent="0.25">
      <c r="B1298" s="28" t="s">
        <v>1808</v>
      </c>
      <c r="C1298" s="28" t="s">
        <v>212</v>
      </c>
      <c r="D1298" s="28" t="s">
        <v>213</v>
      </c>
      <c r="E1298" s="28" t="s">
        <v>2929</v>
      </c>
      <c r="F1298" s="28" t="s">
        <v>1641</v>
      </c>
      <c r="G1298" s="29">
        <v>43</v>
      </c>
      <c r="H1298" s="29">
        <v>9</v>
      </c>
      <c r="I1298" s="31">
        <v>0.209302325581395</v>
      </c>
      <c r="J1298" s="29">
        <v>34</v>
      </c>
      <c r="K1298" s="31">
        <v>0.79069767441860495</v>
      </c>
      <c r="L1298" s="29">
        <v>0</v>
      </c>
      <c r="M1298" s="29">
        <v>1</v>
      </c>
      <c r="N1298" s="29">
        <v>18</v>
      </c>
      <c r="O1298" s="29">
        <v>2</v>
      </c>
      <c r="P1298" s="29">
        <v>0</v>
      </c>
      <c r="Q1298" s="29">
        <v>20</v>
      </c>
      <c r="R1298" s="29">
        <v>2</v>
      </c>
      <c r="S1298" s="29">
        <f>SUM(Table6[[#This Row],[AmInd]:[HawPI]],Table6[[#This Row],[Multiple]])</f>
        <v>23</v>
      </c>
      <c r="T1298" s="29">
        <v>43</v>
      </c>
      <c r="U1298" s="31">
        <v>1</v>
      </c>
      <c r="V1298" s="29">
        <v>0</v>
      </c>
      <c r="W1298" s="31">
        <v>0</v>
      </c>
      <c r="X1298" s="29">
        <v>0</v>
      </c>
      <c r="Y1298" s="29">
        <v>43</v>
      </c>
      <c r="Z1298" s="29" t="s">
        <v>1869</v>
      </c>
      <c r="AA1298" s="29">
        <v>0</v>
      </c>
      <c r="AB1298" s="29">
        <v>0</v>
      </c>
      <c r="AC1298" s="29">
        <v>0</v>
      </c>
      <c r="AD1298" s="28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22</v>
      </c>
      <c r="AP1298" s="72">
        <f>Table6[[#This Row],[FRL]]/Table6[[#This Row],[Total Students]]</f>
        <v>0.51162790697674421</v>
      </c>
      <c r="AQ1298" s="29">
        <v>22</v>
      </c>
      <c r="AR1298" s="57">
        <f>Table6[[#This Row],[At Risk]]/Table6[[#This Row],[Total Students]]</f>
        <v>0.51162790697674421</v>
      </c>
      <c r="AS1298" s="29" t="s">
        <v>1767</v>
      </c>
      <c r="AT1298" s="29" t="s">
        <v>1957</v>
      </c>
      <c r="AU1298" s="70" t="s">
        <v>3247</v>
      </c>
    </row>
    <row r="1299" spans="2:47" ht="30" x14ac:dyDescent="0.25">
      <c r="B1299" s="28" t="s">
        <v>1808</v>
      </c>
      <c r="C1299" s="28" t="s">
        <v>212</v>
      </c>
      <c r="D1299" s="28" t="s">
        <v>213</v>
      </c>
      <c r="E1299" s="28" t="s">
        <v>2930</v>
      </c>
      <c r="F1299" s="28" t="s">
        <v>1642</v>
      </c>
      <c r="G1299" s="29">
        <v>829</v>
      </c>
      <c r="H1299" s="29">
        <v>410</v>
      </c>
      <c r="I1299" s="31">
        <v>0.49457177322074802</v>
      </c>
      <c r="J1299" s="29">
        <v>419</v>
      </c>
      <c r="K1299" s="31">
        <v>0.50542822677925203</v>
      </c>
      <c r="L1299" s="29">
        <v>1</v>
      </c>
      <c r="M1299" s="29">
        <v>9</v>
      </c>
      <c r="N1299" s="29">
        <v>393</v>
      </c>
      <c r="O1299" s="29">
        <v>15</v>
      </c>
      <c r="P1299" s="29">
        <v>0</v>
      </c>
      <c r="Q1299" s="29">
        <v>381</v>
      </c>
      <c r="R1299" s="29">
        <v>30</v>
      </c>
      <c r="S1299" s="29">
        <f>SUM(Table6[[#This Row],[AmInd]:[HawPI]],Table6[[#This Row],[Multiple]])</f>
        <v>448</v>
      </c>
      <c r="T1299" s="29">
        <v>824</v>
      </c>
      <c r="U1299" s="31">
        <v>0.99396863691194204</v>
      </c>
      <c r="V1299" s="29">
        <v>5</v>
      </c>
      <c r="W1299" s="31">
        <v>6.0313630880579E-3</v>
      </c>
      <c r="X1299" s="29">
        <v>0</v>
      </c>
      <c r="Y1299" s="29">
        <v>0</v>
      </c>
      <c r="Z1299" s="29" t="s">
        <v>1869</v>
      </c>
      <c r="AA1299" s="29">
        <v>0</v>
      </c>
      <c r="AB1299" s="29">
        <v>416</v>
      </c>
      <c r="AC1299" s="29">
        <v>413</v>
      </c>
      <c r="AD1299" s="28">
        <v>0</v>
      </c>
      <c r="AE1299" s="29">
        <v>0</v>
      </c>
      <c r="AF1299" s="29">
        <v>0</v>
      </c>
      <c r="AG1299" s="29">
        <v>0</v>
      </c>
      <c r="AH1299" s="29">
        <v>0</v>
      </c>
      <c r="AI1299" s="29">
        <v>0</v>
      </c>
      <c r="AJ1299" s="29">
        <v>0</v>
      </c>
      <c r="AK1299" s="29">
        <v>0</v>
      </c>
      <c r="AL1299" s="29">
        <v>0</v>
      </c>
      <c r="AM1299" s="29">
        <v>0</v>
      </c>
      <c r="AN1299" s="29">
        <v>0</v>
      </c>
      <c r="AO1299" s="29">
        <v>462</v>
      </c>
      <c r="AP1299" s="72">
        <f>Table6[[#This Row],[FRL]]/Table6[[#This Row],[Total Students]]</f>
        <v>0.55729794933655008</v>
      </c>
      <c r="AQ1299" s="29">
        <v>465</v>
      </c>
      <c r="AR1299" s="57">
        <f>Table6[[#This Row],[At Risk]]/Table6[[#This Row],[Total Students]]</f>
        <v>0.56091676718938477</v>
      </c>
      <c r="AS1299" s="29" t="s">
        <v>1767</v>
      </c>
      <c r="AT1299" s="29" t="s">
        <v>1957</v>
      </c>
      <c r="AU1299" s="70" t="s">
        <v>3247</v>
      </c>
    </row>
    <row r="1300" spans="2:47" ht="30" x14ac:dyDescent="0.25">
      <c r="B1300" s="28" t="s">
        <v>1808</v>
      </c>
      <c r="C1300" s="28" t="s">
        <v>212</v>
      </c>
      <c r="D1300" s="28" t="s">
        <v>213</v>
      </c>
      <c r="E1300" s="28" t="s">
        <v>2931</v>
      </c>
      <c r="F1300" s="28" t="s">
        <v>1643</v>
      </c>
      <c r="G1300" s="29">
        <v>13</v>
      </c>
      <c r="H1300" s="29">
        <v>4</v>
      </c>
      <c r="I1300" s="31">
        <v>0.30769230769230799</v>
      </c>
      <c r="J1300" s="29">
        <v>9</v>
      </c>
      <c r="K1300" s="31">
        <v>0.69230769230769196</v>
      </c>
      <c r="L1300" s="29">
        <v>0</v>
      </c>
      <c r="M1300" s="29">
        <v>0</v>
      </c>
      <c r="N1300" s="29">
        <v>7</v>
      </c>
      <c r="O1300" s="29">
        <v>0</v>
      </c>
      <c r="P1300" s="29">
        <v>0</v>
      </c>
      <c r="Q1300" s="29">
        <v>5</v>
      </c>
      <c r="R1300" s="29">
        <v>1</v>
      </c>
      <c r="S1300" s="29">
        <f>SUM(Table6[[#This Row],[AmInd]:[HawPI]],Table6[[#This Row],[Multiple]])</f>
        <v>8</v>
      </c>
      <c r="T1300" s="29">
        <v>13</v>
      </c>
      <c r="U1300" s="31">
        <v>1</v>
      </c>
      <c r="V1300" s="29">
        <v>0</v>
      </c>
      <c r="W1300" s="31">
        <v>0</v>
      </c>
      <c r="X1300" s="29">
        <v>0</v>
      </c>
      <c r="Y1300" s="29">
        <v>13</v>
      </c>
      <c r="Z1300" s="29" t="s">
        <v>1869</v>
      </c>
      <c r="AA1300" s="29">
        <v>0</v>
      </c>
      <c r="AB1300" s="29">
        <v>0</v>
      </c>
      <c r="AC1300" s="29">
        <v>0</v>
      </c>
      <c r="AD1300" s="28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3</v>
      </c>
      <c r="AP1300" s="72">
        <f>Table6[[#This Row],[FRL]]/Table6[[#This Row],[Total Students]]</f>
        <v>0.23076923076923078</v>
      </c>
      <c r="AQ1300" s="29">
        <v>3</v>
      </c>
      <c r="AR1300" s="57">
        <f>Table6[[#This Row],[At Risk]]/Table6[[#This Row],[Total Students]]</f>
        <v>0.23076923076923078</v>
      </c>
      <c r="AS1300" s="29" t="s">
        <v>1767</v>
      </c>
      <c r="AT1300" s="29" t="s">
        <v>1957</v>
      </c>
      <c r="AU1300" s="70" t="s">
        <v>3247</v>
      </c>
    </row>
    <row r="1301" spans="2:47" ht="30" x14ac:dyDescent="0.25">
      <c r="B1301" s="28" t="s">
        <v>1808</v>
      </c>
      <c r="C1301" s="28" t="s">
        <v>214</v>
      </c>
      <c r="D1301" s="28" t="s">
        <v>215</v>
      </c>
      <c r="E1301" s="28" t="s">
        <v>2932</v>
      </c>
      <c r="F1301" s="28" t="s">
        <v>1644</v>
      </c>
      <c r="G1301" s="29">
        <v>217</v>
      </c>
      <c r="H1301" s="29">
        <v>87</v>
      </c>
      <c r="I1301" s="31">
        <v>0.40092165898617499</v>
      </c>
      <c r="J1301" s="29">
        <v>130</v>
      </c>
      <c r="K1301" s="31">
        <v>0.59907834101382496</v>
      </c>
      <c r="L1301" s="29">
        <v>0</v>
      </c>
      <c r="M1301" s="29">
        <v>2</v>
      </c>
      <c r="N1301" s="29">
        <v>205</v>
      </c>
      <c r="O1301" s="29">
        <v>6</v>
      </c>
      <c r="P1301" s="29">
        <v>0</v>
      </c>
      <c r="Q1301" s="29">
        <v>3</v>
      </c>
      <c r="R1301" s="29">
        <v>1</v>
      </c>
      <c r="S1301" s="29">
        <f>SUM(Table6[[#This Row],[AmInd]:[HawPI]],Table6[[#This Row],[Multiple]])</f>
        <v>214</v>
      </c>
      <c r="T1301" s="29">
        <v>217</v>
      </c>
      <c r="U1301" s="31">
        <v>1</v>
      </c>
      <c r="V1301" s="29">
        <v>0</v>
      </c>
      <c r="W1301" s="31">
        <v>0</v>
      </c>
      <c r="X1301" s="29">
        <v>0</v>
      </c>
      <c r="Y1301" s="29">
        <v>0</v>
      </c>
      <c r="Z1301" s="29" t="s">
        <v>1869</v>
      </c>
      <c r="AA1301" s="29">
        <v>34</v>
      </c>
      <c r="AB1301" s="29">
        <v>25</v>
      </c>
      <c r="AC1301" s="29">
        <v>35</v>
      </c>
      <c r="AD1301" s="28">
        <v>42</v>
      </c>
      <c r="AE1301" s="29">
        <v>40</v>
      </c>
      <c r="AF1301" s="29">
        <v>41</v>
      </c>
      <c r="AG1301" s="29">
        <v>0</v>
      </c>
      <c r="AH1301" s="29">
        <v>0</v>
      </c>
      <c r="AI1301" s="29">
        <v>0</v>
      </c>
      <c r="AJ1301" s="29">
        <v>0</v>
      </c>
      <c r="AK1301" s="29">
        <v>0</v>
      </c>
      <c r="AL1301" s="29">
        <v>0</v>
      </c>
      <c r="AM1301" s="29">
        <v>0</v>
      </c>
      <c r="AN1301" s="29">
        <v>0</v>
      </c>
      <c r="AO1301" s="29">
        <v>174</v>
      </c>
      <c r="AP1301" s="72">
        <f>Table6[[#This Row],[FRL]]/Table6[[#This Row],[Total Students]]</f>
        <v>0.8018433179723502</v>
      </c>
      <c r="AQ1301" s="29">
        <v>174</v>
      </c>
      <c r="AR1301" s="57">
        <f>Table6[[#This Row],[At Risk]]/Table6[[#This Row],[Total Students]]</f>
        <v>0.8018433179723502</v>
      </c>
      <c r="AS1301" s="29" t="s">
        <v>1767</v>
      </c>
      <c r="AT1301" s="29" t="s">
        <v>1957</v>
      </c>
      <c r="AU1301" s="70" t="s">
        <v>3246</v>
      </c>
    </row>
    <row r="1302" spans="2:47" ht="30" x14ac:dyDescent="0.25">
      <c r="B1302" s="28" t="s">
        <v>1808</v>
      </c>
      <c r="C1302" s="28" t="s">
        <v>214</v>
      </c>
      <c r="D1302" s="28" t="s">
        <v>215</v>
      </c>
      <c r="E1302" s="28" t="s">
        <v>2933</v>
      </c>
      <c r="F1302" s="28" t="s">
        <v>1645</v>
      </c>
      <c r="G1302" s="29">
        <v>528</v>
      </c>
      <c r="H1302" s="29">
        <v>251</v>
      </c>
      <c r="I1302" s="31">
        <v>0.47537878787878801</v>
      </c>
      <c r="J1302" s="29">
        <v>277</v>
      </c>
      <c r="K1302" s="31">
        <v>0.52462121212121204</v>
      </c>
      <c r="L1302" s="29">
        <v>0</v>
      </c>
      <c r="M1302" s="29">
        <v>1</v>
      </c>
      <c r="N1302" s="29">
        <v>499</v>
      </c>
      <c r="O1302" s="29">
        <v>3</v>
      </c>
      <c r="P1302" s="29">
        <v>1</v>
      </c>
      <c r="Q1302" s="29">
        <v>23</v>
      </c>
      <c r="R1302" s="29">
        <v>1</v>
      </c>
      <c r="S1302" s="29">
        <f>SUM(Table6[[#This Row],[AmInd]:[HawPI]],Table6[[#This Row],[Multiple]])</f>
        <v>505</v>
      </c>
      <c r="T1302" s="29">
        <v>528</v>
      </c>
      <c r="U1302" s="31">
        <v>1</v>
      </c>
      <c r="V1302" s="29">
        <v>0</v>
      </c>
      <c r="W1302" s="31">
        <v>0</v>
      </c>
      <c r="X1302" s="29">
        <v>0</v>
      </c>
      <c r="Y1302" s="29">
        <v>0</v>
      </c>
      <c r="Z1302" s="29" t="s">
        <v>1869</v>
      </c>
      <c r="AA1302" s="29">
        <v>0</v>
      </c>
      <c r="AB1302" s="29">
        <v>0</v>
      </c>
      <c r="AC1302" s="29">
        <v>0</v>
      </c>
      <c r="AD1302" s="28">
        <v>0</v>
      </c>
      <c r="AE1302" s="29">
        <v>0</v>
      </c>
      <c r="AF1302" s="29">
        <v>0</v>
      </c>
      <c r="AG1302" s="29">
        <v>0</v>
      </c>
      <c r="AH1302" s="29">
        <v>0</v>
      </c>
      <c r="AI1302" s="29">
        <v>0</v>
      </c>
      <c r="AJ1302" s="29">
        <v>135</v>
      </c>
      <c r="AK1302" s="29">
        <v>1</v>
      </c>
      <c r="AL1302" s="29">
        <v>146</v>
      </c>
      <c r="AM1302" s="29">
        <v>143</v>
      </c>
      <c r="AN1302" s="29">
        <v>103</v>
      </c>
      <c r="AO1302" s="29">
        <v>425</v>
      </c>
      <c r="AP1302" s="72">
        <f>Table6[[#This Row],[FRL]]/Table6[[#This Row],[Total Students]]</f>
        <v>0.80492424242424243</v>
      </c>
      <c r="AQ1302" s="29">
        <v>425</v>
      </c>
      <c r="AR1302" s="57">
        <f>Table6[[#This Row],[At Risk]]/Table6[[#This Row],[Total Students]]</f>
        <v>0.80492424242424243</v>
      </c>
      <c r="AS1302" s="29" t="s">
        <v>1767</v>
      </c>
      <c r="AT1302" s="29" t="s">
        <v>1957</v>
      </c>
      <c r="AU1302" s="70" t="s">
        <v>3246</v>
      </c>
    </row>
    <row r="1303" spans="2:47" ht="30" x14ac:dyDescent="0.25">
      <c r="B1303" s="28" t="s">
        <v>1808</v>
      </c>
      <c r="C1303" s="28" t="s">
        <v>214</v>
      </c>
      <c r="D1303" s="28" t="s">
        <v>215</v>
      </c>
      <c r="E1303" s="28" t="s">
        <v>2934</v>
      </c>
      <c r="F1303" s="28" t="s">
        <v>1646</v>
      </c>
      <c r="G1303" s="29">
        <v>266</v>
      </c>
      <c r="H1303" s="29">
        <v>119</v>
      </c>
      <c r="I1303" s="31">
        <v>0.44736842105263203</v>
      </c>
      <c r="J1303" s="29">
        <v>147</v>
      </c>
      <c r="K1303" s="31">
        <v>0.55263157894736803</v>
      </c>
      <c r="L1303" s="29">
        <v>1</v>
      </c>
      <c r="M1303" s="29">
        <v>0</v>
      </c>
      <c r="N1303" s="29">
        <v>254</v>
      </c>
      <c r="O1303" s="29">
        <v>5</v>
      </c>
      <c r="P1303" s="29">
        <v>0</v>
      </c>
      <c r="Q1303" s="29">
        <v>4</v>
      </c>
      <c r="R1303" s="29">
        <v>2</v>
      </c>
      <c r="S1303" s="29">
        <f>SUM(Table6[[#This Row],[AmInd]:[HawPI]],Table6[[#This Row],[Multiple]])</f>
        <v>262</v>
      </c>
      <c r="T1303" s="29">
        <v>266</v>
      </c>
      <c r="U1303" s="31">
        <v>1</v>
      </c>
      <c r="V1303" s="29">
        <v>0</v>
      </c>
      <c r="W1303" s="31">
        <v>0</v>
      </c>
      <c r="X1303" s="29">
        <v>0</v>
      </c>
      <c r="Y1303" s="29">
        <v>0</v>
      </c>
      <c r="Z1303" s="29" t="s">
        <v>1869</v>
      </c>
      <c r="AA1303" s="29">
        <v>0</v>
      </c>
      <c r="AB1303" s="29">
        <v>0</v>
      </c>
      <c r="AC1303" s="29">
        <v>0</v>
      </c>
      <c r="AD1303" s="28">
        <v>0</v>
      </c>
      <c r="AE1303" s="29">
        <v>0</v>
      </c>
      <c r="AF1303" s="29">
        <v>0</v>
      </c>
      <c r="AG1303" s="29">
        <v>75</v>
      </c>
      <c r="AH1303" s="29">
        <v>79</v>
      </c>
      <c r="AI1303" s="29">
        <v>112</v>
      </c>
      <c r="AJ1303" s="29">
        <v>0</v>
      </c>
      <c r="AK1303" s="29">
        <v>0</v>
      </c>
      <c r="AL1303" s="29">
        <v>0</v>
      </c>
      <c r="AM1303" s="29">
        <v>0</v>
      </c>
      <c r="AN1303" s="29">
        <v>0</v>
      </c>
      <c r="AO1303" s="29">
        <v>232</v>
      </c>
      <c r="AP1303" s="72">
        <f>Table6[[#This Row],[FRL]]/Table6[[#This Row],[Total Students]]</f>
        <v>0.8721804511278195</v>
      </c>
      <c r="AQ1303" s="29">
        <v>232</v>
      </c>
      <c r="AR1303" s="57">
        <f>Table6[[#This Row],[At Risk]]/Table6[[#This Row],[Total Students]]</f>
        <v>0.8721804511278195</v>
      </c>
      <c r="AS1303" s="29" t="s">
        <v>1767</v>
      </c>
      <c r="AT1303" s="29" t="s">
        <v>1957</v>
      </c>
      <c r="AU1303" s="70" t="s">
        <v>3246</v>
      </c>
    </row>
    <row r="1304" spans="2:47" ht="30" x14ac:dyDescent="0.25">
      <c r="B1304" s="28" t="s">
        <v>1808</v>
      </c>
      <c r="C1304" s="28" t="s">
        <v>214</v>
      </c>
      <c r="D1304" s="28" t="s">
        <v>215</v>
      </c>
      <c r="E1304" s="28" t="s">
        <v>2935</v>
      </c>
      <c r="F1304" s="28" t="s">
        <v>1647</v>
      </c>
      <c r="G1304" s="29">
        <v>163</v>
      </c>
      <c r="H1304" s="29">
        <v>71</v>
      </c>
      <c r="I1304" s="31">
        <v>0.43558282208589</v>
      </c>
      <c r="J1304" s="29">
        <v>92</v>
      </c>
      <c r="K1304" s="31">
        <v>0.56441717791410995</v>
      </c>
      <c r="L1304" s="29">
        <v>0</v>
      </c>
      <c r="M1304" s="29">
        <v>0</v>
      </c>
      <c r="N1304" s="29">
        <v>147</v>
      </c>
      <c r="O1304" s="29">
        <v>5</v>
      </c>
      <c r="P1304" s="29">
        <v>0</v>
      </c>
      <c r="Q1304" s="29">
        <v>8</v>
      </c>
      <c r="R1304" s="29">
        <v>3</v>
      </c>
      <c r="S1304" s="29">
        <f>SUM(Table6[[#This Row],[AmInd]:[HawPI]],Table6[[#This Row],[Multiple]])</f>
        <v>155</v>
      </c>
      <c r="T1304" s="29">
        <v>162</v>
      </c>
      <c r="U1304" s="31">
        <v>0.99386503067484699</v>
      </c>
      <c r="V1304" s="29">
        <v>1</v>
      </c>
      <c r="W1304" s="31">
        <v>6.13496932515337E-3</v>
      </c>
      <c r="X1304" s="29">
        <v>0</v>
      </c>
      <c r="Y1304" s="29">
        <v>0</v>
      </c>
      <c r="Z1304" s="29" t="s">
        <v>1869</v>
      </c>
      <c r="AA1304" s="29">
        <v>29</v>
      </c>
      <c r="AB1304" s="29">
        <v>29</v>
      </c>
      <c r="AC1304" s="29">
        <v>23</v>
      </c>
      <c r="AD1304" s="28">
        <v>29</v>
      </c>
      <c r="AE1304" s="29">
        <v>23</v>
      </c>
      <c r="AF1304" s="29">
        <v>30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142</v>
      </c>
      <c r="AP1304" s="72">
        <f>Table6[[#This Row],[FRL]]/Table6[[#This Row],[Total Students]]</f>
        <v>0.87116564417177911</v>
      </c>
      <c r="AQ1304" s="29">
        <v>142</v>
      </c>
      <c r="AR1304" s="57">
        <f>Table6[[#This Row],[At Risk]]/Table6[[#This Row],[Total Students]]</f>
        <v>0.87116564417177911</v>
      </c>
      <c r="AS1304" s="29" t="s">
        <v>1767</v>
      </c>
      <c r="AT1304" s="29" t="s">
        <v>1957</v>
      </c>
      <c r="AU1304" s="70" t="s">
        <v>3246</v>
      </c>
    </row>
    <row r="1305" spans="2:47" ht="30" x14ac:dyDescent="0.25">
      <c r="B1305" s="28" t="s">
        <v>1808</v>
      </c>
      <c r="C1305" s="28" t="s">
        <v>214</v>
      </c>
      <c r="D1305" s="28" t="s">
        <v>215</v>
      </c>
      <c r="E1305" s="28" t="s">
        <v>2936</v>
      </c>
      <c r="F1305" s="28" t="s">
        <v>1648</v>
      </c>
      <c r="G1305" s="29">
        <v>239</v>
      </c>
      <c r="H1305" s="29">
        <v>134</v>
      </c>
      <c r="I1305" s="31">
        <v>0.56066945606694596</v>
      </c>
      <c r="J1305" s="29">
        <v>105</v>
      </c>
      <c r="K1305" s="31">
        <v>0.43933054393305399</v>
      </c>
      <c r="L1305" s="29">
        <v>0</v>
      </c>
      <c r="M1305" s="29">
        <v>1</v>
      </c>
      <c r="N1305" s="29">
        <v>222</v>
      </c>
      <c r="O1305" s="29">
        <v>8</v>
      </c>
      <c r="P1305" s="29">
        <v>0</v>
      </c>
      <c r="Q1305" s="29">
        <v>6</v>
      </c>
      <c r="R1305" s="29">
        <v>2</v>
      </c>
      <c r="S1305" s="29">
        <f>SUM(Table6[[#This Row],[AmInd]:[HawPI]],Table6[[#This Row],[Multiple]])</f>
        <v>233</v>
      </c>
      <c r="T1305" s="29">
        <v>239</v>
      </c>
      <c r="U1305" s="31">
        <v>1</v>
      </c>
      <c r="V1305" s="29">
        <v>0</v>
      </c>
      <c r="W1305" s="31">
        <v>0</v>
      </c>
      <c r="X1305" s="29">
        <v>0</v>
      </c>
      <c r="Y1305" s="29">
        <v>0</v>
      </c>
      <c r="Z1305" s="29" t="s">
        <v>1869</v>
      </c>
      <c r="AA1305" s="29">
        <v>18</v>
      </c>
      <c r="AB1305" s="29">
        <v>21</v>
      </c>
      <c r="AC1305" s="29">
        <v>29</v>
      </c>
      <c r="AD1305" s="28">
        <v>30</v>
      </c>
      <c r="AE1305" s="29">
        <v>28</v>
      </c>
      <c r="AF1305" s="29">
        <v>17</v>
      </c>
      <c r="AG1305" s="29">
        <v>32</v>
      </c>
      <c r="AH1305" s="29">
        <v>38</v>
      </c>
      <c r="AI1305" s="29">
        <v>26</v>
      </c>
      <c r="AJ1305" s="29">
        <v>0</v>
      </c>
      <c r="AK1305" s="29">
        <v>0</v>
      </c>
      <c r="AL1305" s="29">
        <v>0</v>
      </c>
      <c r="AM1305" s="29">
        <v>0</v>
      </c>
      <c r="AN1305" s="29">
        <v>0</v>
      </c>
      <c r="AO1305" s="29">
        <v>186</v>
      </c>
      <c r="AP1305" s="72">
        <f>Table6[[#This Row],[FRL]]/Table6[[#This Row],[Total Students]]</f>
        <v>0.77824267782426781</v>
      </c>
      <c r="AQ1305" s="29">
        <v>186</v>
      </c>
      <c r="AR1305" s="57">
        <f>Table6[[#This Row],[At Risk]]/Table6[[#This Row],[Total Students]]</f>
        <v>0.77824267782426781</v>
      </c>
      <c r="AS1305" s="29" t="s">
        <v>1767</v>
      </c>
      <c r="AT1305" s="29" t="s">
        <v>1957</v>
      </c>
      <c r="AU1305" s="70" t="s">
        <v>3246</v>
      </c>
    </row>
    <row r="1306" spans="2:47" ht="30" x14ac:dyDescent="0.25">
      <c r="B1306" s="28" t="s">
        <v>1808</v>
      </c>
      <c r="C1306" s="28" t="s">
        <v>216</v>
      </c>
      <c r="D1306" s="28" t="s">
        <v>217</v>
      </c>
      <c r="E1306" s="28" t="s">
        <v>2937</v>
      </c>
      <c r="F1306" s="28" t="s">
        <v>1649</v>
      </c>
      <c r="G1306" s="29">
        <v>325</v>
      </c>
      <c r="H1306" s="29">
        <v>157</v>
      </c>
      <c r="I1306" s="31">
        <v>0.48307692307692301</v>
      </c>
      <c r="J1306" s="29">
        <v>168</v>
      </c>
      <c r="K1306" s="31">
        <v>0.51692307692307704</v>
      </c>
      <c r="L1306" s="29">
        <v>0</v>
      </c>
      <c r="M1306" s="29">
        <v>8</v>
      </c>
      <c r="N1306" s="29">
        <v>43</v>
      </c>
      <c r="O1306" s="29">
        <v>14</v>
      </c>
      <c r="P1306" s="29">
        <v>0</v>
      </c>
      <c r="Q1306" s="29">
        <v>249</v>
      </c>
      <c r="R1306" s="29">
        <v>11</v>
      </c>
      <c r="S1306" s="29">
        <f>SUM(Table6[[#This Row],[AmInd]:[HawPI]],Table6[[#This Row],[Multiple]])</f>
        <v>76</v>
      </c>
      <c r="T1306" s="29">
        <v>306</v>
      </c>
      <c r="U1306" s="31">
        <v>0.94153846153846199</v>
      </c>
      <c r="V1306" s="29">
        <v>19</v>
      </c>
      <c r="W1306" s="31">
        <v>5.8461538461538502E-2</v>
      </c>
      <c r="X1306" s="29">
        <v>0</v>
      </c>
      <c r="Y1306" s="29">
        <v>11</v>
      </c>
      <c r="Z1306" s="29" t="s">
        <v>1869</v>
      </c>
      <c r="AA1306" s="29">
        <v>314</v>
      </c>
      <c r="AB1306" s="29">
        <v>0</v>
      </c>
      <c r="AC1306" s="29">
        <v>0</v>
      </c>
      <c r="AD1306" s="28">
        <v>0</v>
      </c>
      <c r="AE1306" s="29">
        <v>0</v>
      </c>
      <c r="AF1306" s="29">
        <v>0</v>
      </c>
      <c r="AG1306" s="29">
        <v>0</v>
      </c>
      <c r="AH1306" s="29">
        <v>0</v>
      </c>
      <c r="AI1306" s="29">
        <v>0</v>
      </c>
      <c r="AJ1306" s="29">
        <v>0</v>
      </c>
      <c r="AK1306" s="29">
        <v>0</v>
      </c>
      <c r="AL1306" s="29">
        <v>0</v>
      </c>
      <c r="AM1306" s="29">
        <v>0</v>
      </c>
      <c r="AN1306" s="29">
        <v>0</v>
      </c>
      <c r="AO1306" s="29">
        <v>229</v>
      </c>
      <c r="AP1306" s="72">
        <f>Table6[[#This Row],[FRL]]/Table6[[#This Row],[Total Students]]</f>
        <v>0.70461538461538464</v>
      </c>
      <c r="AQ1306" s="29">
        <v>229</v>
      </c>
      <c r="AR1306" s="57">
        <f>Table6[[#This Row],[At Risk]]/Table6[[#This Row],[Total Students]]</f>
        <v>0.70461538461538464</v>
      </c>
      <c r="AS1306" s="29" t="s">
        <v>1767</v>
      </c>
      <c r="AT1306" s="29" t="s">
        <v>1957</v>
      </c>
      <c r="AU1306" s="70" t="s">
        <v>3246</v>
      </c>
    </row>
    <row r="1307" spans="2:47" ht="30" x14ac:dyDescent="0.25">
      <c r="B1307" s="28" t="s">
        <v>1808</v>
      </c>
      <c r="C1307" s="28" t="s">
        <v>216</v>
      </c>
      <c r="D1307" s="28" t="s">
        <v>217</v>
      </c>
      <c r="E1307" s="28" t="s">
        <v>2938</v>
      </c>
      <c r="F1307" s="28" t="s">
        <v>1650</v>
      </c>
      <c r="G1307" s="29">
        <v>708</v>
      </c>
      <c r="H1307" s="29">
        <v>361</v>
      </c>
      <c r="I1307" s="31">
        <v>0.50988700564971801</v>
      </c>
      <c r="J1307" s="29">
        <v>347</v>
      </c>
      <c r="K1307" s="31">
        <v>0.49011299435028199</v>
      </c>
      <c r="L1307" s="29">
        <v>0</v>
      </c>
      <c r="M1307" s="29">
        <v>14</v>
      </c>
      <c r="N1307" s="29">
        <v>101</v>
      </c>
      <c r="O1307" s="29">
        <v>27</v>
      </c>
      <c r="P1307" s="29">
        <v>0</v>
      </c>
      <c r="Q1307" s="29">
        <v>549</v>
      </c>
      <c r="R1307" s="29">
        <v>17</v>
      </c>
      <c r="S1307" s="29">
        <f>SUM(Table6[[#This Row],[AmInd]:[HawPI]],Table6[[#This Row],[Multiple]])</f>
        <v>159</v>
      </c>
      <c r="T1307" s="29">
        <v>671</v>
      </c>
      <c r="U1307" s="31">
        <v>0.94774011299435001</v>
      </c>
      <c r="V1307" s="29">
        <v>37</v>
      </c>
      <c r="W1307" s="31">
        <v>5.2259887005649701E-2</v>
      </c>
      <c r="X1307" s="29">
        <v>0</v>
      </c>
      <c r="Y1307" s="29">
        <v>0</v>
      </c>
      <c r="Z1307" s="29" t="s">
        <v>1869</v>
      </c>
      <c r="AA1307" s="29">
        <v>0</v>
      </c>
      <c r="AB1307" s="29">
        <v>355</v>
      </c>
      <c r="AC1307" s="29">
        <v>353</v>
      </c>
      <c r="AD1307" s="28">
        <v>0</v>
      </c>
      <c r="AE1307" s="29">
        <v>0</v>
      </c>
      <c r="AF1307" s="29">
        <v>0</v>
      </c>
      <c r="AG1307" s="29">
        <v>0</v>
      </c>
      <c r="AH1307" s="29">
        <v>0</v>
      </c>
      <c r="AI1307" s="29">
        <v>0</v>
      </c>
      <c r="AJ1307" s="29">
        <v>0</v>
      </c>
      <c r="AK1307" s="29">
        <v>0</v>
      </c>
      <c r="AL1307" s="29">
        <v>0</v>
      </c>
      <c r="AM1307" s="29">
        <v>0</v>
      </c>
      <c r="AN1307" s="29">
        <v>0</v>
      </c>
      <c r="AO1307" s="29">
        <v>492</v>
      </c>
      <c r="AP1307" s="72">
        <f>Table6[[#This Row],[FRL]]/Table6[[#This Row],[Total Students]]</f>
        <v>0.69491525423728817</v>
      </c>
      <c r="AQ1307" s="29">
        <v>492</v>
      </c>
      <c r="AR1307" s="57">
        <f>Table6[[#This Row],[At Risk]]/Table6[[#This Row],[Total Students]]</f>
        <v>0.69491525423728817</v>
      </c>
      <c r="AS1307" s="29" t="s">
        <v>1767</v>
      </c>
      <c r="AT1307" s="29" t="s">
        <v>1957</v>
      </c>
      <c r="AU1307" s="70" t="s">
        <v>3246</v>
      </c>
    </row>
    <row r="1308" spans="2:47" ht="30" x14ac:dyDescent="0.25">
      <c r="B1308" s="28" t="s">
        <v>1808</v>
      </c>
      <c r="C1308" s="28" t="s">
        <v>216</v>
      </c>
      <c r="D1308" s="28" t="s">
        <v>217</v>
      </c>
      <c r="E1308" s="28" t="s">
        <v>2939</v>
      </c>
      <c r="F1308" s="28" t="s">
        <v>504</v>
      </c>
      <c r="G1308" s="29">
        <v>1043</v>
      </c>
      <c r="H1308" s="29">
        <v>492</v>
      </c>
      <c r="I1308" s="31">
        <v>0.47171620325982699</v>
      </c>
      <c r="J1308" s="29">
        <v>551</v>
      </c>
      <c r="K1308" s="31">
        <v>0.52828379674017301</v>
      </c>
      <c r="L1308" s="29">
        <v>5</v>
      </c>
      <c r="M1308" s="29">
        <v>11</v>
      </c>
      <c r="N1308" s="29">
        <v>191</v>
      </c>
      <c r="O1308" s="29">
        <v>40</v>
      </c>
      <c r="P1308" s="29">
        <v>2</v>
      </c>
      <c r="Q1308" s="29">
        <v>772</v>
      </c>
      <c r="R1308" s="29">
        <v>22</v>
      </c>
      <c r="S1308" s="29">
        <f>SUM(Table6[[#This Row],[AmInd]:[HawPI]],Table6[[#This Row],[Multiple]])</f>
        <v>271</v>
      </c>
      <c r="T1308" s="29">
        <v>1030</v>
      </c>
      <c r="U1308" s="31">
        <v>0.98753595397890703</v>
      </c>
      <c r="V1308" s="29">
        <v>13</v>
      </c>
      <c r="W1308" s="31">
        <v>1.2464046021093E-2</v>
      </c>
      <c r="X1308" s="29">
        <v>0</v>
      </c>
      <c r="Y1308" s="29">
        <v>0</v>
      </c>
      <c r="Z1308" s="29" t="s">
        <v>1869</v>
      </c>
      <c r="AA1308" s="29">
        <v>0</v>
      </c>
      <c r="AB1308" s="29">
        <v>0</v>
      </c>
      <c r="AC1308" s="29">
        <v>0</v>
      </c>
      <c r="AD1308" s="28">
        <v>0</v>
      </c>
      <c r="AE1308" s="29">
        <v>0</v>
      </c>
      <c r="AF1308" s="29">
        <v>0</v>
      </c>
      <c r="AG1308" s="29">
        <v>343</v>
      </c>
      <c r="AH1308" s="29">
        <v>338</v>
      </c>
      <c r="AI1308" s="29">
        <v>362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682</v>
      </c>
      <c r="AP1308" s="72">
        <f>Table6[[#This Row],[FRL]]/Table6[[#This Row],[Total Students]]</f>
        <v>0.65388302972195589</v>
      </c>
      <c r="AQ1308" s="29">
        <v>682</v>
      </c>
      <c r="AR1308" s="57">
        <f>Table6[[#This Row],[At Risk]]/Table6[[#This Row],[Total Students]]</f>
        <v>0.65388302972195589</v>
      </c>
      <c r="AS1308" s="29" t="s">
        <v>1767</v>
      </c>
      <c r="AT1308" s="29" t="s">
        <v>1957</v>
      </c>
      <c r="AU1308" s="70" t="s">
        <v>3246</v>
      </c>
    </row>
    <row r="1309" spans="2:47" ht="30" x14ac:dyDescent="0.25">
      <c r="B1309" s="28" t="s">
        <v>1808</v>
      </c>
      <c r="C1309" s="28" t="s">
        <v>216</v>
      </c>
      <c r="D1309" s="28" t="s">
        <v>217</v>
      </c>
      <c r="E1309" s="28" t="s">
        <v>2940</v>
      </c>
      <c r="F1309" s="28" t="s">
        <v>716</v>
      </c>
      <c r="G1309" s="29">
        <v>1333</v>
      </c>
      <c r="H1309" s="29">
        <v>662</v>
      </c>
      <c r="I1309" s="31">
        <v>0.49662415603901</v>
      </c>
      <c r="J1309" s="29">
        <v>671</v>
      </c>
      <c r="K1309" s="31">
        <v>0.50337584396099</v>
      </c>
      <c r="L1309" s="29">
        <v>6</v>
      </c>
      <c r="M1309" s="29">
        <v>19</v>
      </c>
      <c r="N1309" s="29">
        <v>272</v>
      </c>
      <c r="O1309" s="29">
        <v>35</v>
      </c>
      <c r="P1309" s="29">
        <v>0</v>
      </c>
      <c r="Q1309" s="29">
        <v>992</v>
      </c>
      <c r="R1309" s="29">
        <v>9</v>
      </c>
      <c r="S1309" s="29">
        <f>SUM(Table6[[#This Row],[AmInd]:[HawPI]],Table6[[#This Row],[Multiple]])</f>
        <v>341</v>
      </c>
      <c r="T1309" s="29">
        <v>1326</v>
      </c>
      <c r="U1309" s="31">
        <v>0.99474868717179299</v>
      </c>
      <c r="V1309" s="29">
        <v>7</v>
      </c>
      <c r="W1309" s="31">
        <v>5.25131282820705E-3</v>
      </c>
      <c r="X1309" s="29">
        <v>0</v>
      </c>
      <c r="Y1309" s="29">
        <v>0</v>
      </c>
      <c r="Z1309" s="29" t="s">
        <v>1869</v>
      </c>
      <c r="AA1309" s="29">
        <v>0</v>
      </c>
      <c r="AB1309" s="29">
        <v>0</v>
      </c>
      <c r="AC1309" s="29">
        <v>0</v>
      </c>
      <c r="AD1309" s="28">
        <v>0</v>
      </c>
      <c r="AE1309" s="29">
        <v>0</v>
      </c>
      <c r="AF1309" s="29">
        <v>0</v>
      </c>
      <c r="AG1309" s="29">
        <v>0</v>
      </c>
      <c r="AH1309" s="29">
        <v>0</v>
      </c>
      <c r="AI1309" s="29">
        <v>0</v>
      </c>
      <c r="AJ1309" s="29">
        <v>288</v>
      </c>
      <c r="AK1309" s="29">
        <v>70</v>
      </c>
      <c r="AL1309" s="29">
        <v>344</v>
      </c>
      <c r="AM1309" s="29">
        <v>306</v>
      </c>
      <c r="AN1309" s="29">
        <v>325</v>
      </c>
      <c r="AO1309" s="29">
        <v>828</v>
      </c>
      <c r="AP1309" s="72">
        <f>Table6[[#This Row],[FRL]]/Table6[[#This Row],[Total Students]]</f>
        <v>0.6211552888222055</v>
      </c>
      <c r="AQ1309" s="29">
        <v>828</v>
      </c>
      <c r="AR1309" s="57">
        <f>Table6[[#This Row],[At Risk]]/Table6[[#This Row],[Total Students]]</f>
        <v>0.6211552888222055</v>
      </c>
      <c r="AS1309" s="29" t="s">
        <v>1767</v>
      </c>
      <c r="AT1309" s="29" t="s">
        <v>1957</v>
      </c>
      <c r="AU1309" s="70" t="s">
        <v>3246</v>
      </c>
    </row>
    <row r="1310" spans="2:47" ht="30" x14ac:dyDescent="0.25">
      <c r="B1310" s="28" t="s">
        <v>1808</v>
      </c>
      <c r="C1310" s="28" t="s">
        <v>216</v>
      </c>
      <c r="D1310" s="28" t="s">
        <v>217</v>
      </c>
      <c r="E1310" s="28" t="s">
        <v>2941</v>
      </c>
      <c r="F1310" s="28" t="s">
        <v>1651</v>
      </c>
      <c r="G1310" s="29">
        <v>1103</v>
      </c>
      <c r="H1310" s="29">
        <v>519</v>
      </c>
      <c r="I1310" s="31">
        <v>0.47053490480507698</v>
      </c>
      <c r="J1310" s="29">
        <v>584</v>
      </c>
      <c r="K1310" s="31">
        <v>0.52946509519492302</v>
      </c>
      <c r="L1310" s="29">
        <v>4</v>
      </c>
      <c r="M1310" s="29">
        <v>10</v>
      </c>
      <c r="N1310" s="29">
        <v>203</v>
      </c>
      <c r="O1310" s="29">
        <v>49</v>
      </c>
      <c r="P1310" s="29">
        <v>0</v>
      </c>
      <c r="Q1310" s="29">
        <v>818</v>
      </c>
      <c r="R1310" s="29">
        <v>19</v>
      </c>
      <c r="S1310" s="29">
        <f>SUM(Table6[[#This Row],[AmInd]:[HawPI]],Table6[[#This Row],[Multiple]])</f>
        <v>285</v>
      </c>
      <c r="T1310" s="29">
        <v>1071</v>
      </c>
      <c r="U1310" s="31">
        <v>0.97098821396192203</v>
      </c>
      <c r="V1310" s="29">
        <v>32</v>
      </c>
      <c r="W1310" s="31">
        <v>2.9011786038078E-2</v>
      </c>
      <c r="X1310" s="29">
        <v>0</v>
      </c>
      <c r="Y1310" s="29">
        <v>0</v>
      </c>
      <c r="Z1310" s="29" t="s">
        <v>1869</v>
      </c>
      <c r="AA1310" s="29">
        <v>0</v>
      </c>
      <c r="AB1310" s="29">
        <v>0</v>
      </c>
      <c r="AC1310" s="29">
        <v>0</v>
      </c>
      <c r="AD1310" s="28">
        <v>393</v>
      </c>
      <c r="AE1310" s="29">
        <v>361</v>
      </c>
      <c r="AF1310" s="29">
        <v>349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739</v>
      </c>
      <c r="AP1310" s="72">
        <f>Table6[[#This Row],[FRL]]/Table6[[#This Row],[Total Students]]</f>
        <v>0.66999093381686314</v>
      </c>
      <c r="AQ1310" s="29">
        <v>739</v>
      </c>
      <c r="AR1310" s="57">
        <f>Table6[[#This Row],[At Risk]]/Table6[[#This Row],[Total Students]]</f>
        <v>0.66999093381686314</v>
      </c>
      <c r="AS1310" s="29" t="s">
        <v>1767</v>
      </c>
      <c r="AT1310" s="29" t="s">
        <v>1957</v>
      </c>
      <c r="AU1310" s="70" t="s">
        <v>3246</v>
      </c>
    </row>
    <row r="1311" spans="2:47" ht="30" x14ac:dyDescent="0.25">
      <c r="B1311" s="28" t="s">
        <v>1808</v>
      </c>
      <c r="C1311" s="28" t="s">
        <v>216</v>
      </c>
      <c r="D1311" s="28" t="s">
        <v>217</v>
      </c>
      <c r="E1311" s="28" t="s">
        <v>2942</v>
      </c>
      <c r="F1311" s="28" t="s">
        <v>1652</v>
      </c>
      <c r="G1311" s="29">
        <v>18</v>
      </c>
      <c r="H1311" s="29">
        <v>0</v>
      </c>
      <c r="I1311" s="31">
        <v>0</v>
      </c>
      <c r="J1311" s="29">
        <v>18</v>
      </c>
      <c r="K1311" s="31">
        <v>1</v>
      </c>
      <c r="L1311" s="29">
        <v>0</v>
      </c>
      <c r="M1311" s="29">
        <v>0</v>
      </c>
      <c r="N1311" s="29">
        <v>1</v>
      </c>
      <c r="O1311" s="29">
        <v>2</v>
      </c>
      <c r="P1311" s="29">
        <v>0</v>
      </c>
      <c r="Q1311" s="29">
        <v>15</v>
      </c>
      <c r="R1311" s="29">
        <v>0</v>
      </c>
      <c r="S1311" s="29">
        <f>SUM(Table6[[#This Row],[AmInd]:[HawPI]],Table6[[#This Row],[Multiple]])</f>
        <v>3</v>
      </c>
      <c r="T1311" s="29">
        <v>18</v>
      </c>
      <c r="U1311" s="31">
        <v>1</v>
      </c>
      <c r="V1311" s="29">
        <v>0</v>
      </c>
      <c r="W1311" s="31">
        <v>0</v>
      </c>
      <c r="X1311" s="29">
        <v>0</v>
      </c>
      <c r="Y1311" s="29">
        <v>18</v>
      </c>
      <c r="Z1311" s="29" t="s">
        <v>1869</v>
      </c>
      <c r="AA1311" s="29">
        <v>0</v>
      </c>
      <c r="AB1311" s="29">
        <v>0</v>
      </c>
      <c r="AC1311" s="29">
        <v>0</v>
      </c>
      <c r="AD1311" s="28">
        <v>0</v>
      </c>
      <c r="AE1311" s="29">
        <v>0</v>
      </c>
      <c r="AF1311" s="29">
        <v>0</v>
      </c>
      <c r="AG1311" s="29">
        <v>0</v>
      </c>
      <c r="AH1311" s="29">
        <v>0</v>
      </c>
      <c r="AI1311" s="29">
        <v>0</v>
      </c>
      <c r="AJ1311" s="29">
        <v>0</v>
      </c>
      <c r="AK1311" s="29">
        <v>0</v>
      </c>
      <c r="AL1311" s="29">
        <v>0</v>
      </c>
      <c r="AM1311" s="29">
        <v>0</v>
      </c>
      <c r="AN1311" s="29">
        <v>0</v>
      </c>
      <c r="AO1311" s="29">
        <v>7</v>
      </c>
      <c r="AP1311" s="72">
        <f>Table6[[#This Row],[FRL]]/Table6[[#This Row],[Total Students]]</f>
        <v>0.3888888888888889</v>
      </c>
      <c r="AQ1311" s="29">
        <v>7</v>
      </c>
      <c r="AR1311" s="57">
        <f>Table6[[#This Row],[At Risk]]/Table6[[#This Row],[Total Students]]</f>
        <v>0.3888888888888889</v>
      </c>
      <c r="AS1311" s="29" t="s">
        <v>1767</v>
      </c>
      <c r="AT1311" s="29" t="s">
        <v>1957</v>
      </c>
      <c r="AU1311" s="70" t="s">
        <v>3247</v>
      </c>
    </row>
    <row r="1312" spans="2:47" x14ac:dyDescent="0.25">
      <c r="B1312" s="28" t="s">
        <v>1808</v>
      </c>
      <c r="C1312" s="28" t="s">
        <v>288</v>
      </c>
      <c r="D1312" s="28" t="s">
        <v>289</v>
      </c>
      <c r="E1312" s="28" t="s">
        <v>2943</v>
      </c>
      <c r="F1312" s="28" t="s">
        <v>1653</v>
      </c>
      <c r="G1312" s="29">
        <v>8</v>
      </c>
      <c r="H1312" s="29">
        <v>2</v>
      </c>
      <c r="I1312" s="31">
        <v>0.14285714285714299</v>
      </c>
      <c r="J1312" s="29">
        <v>6</v>
      </c>
      <c r="K1312" s="31">
        <v>0.85714285714285698</v>
      </c>
      <c r="L1312" s="29">
        <v>0</v>
      </c>
      <c r="M1312" s="29">
        <v>0</v>
      </c>
      <c r="N1312" s="29">
        <v>5</v>
      </c>
      <c r="O1312" s="29">
        <v>0</v>
      </c>
      <c r="P1312" s="29">
        <v>0</v>
      </c>
      <c r="Q1312" s="29">
        <v>2</v>
      </c>
      <c r="R1312" s="29">
        <v>1</v>
      </c>
      <c r="S1312" s="29">
        <f>SUM(Table6[[#This Row],[AmInd]:[HawPI]],Table6[[#This Row],[Multiple]])</f>
        <v>6</v>
      </c>
      <c r="T1312" s="29">
        <v>8</v>
      </c>
      <c r="U1312" s="31">
        <v>1</v>
      </c>
      <c r="V1312" s="29">
        <v>0</v>
      </c>
      <c r="W1312" s="31">
        <v>0</v>
      </c>
      <c r="X1312" s="29">
        <v>0</v>
      </c>
      <c r="Y1312" s="29">
        <v>0</v>
      </c>
      <c r="Z1312" s="29" t="s">
        <v>1869</v>
      </c>
      <c r="AA1312" s="29">
        <v>0</v>
      </c>
      <c r="AB1312" s="29">
        <v>0</v>
      </c>
      <c r="AC1312" s="29">
        <v>0</v>
      </c>
      <c r="AD1312" s="28">
        <v>0</v>
      </c>
      <c r="AE1312" s="29">
        <v>0</v>
      </c>
      <c r="AF1312" s="29">
        <v>0</v>
      </c>
      <c r="AG1312" s="29">
        <v>0</v>
      </c>
      <c r="AH1312" s="29">
        <v>0</v>
      </c>
      <c r="AI1312" s="29">
        <v>0</v>
      </c>
      <c r="AJ1312" s="29">
        <v>0</v>
      </c>
      <c r="AK1312" s="29">
        <v>0</v>
      </c>
      <c r="AL1312" s="29">
        <v>0</v>
      </c>
      <c r="AM1312" s="29">
        <v>0</v>
      </c>
      <c r="AN1312" s="29">
        <v>8</v>
      </c>
      <c r="AO1312" s="29">
        <v>8</v>
      </c>
      <c r="AP1312" s="72">
        <f>Table6[[#This Row],[FRL]]/Table6[[#This Row],[Total Students]]</f>
        <v>1</v>
      </c>
      <c r="AQ1312" s="29">
        <v>8</v>
      </c>
      <c r="AR1312" s="57">
        <f>Table6[[#This Row],[At Risk]]/Table6[[#This Row],[Total Students]]</f>
        <v>1</v>
      </c>
      <c r="AS1312" s="29" t="s">
        <v>1805</v>
      </c>
      <c r="AT1312" s="29" t="s">
        <v>2047</v>
      </c>
      <c r="AU1312" s="70" t="s">
        <v>3247</v>
      </c>
    </row>
    <row r="1313" spans="2:47" ht="30" x14ac:dyDescent="0.25">
      <c r="B1313" s="28" t="s">
        <v>1808</v>
      </c>
      <c r="C1313" s="28" t="s">
        <v>288</v>
      </c>
      <c r="D1313" s="28" t="s">
        <v>289</v>
      </c>
      <c r="E1313" s="28" t="s">
        <v>2944</v>
      </c>
      <c r="F1313" s="28" t="s">
        <v>1654</v>
      </c>
      <c r="G1313" s="29">
        <v>69</v>
      </c>
      <c r="H1313" s="29">
        <v>15</v>
      </c>
      <c r="I1313" s="31">
        <v>0.19402985074626899</v>
      </c>
      <c r="J1313" s="29">
        <v>54</v>
      </c>
      <c r="K1313" s="31">
        <v>0.80597014925373101</v>
      </c>
      <c r="L1313" s="29">
        <v>0</v>
      </c>
      <c r="M1313" s="29">
        <v>0</v>
      </c>
      <c r="N1313" s="29">
        <v>32</v>
      </c>
      <c r="O1313" s="29">
        <v>0</v>
      </c>
      <c r="P1313" s="29">
        <v>0</v>
      </c>
      <c r="Q1313" s="29">
        <v>36</v>
      </c>
      <c r="R1313" s="29">
        <v>1</v>
      </c>
      <c r="S1313" s="29">
        <f>SUM(Table6[[#This Row],[AmInd]:[HawPI]],Table6[[#This Row],[Multiple]])</f>
        <v>33</v>
      </c>
      <c r="T1313" s="29">
        <v>69</v>
      </c>
      <c r="U1313" s="31">
        <v>1</v>
      </c>
      <c r="V1313" s="29">
        <v>0</v>
      </c>
      <c r="W1313" s="31">
        <v>0</v>
      </c>
      <c r="X1313" s="29">
        <v>0</v>
      </c>
      <c r="Y1313" s="29">
        <v>0</v>
      </c>
      <c r="Z1313" s="29" t="s">
        <v>1869</v>
      </c>
      <c r="AA1313" s="29">
        <v>0</v>
      </c>
      <c r="AB1313" s="29">
        <v>0</v>
      </c>
      <c r="AC1313" s="29">
        <v>0</v>
      </c>
      <c r="AD1313" s="28">
        <v>0</v>
      </c>
      <c r="AE1313" s="29">
        <v>0</v>
      </c>
      <c r="AF1313" s="29">
        <v>2</v>
      </c>
      <c r="AG1313" s="29">
        <v>5</v>
      </c>
      <c r="AH1313" s="29">
        <v>10</v>
      </c>
      <c r="AI1313" s="29">
        <v>8</v>
      </c>
      <c r="AJ1313" s="29">
        <v>12</v>
      </c>
      <c r="AK1313" s="29">
        <v>0</v>
      </c>
      <c r="AL1313" s="29">
        <v>14</v>
      </c>
      <c r="AM1313" s="29">
        <v>5</v>
      </c>
      <c r="AN1313" s="29">
        <v>13</v>
      </c>
      <c r="AO1313" s="29">
        <v>69</v>
      </c>
      <c r="AP1313" s="72">
        <f>Table6[[#This Row],[FRL]]/Table6[[#This Row],[Total Students]]</f>
        <v>1</v>
      </c>
      <c r="AQ1313" s="29">
        <v>69</v>
      </c>
      <c r="AR1313" s="57">
        <f>Table6[[#This Row],[At Risk]]/Table6[[#This Row],[Total Students]]</f>
        <v>1</v>
      </c>
      <c r="AS1313" s="29" t="s">
        <v>1805</v>
      </c>
      <c r="AT1313" s="29" t="s">
        <v>1804</v>
      </c>
      <c r="AU1313" s="70" t="s">
        <v>3247</v>
      </c>
    </row>
    <row r="1314" spans="2:47" x14ac:dyDescent="0.25">
      <c r="B1314" s="28" t="s">
        <v>1808</v>
      </c>
      <c r="C1314" s="28" t="s">
        <v>288</v>
      </c>
      <c r="D1314" s="28" t="s">
        <v>289</v>
      </c>
      <c r="E1314" s="28" t="s">
        <v>2945</v>
      </c>
      <c r="F1314" s="28" t="s">
        <v>1655</v>
      </c>
      <c r="G1314" s="29">
        <v>4</v>
      </c>
      <c r="H1314" s="29">
        <v>0</v>
      </c>
      <c r="I1314" s="31">
        <v>0</v>
      </c>
      <c r="J1314" s="29">
        <v>4</v>
      </c>
      <c r="K1314" s="31">
        <v>1</v>
      </c>
      <c r="L1314" s="29">
        <v>0</v>
      </c>
      <c r="M1314" s="29">
        <v>0</v>
      </c>
      <c r="N1314" s="29">
        <v>2</v>
      </c>
      <c r="O1314" s="29">
        <v>0</v>
      </c>
      <c r="P1314" s="29">
        <v>0</v>
      </c>
      <c r="Q1314" s="29">
        <v>2</v>
      </c>
      <c r="R1314" s="29">
        <v>0</v>
      </c>
      <c r="S1314" s="29">
        <f>SUM(Table6[[#This Row],[AmInd]:[HawPI]],Table6[[#This Row],[Multiple]])</f>
        <v>2</v>
      </c>
      <c r="T1314" s="29">
        <v>4</v>
      </c>
      <c r="U1314" s="31">
        <v>1</v>
      </c>
      <c r="V1314" s="29">
        <v>0</v>
      </c>
      <c r="W1314" s="31">
        <v>0</v>
      </c>
      <c r="X1314" s="29">
        <v>0</v>
      </c>
      <c r="Y1314" s="29">
        <v>0</v>
      </c>
      <c r="Z1314" s="29" t="s">
        <v>1869</v>
      </c>
      <c r="AA1314" s="29">
        <v>0</v>
      </c>
      <c r="AB1314" s="29">
        <v>0</v>
      </c>
      <c r="AC1314" s="29">
        <v>0</v>
      </c>
      <c r="AD1314" s="28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4</v>
      </c>
      <c r="AO1314" s="29">
        <v>4</v>
      </c>
      <c r="AP1314" s="72">
        <f>Table6[[#This Row],[FRL]]/Table6[[#This Row],[Total Students]]</f>
        <v>1</v>
      </c>
      <c r="AQ1314" s="29">
        <v>4</v>
      </c>
      <c r="AR1314" s="57">
        <f>Table6[[#This Row],[At Risk]]/Table6[[#This Row],[Total Students]]</f>
        <v>1</v>
      </c>
      <c r="AS1314" s="29" t="s">
        <v>1805</v>
      </c>
      <c r="AT1314" s="29" t="s">
        <v>1926</v>
      </c>
      <c r="AU1314" s="70" t="s">
        <v>3247</v>
      </c>
    </row>
    <row r="1315" spans="2:47" x14ac:dyDescent="0.25">
      <c r="B1315" s="28" t="s">
        <v>1808</v>
      </c>
      <c r="C1315" s="28" t="s">
        <v>288</v>
      </c>
      <c r="D1315" s="28" t="s">
        <v>289</v>
      </c>
      <c r="E1315" s="28" t="s">
        <v>3237</v>
      </c>
      <c r="F1315" s="28" t="s">
        <v>3238</v>
      </c>
      <c r="G1315" s="29">
        <v>2</v>
      </c>
      <c r="H1315" s="29">
        <v>0</v>
      </c>
      <c r="I1315" s="31">
        <v>0</v>
      </c>
      <c r="J1315" s="29">
        <v>2</v>
      </c>
      <c r="K1315" s="31">
        <v>1</v>
      </c>
      <c r="L1315" s="29">
        <v>0</v>
      </c>
      <c r="M1315" s="29">
        <v>0</v>
      </c>
      <c r="N1315" s="29">
        <v>2</v>
      </c>
      <c r="O1315" s="29">
        <v>0</v>
      </c>
      <c r="P1315" s="29">
        <v>0</v>
      </c>
      <c r="Q1315" s="29">
        <v>0</v>
      </c>
      <c r="R1315" s="29">
        <v>0</v>
      </c>
      <c r="S1315" s="29">
        <f>SUM(Table6[[#This Row],[AmInd]:[HawPI]],Table6[[#This Row],[Multiple]])</f>
        <v>2</v>
      </c>
      <c r="T1315" s="29">
        <v>2</v>
      </c>
      <c r="U1315" s="31">
        <v>1</v>
      </c>
      <c r="V1315" s="29">
        <v>0</v>
      </c>
      <c r="W1315" s="31">
        <v>0</v>
      </c>
      <c r="X1315" s="29">
        <v>0</v>
      </c>
      <c r="Y1315" s="29">
        <v>0</v>
      </c>
      <c r="Z1315" s="29" t="s">
        <v>1869</v>
      </c>
      <c r="AA1315" s="29">
        <v>0</v>
      </c>
      <c r="AB1315" s="29">
        <v>0</v>
      </c>
      <c r="AC1315" s="29">
        <v>0</v>
      </c>
      <c r="AD1315" s="28">
        <v>0</v>
      </c>
      <c r="AE1315" s="29">
        <v>0</v>
      </c>
      <c r="AF1315" s="29">
        <v>0</v>
      </c>
      <c r="AG1315" s="29">
        <v>0</v>
      </c>
      <c r="AH1315" s="29">
        <v>0</v>
      </c>
      <c r="AI1315" s="29">
        <v>0</v>
      </c>
      <c r="AJ1315" s="29">
        <v>0</v>
      </c>
      <c r="AK1315" s="29">
        <v>0</v>
      </c>
      <c r="AL1315" s="29">
        <v>0</v>
      </c>
      <c r="AM1315" s="29">
        <v>0</v>
      </c>
      <c r="AN1315" s="29">
        <v>2</v>
      </c>
      <c r="AO1315" s="29">
        <v>2</v>
      </c>
      <c r="AP1315" s="72">
        <f>Table6[[#This Row],[FRL]]/Table6[[#This Row],[Total Students]]</f>
        <v>1</v>
      </c>
      <c r="AQ1315" s="29">
        <v>2</v>
      </c>
      <c r="AR1315" s="57">
        <f>Table6[[#This Row],[At Risk]]/Table6[[#This Row],[Total Students]]</f>
        <v>1</v>
      </c>
      <c r="AS1315" s="29" t="s">
        <v>1805</v>
      </c>
      <c r="AT1315" s="29" t="s">
        <v>1880</v>
      </c>
      <c r="AU1315" s="70" t="s">
        <v>3247</v>
      </c>
    </row>
    <row r="1316" spans="2:47" ht="30" x14ac:dyDescent="0.25">
      <c r="B1316" s="28" t="s">
        <v>1808</v>
      </c>
      <c r="C1316" s="28" t="s">
        <v>288</v>
      </c>
      <c r="D1316" s="28" t="s">
        <v>289</v>
      </c>
      <c r="E1316" s="28" t="s">
        <v>3227</v>
      </c>
      <c r="F1316" s="28" t="s">
        <v>1656</v>
      </c>
      <c r="G1316" s="29">
        <v>1</v>
      </c>
      <c r="H1316" s="29">
        <v>1</v>
      </c>
      <c r="I1316" s="31">
        <v>1</v>
      </c>
      <c r="J1316" s="29">
        <v>0</v>
      </c>
      <c r="K1316" s="31">
        <v>0</v>
      </c>
      <c r="L1316" s="29">
        <v>0</v>
      </c>
      <c r="M1316" s="29">
        <v>0</v>
      </c>
      <c r="N1316" s="29">
        <v>1</v>
      </c>
      <c r="O1316" s="29">
        <v>0</v>
      </c>
      <c r="P1316" s="29">
        <v>0</v>
      </c>
      <c r="Q1316" s="29">
        <v>0</v>
      </c>
      <c r="R1316" s="29">
        <v>0</v>
      </c>
      <c r="S1316" s="29">
        <f>SUM(Table6[[#This Row],[AmInd]:[HawPI]],Table6[[#This Row],[Multiple]])</f>
        <v>1</v>
      </c>
      <c r="T1316" s="29">
        <v>1</v>
      </c>
      <c r="U1316" s="31">
        <v>1</v>
      </c>
      <c r="V1316" s="29">
        <v>0</v>
      </c>
      <c r="W1316" s="31">
        <v>0</v>
      </c>
      <c r="X1316" s="29">
        <v>0</v>
      </c>
      <c r="Y1316" s="29">
        <v>0</v>
      </c>
      <c r="Z1316" s="29" t="s">
        <v>1869</v>
      </c>
      <c r="AA1316" s="29">
        <v>0</v>
      </c>
      <c r="AB1316" s="29">
        <v>0</v>
      </c>
      <c r="AC1316" s="29">
        <v>0</v>
      </c>
      <c r="AD1316" s="28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1</v>
      </c>
      <c r="AO1316" s="29">
        <v>1</v>
      </c>
      <c r="AP1316" s="72">
        <f>Table6[[#This Row],[FRL]]/Table6[[#This Row],[Total Students]]</f>
        <v>1</v>
      </c>
      <c r="AQ1316" s="29">
        <v>1</v>
      </c>
      <c r="AR1316" s="57">
        <f>Table6[[#This Row],[At Risk]]/Table6[[#This Row],[Total Students]]</f>
        <v>1</v>
      </c>
      <c r="AS1316" s="29" t="s">
        <v>1805</v>
      </c>
      <c r="AT1316" s="29" t="s">
        <v>1880</v>
      </c>
      <c r="AU1316" s="70" t="s">
        <v>3247</v>
      </c>
    </row>
    <row r="1317" spans="2:47" x14ac:dyDescent="0.25">
      <c r="B1317" s="28" t="s">
        <v>1808</v>
      </c>
      <c r="C1317" s="28" t="s">
        <v>288</v>
      </c>
      <c r="D1317" s="28" t="s">
        <v>289</v>
      </c>
      <c r="E1317" s="28" t="s">
        <v>2946</v>
      </c>
      <c r="F1317" s="28" t="s">
        <v>1657</v>
      </c>
      <c r="G1317" s="29">
        <v>4</v>
      </c>
      <c r="H1317" s="29">
        <v>0</v>
      </c>
      <c r="I1317" s="31">
        <v>0</v>
      </c>
      <c r="J1317" s="29">
        <v>4</v>
      </c>
      <c r="K1317" s="31">
        <v>1</v>
      </c>
      <c r="L1317" s="29">
        <v>0</v>
      </c>
      <c r="M1317" s="29">
        <v>0</v>
      </c>
      <c r="N1317" s="29">
        <v>4</v>
      </c>
      <c r="O1317" s="29">
        <v>0</v>
      </c>
      <c r="P1317" s="29">
        <v>0</v>
      </c>
      <c r="Q1317" s="29">
        <v>0</v>
      </c>
      <c r="R1317" s="29">
        <v>0</v>
      </c>
      <c r="S1317" s="29">
        <f>SUM(Table6[[#This Row],[AmInd]:[HawPI]],Table6[[#This Row],[Multiple]])</f>
        <v>4</v>
      </c>
      <c r="T1317" s="29">
        <v>4</v>
      </c>
      <c r="U1317" s="31">
        <v>1</v>
      </c>
      <c r="V1317" s="29">
        <v>0</v>
      </c>
      <c r="W1317" s="31">
        <v>0</v>
      </c>
      <c r="X1317" s="29">
        <v>0</v>
      </c>
      <c r="Y1317" s="29">
        <v>0</v>
      </c>
      <c r="Z1317" s="29" t="s">
        <v>1869</v>
      </c>
      <c r="AA1317" s="29">
        <v>0</v>
      </c>
      <c r="AB1317" s="29">
        <v>0</v>
      </c>
      <c r="AC1317" s="29">
        <v>0</v>
      </c>
      <c r="AD1317" s="28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0</v>
      </c>
      <c r="AM1317" s="29">
        <v>0</v>
      </c>
      <c r="AN1317" s="29">
        <v>4</v>
      </c>
      <c r="AO1317" s="29">
        <v>4</v>
      </c>
      <c r="AP1317" s="72">
        <f>Table6[[#This Row],[FRL]]/Table6[[#This Row],[Total Students]]</f>
        <v>1</v>
      </c>
      <c r="AQ1317" s="29">
        <v>4</v>
      </c>
      <c r="AR1317" s="57">
        <f>Table6[[#This Row],[At Risk]]/Table6[[#This Row],[Total Students]]</f>
        <v>1</v>
      </c>
      <c r="AS1317" s="29" t="s">
        <v>1805</v>
      </c>
      <c r="AT1317" s="29" t="s">
        <v>1766</v>
      </c>
      <c r="AU1317" s="70" t="s">
        <v>3247</v>
      </c>
    </row>
    <row r="1318" spans="2:47" x14ac:dyDescent="0.25">
      <c r="B1318" s="28" t="s">
        <v>1808</v>
      </c>
      <c r="C1318" s="28" t="s">
        <v>288</v>
      </c>
      <c r="D1318" s="28" t="s">
        <v>289</v>
      </c>
      <c r="E1318" s="28" t="s">
        <v>2947</v>
      </c>
      <c r="F1318" s="28" t="s">
        <v>1658</v>
      </c>
      <c r="G1318" s="29">
        <v>2</v>
      </c>
      <c r="H1318" s="29">
        <v>0</v>
      </c>
      <c r="I1318" s="31">
        <v>0</v>
      </c>
      <c r="J1318" s="29">
        <v>2</v>
      </c>
      <c r="K1318" s="31">
        <v>1</v>
      </c>
      <c r="L1318" s="29">
        <v>0</v>
      </c>
      <c r="M1318" s="29">
        <v>0</v>
      </c>
      <c r="N1318" s="29">
        <v>2</v>
      </c>
      <c r="O1318" s="29">
        <v>0</v>
      </c>
      <c r="P1318" s="29">
        <v>0</v>
      </c>
      <c r="Q1318" s="29">
        <v>0</v>
      </c>
      <c r="R1318" s="29">
        <v>0</v>
      </c>
      <c r="S1318" s="29">
        <f>SUM(Table6[[#This Row],[AmInd]:[HawPI]],Table6[[#This Row],[Multiple]])</f>
        <v>2</v>
      </c>
      <c r="T1318" s="29">
        <v>2</v>
      </c>
      <c r="U1318" s="31">
        <v>1</v>
      </c>
      <c r="V1318" s="29">
        <v>0</v>
      </c>
      <c r="W1318" s="31">
        <v>0</v>
      </c>
      <c r="X1318" s="29">
        <v>0</v>
      </c>
      <c r="Y1318" s="29">
        <v>0</v>
      </c>
      <c r="Z1318" s="29" t="s">
        <v>1869</v>
      </c>
      <c r="AA1318" s="29">
        <v>0</v>
      </c>
      <c r="AB1318" s="29">
        <v>0</v>
      </c>
      <c r="AC1318" s="29">
        <v>0</v>
      </c>
      <c r="AD1318" s="28">
        <v>0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0</v>
      </c>
      <c r="AK1318" s="29">
        <v>0</v>
      </c>
      <c r="AL1318" s="29">
        <v>0</v>
      </c>
      <c r="AM1318" s="29">
        <v>0</v>
      </c>
      <c r="AN1318" s="29">
        <v>2</v>
      </c>
      <c r="AO1318" s="29">
        <v>2</v>
      </c>
      <c r="AP1318" s="72">
        <f>Table6[[#This Row],[FRL]]/Table6[[#This Row],[Total Students]]</f>
        <v>1</v>
      </c>
      <c r="AQ1318" s="29">
        <v>2</v>
      </c>
      <c r="AR1318" s="57">
        <f>Table6[[#This Row],[At Risk]]/Table6[[#This Row],[Total Students]]</f>
        <v>1</v>
      </c>
      <c r="AS1318" s="29" t="s">
        <v>1805</v>
      </c>
      <c r="AT1318" s="29" t="s">
        <v>2047</v>
      </c>
      <c r="AU1318" s="70" t="s">
        <v>3247</v>
      </c>
    </row>
    <row r="1319" spans="2:47" x14ac:dyDescent="0.25">
      <c r="B1319" s="28" t="s">
        <v>1808</v>
      </c>
      <c r="C1319" s="28" t="s">
        <v>288</v>
      </c>
      <c r="D1319" s="28" t="s">
        <v>289</v>
      </c>
      <c r="E1319" s="28" t="s">
        <v>2948</v>
      </c>
      <c r="F1319" s="28" t="s">
        <v>1659</v>
      </c>
      <c r="G1319" s="29">
        <v>1</v>
      </c>
      <c r="H1319" s="29">
        <v>0</v>
      </c>
      <c r="I1319" s="31">
        <v>0</v>
      </c>
      <c r="J1319" s="29">
        <v>1</v>
      </c>
      <c r="K1319" s="31">
        <v>1</v>
      </c>
      <c r="L1319" s="29">
        <v>0</v>
      </c>
      <c r="M1319" s="29">
        <v>0</v>
      </c>
      <c r="N1319" s="29">
        <v>1</v>
      </c>
      <c r="O1319" s="29">
        <v>0</v>
      </c>
      <c r="P1319" s="29">
        <v>0</v>
      </c>
      <c r="Q1319" s="29">
        <v>0</v>
      </c>
      <c r="R1319" s="29">
        <v>0</v>
      </c>
      <c r="S1319" s="29">
        <f>SUM(Table6[[#This Row],[AmInd]:[HawPI]],Table6[[#This Row],[Multiple]])</f>
        <v>1</v>
      </c>
      <c r="T1319" s="29">
        <v>1</v>
      </c>
      <c r="U1319" s="31">
        <v>1</v>
      </c>
      <c r="V1319" s="29">
        <v>0</v>
      </c>
      <c r="W1319" s="31">
        <v>0</v>
      </c>
      <c r="X1319" s="29">
        <v>0</v>
      </c>
      <c r="Y1319" s="29">
        <v>0</v>
      </c>
      <c r="Z1319" s="29" t="s">
        <v>1869</v>
      </c>
      <c r="AA1319" s="29">
        <v>0</v>
      </c>
      <c r="AB1319" s="29">
        <v>0</v>
      </c>
      <c r="AC1319" s="29">
        <v>0</v>
      </c>
      <c r="AD1319" s="28">
        <v>0</v>
      </c>
      <c r="AE1319" s="29">
        <v>0</v>
      </c>
      <c r="AF1319" s="29">
        <v>0</v>
      </c>
      <c r="AG1319" s="29">
        <v>0</v>
      </c>
      <c r="AH1319" s="29">
        <v>0</v>
      </c>
      <c r="AI1319" s="29">
        <v>0</v>
      </c>
      <c r="AJ1319" s="29">
        <v>0</v>
      </c>
      <c r="AK1319" s="29">
        <v>0</v>
      </c>
      <c r="AL1319" s="29">
        <v>0</v>
      </c>
      <c r="AM1319" s="29">
        <v>0</v>
      </c>
      <c r="AN1319" s="29">
        <v>1</v>
      </c>
      <c r="AO1319" s="29">
        <v>1</v>
      </c>
      <c r="AP1319" s="72">
        <f>Table6[[#This Row],[FRL]]/Table6[[#This Row],[Total Students]]</f>
        <v>1</v>
      </c>
      <c r="AQ1319" s="29">
        <v>1</v>
      </c>
      <c r="AR1319" s="57">
        <f>Table6[[#This Row],[At Risk]]/Table6[[#This Row],[Total Students]]</f>
        <v>1</v>
      </c>
      <c r="AS1319" s="29" t="s">
        <v>1805</v>
      </c>
      <c r="AT1319" s="29" t="s">
        <v>1777</v>
      </c>
      <c r="AU1319" s="70" t="s">
        <v>3247</v>
      </c>
    </row>
    <row r="1320" spans="2:47" ht="30" x14ac:dyDescent="0.25">
      <c r="B1320" s="28" t="s">
        <v>1808</v>
      </c>
      <c r="C1320" s="28" t="s">
        <v>288</v>
      </c>
      <c r="D1320" s="28" t="s">
        <v>289</v>
      </c>
      <c r="E1320" s="28" t="s">
        <v>2949</v>
      </c>
      <c r="F1320" s="28" t="s">
        <v>1858</v>
      </c>
      <c r="G1320" s="29">
        <v>2</v>
      </c>
      <c r="H1320" s="29">
        <v>0</v>
      </c>
      <c r="I1320" s="31">
        <v>0</v>
      </c>
      <c r="J1320" s="29">
        <v>2</v>
      </c>
      <c r="K1320" s="31">
        <v>1</v>
      </c>
      <c r="L1320" s="29">
        <v>0</v>
      </c>
      <c r="M1320" s="29">
        <v>0</v>
      </c>
      <c r="N1320" s="29">
        <v>2</v>
      </c>
      <c r="O1320" s="29">
        <v>0</v>
      </c>
      <c r="P1320" s="29">
        <v>0</v>
      </c>
      <c r="Q1320" s="29">
        <v>0</v>
      </c>
      <c r="R1320" s="29">
        <v>0</v>
      </c>
      <c r="S1320" s="29">
        <f>SUM(Table6[[#This Row],[AmInd]:[HawPI]],Table6[[#This Row],[Multiple]])</f>
        <v>2</v>
      </c>
      <c r="T1320" s="29">
        <v>2</v>
      </c>
      <c r="U1320" s="31">
        <v>1</v>
      </c>
      <c r="V1320" s="29">
        <v>0</v>
      </c>
      <c r="W1320" s="31">
        <v>0</v>
      </c>
      <c r="X1320" s="29">
        <v>0</v>
      </c>
      <c r="Y1320" s="29">
        <v>0</v>
      </c>
      <c r="Z1320" s="29" t="s">
        <v>1869</v>
      </c>
      <c r="AA1320" s="29">
        <v>0</v>
      </c>
      <c r="AB1320" s="29">
        <v>0</v>
      </c>
      <c r="AC1320" s="29">
        <v>0</v>
      </c>
      <c r="AD1320" s="28">
        <v>0</v>
      </c>
      <c r="AE1320" s="29">
        <v>0</v>
      </c>
      <c r="AF1320" s="29">
        <v>0</v>
      </c>
      <c r="AG1320" s="29">
        <v>0</v>
      </c>
      <c r="AH1320" s="29">
        <v>0</v>
      </c>
      <c r="AI1320" s="29">
        <v>0</v>
      </c>
      <c r="AJ1320" s="29">
        <v>0</v>
      </c>
      <c r="AK1320" s="29">
        <v>0</v>
      </c>
      <c r="AL1320" s="29">
        <v>0</v>
      </c>
      <c r="AM1320" s="29">
        <v>0</v>
      </c>
      <c r="AN1320" s="29">
        <v>2</v>
      </c>
      <c r="AO1320" s="29">
        <v>2</v>
      </c>
      <c r="AP1320" s="72">
        <f>Table6[[#This Row],[FRL]]/Table6[[#This Row],[Total Students]]</f>
        <v>1</v>
      </c>
      <c r="AQ1320" s="29">
        <v>2</v>
      </c>
      <c r="AR1320" s="57">
        <f>Table6[[#This Row],[At Risk]]/Table6[[#This Row],[Total Students]]</f>
        <v>1</v>
      </c>
      <c r="AS1320" s="29" t="s">
        <v>1805</v>
      </c>
      <c r="AT1320" s="29" t="s">
        <v>2950</v>
      </c>
      <c r="AU1320" s="70" t="s">
        <v>3247</v>
      </c>
    </row>
    <row r="1321" spans="2:47" x14ac:dyDescent="0.25">
      <c r="B1321" s="28" t="s">
        <v>1808</v>
      </c>
      <c r="C1321" s="28" t="s">
        <v>288</v>
      </c>
      <c r="D1321" s="28" t="s">
        <v>289</v>
      </c>
      <c r="E1321" s="28" t="s">
        <v>2951</v>
      </c>
      <c r="F1321" s="28" t="s">
        <v>1660</v>
      </c>
      <c r="G1321" s="29">
        <v>25</v>
      </c>
      <c r="H1321" s="29">
        <v>8</v>
      </c>
      <c r="I1321" s="31">
        <v>0.32</v>
      </c>
      <c r="J1321" s="29">
        <v>17</v>
      </c>
      <c r="K1321" s="31">
        <v>0.68</v>
      </c>
      <c r="L1321" s="29">
        <v>0</v>
      </c>
      <c r="M1321" s="29">
        <v>0</v>
      </c>
      <c r="N1321" s="29">
        <v>17</v>
      </c>
      <c r="O1321" s="29">
        <v>1</v>
      </c>
      <c r="P1321" s="29">
        <v>0</v>
      </c>
      <c r="Q1321" s="29">
        <v>7</v>
      </c>
      <c r="R1321" s="29">
        <v>0</v>
      </c>
      <c r="S1321" s="29">
        <f>SUM(Table6[[#This Row],[AmInd]:[HawPI]],Table6[[#This Row],[Multiple]])</f>
        <v>18</v>
      </c>
      <c r="T1321" s="29">
        <v>25</v>
      </c>
      <c r="U1321" s="31">
        <v>1</v>
      </c>
      <c r="V1321" s="29">
        <v>0</v>
      </c>
      <c r="W1321" s="31">
        <v>0</v>
      </c>
      <c r="X1321" s="29">
        <v>0</v>
      </c>
      <c r="Y1321" s="29">
        <v>0</v>
      </c>
      <c r="Z1321" s="29" t="s">
        <v>1869</v>
      </c>
      <c r="AA1321" s="29">
        <v>0</v>
      </c>
      <c r="AB1321" s="29">
        <v>0</v>
      </c>
      <c r="AC1321" s="29">
        <v>0</v>
      </c>
      <c r="AD1321" s="28">
        <v>0</v>
      </c>
      <c r="AE1321" s="29">
        <v>0</v>
      </c>
      <c r="AF1321" s="29">
        <v>1</v>
      </c>
      <c r="AG1321" s="29">
        <v>1</v>
      </c>
      <c r="AH1321" s="29">
        <v>4</v>
      </c>
      <c r="AI1321" s="29">
        <v>2</v>
      </c>
      <c r="AJ1321" s="29">
        <v>12</v>
      </c>
      <c r="AK1321" s="29">
        <v>0</v>
      </c>
      <c r="AL1321" s="29">
        <v>4</v>
      </c>
      <c r="AM1321" s="29">
        <v>1</v>
      </c>
      <c r="AN1321" s="29">
        <v>0</v>
      </c>
      <c r="AO1321" s="29">
        <v>25</v>
      </c>
      <c r="AP1321" s="72">
        <f>Table6[[#This Row],[FRL]]/Table6[[#This Row],[Total Students]]</f>
        <v>1</v>
      </c>
      <c r="AQ1321" s="29">
        <v>25</v>
      </c>
      <c r="AR1321" s="57">
        <f>Table6[[#This Row],[At Risk]]/Table6[[#This Row],[Total Students]]</f>
        <v>1</v>
      </c>
      <c r="AS1321" s="29" t="s">
        <v>1805</v>
      </c>
      <c r="AT1321" s="29" t="s">
        <v>1804</v>
      </c>
      <c r="AU1321" s="70" t="s">
        <v>3247</v>
      </c>
    </row>
    <row r="1322" spans="2:47" x14ac:dyDescent="0.25">
      <c r="B1322" s="28" t="s">
        <v>1808</v>
      </c>
      <c r="C1322" s="28" t="s">
        <v>288</v>
      </c>
      <c r="D1322" s="28" t="s">
        <v>289</v>
      </c>
      <c r="E1322" s="28" t="s">
        <v>2952</v>
      </c>
      <c r="F1322" s="28" t="s">
        <v>1661</v>
      </c>
      <c r="G1322" s="29">
        <v>1</v>
      </c>
      <c r="H1322" s="29">
        <v>0</v>
      </c>
      <c r="I1322" s="31">
        <v>0</v>
      </c>
      <c r="J1322" s="29">
        <v>1</v>
      </c>
      <c r="K1322" s="31">
        <v>1</v>
      </c>
      <c r="L1322" s="29">
        <v>0</v>
      </c>
      <c r="M1322" s="29">
        <v>0</v>
      </c>
      <c r="N1322" s="29">
        <v>1</v>
      </c>
      <c r="O1322" s="29">
        <v>0</v>
      </c>
      <c r="P1322" s="29">
        <v>0</v>
      </c>
      <c r="Q1322" s="29">
        <v>0</v>
      </c>
      <c r="R1322" s="29">
        <v>0</v>
      </c>
      <c r="S1322" s="29">
        <f>SUM(Table6[[#This Row],[AmInd]:[HawPI]],Table6[[#This Row],[Multiple]])</f>
        <v>1</v>
      </c>
      <c r="T1322" s="29">
        <v>1</v>
      </c>
      <c r="U1322" s="31">
        <v>1</v>
      </c>
      <c r="V1322" s="29">
        <v>0</v>
      </c>
      <c r="W1322" s="31">
        <v>0</v>
      </c>
      <c r="X1322" s="29">
        <v>0</v>
      </c>
      <c r="Y1322" s="29">
        <v>0</v>
      </c>
      <c r="Z1322" s="29" t="s">
        <v>1869</v>
      </c>
      <c r="AA1322" s="29">
        <v>0</v>
      </c>
      <c r="AB1322" s="29">
        <v>0</v>
      </c>
      <c r="AC1322" s="29">
        <v>0</v>
      </c>
      <c r="AD1322" s="28">
        <v>0</v>
      </c>
      <c r="AE1322" s="29">
        <v>0</v>
      </c>
      <c r="AF1322" s="29">
        <v>0</v>
      </c>
      <c r="AG1322" s="29">
        <v>0</v>
      </c>
      <c r="AH1322" s="29">
        <v>0</v>
      </c>
      <c r="AI1322" s="29">
        <v>0</v>
      </c>
      <c r="AJ1322" s="29">
        <v>0</v>
      </c>
      <c r="AK1322" s="29">
        <v>0</v>
      </c>
      <c r="AL1322" s="29">
        <v>0</v>
      </c>
      <c r="AM1322" s="29">
        <v>0</v>
      </c>
      <c r="AN1322" s="29">
        <v>1</v>
      </c>
      <c r="AO1322" s="29">
        <v>1</v>
      </c>
      <c r="AP1322" s="72">
        <f>Table6[[#This Row],[FRL]]/Table6[[#This Row],[Total Students]]</f>
        <v>1</v>
      </c>
      <c r="AQ1322" s="29">
        <v>1</v>
      </c>
      <c r="AR1322" s="57">
        <f>Table6[[#This Row],[At Risk]]/Table6[[#This Row],[Total Students]]</f>
        <v>1</v>
      </c>
      <c r="AS1322" s="29" t="s">
        <v>1805</v>
      </c>
      <c r="AT1322" s="29" t="s">
        <v>1773</v>
      </c>
      <c r="AU1322" s="70" t="s">
        <v>3247</v>
      </c>
    </row>
    <row r="1323" spans="2:47" ht="30" x14ac:dyDescent="0.25">
      <c r="B1323" s="28" t="s">
        <v>1808</v>
      </c>
      <c r="C1323" s="28" t="s">
        <v>288</v>
      </c>
      <c r="D1323" s="28" t="s">
        <v>289</v>
      </c>
      <c r="E1323" s="28" t="s">
        <v>2953</v>
      </c>
      <c r="F1323" s="28" t="s">
        <v>1662</v>
      </c>
      <c r="G1323" s="29">
        <v>13</v>
      </c>
      <c r="H1323" s="29">
        <v>0</v>
      </c>
      <c r="I1323" s="31">
        <v>0</v>
      </c>
      <c r="J1323" s="29">
        <v>13</v>
      </c>
      <c r="K1323" s="31">
        <v>1</v>
      </c>
      <c r="L1323" s="29">
        <v>0</v>
      </c>
      <c r="M1323" s="29">
        <v>0</v>
      </c>
      <c r="N1323" s="29">
        <v>7</v>
      </c>
      <c r="O1323" s="29">
        <v>0</v>
      </c>
      <c r="P1323" s="29">
        <v>0</v>
      </c>
      <c r="Q1323" s="29">
        <v>6</v>
      </c>
      <c r="R1323" s="29">
        <v>0</v>
      </c>
      <c r="S1323" s="29">
        <f>SUM(Table6[[#This Row],[AmInd]:[HawPI]],Table6[[#This Row],[Multiple]])</f>
        <v>7</v>
      </c>
      <c r="T1323" s="29">
        <v>13</v>
      </c>
      <c r="U1323" s="31">
        <v>1</v>
      </c>
      <c r="V1323" s="29">
        <v>0</v>
      </c>
      <c r="W1323" s="31">
        <v>0</v>
      </c>
      <c r="X1323" s="29">
        <v>0</v>
      </c>
      <c r="Y1323" s="29">
        <v>0</v>
      </c>
      <c r="Z1323" s="29" t="s">
        <v>1869</v>
      </c>
      <c r="AA1323" s="29">
        <v>0</v>
      </c>
      <c r="AB1323" s="29">
        <v>0</v>
      </c>
      <c r="AC1323" s="29">
        <v>1</v>
      </c>
      <c r="AD1323" s="28">
        <v>2</v>
      </c>
      <c r="AE1323" s="29">
        <v>2</v>
      </c>
      <c r="AF1323" s="29">
        <v>4</v>
      </c>
      <c r="AG1323" s="29">
        <v>4</v>
      </c>
      <c r="AH1323" s="29">
        <v>0</v>
      </c>
      <c r="AI1323" s="29">
        <v>0</v>
      </c>
      <c r="AJ1323" s="29">
        <v>0</v>
      </c>
      <c r="AK1323" s="29">
        <v>0</v>
      </c>
      <c r="AL1323" s="29">
        <v>0</v>
      </c>
      <c r="AM1323" s="29">
        <v>0</v>
      </c>
      <c r="AN1323" s="29">
        <v>0</v>
      </c>
      <c r="AO1323" s="29">
        <v>12</v>
      </c>
      <c r="AP1323" s="72">
        <f>Table6[[#This Row],[FRL]]/Table6[[#This Row],[Total Students]]</f>
        <v>0.92307692307692313</v>
      </c>
      <c r="AQ1323" s="29">
        <v>12</v>
      </c>
      <c r="AR1323" s="57">
        <f>Table6[[#This Row],[At Risk]]/Table6[[#This Row],[Total Students]]</f>
        <v>0.92307692307692313</v>
      </c>
      <c r="AS1323" s="29" t="s">
        <v>1805</v>
      </c>
      <c r="AT1323" s="29" t="s">
        <v>1795</v>
      </c>
      <c r="AU1323" s="70" t="s">
        <v>3247</v>
      </c>
    </row>
    <row r="1324" spans="2:47" x14ac:dyDescent="0.25">
      <c r="B1324" s="28" t="s">
        <v>1808</v>
      </c>
      <c r="C1324" s="28" t="s">
        <v>288</v>
      </c>
      <c r="D1324" s="28" t="s">
        <v>289</v>
      </c>
      <c r="E1324" s="28" t="s">
        <v>2954</v>
      </c>
      <c r="F1324" s="28" t="s">
        <v>1663</v>
      </c>
      <c r="G1324" s="29">
        <v>3</v>
      </c>
      <c r="H1324" s="29">
        <v>3</v>
      </c>
      <c r="I1324" s="31">
        <v>1</v>
      </c>
      <c r="J1324" s="29">
        <v>0</v>
      </c>
      <c r="K1324" s="31">
        <v>0</v>
      </c>
      <c r="L1324" s="29">
        <v>0</v>
      </c>
      <c r="M1324" s="29">
        <v>0</v>
      </c>
      <c r="N1324" s="29">
        <v>1</v>
      </c>
      <c r="O1324" s="29">
        <v>0</v>
      </c>
      <c r="P1324" s="29">
        <v>0</v>
      </c>
      <c r="Q1324" s="29">
        <v>2</v>
      </c>
      <c r="R1324" s="29">
        <v>0</v>
      </c>
      <c r="S1324" s="29">
        <f>SUM(Table6[[#This Row],[AmInd]:[HawPI]],Table6[[#This Row],[Multiple]])</f>
        <v>1</v>
      </c>
      <c r="T1324" s="29">
        <v>3</v>
      </c>
      <c r="U1324" s="31">
        <v>1</v>
      </c>
      <c r="V1324" s="29">
        <v>0</v>
      </c>
      <c r="W1324" s="31">
        <v>0</v>
      </c>
      <c r="X1324" s="29">
        <v>0</v>
      </c>
      <c r="Y1324" s="29">
        <v>0</v>
      </c>
      <c r="Z1324" s="29" t="s">
        <v>1869</v>
      </c>
      <c r="AA1324" s="29">
        <v>0</v>
      </c>
      <c r="AB1324" s="29">
        <v>0</v>
      </c>
      <c r="AC1324" s="29">
        <v>0</v>
      </c>
      <c r="AD1324" s="28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1</v>
      </c>
      <c r="AJ1324" s="29">
        <v>1</v>
      </c>
      <c r="AK1324" s="29">
        <v>0</v>
      </c>
      <c r="AL1324" s="29">
        <v>1</v>
      </c>
      <c r="AM1324" s="29">
        <v>0</v>
      </c>
      <c r="AN1324" s="29">
        <v>0</v>
      </c>
      <c r="AO1324" s="29">
        <v>3</v>
      </c>
      <c r="AP1324" s="72">
        <f>Table6[[#This Row],[FRL]]/Table6[[#This Row],[Total Students]]</f>
        <v>1</v>
      </c>
      <c r="AQ1324" s="29">
        <v>3</v>
      </c>
      <c r="AR1324" s="57">
        <f>Table6[[#This Row],[At Risk]]/Table6[[#This Row],[Total Students]]</f>
        <v>1</v>
      </c>
      <c r="AS1324" s="29" t="s">
        <v>1805</v>
      </c>
      <c r="AT1324" s="29" t="s">
        <v>2170</v>
      </c>
      <c r="AU1324" s="70" t="s">
        <v>3247</v>
      </c>
    </row>
    <row r="1325" spans="2:47" x14ac:dyDescent="0.25">
      <c r="B1325" s="28" t="s">
        <v>1808</v>
      </c>
      <c r="C1325" s="28" t="s">
        <v>288</v>
      </c>
      <c r="D1325" s="28" t="s">
        <v>289</v>
      </c>
      <c r="E1325" s="28" t="s">
        <v>2955</v>
      </c>
      <c r="F1325" s="28" t="s">
        <v>1664</v>
      </c>
      <c r="G1325" s="29">
        <v>17</v>
      </c>
      <c r="H1325" s="29">
        <v>7</v>
      </c>
      <c r="I1325" s="31">
        <v>0.41176470588235298</v>
      </c>
      <c r="J1325" s="29">
        <v>10</v>
      </c>
      <c r="K1325" s="31">
        <v>0.58823529411764697</v>
      </c>
      <c r="L1325" s="29">
        <v>0</v>
      </c>
      <c r="M1325" s="29">
        <v>0</v>
      </c>
      <c r="N1325" s="29">
        <v>8</v>
      </c>
      <c r="O1325" s="29">
        <v>0</v>
      </c>
      <c r="P1325" s="29">
        <v>0</v>
      </c>
      <c r="Q1325" s="29">
        <v>9</v>
      </c>
      <c r="R1325" s="29">
        <v>0</v>
      </c>
      <c r="S1325" s="29">
        <f>SUM(Table6[[#This Row],[AmInd]:[HawPI]],Table6[[#This Row],[Multiple]])</f>
        <v>8</v>
      </c>
      <c r="T1325" s="29">
        <v>17</v>
      </c>
      <c r="U1325" s="31">
        <v>1</v>
      </c>
      <c r="V1325" s="29">
        <v>0</v>
      </c>
      <c r="W1325" s="31">
        <v>0</v>
      </c>
      <c r="X1325" s="29">
        <v>0</v>
      </c>
      <c r="Y1325" s="29">
        <v>0</v>
      </c>
      <c r="Z1325" s="29" t="s">
        <v>1869</v>
      </c>
      <c r="AA1325" s="29">
        <v>0</v>
      </c>
      <c r="AB1325" s="29">
        <v>0</v>
      </c>
      <c r="AC1325" s="29">
        <v>0</v>
      </c>
      <c r="AD1325" s="28">
        <v>0</v>
      </c>
      <c r="AE1325" s="29">
        <v>0</v>
      </c>
      <c r="AF1325" s="29">
        <v>1</v>
      </c>
      <c r="AG1325" s="29">
        <v>2</v>
      </c>
      <c r="AH1325" s="29">
        <v>7</v>
      </c>
      <c r="AI1325" s="29">
        <v>2</v>
      </c>
      <c r="AJ1325" s="29">
        <v>3</v>
      </c>
      <c r="AK1325" s="29">
        <v>0</v>
      </c>
      <c r="AL1325" s="29">
        <v>2</v>
      </c>
      <c r="AM1325" s="29">
        <v>0</v>
      </c>
      <c r="AN1325" s="29">
        <v>0</v>
      </c>
      <c r="AO1325" s="29">
        <v>12</v>
      </c>
      <c r="AP1325" s="72">
        <f>Table6[[#This Row],[FRL]]/Table6[[#This Row],[Total Students]]</f>
        <v>0.70588235294117652</v>
      </c>
      <c r="AQ1325" s="29">
        <v>12</v>
      </c>
      <c r="AR1325" s="57">
        <f>Table6[[#This Row],[At Risk]]/Table6[[#This Row],[Total Students]]</f>
        <v>0.70588235294117652</v>
      </c>
      <c r="AS1325" s="29" t="s">
        <v>1805</v>
      </c>
      <c r="AT1325" s="29" t="s">
        <v>1795</v>
      </c>
      <c r="AU1325" s="70" t="s">
        <v>3247</v>
      </c>
    </row>
    <row r="1326" spans="2:47" ht="30" x14ac:dyDescent="0.25">
      <c r="B1326" s="28" t="s">
        <v>1808</v>
      </c>
      <c r="C1326" s="28" t="s">
        <v>290</v>
      </c>
      <c r="D1326" s="28" t="s">
        <v>291</v>
      </c>
      <c r="E1326" s="28" t="s">
        <v>2956</v>
      </c>
      <c r="F1326" s="28" t="s">
        <v>291</v>
      </c>
      <c r="G1326" s="29">
        <v>304</v>
      </c>
      <c r="H1326" s="29">
        <v>193</v>
      </c>
      <c r="I1326" s="31">
        <v>0.63486842105263197</v>
      </c>
      <c r="J1326" s="29">
        <v>111</v>
      </c>
      <c r="K1326" s="31">
        <v>0.36513157894736797</v>
      </c>
      <c r="L1326" s="29">
        <v>5</v>
      </c>
      <c r="M1326" s="29">
        <v>26</v>
      </c>
      <c r="N1326" s="29">
        <v>28</v>
      </c>
      <c r="O1326" s="29">
        <v>17</v>
      </c>
      <c r="P1326" s="29">
        <v>15</v>
      </c>
      <c r="Q1326" s="29">
        <v>213</v>
      </c>
      <c r="R1326" s="29">
        <v>0</v>
      </c>
      <c r="S1326" s="29">
        <f>SUM(Table6[[#This Row],[AmInd]:[HawPI]],Table6[[#This Row],[Multiple]])</f>
        <v>91</v>
      </c>
      <c r="T1326" s="29">
        <v>304</v>
      </c>
      <c r="U1326" s="31">
        <v>1</v>
      </c>
      <c r="V1326" s="29">
        <v>0</v>
      </c>
      <c r="W1326" s="31">
        <v>0</v>
      </c>
      <c r="X1326" s="29">
        <v>0</v>
      </c>
      <c r="Y1326" s="29">
        <v>0</v>
      </c>
      <c r="Z1326" s="29" t="s">
        <v>1869</v>
      </c>
      <c r="AA1326" s="29">
        <v>0</v>
      </c>
      <c r="AB1326" s="29">
        <v>0</v>
      </c>
      <c r="AC1326" s="29">
        <v>0</v>
      </c>
      <c r="AD1326" s="28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86</v>
      </c>
      <c r="AM1326" s="29">
        <v>114</v>
      </c>
      <c r="AN1326" s="29">
        <v>104</v>
      </c>
      <c r="AO1326" s="29">
        <v>64</v>
      </c>
      <c r="AP1326" s="72">
        <f>Table6[[#This Row],[FRL]]/Table6[[#This Row],[Total Students]]</f>
        <v>0.21052631578947367</v>
      </c>
      <c r="AQ1326" s="29">
        <v>64</v>
      </c>
      <c r="AR1326" s="57">
        <f>Table6[[#This Row],[At Risk]]/Table6[[#This Row],[Total Students]]</f>
        <v>0.21052631578947367</v>
      </c>
      <c r="AS1326" s="29" t="s">
        <v>1805</v>
      </c>
      <c r="AT1326" s="29" t="s">
        <v>1770</v>
      </c>
      <c r="AU1326" s="70" t="s">
        <v>3247</v>
      </c>
    </row>
    <row r="1327" spans="2:47" ht="30" x14ac:dyDescent="0.25">
      <c r="B1327" s="28" t="s">
        <v>1808</v>
      </c>
      <c r="C1327" s="28" t="s">
        <v>292</v>
      </c>
      <c r="D1327" s="28" t="s">
        <v>293</v>
      </c>
      <c r="E1327" s="28" t="s">
        <v>2957</v>
      </c>
      <c r="F1327" s="28" t="s">
        <v>1669</v>
      </c>
      <c r="G1327" s="29">
        <v>129</v>
      </c>
      <c r="H1327" s="29">
        <v>57</v>
      </c>
      <c r="I1327" s="31">
        <v>0.44186046511627902</v>
      </c>
      <c r="J1327" s="29">
        <v>72</v>
      </c>
      <c r="K1327" s="31">
        <v>0.55813953488372103</v>
      </c>
      <c r="L1327" s="29">
        <v>1</v>
      </c>
      <c r="M1327" s="29">
        <v>0</v>
      </c>
      <c r="N1327" s="29">
        <v>81</v>
      </c>
      <c r="O1327" s="29">
        <v>8</v>
      </c>
      <c r="P1327" s="29">
        <v>0</v>
      </c>
      <c r="Q1327" s="29">
        <v>36</v>
      </c>
      <c r="R1327" s="29">
        <v>3</v>
      </c>
      <c r="S1327" s="29">
        <f>SUM(Table6[[#This Row],[AmInd]:[HawPI]],Table6[[#This Row],[Multiple]])</f>
        <v>93</v>
      </c>
      <c r="T1327" s="29">
        <v>129</v>
      </c>
      <c r="U1327" s="31">
        <v>1</v>
      </c>
      <c r="V1327" s="29">
        <v>0</v>
      </c>
      <c r="W1327" s="31">
        <v>0</v>
      </c>
      <c r="X1327" s="29">
        <v>0</v>
      </c>
      <c r="Y1327" s="29">
        <v>9</v>
      </c>
      <c r="Z1327" s="29" t="s">
        <v>1869</v>
      </c>
      <c r="AA1327" s="29">
        <v>5</v>
      </c>
      <c r="AB1327" s="29">
        <v>7</v>
      </c>
      <c r="AC1327" s="29">
        <v>8</v>
      </c>
      <c r="AD1327" s="28">
        <v>5</v>
      </c>
      <c r="AE1327" s="29">
        <v>6</v>
      </c>
      <c r="AF1327" s="29">
        <v>7</v>
      </c>
      <c r="AG1327" s="29">
        <v>7</v>
      </c>
      <c r="AH1327" s="29">
        <v>13</v>
      </c>
      <c r="AI1327" s="29">
        <v>8</v>
      </c>
      <c r="AJ1327" s="29">
        <v>17</v>
      </c>
      <c r="AK1327" s="29">
        <v>3</v>
      </c>
      <c r="AL1327" s="29">
        <v>15</v>
      </c>
      <c r="AM1327" s="29">
        <v>5</v>
      </c>
      <c r="AN1327" s="29">
        <v>14</v>
      </c>
      <c r="AO1327" s="29">
        <v>124</v>
      </c>
      <c r="AP1327" s="72">
        <f>Table6[[#This Row],[FRL]]/Table6[[#This Row],[Total Students]]</f>
        <v>0.96124031007751942</v>
      </c>
      <c r="AQ1327" s="29">
        <v>124</v>
      </c>
      <c r="AR1327" s="57">
        <f>Table6[[#This Row],[At Risk]]/Table6[[#This Row],[Total Students]]</f>
        <v>0.96124031007751942</v>
      </c>
      <c r="AS1327" s="29" t="s">
        <v>1805</v>
      </c>
      <c r="AT1327" s="29" t="s">
        <v>1957</v>
      </c>
      <c r="AU1327" s="70" t="s">
        <v>3247</v>
      </c>
    </row>
    <row r="1328" spans="2:47" ht="30" x14ac:dyDescent="0.25">
      <c r="B1328" s="28" t="s">
        <v>1808</v>
      </c>
      <c r="C1328" s="28" t="s">
        <v>292</v>
      </c>
      <c r="D1328" s="28" t="s">
        <v>293</v>
      </c>
      <c r="E1328" s="28" t="s">
        <v>2958</v>
      </c>
      <c r="F1328" s="28" t="s">
        <v>1670</v>
      </c>
      <c r="G1328" s="29">
        <v>66</v>
      </c>
      <c r="H1328" s="29">
        <v>28</v>
      </c>
      <c r="I1328" s="31">
        <v>0.42424242424242398</v>
      </c>
      <c r="J1328" s="29">
        <v>38</v>
      </c>
      <c r="K1328" s="31">
        <v>0.57575757575757602</v>
      </c>
      <c r="L1328" s="29">
        <v>0</v>
      </c>
      <c r="M1328" s="29">
        <v>1</v>
      </c>
      <c r="N1328" s="29">
        <v>35</v>
      </c>
      <c r="O1328" s="29">
        <v>3</v>
      </c>
      <c r="P1328" s="29">
        <v>0</v>
      </c>
      <c r="Q1328" s="29">
        <v>26</v>
      </c>
      <c r="R1328" s="29">
        <v>1</v>
      </c>
      <c r="S1328" s="29">
        <f>SUM(Table6[[#This Row],[AmInd]:[HawPI]],Table6[[#This Row],[Multiple]])</f>
        <v>40</v>
      </c>
      <c r="T1328" s="29">
        <v>65</v>
      </c>
      <c r="U1328" s="31">
        <v>0.98484848484848497</v>
      </c>
      <c r="V1328" s="29">
        <v>1</v>
      </c>
      <c r="W1328" s="31">
        <v>1.5151515151515201E-2</v>
      </c>
      <c r="X1328" s="29">
        <v>0</v>
      </c>
      <c r="Y1328" s="29">
        <v>2</v>
      </c>
      <c r="Z1328" s="29" t="s">
        <v>1869</v>
      </c>
      <c r="AA1328" s="29">
        <v>2</v>
      </c>
      <c r="AB1328" s="29">
        <v>0</v>
      </c>
      <c r="AC1328" s="29">
        <v>1</v>
      </c>
      <c r="AD1328" s="28">
        <v>4</v>
      </c>
      <c r="AE1328" s="29">
        <v>0</v>
      </c>
      <c r="AF1328" s="29">
        <v>6</v>
      </c>
      <c r="AG1328" s="29">
        <v>4</v>
      </c>
      <c r="AH1328" s="29">
        <v>8</v>
      </c>
      <c r="AI1328" s="29">
        <v>8</v>
      </c>
      <c r="AJ1328" s="29">
        <v>11</v>
      </c>
      <c r="AK1328" s="29">
        <v>1</v>
      </c>
      <c r="AL1328" s="29">
        <v>2</v>
      </c>
      <c r="AM1328" s="29">
        <v>9</v>
      </c>
      <c r="AN1328" s="29">
        <v>8</v>
      </c>
      <c r="AO1328" s="29">
        <v>62</v>
      </c>
      <c r="AP1328" s="72">
        <f>Table6[[#This Row],[FRL]]/Table6[[#This Row],[Total Students]]</f>
        <v>0.93939393939393945</v>
      </c>
      <c r="AQ1328" s="29">
        <v>62</v>
      </c>
      <c r="AR1328" s="57">
        <f>Table6[[#This Row],[At Risk]]/Table6[[#This Row],[Total Students]]</f>
        <v>0.93939393939393945</v>
      </c>
      <c r="AS1328" s="29" t="s">
        <v>1805</v>
      </c>
      <c r="AT1328" s="29" t="s">
        <v>1957</v>
      </c>
      <c r="AU1328" s="70" t="s">
        <v>3247</v>
      </c>
    </row>
    <row r="1329" spans="2:47" ht="30" x14ac:dyDescent="0.25">
      <c r="B1329" s="28" t="s">
        <v>1808</v>
      </c>
      <c r="C1329" s="28" t="s">
        <v>294</v>
      </c>
      <c r="D1329" s="28" t="s">
        <v>295</v>
      </c>
      <c r="E1329" s="28" t="s">
        <v>2959</v>
      </c>
      <c r="F1329" s="28" t="s">
        <v>295</v>
      </c>
      <c r="G1329" s="29">
        <v>33</v>
      </c>
      <c r="H1329" s="29">
        <v>12</v>
      </c>
      <c r="I1329" s="31">
        <v>0.36363636363636398</v>
      </c>
      <c r="J1329" s="29">
        <v>21</v>
      </c>
      <c r="K1329" s="31">
        <v>0.63636363636363602</v>
      </c>
      <c r="L1329" s="29">
        <v>1</v>
      </c>
      <c r="M1329" s="29">
        <v>0</v>
      </c>
      <c r="N1329" s="29">
        <v>11</v>
      </c>
      <c r="O1329" s="29">
        <v>0</v>
      </c>
      <c r="P1329" s="29">
        <v>0</v>
      </c>
      <c r="Q1329" s="29">
        <v>21</v>
      </c>
      <c r="R1329" s="29">
        <v>0</v>
      </c>
      <c r="S1329" s="29">
        <f>SUM(Table6[[#This Row],[AmInd]:[HawPI]],Table6[[#This Row],[Multiple]])</f>
        <v>12</v>
      </c>
      <c r="T1329" s="29">
        <v>33</v>
      </c>
      <c r="U1329" s="31">
        <v>1</v>
      </c>
      <c r="V1329" s="29">
        <v>0</v>
      </c>
      <c r="W1329" s="31">
        <v>0</v>
      </c>
      <c r="X1329" s="29">
        <v>0</v>
      </c>
      <c r="Y1329" s="29">
        <v>2</v>
      </c>
      <c r="Z1329" s="29" t="s">
        <v>1869</v>
      </c>
      <c r="AA1329" s="29">
        <v>0</v>
      </c>
      <c r="AB1329" s="29">
        <v>1</v>
      </c>
      <c r="AC1329" s="29">
        <v>0</v>
      </c>
      <c r="AD1329" s="28">
        <v>2</v>
      </c>
      <c r="AE1329" s="29">
        <v>2</v>
      </c>
      <c r="AF1329" s="29">
        <v>1</v>
      </c>
      <c r="AG1329" s="29">
        <v>1</v>
      </c>
      <c r="AH1329" s="29">
        <v>2</v>
      </c>
      <c r="AI1329" s="29">
        <v>1</v>
      </c>
      <c r="AJ1329" s="29">
        <v>4</v>
      </c>
      <c r="AK1329" s="29">
        <v>0</v>
      </c>
      <c r="AL1329" s="29">
        <v>3</v>
      </c>
      <c r="AM1329" s="29">
        <v>2</v>
      </c>
      <c r="AN1329" s="29">
        <v>12</v>
      </c>
      <c r="AO1329" s="29">
        <v>0</v>
      </c>
      <c r="AP1329" s="72">
        <f>Table6[[#This Row],[FRL]]/Table6[[#This Row],[Total Students]]</f>
        <v>0</v>
      </c>
      <c r="AQ1329" s="29">
        <v>0</v>
      </c>
      <c r="AR1329" s="57">
        <f>Table6[[#This Row],[At Risk]]/Table6[[#This Row],[Total Students]]</f>
        <v>0</v>
      </c>
      <c r="AS1329" s="29" t="s">
        <v>1805</v>
      </c>
      <c r="AT1329" s="29" t="s">
        <v>1804</v>
      </c>
      <c r="AU1329" s="70" t="s">
        <v>3247</v>
      </c>
    </row>
    <row r="1330" spans="2:47" x14ac:dyDescent="0.25">
      <c r="B1330" s="28" t="s">
        <v>1808</v>
      </c>
      <c r="C1330" s="28" t="s">
        <v>218</v>
      </c>
      <c r="D1330" s="28" t="s">
        <v>219</v>
      </c>
      <c r="E1330" s="28" t="s">
        <v>2960</v>
      </c>
      <c r="F1330" s="28" t="s">
        <v>219</v>
      </c>
      <c r="G1330" s="29">
        <v>1446</v>
      </c>
      <c r="H1330" s="29">
        <v>729</v>
      </c>
      <c r="I1330" s="31">
        <v>0.50414937759336098</v>
      </c>
      <c r="J1330" s="29">
        <v>717</v>
      </c>
      <c r="K1330" s="31">
        <v>0.49585062240663902</v>
      </c>
      <c r="L1330" s="29">
        <v>2</v>
      </c>
      <c r="M1330" s="29">
        <v>63</v>
      </c>
      <c r="N1330" s="29">
        <v>152</v>
      </c>
      <c r="O1330" s="29">
        <v>26</v>
      </c>
      <c r="P1330" s="29">
        <v>0</v>
      </c>
      <c r="Q1330" s="29">
        <v>1199</v>
      </c>
      <c r="R1330" s="29">
        <v>4</v>
      </c>
      <c r="S1330" s="29">
        <f>SUM(Table6[[#This Row],[AmInd]:[HawPI]],Table6[[#This Row],[Multiple]])</f>
        <v>247</v>
      </c>
      <c r="T1330" s="29">
        <v>1446</v>
      </c>
      <c r="U1330" s="31">
        <v>1</v>
      </c>
      <c r="V1330" s="29">
        <v>0</v>
      </c>
      <c r="W1330" s="31">
        <v>0</v>
      </c>
      <c r="X1330" s="29">
        <v>0</v>
      </c>
      <c r="Y1330" s="29">
        <v>0</v>
      </c>
      <c r="Z1330" s="29" t="s">
        <v>1869</v>
      </c>
      <c r="AA1330" s="29">
        <v>104</v>
      </c>
      <c r="AB1330" s="29">
        <v>104</v>
      </c>
      <c r="AC1330" s="29">
        <v>103</v>
      </c>
      <c r="AD1330" s="28">
        <v>103</v>
      </c>
      <c r="AE1330" s="29">
        <v>104</v>
      </c>
      <c r="AF1330" s="29">
        <v>112</v>
      </c>
      <c r="AG1330" s="29">
        <v>117</v>
      </c>
      <c r="AH1330" s="29">
        <v>116</v>
      </c>
      <c r="AI1330" s="29">
        <v>122</v>
      </c>
      <c r="AJ1330" s="29">
        <v>110</v>
      </c>
      <c r="AK1330" s="29">
        <v>0</v>
      </c>
      <c r="AL1330" s="29">
        <v>117</v>
      </c>
      <c r="AM1330" s="29">
        <v>117</v>
      </c>
      <c r="AN1330" s="29">
        <v>117</v>
      </c>
      <c r="AO1330" s="29">
        <v>0</v>
      </c>
      <c r="AP1330" s="72">
        <f>Table6[[#This Row],[FRL]]/Table6[[#This Row],[Total Students]]</f>
        <v>0</v>
      </c>
      <c r="AQ1330" s="29">
        <v>0</v>
      </c>
      <c r="AR1330" s="57">
        <f>Table6[[#This Row],[At Risk]]/Table6[[#This Row],[Total Students]]</f>
        <v>0</v>
      </c>
      <c r="AS1330" s="29" t="s">
        <v>1780</v>
      </c>
      <c r="AT1330" s="29" t="s">
        <v>1957</v>
      </c>
      <c r="AU1330" s="70" t="s">
        <v>3247</v>
      </c>
    </row>
    <row r="1331" spans="2:47" ht="30" x14ac:dyDescent="0.25">
      <c r="B1331" s="28" t="s">
        <v>1808</v>
      </c>
      <c r="C1331" s="28" t="s">
        <v>220</v>
      </c>
      <c r="D1331" s="28" t="s">
        <v>221</v>
      </c>
      <c r="E1331" s="28" t="s">
        <v>2961</v>
      </c>
      <c r="F1331" s="28" t="s">
        <v>221</v>
      </c>
      <c r="G1331" s="29">
        <v>345</v>
      </c>
      <c r="H1331" s="29">
        <v>136</v>
      </c>
      <c r="I1331" s="31">
        <v>0.39420289855072499</v>
      </c>
      <c r="J1331" s="29">
        <v>209</v>
      </c>
      <c r="K1331" s="31">
        <v>0.60579710144927501</v>
      </c>
      <c r="L1331" s="29">
        <v>0</v>
      </c>
      <c r="M1331" s="29">
        <v>0</v>
      </c>
      <c r="N1331" s="29">
        <v>343</v>
      </c>
      <c r="O1331" s="29">
        <v>1</v>
      </c>
      <c r="P1331" s="29">
        <v>0</v>
      </c>
      <c r="Q1331" s="29">
        <v>0</v>
      </c>
      <c r="R1331" s="29">
        <v>1</v>
      </c>
      <c r="S1331" s="29">
        <f>SUM(Table6[[#This Row],[AmInd]:[HawPI]],Table6[[#This Row],[Multiple]])</f>
        <v>345</v>
      </c>
      <c r="T1331" s="29">
        <v>345</v>
      </c>
      <c r="U1331" s="31">
        <v>1</v>
      </c>
      <c r="V1331" s="29">
        <v>0</v>
      </c>
      <c r="W1331" s="31">
        <v>0</v>
      </c>
      <c r="X1331" s="29">
        <v>0</v>
      </c>
      <c r="Y1331" s="29">
        <v>0</v>
      </c>
      <c r="Z1331" s="29" t="s">
        <v>1869</v>
      </c>
      <c r="AA1331" s="29">
        <v>9</v>
      </c>
      <c r="AB1331" s="29">
        <v>10</v>
      </c>
      <c r="AC1331" s="29">
        <v>7</v>
      </c>
      <c r="AD1331" s="28">
        <v>12</v>
      </c>
      <c r="AE1331" s="29">
        <v>14</v>
      </c>
      <c r="AF1331" s="29">
        <v>13</v>
      </c>
      <c r="AG1331" s="29">
        <v>21</v>
      </c>
      <c r="AH1331" s="29">
        <v>34</v>
      </c>
      <c r="AI1331" s="29">
        <v>32</v>
      </c>
      <c r="AJ1331" s="29">
        <v>47</v>
      </c>
      <c r="AK1331" s="29">
        <v>0</v>
      </c>
      <c r="AL1331" s="29">
        <v>57</v>
      </c>
      <c r="AM1331" s="29">
        <v>45</v>
      </c>
      <c r="AN1331" s="29">
        <v>44</v>
      </c>
      <c r="AO1331" s="29">
        <v>300</v>
      </c>
      <c r="AP1331" s="72">
        <f>Table6[[#This Row],[FRL]]/Table6[[#This Row],[Total Students]]</f>
        <v>0.86956521739130432</v>
      </c>
      <c r="AQ1331" s="29">
        <v>300</v>
      </c>
      <c r="AR1331" s="57">
        <f>Table6[[#This Row],[At Risk]]/Table6[[#This Row],[Total Students]]</f>
        <v>0.86956521739130432</v>
      </c>
      <c r="AS1331" s="29" t="s">
        <v>1780</v>
      </c>
      <c r="AT1331" s="29" t="s">
        <v>1957</v>
      </c>
      <c r="AU1331" s="70" t="s">
        <v>3247</v>
      </c>
    </row>
    <row r="1332" spans="2:47" ht="30" x14ac:dyDescent="0.25">
      <c r="B1332" s="28" t="s">
        <v>1808</v>
      </c>
      <c r="C1332" s="28" t="s">
        <v>220</v>
      </c>
      <c r="D1332" s="28" t="s">
        <v>221</v>
      </c>
      <c r="E1332" s="28" t="s">
        <v>2962</v>
      </c>
      <c r="F1332" s="28" t="s">
        <v>1671</v>
      </c>
      <c r="G1332" s="29">
        <v>346</v>
      </c>
      <c r="H1332" s="29">
        <v>207</v>
      </c>
      <c r="I1332" s="31">
        <v>0.59826589595375701</v>
      </c>
      <c r="J1332" s="29">
        <v>139</v>
      </c>
      <c r="K1332" s="31">
        <v>0.40173410404624299</v>
      </c>
      <c r="L1332" s="29">
        <v>9</v>
      </c>
      <c r="M1332" s="29">
        <v>2</v>
      </c>
      <c r="N1332" s="29">
        <v>82</v>
      </c>
      <c r="O1332" s="29">
        <v>12</v>
      </c>
      <c r="P1332" s="29">
        <v>0</v>
      </c>
      <c r="Q1332" s="29">
        <v>235</v>
      </c>
      <c r="R1332" s="29">
        <v>6</v>
      </c>
      <c r="S1332" s="29">
        <f>SUM(Table6[[#This Row],[AmInd]:[HawPI]],Table6[[#This Row],[Multiple]])</f>
        <v>111</v>
      </c>
      <c r="T1332" s="29">
        <v>346</v>
      </c>
      <c r="U1332" s="31">
        <v>1</v>
      </c>
      <c r="V1332" s="29">
        <v>0</v>
      </c>
      <c r="W1332" s="31">
        <v>0</v>
      </c>
      <c r="X1332" s="29">
        <v>0</v>
      </c>
      <c r="Y1332" s="29">
        <v>0</v>
      </c>
      <c r="Z1332" s="29" t="s">
        <v>1869</v>
      </c>
      <c r="AA1332" s="29">
        <v>28</v>
      </c>
      <c r="AB1332" s="29">
        <v>14</v>
      </c>
      <c r="AC1332" s="29">
        <v>19</v>
      </c>
      <c r="AD1332" s="28">
        <v>24</v>
      </c>
      <c r="AE1332" s="29">
        <v>17</v>
      </c>
      <c r="AF1332" s="29">
        <v>20</v>
      </c>
      <c r="AG1332" s="29">
        <v>18</v>
      </c>
      <c r="AH1332" s="29">
        <v>41</v>
      </c>
      <c r="AI1332" s="29">
        <v>35</v>
      </c>
      <c r="AJ1332" s="29">
        <v>37</v>
      </c>
      <c r="AK1332" s="29">
        <v>0</v>
      </c>
      <c r="AL1332" s="29">
        <v>21</v>
      </c>
      <c r="AM1332" s="29">
        <v>41</v>
      </c>
      <c r="AN1332" s="29">
        <v>31</v>
      </c>
      <c r="AO1332" s="29">
        <v>206</v>
      </c>
      <c r="AP1332" s="72">
        <f>Table6[[#This Row],[FRL]]/Table6[[#This Row],[Total Students]]</f>
        <v>0.59537572254335258</v>
      </c>
      <c r="AQ1332" s="29">
        <v>206</v>
      </c>
      <c r="AR1332" s="57">
        <f>Table6[[#This Row],[At Risk]]/Table6[[#This Row],[Total Students]]</f>
        <v>0.59537572254335258</v>
      </c>
      <c r="AS1332" s="29" t="s">
        <v>1780</v>
      </c>
      <c r="AT1332" s="29" t="s">
        <v>1957</v>
      </c>
      <c r="AU1332" s="70" t="s">
        <v>3247</v>
      </c>
    </row>
    <row r="1333" spans="2:47" ht="30" x14ac:dyDescent="0.25">
      <c r="B1333" s="28" t="s">
        <v>1808</v>
      </c>
      <c r="C1333" s="28" t="s">
        <v>222</v>
      </c>
      <c r="D1333" s="28" t="s">
        <v>223</v>
      </c>
      <c r="E1333" s="28" t="s">
        <v>2963</v>
      </c>
      <c r="F1333" s="28" t="s">
        <v>223</v>
      </c>
      <c r="G1333" s="29">
        <v>294</v>
      </c>
      <c r="H1333" s="29">
        <v>154</v>
      </c>
      <c r="I1333" s="31">
        <v>0.52380952380952395</v>
      </c>
      <c r="J1333" s="29">
        <v>140</v>
      </c>
      <c r="K1333" s="31">
        <v>0.476190476190476</v>
      </c>
      <c r="L1333" s="29">
        <v>0</v>
      </c>
      <c r="M1333" s="29">
        <v>0</v>
      </c>
      <c r="N1333" s="29">
        <v>294</v>
      </c>
      <c r="O1333" s="29">
        <v>0</v>
      </c>
      <c r="P1333" s="29">
        <v>0</v>
      </c>
      <c r="Q1333" s="29">
        <v>0</v>
      </c>
      <c r="R1333" s="29">
        <v>0</v>
      </c>
      <c r="S1333" s="29">
        <f>SUM(Table6[[#This Row],[AmInd]:[HawPI]],Table6[[#This Row],[Multiple]])</f>
        <v>294</v>
      </c>
      <c r="T1333" s="29">
        <v>294</v>
      </c>
      <c r="U1333" s="31">
        <v>1</v>
      </c>
      <c r="V1333" s="29">
        <v>0</v>
      </c>
      <c r="W1333" s="31">
        <v>0</v>
      </c>
      <c r="X1333" s="29">
        <v>0</v>
      </c>
      <c r="Y1333" s="29">
        <v>0</v>
      </c>
      <c r="Z1333" s="29" t="s">
        <v>1869</v>
      </c>
      <c r="AA1333" s="29">
        <v>59</v>
      </c>
      <c r="AB1333" s="29">
        <v>53</v>
      </c>
      <c r="AC1333" s="29">
        <v>59</v>
      </c>
      <c r="AD1333" s="28">
        <v>34</v>
      </c>
      <c r="AE1333" s="29">
        <v>41</v>
      </c>
      <c r="AF1333" s="29">
        <v>26</v>
      </c>
      <c r="AG1333" s="29">
        <v>22</v>
      </c>
      <c r="AH1333" s="29">
        <v>0</v>
      </c>
      <c r="AI1333" s="29">
        <v>0</v>
      </c>
      <c r="AJ1333" s="29">
        <v>0</v>
      </c>
      <c r="AK1333" s="29">
        <v>0</v>
      </c>
      <c r="AL1333" s="29">
        <v>0</v>
      </c>
      <c r="AM1333" s="29">
        <v>0</v>
      </c>
      <c r="AN1333" s="29">
        <v>0</v>
      </c>
      <c r="AO1333" s="29">
        <v>217</v>
      </c>
      <c r="AP1333" s="72">
        <f>Table6[[#This Row],[FRL]]/Table6[[#This Row],[Total Students]]</f>
        <v>0.73809523809523814</v>
      </c>
      <c r="AQ1333" s="29">
        <v>217</v>
      </c>
      <c r="AR1333" s="57">
        <f>Table6[[#This Row],[At Risk]]/Table6[[#This Row],[Total Students]]</f>
        <v>0.73809523809523814</v>
      </c>
      <c r="AS1333" s="29" t="s">
        <v>1798</v>
      </c>
      <c r="AT1333" s="29" t="s">
        <v>1800</v>
      </c>
      <c r="AU1333" s="70" t="s">
        <v>3246</v>
      </c>
    </row>
    <row r="1334" spans="2:47" ht="30" x14ac:dyDescent="0.25">
      <c r="B1334" s="28" t="s">
        <v>1808</v>
      </c>
      <c r="C1334" s="28" t="s">
        <v>224</v>
      </c>
      <c r="D1334" s="28" t="s">
        <v>225</v>
      </c>
      <c r="E1334" s="28" t="s">
        <v>2964</v>
      </c>
      <c r="F1334" s="28" t="s">
        <v>225</v>
      </c>
      <c r="G1334" s="29">
        <v>347</v>
      </c>
      <c r="H1334" s="29">
        <v>178</v>
      </c>
      <c r="I1334" s="31">
        <v>0.51296829971181601</v>
      </c>
      <c r="J1334" s="29">
        <v>169</v>
      </c>
      <c r="K1334" s="31">
        <v>0.48703170028818399</v>
      </c>
      <c r="L1334" s="29">
        <v>3</v>
      </c>
      <c r="M1334" s="29">
        <v>7</v>
      </c>
      <c r="N1334" s="29">
        <v>135</v>
      </c>
      <c r="O1334" s="29">
        <v>12</v>
      </c>
      <c r="P1334" s="29">
        <v>0</v>
      </c>
      <c r="Q1334" s="29">
        <v>167</v>
      </c>
      <c r="R1334" s="29">
        <v>23</v>
      </c>
      <c r="S1334" s="29">
        <f>SUM(Table6[[#This Row],[AmInd]:[HawPI]],Table6[[#This Row],[Multiple]])</f>
        <v>180</v>
      </c>
      <c r="T1334" s="29">
        <v>342</v>
      </c>
      <c r="U1334" s="31">
        <v>0.98559077809798301</v>
      </c>
      <c r="V1334" s="29">
        <v>5</v>
      </c>
      <c r="W1334" s="31">
        <v>1.4409221902017299E-2</v>
      </c>
      <c r="X1334" s="29">
        <v>0</v>
      </c>
      <c r="Y1334" s="29">
        <v>0</v>
      </c>
      <c r="Z1334" s="29" t="s">
        <v>1869</v>
      </c>
      <c r="AA1334" s="29">
        <v>38</v>
      </c>
      <c r="AB1334" s="29">
        <v>44</v>
      </c>
      <c r="AC1334" s="29">
        <v>47</v>
      </c>
      <c r="AD1334" s="28">
        <v>29</v>
      </c>
      <c r="AE1334" s="29">
        <v>34</v>
      </c>
      <c r="AF1334" s="29">
        <v>42</v>
      </c>
      <c r="AG1334" s="29">
        <v>46</v>
      </c>
      <c r="AH1334" s="29">
        <v>34</v>
      </c>
      <c r="AI1334" s="29">
        <v>33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291</v>
      </c>
      <c r="AP1334" s="72">
        <f>Table6[[#This Row],[FRL]]/Table6[[#This Row],[Total Students]]</f>
        <v>0.83861671469740628</v>
      </c>
      <c r="AQ1334" s="29">
        <v>291</v>
      </c>
      <c r="AR1334" s="57">
        <f>Table6[[#This Row],[At Risk]]/Table6[[#This Row],[Total Students]]</f>
        <v>0.83861671469740628</v>
      </c>
      <c r="AS1334" s="29" t="s">
        <v>1798</v>
      </c>
      <c r="AT1334" s="29" t="s">
        <v>1778</v>
      </c>
      <c r="AU1334" s="70" t="s">
        <v>3247</v>
      </c>
    </row>
    <row r="1335" spans="2:47" ht="30" x14ac:dyDescent="0.25">
      <c r="B1335" s="28" t="s">
        <v>1808</v>
      </c>
      <c r="C1335" s="28" t="s">
        <v>226</v>
      </c>
      <c r="D1335" s="28" t="s">
        <v>227</v>
      </c>
      <c r="E1335" s="28" t="s">
        <v>2965</v>
      </c>
      <c r="F1335" s="28" t="s">
        <v>227</v>
      </c>
      <c r="G1335" s="29">
        <v>1027</v>
      </c>
      <c r="H1335" s="29">
        <v>535</v>
      </c>
      <c r="I1335" s="31">
        <v>0.52093476144109097</v>
      </c>
      <c r="J1335" s="29">
        <v>492</v>
      </c>
      <c r="K1335" s="31">
        <v>0.47906523855890898</v>
      </c>
      <c r="L1335" s="29">
        <v>6</v>
      </c>
      <c r="M1335" s="29">
        <v>11</v>
      </c>
      <c r="N1335" s="29">
        <v>468</v>
      </c>
      <c r="O1335" s="29">
        <v>266</v>
      </c>
      <c r="P1335" s="29">
        <v>4</v>
      </c>
      <c r="Q1335" s="29">
        <v>258</v>
      </c>
      <c r="R1335" s="29">
        <v>14</v>
      </c>
      <c r="S1335" s="29">
        <f>SUM(Table6[[#This Row],[AmInd]:[HawPI]],Table6[[#This Row],[Multiple]])</f>
        <v>769</v>
      </c>
      <c r="T1335" s="29">
        <v>996</v>
      </c>
      <c r="U1335" s="31">
        <v>0.96981499513145097</v>
      </c>
      <c r="V1335" s="29">
        <v>31</v>
      </c>
      <c r="W1335" s="31">
        <v>3.0185004868549199E-2</v>
      </c>
      <c r="X1335" s="29">
        <v>0</v>
      </c>
      <c r="Y1335" s="29">
        <v>0</v>
      </c>
      <c r="Z1335" s="29" t="s">
        <v>1869</v>
      </c>
      <c r="AA1335" s="29">
        <v>174</v>
      </c>
      <c r="AB1335" s="29">
        <v>145</v>
      </c>
      <c r="AC1335" s="29">
        <v>161</v>
      </c>
      <c r="AD1335" s="28">
        <v>129</v>
      </c>
      <c r="AE1335" s="29">
        <v>113</v>
      </c>
      <c r="AF1335" s="29">
        <v>102</v>
      </c>
      <c r="AG1335" s="29">
        <v>67</v>
      </c>
      <c r="AH1335" s="29">
        <v>83</v>
      </c>
      <c r="AI1335" s="29">
        <v>53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614</v>
      </c>
      <c r="AP1335" s="72">
        <f>Table6[[#This Row],[FRL]]/Table6[[#This Row],[Total Students]]</f>
        <v>0.5978578383641675</v>
      </c>
      <c r="AQ1335" s="29">
        <v>623</v>
      </c>
      <c r="AR1335" s="57">
        <f>Table6[[#This Row],[At Risk]]/Table6[[#This Row],[Total Students]]</f>
        <v>0.60662122687439146</v>
      </c>
      <c r="AS1335" s="29" t="s">
        <v>1798</v>
      </c>
      <c r="AT1335" s="29" t="s">
        <v>1771</v>
      </c>
      <c r="AU1335" s="70" t="s">
        <v>3247</v>
      </c>
    </row>
    <row r="1336" spans="2:47" ht="30" x14ac:dyDescent="0.25">
      <c r="B1336" s="28" t="s">
        <v>1808</v>
      </c>
      <c r="C1336" s="28" t="s">
        <v>228</v>
      </c>
      <c r="D1336" s="28" t="s">
        <v>229</v>
      </c>
      <c r="E1336" s="28" t="s">
        <v>2966</v>
      </c>
      <c r="F1336" s="28" t="s">
        <v>229</v>
      </c>
      <c r="G1336" s="29">
        <v>734</v>
      </c>
      <c r="H1336" s="29">
        <v>397</v>
      </c>
      <c r="I1336" s="31">
        <v>0.54087193460490501</v>
      </c>
      <c r="J1336" s="29">
        <v>337</v>
      </c>
      <c r="K1336" s="31">
        <v>0.45912806539509499</v>
      </c>
      <c r="L1336" s="29">
        <v>20</v>
      </c>
      <c r="M1336" s="29">
        <v>17</v>
      </c>
      <c r="N1336" s="29">
        <v>186</v>
      </c>
      <c r="O1336" s="29">
        <v>24</v>
      </c>
      <c r="P1336" s="29">
        <v>0</v>
      </c>
      <c r="Q1336" s="29">
        <v>484</v>
      </c>
      <c r="R1336" s="29">
        <v>3</v>
      </c>
      <c r="S1336" s="29">
        <f>SUM(Table6[[#This Row],[AmInd]:[HawPI]],Table6[[#This Row],[Multiple]])</f>
        <v>250</v>
      </c>
      <c r="T1336" s="29">
        <v>734</v>
      </c>
      <c r="U1336" s="31">
        <v>1</v>
      </c>
      <c r="V1336" s="29">
        <v>0</v>
      </c>
      <c r="W1336" s="31">
        <v>0</v>
      </c>
      <c r="X1336" s="29">
        <v>0</v>
      </c>
      <c r="Y1336" s="29">
        <v>0</v>
      </c>
      <c r="Z1336" s="29" t="s">
        <v>1869</v>
      </c>
      <c r="AA1336" s="29">
        <v>55</v>
      </c>
      <c r="AB1336" s="29">
        <v>61</v>
      </c>
      <c r="AC1336" s="29">
        <v>57</v>
      </c>
      <c r="AD1336" s="28">
        <v>58</v>
      </c>
      <c r="AE1336" s="29">
        <v>53</v>
      </c>
      <c r="AF1336" s="29">
        <v>58</v>
      </c>
      <c r="AG1336" s="29">
        <v>53</v>
      </c>
      <c r="AH1336" s="29">
        <v>47</v>
      </c>
      <c r="AI1336" s="29">
        <v>48</v>
      </c>
      <c r="AJ1336" s="29">
        <v>64</v>
      </c>
      <c r="AK1336" s="29">
        <v>0</v>
      </c>
      <c r="AL1336" s="29">
        <v>67</v>
      </c>
      <c r="AM1336" s="29">
        <v>60</v>
      </c>
      <c r="AN1336" s="29">
        <v>53</v>
      </c>
      <c r="AO1336" s="29">
        <v>356</v>
      </c>
      <c r="AP1336" s="72">
        <f>Table6[[#This Row],[FRL]]/Table6[[#This Row],[Total Students]]</f>
        <v>0.48501362397820164</v>
      </c>
      <c r="AQ1336" s="29">
        <v>356</v>
      </c>
      <c r="AR1336" s="57">
        <f>Table6[[#This Row],[At Risk]]/Table6[[#This Row],[Total Students]]</f>
        <v>0.48501362397820164</v>
      </c>
      <c r="AS1336" s="29" t="s">
        <v>1798</v>
      </c>
      <c r="AT1336" s="29" t="s">
        <v>2950</v>
      </c>
      <c r="AU1336" s="70" t="s">
        <v>3247</v>
      </c>
    </row>
    <row r="1337" spans="2:47" ht="30" x14ac:dyDescent="0.25">
      <c r="B1337" s="28" t="s">
        <v>1808</v>
      </c>
      <c r="C1337" s="28" t="s">
        <v>296</v>
      </c>
      <c r="D1337" s="28" t="s">
        <v>297</v>
      </c>
      <c r="E1337" s="28" t="s">
        <v>2967</v>
      </c>
      <c r="F1337" s="28" t="s">
        <v>297</v>
      </c>
      <c r="G1337" s="29">
        <v>236</v>
      </c>
      <c r="H1337" s="29">
        <v>161</v>
      </c>
      <c r="I1337" s="31">
        <v>0.68220338983050799</v>
      </c>
      <c r="J1337" s="29">
        <v>75</v>
      </c>
      <c r="K1337" s="31">
        <v>0.31779661016949201</v>
      </c>
      <c r="L1337" s="29">
        <v>3</v>
      </c>
      <c r="M1337" s="29">
        <v>4</v>
      </c>
      <c r="N1337" s="29">
        <v>67</v>
      </c>
      <c r="O1337" s="29">
        <v>18</v>
      </c>
      <c r="P1337" s="29">
        <v>2</v>
      </c>
      <c r="Q1337" s="29">
        <v>128</v>
      </c>
      <c r="R1337" s="29">
        <v>14</v>
      </c>
      <c r="S1337" s="29">
        <f>SUM(Table6[[#This Row],[AmInd]:[HawPI]],Table6[[#This Row],[Multiple]])</f>
        <v>108</v>
      </c>
      <c r="T1337" s="29">
        <v>236</v>
      </c>
      <c r="U1337" s="31">
        <v>1</v>
      </c>
      <c r="V1337" s="29">
        <v>0</v>
      </c>
      <c r="W1337" s="31">
        <v>0</v>
      </c>
      <c r="X1337" s="29">
        <v>0</v>
      </c>
      <c r="Y1337" s="29">
        <v>0</v>
      </c>
      <c r="Z1337" s="29" t="s">
        <v>1869</v>
      </c>
      <c r="AA1337" s="29">
        <v>0</v>
      </c>
      <c r="AB1337" s="29">
        <v>0</v>
      </c>
      <c r="AC1337" s="29">
        <v>0</v>
      </c>
      <c r="AD1337" s="28">
        <v>0</v>
      </c>
      <c r="AE1337" s="29">
        <v>0</v>
      </c>
      <c r="AF1337" s="29">
        <v>0</v>
      </c>
      <c r="AG1337" s="29">
        <v>0</v>
      </c>
      <c r="AH1337" s="29">
        <v>0</v>
      </c>
      <c r="AI1337" s="29">
        <v>0</v>
      </c>
      <c r="AJ1337" s="29">
        <v>67</v>
      </c>
      <c r="AK1337" s="29">
        <v>0</v>
      </c>
      <c r="AL1337" s="29">
        <v>60</v>
      </c>
      <c r="AM1337" s="29">
        <v>53</v>
      </c>
      <c r="AN1337" s="29">
        <v>56</v>
      </c>
      <c r="AO1337" s="29">
        <v>55</v>
      </c>
      <c r="AP1337" s="72">
        <f>Table6[[#This Row],[FRL]]/Table6[[#This Row],[Total Students]]</f>
        <v>0.23305084745762711</v>
      </c>
      <c r="AQ1337" s="29">
        <v>55</v>
      </c>
      <c r="AR1337" s="57">
        <f>Table6[[#This Row],[At Risk]]/Table6[[#This Row],[Total Students]]</f>
        <v>0.23305084745762711</v>
      </c>
      <c r="AS1337" s="29" t="s">
        <v>1805</v>
      </c>
      <c r="AT1337" s="29" t="s">
        <v>1771</v>
      </c>
      <c r="AU1337" s="70" t="s">
        <v>3247</v>
      </c>
    </row>
    <row r="1338" spans="2:47" x14ac:dyDescent="0.25">
      <c r="B1338" s="28" t="s">
        <v>1808</v>
      </c>
      <c r="C1338" s="28" t="s">
        <v>230</v>
      </c>
      <c r="D1338" s="28" t="s">
        <v>231</v>
      </c>
      <c r="E1338" s="28" t="s">
        <v>2968</v>
      </c>
      <c r="F1338" s="28" t="s">
        <v>231</v>
      </c>
      <c r="G1338" s="29">
        <v>847</v>
      </c>
      <c r="H1338" s="29">
        <v>406</v>
      </c>
      <c r="I1338" s="31">
        <v>0.47933884297520701</v>
      </c>
      <c r="J1338" s="29">
        <v>441</v>
      </c>
      <c r="K1338" s="31">
        <v>0.52066115702479299</v>
      </c>
      <c r="L1338" s="29">
        <v>0</v>
      </c>
      <c r="M1338" s="29">
        <v>3</v>
      </c>
      <c r="N1338" s="29">
        <v>289</v>
      </c>
      <c r="O1338" s="29">
        <v>33</v>
      </c>
      <c r="P1338" s="29">
        <v>0</v>
      </c>
      <c r="Q1338" s="29">
        <v>510</v>
      </c>
      <c r="R1338" s="29">
        <v>12</v>
      </c>
      <c r="S1338" s="29">
        <f>SUM(Table6[[#This Row],[AmInd]:[HawPI]],Table6[[#This Row],[Multiple]])</f>
        <v>337</v>
      </c>
      <c r="T1338" s="29">
        <v>847</v>
      </c>
      <c r="U1338" s="31">
        <v>1</v>
      </c>
      <c r="V1338" s="29">
        <v>0</v>
      </c>
      <c r="W1338" s="31">
        <v>0</v>
      </c>
      <c r="X1338" s="29">
        <v>0</v>
      </c>
      <c r="Y1338" s="29">
        <v>0</v>
      </c>
      <c r="Z1338" s="29" t="s">
        <v>1869</v>
      </c>
      <c r="AA1338" s="29">
        <v>71</v>
      </c>
      <c r="AB1338" s="29">
        <v>58</v>
      </c>
      <c r="AC1338" s="29">
        <v>70</v>
      </c>
      <c r="AD1338" s="28">
        <v>69</v>
      </c>
      <c r="AE1338" s="29">
        <v>69</v>
      </c>
      <c r="AF1338" s="29">
        <v>69</v>
      </c>
      <c r="AG1338" s="29">
        <v>73</v>
      </c>
      <c r="AH1338" s="29">
        <v>68</v>
      </c>
      <c r="AI1338" s="29">
        <v>65</v>
      </c>
      <c r="AJ1338" s="29">
        <v>73</v>
      </c>
      <c r="AK1338" s="29">
        <v>0</v>
      </c>
      <c r="AL1338" s="29">
        <v>63</v>
      </c>
      <c r="AM1338" s="29">
        <v>60</v>
      </c>
      <c r="AN1338" s="29">
        <v>39</v>
      </c>
      <c r="AO1338" s="29">
        <v>605</v>
      </c>
      <c r="AP1338" s="72">
        <f>Table6[[#This Row],[FRL]]/Table6[[#This Row],[Total Students]]</f>
        <v>0.7142857142857143</v>
      </c>
      <c r="AQ1338" s="29">
        <v>605</v>
      </c>
      <c r="AR1338" s="57">
        <f>Table6[[#This Row],[At Risk]]/Table6[[#This Row],[Total Students]]</f>
        <v>0.7142857142857143</v>
      </c>
      <c r="AS1338" s="29" t="s">
        <v>1798</v>
      </c>
      <c r="AT1338" s="29" t="s">
        <v>1782</v>
      </c>
      <c r="AU1338" s="70" t="s">
        <v>3247</v>
      </c>
    </row>
    <row r="1339" spans="2:47" ht="30" x14ac:dyDescent="0.25">
      <c r="B1339" s="28" t="s">
        <v>1808</v>
      </c>
      <c r="C1339" s="28" t="s">
        <v>232</v>
      </c>
      <c r="D1339" s="28" t="s">
        <v>233</v>
      </c>
      <c r="E1339" s="28" t="s">
        <v>2969</v>
      </c>
      <c r="F1339" s="28" t="s">
        <v>1672</v>
      </c>
      <c r="G1339" s="29">
        <v>974</v>
      </c>
      <c r="H1339" s="29">
        <v>478</v>
      </c>
      <c r="I1339" s="31">
        <v>0.49075975359342899</v>
      </c>
      <c r="J1339" s="29">
        <v>496</v>
      </c>
      <c r="K1339" s="31">
        <v>0.50924024640657095</v>
      </c>
      <c r="L1339" s="29">
        <v>12</v>
      </c>
      <c r="M1339" s="29">
        <v>23</v>
      </c>
      <c r="N1339" s="29">
        <v>289</v>
      </c>
      <c r="O1339" s="29">
        <v>161</v>
      </c>
      <c r="P1339" s="29">
        <v>2</v>
      </c>
      <c r="Q1339" s="29">
        <v>380</v>
      </c>
      <c r="R1339" s="29">
        <v>107</v>
      </c>
      <c r="S1339" s="29">
        <f>SUM(Table6[[#This Row],[AmInd]:[HawPI]],Table6[[#This Row],[Multiple]])</f>
        <v>594</v>
      </c>
      <c r="T1339" s="29">
        <v>954</v>
      </c>
      <c r="U1339" s="31">
        <v>0.97946611909650905</v>
      </c>
      <c r="V1339" s="29">
        <v>20</v>
      </c>
      <c r="W1339" s="31">
        <v>2.05338809034908E-2</v>
      </c>
      <c r="X1339" s="29">
        <v>0</v>
      </c>
      <c r="Y1339" s="29">
        <v>0</v>
      </c>
      <c r="Z1339" s="29" t="s">
        <v>1869</v>
      </c>
      <c r="AA1339" s="29">
        <v>100</v>
      </c>
      <c r="AB1339" s="29">
        <v>116</v>
      </c>
      <c r="AC1339" s="29">
        <v>100</v>
      </c>
      <c r="AD1339" s="28">
        <v>124</v>
      </c>
      <c r="AE1339" s="29">
        <v>100</v>
      </c>
      <c r="AF1339" s="29">
        <v>109</v>
      </c>
      <c r="AG1339" s="29">
        <v>108</v>
      </c>
      <c r="AH1339" s="29">
        <v>106</v>
      </c>
      <c r="AI1339" s="29">
        <v>111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388</v>
      </c>
      <c r="AP1339" s="72">
        <f>Table6[[#This Row],[FRL]]/Table6[[#This Row],[Total Students]]</f>
        <v>0.39835728952772076</v>
      </c>
      <c r="AQ1339" s="29">
        <v>399</v>
      </c>
      <c r="AR1339" s="57">
        <f>Table6[[#This Row],[At Risk]]/Table6[[#This Row],[Total Students]]</f>
        <v>0.40965092402464065</v>
      </c>
      <c r="AS1339" s="29" t="s">
        <v>1798</v>
      </c>
      <c r="AT1339" s="29" t="s">
        <v>1788</v>
      </c>
      <c r="AU1339" s="70" t="s">
        <v>3247</v>
      </c>
    </row>
    <row r="1340" spans="2:47" ht="30" x14ac:dyDescent="0.25">
      <c r="B1340" s="28" t="s">
        <v>1808</v>
      </c>
      <c r="C1340" s="28" t="s">
        <v>234</v>
      </c>
      <c r="D1340" s="28" t="s">
        <v>1809</v>
      </c>
      <c r="E1340" s="28" t="s">
        <v>2970</v>
      </c>
      <c r="F1340" s="28" t="s">
        <v>235</v>
      </c>
      <c r="G1340" s="29">
        <v>376</v>
      </c>
      <c r="H1340" s="29">
        <v>199</v>
      </c>
      <c r="I1340" s="31">
        <v>0.52925531914893598</v>
      </c>
      <c r="J1340" s="29">
        <v>177</v>
      </c>
      <c r="K1340" s="31">
        <v>0.47074468085106402</v>
      </c>
      <c r="L1340" s="29">
        <v>0</v>
      </c>
      <c r="M1340" s="29">
        <v>1</v>
      </c>
      <c r="N1340" s="29">
        <v>366</v>
      </c>
      <c r="O1340" s="29">
        <v>4</v>
      </c>
      <c r="P1340" s="29">
        <v>0</v>
      </c>
      <c r="Q1340" s="29">
        <v>0</v>
      </c>
      <c r="R1340" s="29">
        <v>5</v>
      </c>
      <c r="S1340" s="29">
        <f>SUM(Table6[[#This Row],[AmInd]:[HawPI]],Table6[[#This Row],[Multiple]])</f>
        <v>376</v>
      </c>
      <c r="T1340" s="29">
        <v>376</v>
      </c>
      <c r="U1340" s="31">
        <v>1</v>
      </c>
      <c r="V1340" s="29">
        <v>0</v>
      </c>
      <c r="W1340" s="31">
        <v>0</v>
      </c>
      <c r="X1340" s="29">
        <v>0</v>
      </c>
      <c r="Y1340" s="29">
        <v>0</v>
      </c>
      <c r="Z1340" s="29" t="s">
        <v>1869</v>
      </c>
      <c r="AA1340" s="29">
        <v>22</v>
      </c>
      <c r="AB1340" s="29">
        <v>31</v>
      </c>
      <c r="AC1340" s="29">
        <v>40</v>
      </c>
      <c r="AD1340" s="28">
        <v>41</v>
      </c>
      <c r="AE1340" s="29">
        <v>55</v>
      </c>
      <c r="AF1340" s="29">
        <v>50</v>
      </c>
      <c r="AG1340" s="29">
        <v>50</v>
      </c>
      <c r="AH1340" s="29">
        <v>47</v>
      </c>
      <c r="AI1340" s="29">
        <v>40</v>
      </c>
      <c r="AJ1340" s="29">
        <v>0</v>
      </c>
      <c r="AK1340" s="29">
        <v>0</v>
      </c>
      <c r="AL1340" s="29">
        <v>0</v>
      </c>
      <c r="AM1340" s="29">
        <v>0</v>
      </c>
      <c r="AN1340" s="29">
        <v>0</v>
      </c>
      <c r="AO1340" s="29">
        <v>268</v>
      </c>
      <c r="AP1340" s="72">
        <f>Table6[[#This Row],[FRL]]/Table6[[#This Row],[Total Students]]</f>
        <v>0.71276595744680848</v>
      </c>
      <c r="AQ1340" s="29">
        <v>268</v>
      </c>
      <c r="AR1340" s="57">
        <f>Table6[[#This Row],[At Risk]]/Table6[[#This Row],[Total Students]]</f>
        <v>0.71276595744680848</v>
      </c>
      <c r="AS1340" s="29" t="s">
        <v>1798</v>
      </c>
      <c r="AT1340" s="29" t="s">
        <v>1771</v>
      </c>
      <c r="AU1340" s="70" t="s">
        <v>3246</v>
      </c>
    </row>
    <row r="1341" spans="2:47" x14ac:dyDescent="0.25">
      <c r="B1341" s="28" t="s">
        <v>1808</v>
      </c>
      <c r="C1341" s="28" t="s">
        <v>236</v>
      </c>
      <c r="D1341" s="28" t="s">
        <v>237</v>
      </c>
      <c r="E1341" s="28" t="s">
        <v>2971</v>
      </c>
      <c r="F1341" s="28" t="s">
        <v>237</v>
      </c>
      <c r="G1341" s="29">
        <v>119</v>
      </c>
      <c r="H1341" s="29">
        <v>48</v>
      </c>
      <c r="I1341" s="31">
        <v>0.40336134453781503</v>
      </c>
      <c r="J1341" s="29">
        <v>71</v>
      </c>
      <c r="K1341" s="31">
        <v>0.59663865546218497</v>
      </c>
      <c r="L1341" s="29">
        <v>4</v>
      </c>
      <c r="M1341" s="29">
        <v>0</v>
      </c>
      <c r="N1341" s="29">
        <v>9</v>
      </c>
      <c r="O1341" s="29">
        <v>2</v>
      </c>
      <c r="P1341" s="29">
        <v>0</v>
      </c>
      <c r="Q1341" s="29">
        <v>102</v>
      </c>
      <c r="R1341" s="29">
        <v>2</v>
      </c>
      <c r="S1341" s="29">
        <f>SUM(Table6[[#This Row],[AmInd]:[HawPI]],Table6[[#This Row],[Multiple]])</f>
        <v>17</v>
      </c>
      <c r="T1341" s="29">
        <v>119</v>
      </c>
      <c r="U1341" s="31">
        <v>1</v>
      </c>
      <c r="V1341" s="29">
        <v>0</v>
      </c>
      <c r="W1341" s="31">
        <v>0</v>
      </c>
      <c r="X1341" s="29">
        <v>0</v>
      </c>
      <c r="Y1341" s="29">
        <v>0</v>
      </c>
      <c r="Z1341" s="29" t="s">
        <v>1869</v>
      </c>
      <c r="AA1341" s="29">
        <v>0</v>
      </c>
      <c r="AB1341" s="29">
        <v>5</v>
      </c>
      <c r="AC1341" s="29">
        <v>10</v>
      </c>
      <c r="AD1341" s="28">
        <v>12</v>
      </c>
      <c r="AE1341" s="29">
        <v>22</v>
      </c>
      <c r="AF1341" s="29">
        <v>21</v>
      </c>
      <c r="AG1341" s="29">
        <v>18</v>
      </c>
      <c r="AH1341" s="29">
        <v>18</v>
      </c>
      <c r="AI1341" s="29">
        <v>13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57</v>
      </c>
      <c r="AP1341" s="72">
        <f>Table6[[#This Row],[FRL]]/Table6[[#This Row],[Total Students]]</f>
        <v>0.47899159663865548</v>
      </c>
      <c r="AQ1341" s="29">
        <v>57</v>
      </c>
      <c r="AR1341" s="57">
        <f>Table6[[#This Row],[At Risk]]/Table6[[#This Row],[Total Students]]</f>
        <v>0.47899159663865548</v>
      </c>
      <c r="AS1341" s="29" t="s">
        <v>1798</v>
      </c>
      <c r="AT1341" s="29" t="s">
        <v>2283</v>
      </c>
      <c r="AU1341" s="70" t="s">
        <v>3247</v>
      </c>
    </row>
    <row r="1342" spans="2:47" ht="30" x14ac:dyDescent="0.25">
      <c r="B1342" s="28" t="s">
        <v>1808</v>
      </c>
      <c r="C1342" s="28" t="s">
        <v>238</v>
      </c>
      <c r="D1342" s="28" t="s">
        <v>239</v>
      </c>
      <c r="E1342" s="28" t="s">
        <v>2972</v>
      </c>
      <c r="F1342" s="28" t="s">
        <v>239</v>
      </c>
      <c r="G1342" s="29">
        <v>936</v>
      </c>
      <c r="H1342" s="29">
        <v>449</v>
      </c>
      <c r="I1342" s="31">
        <v>0.479700854700855</v>
      </c>
      <c r="J1342" s="29">
        <v>487</v>
      </c>
      <c r="K1342" s="31">
        <v>0.520299145299145</v>
      </c>
      <c r="L1342" s="29">
        <v>9</v>
      </c>
      <c r="M1342" s="29">
        <v>8</v>
      </c>
      <c r="N1342" s="29">
        <v>61</v>
      </c>
      <c r="O1342" s="29">
        <v>94</v>
      </c>
      <c r="P1342" s="29">
        <v>3</v>
      </c>
      <c r="Q1342" s="29">
        <v>736</v>
      </c>
      <c r="R1342" s="29">
        <v>25</v>
      </c>
      <c r="S1342" s="29">
        <f>SUM(Table6[[#This Row],[AmInd]:[HawPI]],Table6[[#This Row],[Multiple]])</f>
        <v>200</v>
      </c>
      <c r="T1342" s="29">
        <v>891</v>
      </c>
      <c r="U1342" s="31">
        <v>0.95192307692307698</v>
      </c>
      <c r="V1342" s="29">
        <v>45</v>
      </c>
      <c r="W1342" s="31">
        <v>4.80769230769231E-2</v>
      </c>
      <c r="X1342" s="29">
        <v>0</v>
      </c>
      <c r="Y1342" s="29">
        <v>0</v>
      </c>
      <c r="Z1342" s="29" t="s">
        <v>1869</v>
      </c>
      <c r="AA1342" s="29">
        <v>76</v>
      </c>
      <c r="AB1342" s="29">
        <v>78</v>
      </c>
      <c r="AC1342" s="29">
        <v>78</v>
      </c>
      <c r="AD1342" s="28">
        <v>78</v>
      </c>
      <c r="AE1342" s="29">
        <v>78</v>
      </c>
      <c r="AF1342" s="29">
        <v>78</v>
      </c>
      <c r="AG1342" s="29">
        <v>77</v>
      </c>
      <c r="AH1342" s="29">
        <v>78</v>
      </c>
      <c r="AI1342" s="29">
        <v>75</v>
      </c>
      <c r="AJ1342" s="29">
        <v>72</v>
      </c>
      <c r="AK1342" s="29">
        <v>1</v>
      </c>
      <c r="AL1342" s="29">
        <v>60</v>
      </c>
      <c r="AM1342" s="29">
        <v>62</v>
      </c>
      <c r="AN1342" s="29">
        <v>45</v>
      </c>
      <c r="AO1342" s="29">
        <v>441</v>
      </c>
      <c r="AP1342" s="72">
        <f>Table6[[#This Row],[FRL]]/Table6[[#This Row],[Total Students]]</f>
        <v>0.47115384615384615</v>
      </c>
      <c r="AQ1342" s="29">
        <v>447</v>
      </c>
      <c r="AR1342" s="57">
        <f>Table6[[#This Row],[At Risk]]/Table6[[#This Row],[Total Students]]</f>
        <v>0.47756410256410259</v>
      </c>
      <c r="AS1342" s="29" t="s">
        <v>1798</v>
      </c>
      <c r="AT1342" s="29" t="s">
        <v>1799</v>
      </c>
      <c r="AU1342" s="70" t="s">
        <v>3247</v>
      </c>
    </row>
    <row r="1343" spans="2:47" ht="45" x14ac:dyDescent="0.25">
      <c r="B1343" s="28" t="s">
        <v>1808</v>
      </c>
      <c r="C1343" s="28" t="s">
        <v>240</v>
      </c>
      <c r="D1343" s="28" t="s">
        <v>241</v>
      </c>
      <c r="E1343" s="28" t="s">
        <v>2973</v>
      </c>
      <c r="F1343" s="28" t="s">
        <v>1673</v>
      </c>
      <c r="G1343" s="29">
        <v>497</v>
      </c>
      <c r="H1343" s="29">
        <v>238</v>
      </c>
      <c r="I1343" s="31">
        <v>0.47887323943662002</v>
      </c>
      <c r="J1343" s="29">
        <v>259</v>
      </c>
      <c r="K1343" s="31">
        <v>0.52112676056338003</v>
      </c>
      <c r="L1343" s="29">
        <v>0</v>
      </c>
      <c r="M1343" s="29">
        <v>1</v>
      </c>
      <c r="N1343" s="29">
        <v>495</v>
      </c>
      <c r="O1343" s="29">
        <v>1</v>
      </c>
      <c r="P1343" s="29">
        <v>0</v>
      </c>
      <c r="Q1343" s="29">
        <v>0</v>
      </c>
      <c r="R1343" s="29">
        <v>0</v>
      </c>
      <c r="S1343" s="29">
        <f>SUM(Table6[[#This Row],[AmInd]:[HawPI]],Table6[[#This Row],[Multiple]])</f>
        <v>497</v>
      </c>
      <c r="T1343" s="29">
        <v>497</v>
      </c>
      <c r="U1343" s="31">
        <v>1</v>
      </c>
      <c r="V1343" s="29">
        <v>0</v>
      </c>
      <c r="W1343" s="31">
        <v>0</v>
      </c>
      <c r="X1343" s="29">
        <v>0</v>
      </c>
      <c r="Y1343" s="29">
        <v>0</v>
      </c>
      <c r="Z1343" s="29" t="s">
        <v>1869</v>
      </c>
      <c r="AA1343" s="29">
        <v>0</v>
      </c>
      <c r="AB1343" s="29">
        <v>0</v>
      </c>
      <c r="AC1343" s="29">
        <v>0</v>
      </c>
      <c r="AD1343" s="28">
        <v>0</v>
      </c>
      <c r="AE1343" s="29">
        <v>0</v>
      </c>
      <c r="AF1343" s="29">
        <v>0</v>
      </c>
      <c r="AG1343" s="29">
        <v>0</v>
      </c>
      <c r="AH1343" s="29">
        <v>0</v>
      </c>
      <c r="AI1343" s="29">
        <v>0</v>
      </c>
      <c r="AJ1343" s="29">
        <v>136</v>
      </c>
      <c r="AK1343" s="29">
        <v>0</v>
      </c>
      <c r="AL1343" s="29">
        <v>137</v>
      </c>
      <c r="AM1343" s="29">
        <v>130</v>
      </c>
      <c r="AN1343" s="29">
        <v>94</v>
      </c>
      <c r="AO1343" s="29">
        <v>412</v>
      </c>
      <c r="AP1343" s="72">
        <f>Table6[[#This Row],[FRL]]/Table6[[#This Row],[Total Students]]</f>
        <v>0.82897384305835009</v>
      </c>
      <c r="AQ1343" s="29">
        <v>412</v>
      </c>
      <c r="AR1343" s="57">
        <f>Table6[[#This Row],[At Risk]]/Table6[[#This Row],[Total Students]]</f>
        <v>0.82897384305835009</v>
      </c>
      <c r="AS1343" s="29" t="s">
        <v>1798</v>
      </c>
      <c r="AT1343" s="29" t="s">
        <v>1957</v>
      </c>
      <c r="AU1343" s="70" t="s">
        <v>3246</v>
      </c>
    </row>
    <row r="1344" spans="2:47" ht="30" x14ac:dyDescent="0.25">
      <c r="B1344" s="28" t="s">
        <v>1808</v>
      </c>
      <c r="C1344" s="28" t="s">
        <v>242</v>
      </c>
      <c r="D1344" s="28" t="s">
        <v>243</v>
      </c>
      <c r="E1344" s="28" t="s">
        <v>2974</v>
      </c>
      <c r="F1344" s="28" t="s">
        <v>1674</v>
      </c>
      <c r="G1344" s="29">
        <v>569</v>
      </c>
      <c r="H1344" s="29">
        <v>315</v>
      </c>
      <c r="I1344" s="31">
        <v>0.55360281195079097</v>
      </c>
      <c r="J1344" s="29">
        <v>254</v>
      </c>
      <c r="K1344" s="31">
        <v>0.44639718804920903</v>
      </c>
      <c r="L1344" s="29">
        <v>0</v>
      </c>
      <c r="M1344" s="29">
        <v>41</v>
      </c>
      <c r="N1344" s="29">
        <v>352</v>
      </c>
      <c r="O1344" s="29">
        <v>124</v>
      </c>
      <c r="P1344" s="29">
        <v>0</v>
      </c>
      <c r="Q1344" s="29">
        <v>44</v>
      </c>
      <c r="R1344" s="29">
        <v>8</v>
      </c>
      <c r="S1344" s="29">
        <f>SUM(Table6[[#This Row],[AmInd]:[HawPI]],Table6[[#This Row],[Multiple]])</f>
        <v>525</v>
      </c>
      <c r="T1344" s="29">
        <v>507</v>
      </c>
      <c r="U1344" s="31">
        <v>0.89103690685412995</v>
      </c>
      <c r="V1344" s="29">
        <v>62</v>
      </c>
      <c r="W1344" s="31">
        <v>0.10896309314586999</v>
      </c>
      <c r="X1344" s="29">
        <v>0</v>
      </c>
      <c r="Y1344" s="29">
        <v>0</v>
      </c>
      <c r="Z1344" s="29" t="s">
        <v>1869</v>
      </c>
      <c r="AA1344" s="29">
        <v>0</v>
      </c>
      <c r="AB1344" s="29">
        <v>0</v>
      </c>
      <c r="AC1344" s="29">
        <v>0</v>
      </c>
      <c r="AD1344" s="28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132</v>
      </c>
      <c r="AK1344" s="29">
        <v>0</v>
      </c>
      <c r="AL1344" s="29">
        <v>164</v>
      </c>
      <c r="AM1344" s="29">
        <v>142</v>
      </c>
      <c r="AN1344" s="29">
        <v>131</v>
      </c>
      <c r="AO1344" s="29">
        <v>412</v>
      </c>
      <c r="AP1344" s="72">
        <f>Table6[[#This Row],[FRL]]/Table6[[#This Row],[Total Students]]</f>
        <v>0.72407732864674867</v>
      </c>
      <c r="AQ1344" s="29">
        <v>412</v>
      </c>
      <c r="AR1344" s="57">
        <f>Table6[[#This Row],[At Risk]]/Table6[[#This Row],[Total Students]]</f>
        <v>0.72407732864674867</v>
      </c>
      <c r="AS1344" s="29" t="s">
        <v>1798</v>
      </c>
      <c r="AT1344" s="29" t="s">
        <v>1771</v>
      </c>
      <c r="AU1344" s="70" t="s">
        <v>3246</v>
      </c>
    </row>
    <row r="1345" spans="2:47" ht="45" x14ac:dyDescent="0.25">
      <c r="B1345" s="28" t="s">
        <v>1808</v>
      </c>
      <c r="C1345" s="28" t="s">
        <v>244</v>
      </c>
      <c r="D1345" s="28" t="s">
        <v>3228</v>
      </c>
      <c r="E1345" s="28" t="s">
        <v>2975</v>
      </c>
      <c r="F1345" s="28" t="s">
        <v>3228</v>
      </c>
      <c r="G1345" s="29">
        <v>2218</v>
      </c>
      <c r="H1345" s="29">
        <v>1251</v>
      </c>
      <c r="I1345" s="31">
        <v>0.56402164111812403</v>
      </c>
      <c r="J1345" s="29">
        <v>967</v>
      </c>
      <c r="K1345" s="31">
        <v>0.43597835888187603</v>
      </c>
      <c r="L1345" s="29">
        <v>16</v>
      </c>
      <c r="M1345" s="29">
        <v>17</v>
      </c>
      <c r="N1345" s="29">
        <v>414</v>
      </c>
      <c r="O1345" s="29">
        <v>148</v>
      </c>
      <c r="P1345" s="29">
        <v>1</v>
      </c>
      <c r="Q1345" s="29">
        <v>1521</v>
      </c>
      <c r="R1345" s="29">
        <v>101</v>
      </c>
      <c r="S1345" s="29">
        <f>SUM(Table6[[#This Row],[AmInd]:[HawPI]],Table6[[#This Row],[Multiple]])</f>
        <v>697</v>
      </c>
      <c r="T1345" s="29">
        <v>2218</v>
      </c>
      <c r="U1345" s="31">
        <v>1</v>
      </c>
      <c r="V1345" s="29">
        <v>0</v>
      </c>
      <c r="W1345" s="31">
        <v>0</v>
      </c>
      <c r="X1345" s="29">
        <v>0</v>
      </c>
      <c r="Y1345" s="29">
        <v>0</v>
      </c>
      <c r="Z1345" s="29" t="s">
        <v>1869</v>
      </c>
      <c r="AA1345" s="29">
        <v>45</v>
      </c>
      <c r="AB1345" s="29">
        <v>76</v>
      </c>
      <c r="AC1345" s="29">
        <v>66</v>
      </c>
      <c r="AD1345" s="28">
        <v>84</v>
      </c>
      <c r="AE1345" s="29">
        <v>108</v>
      </c>
      <c r="AF1345" s="29">
        <v>123</v>
      </c>
      <c r="AG1345" s="29">
        <v>199</v>
      </c>
      <c r="AH1345" s="29">
        <v>212</v>
      </c>
      <c r="AI1345" s="29">
        <v>233</v>
      </c>
      <c r="AJ1345" s="29">
        <v>277</v>
      </c>
      <c r="AK1345" s="29">
        <v>8</v>
      </c>
      <c r="AL1345" s="29">
        <v>278</v>
      </c>
      <c r="AM1345" s="29">
        <v>260</v>
      </c>
      <c r="AN1345" s="29">
        <v>249</v>
      </c>
      <c r="AO1345" s="29">
        <v>1331</v>
      </c>
      <c r="AP1345" s="72">
        <f>Table6[[#This Row],[FRL]]/Table6[[#This Row],[Total Students]]</f>
        <v>0.60009017132551845</v>
      </c>
      <c r="AQ1345" s="29">
        <v>1331</v>
      </c>
      <c r="AR1345" s="57">
        <f>Table6[[#This Row],[At Risk]]/Table6[[#This Row],[Total Students]]</f>
        <v>0.60009017132551845</v>
      </c>
      <c r="AS1345" s="29" t="s">
        <v>1798</v>
      </c>
      <c r="AT1345" s="29" t="s">
        <v>1957</v>
      </c>
      <c r="AU1345" s="70" t="s">
        <v>3247</v>
      </c>
    </row>
    <row r="1346" spans="2:47" ht="45" x14ac:dyDescent="0.25">
      <c r="B1346" s="28" t="s">
        <v>1808</v>
      </c>
      <c r="C1346" s="28" t="s">
        <v>245</v>
      </c>
      <c r="D1346" s="28" t="s">
        <v>246</v>
      </c>
      <c r="E1346" s="28" t="s">
        <v>2976</v>
      </c>
      <c r="F1346" s="28" t="s">
        <v>1675</v>
      </c>
      <c r="G1346" s="29">
        <v>871</v>
      </c>
      <c r="H1346" s="29">
        <v>433</v>
      </c>
      <c r="I1346" s="31">
        <v>0.49712973593570597</v>
      </c>
      <c r="J1346" s="29">
        <v>438</v>
      </c>
      <c r="K1346" s="31">
        <v>0.50287026406429403</v>
      </c>
      <c r="L1346" s="29">
        <v>0</v>
      </c>
      <c r="M1346" s="29">
        <v>5</v>
      </c>
      <c r="N1346" s="29">
        <v>744</v>
      </c>
      <c r="O1346" s="29">
        <v>39</v>
      </c>
      <c r="P1346" s="29">
        <v>1</v>
      </c>
      <c r="Q1346" s="29">
        <v>81</v>
      </c>
      <c r="R1346" s="29">
        <v>1</v>
      </c>
      <c r="S1346" s="29">
        <f>SUM(Table6[[#This Row],[AmInd]:[HawPI]],Table6[[#This Row],[Multiple]])</f>
        <v>790</v>
      </c>
      <c r="T1346" s="29">
        <v>833</v>
      </c>
      <c r="U1346" s="31">
        <v>0.95637198622273201</v>
      </c>
      <c r="V1346" s="29">
        <v>38</v>
      </c>
      <c r="W1346" s="31">
        <v>4.3628013777267501E-2</v>
      </c>
      <c r="X1346" s="29">
        <v>0</v>
      </c>
      <c r="Y1346" s="29">
        <v>0</v>
      </c>
      <c r="Z1346" s="29" t="s">
        <v>1869</v>
      </c>
      <c r="AA1346" s="29">
        <v>87</v>
      </c>
      <c r="AB1346" s="29">
        <v>94</v>
      </c>
      <c r="AC1346" s="29">
        <v>99</v>
      </c>
      <c r="AD1346" s="28">
        <v>105</v>
      </c>
      <c r="AE1346" s="29">
        <v>98</v>
      </c>
      <c r="AF1346" s="29">
        <v>100</v>
      </c>
      <c r="AG1346" s="29">
        <v>102</v>
      </c>
      <c r="AH1346" s="29">
        <v>88</v>
      </c>
      <c r="AI1346" s="29">
        <v>98</v>
      </c>
      <c r="AJ1346" s="29">
        <v>0</v>
      </c>
      <c r="AK1346" s="29">
        <v>0</v>
      </c>
      <c r="AL1346" s="29">
        <v>0</v>
      </c>
      <c r="AM1346" s="29">
        <v>0</v>
      </c>
      <c r="AN1346" s="29">
        <v>0</v>
      </c>
      <c r="AO1346" s="29">
        <v>513</v>
      </c>
      <c r="AP1346" s="72">
        <f>Table6[[#This Row],[FRL]]/Table6[[#This Row],[Total Students]]</f>
        <v>0.58897818599311136</v>
      </c>
      <c r="AQ1346" s="29">
        <v>513</v>
      </c>
      <c r="AR1346" s="57">
        <f>Table6[[#This Row],[At Risk]]/Table6[[#This Row],[Total Students]]</f>
        <v>0.58897818599311136</v>
      </c>
      <c r="AS1346" s="29" t="s">
        <v>1798</v>
      </c>
      <c r="AT1346" s="29" t="s">
        <v>1870</v>
      </c>
      <c r="AU1346" s="70" t="s">
        <v>3246</v>
      </c>
    </row>
    <row r="1347" spans="2:47" ht="30" x14ac:dyDescent="0.25">
      <c r="B1347" s="28" t="s">
        <v>1808</v>
      </c>
      <c r="C1347" s="28" t="s">
        <v>127</v>
      </c>
      <c r="D1347" s="28" t="s">
        <v>247</v>
      </c>
      <c r="E1347" s="28" t="s">
        <v>2977</v>
      </c>
      <c r="F1347" s="28" t="s">
        <v>247</v>
      </c>
      <c r="G1347" s="29">
        <v>672</v>
      </c>
      <c r="H1347" s="29">
        <v>394</v>
      </c>
      <c r="I1347" s="31">
        <v>0.58630952380952395</v>
      </c>
      <c r="J1347" s="29">
        <v>278</v>
      </c>
      <c r="K1347" s="31">
        <v>0.413690476190476</v>
      </c>
      <c r="L1347" s="29">
        <v>1</v>
      </c>
      <c r="M1347" s="29">
        <v>7</v>
      </c>
      <c r="N1347" s="29">
        <v>115</v>
      </c>
      <c r="O1347" s="29">
        <v>93</v>
      </c>
      <c r="P1347" s="29">
        <v>2</v>
      </c>
      <c r="Q1347" s="29">
        <v>401</v>
      </c>
      <c r="R1347" s="29">
        <v>53</v>
      </c>
      <c r="S1347" s="29">
        <f>SUM(Table6[[#This Row],[AmInd]:[HawPI]],Table6[[#This Row],[Multiple]])</f>
        <v>271</v>
      </c>
      <c r="T1347" s="29">
        <v>631</v>
      </c>
      <c r="U1347" s="31">
        <v>0.93898809523809501</v>
      </c>
      <c r="V1347" s="29">
        <v>41</v>
      </c>
      <c r="W1347" s="31">
        <v>6.1011904761904802E-2</v>
      </c>
      <c r="X1347" s="29">
        <v>0</v>
      </c>
      <c r="Y1347" s="29">
        <v>8</v>
      </c>
      <c r="Z1347" s="29" t="s">
        <v>1869</v>
      </c>
      <c r="AA1347" s="29">
        <v>125</v>
      </c>
      <c r="AB1347" s="29">
        <v>121</v>
      </c>
      <c r="AC1347" s="29">
        <v>130</v>
      </c>
      <c r="AD1347" s="28">
        <v>113</v>
      </c>
      <c r="AE1347" s="29">
        <v>90</v>
      </c>
      <c r="AF1347" s="29">
        <v>59</v>
      </c>
      <c r="AG1347" s="29">
        <v>26</v>
      </c>
      <c r="AH1347" s="29">
        <v>0</v>
      </c>
      <c r="AI1347" s="29">
        <v>0</v>
      </c>
      <c r="AJ1347" s="29">
        <v>0</v>
      </c>
      <c r="AK1347" s="29">
        <v>0</v>
      </c>
      <c r="AL1347" s="29">
        <v>0</v>
      </c>
      <c r="AM1347" s="29">
        <v>0</v>
      </c>
      <c r="AN1347" s="29">
        <v>0</v>
      </c>
      <c r="AO1347" s="29">
        <v>297</v>
      </c>
      <c r="AP1347" s="72">
        <f>Table6[[#This Row],[FRL]]/Table6[[#This Row],[Total Students]]</f>
        <v>0.4419642857142857</v>
      </c>
      <c r="AQ1347" s="29">
        <v>304</v>
      </c>
      <c r="AR1347" s="57">
        <f>Table6[[#This Row],[At Risk]]/Table6[[#This Row],[Total Students]]</f>
        <v>0.45238095238095238</v>
      </c>
      <c r="AS1347" s="59" t="s">
        <v>1798</v>
      </c>
      <c r="AT1347" s="29" t="s">
        <v>1771</v>
      </c>
      <c r="AU1347" s="70" t="s">
        <v>3247</v>
      </c>
    </row>
    <row r="1348" spans="2:47" ht="30" x14ac:dyDescent="0.25">
      <c r="B1348" s="28" t="s">
        <v>1808</v>
      </c>
      <c r="C1348" s="28" t="s">
        <v>248</v>
      </c>
      <c r="D1348" s="28" t="s">
        <v>1810</v>
      </c>
      <c r="E1348" s="28" t="s">
        <v>2978</v>
      </c>
      <c r="F1348" s="28" t="s">
        <v>1810</v>
      </c>
      <c r="G1348" s="29">
        <v>741</v>
      </c>
      <c r="H1348" s="29">
        <v>251</v>
      </c>
      <c r="I1348" s="31">
        <v>0.33873144399460198</v>
      </c>
      <c r="J1348" s="29">
        <v>490</v>
      </c>
      <c r="K1348" s="31">
        <v>0.66126855600539802</v>
      </c>
      <c r="L1348" s="29">
        <v>5</v>
      </c>
      <c r="M1348" s="29">
        <v>16</v>
      </c>
      <c r="N1348" s="29">
        <v>371</v>
      </c>
      <c r="O1348" s="29">
        <v>103</v>
      </c>
      <c r="P1348" s="29">
        <v>0</v>
      </c>
      <c r="Q1348" s="29">
        <v>220</v>
      </c>
      <c r="R1348" s="29">
        <v>26</v>
      </c>
      <c r="S1348" s="29">
        <f>SUM(Table6[[#This Row],[AmInd]:[HawPI]],Table6[[#This Row],[Multiple]])</f>
        <v>521</v>
      </c>
      <c r="T1348" s="29">
        <v>724</v>
      </c>
      <c r="U1348" s="31">
        <v>0.97705802968960898</v>
      </c>
      <c r="V1348" s="29">
        <v>17</v>
      </c>
      <c r="W1348" s="31">
        <v>2.2941970310391399E-2</v>
      </c>
      <c r="X1348" s="29">
        <v>0</v>
      </c>
      <c r="Y1348" s="29">
        <v>0</v>
      </c>
      <c r="Z1348" s="29" t="s">
        <v>1869</v>
      </c>
      <c r="AA1348" s="29">
        <v>0</v>
      </c>
      <c r="AB1348" s="29">
        <v>0</v>
      </c>
      <c r="AC1348" s="29">
        <v>0</v>
      </c>
      <c r="AD1348" s="28">
        <v>0</v>
      </c>
      <c r="AE1348" s="29">
        <v>0</v>
      </c>
      <c r="AF1348" s="29">
        <v>0</v>
      </c>
      <c r="AG1348" s="29">
        <v>0</v>
      </c>
      <c r="AH1348" s="29">
        <v>0</v>
      </c>
      <c r="AI1348" s="29">
        <v>0</v>
      </c>
      <c r="AJ1348" s="29">
        <v>218</v>
      </c>
      <c r="AK1348" s="29">
        <v>9</v>
      </c>
      <c r="AL1348" s="29">
        <v>203</v>
      </c>
      <c r="AM1348" s="29">
        <v>172</v>
      </c>
      <c r="AN1348" s="29">
        <v>139</v>
      </c>
      <c r="AO1348" s="29">
        <v>473</v>
      </c>
      <c r="AP1348" s="72">
        <f>Table6[[#This Row],[FRL]]/Table6[[#This Row],[Total Students]]</f>
        <v>0.63832658569500678</v>
      </c>
      <c r="AQ1348" s="29">
        <v>481</v>
      </c>
      <c r="AR1348" s="57">
        <f>Table6[[#This Row],[At Risk]]/Table6[[#This Row],[Total Students]]</f>
        <v>0.64912280701754388</v>
      </c>
      <c r="AS1348" s="59" t="s">
        <v>1798</v>
      </c>
      <c r="AT1348" s="29" t="s">
        <v>1771</v>
      </c>
      <c r="AU1348" s="70" t="s">
        <v>3247</v>
      </c>
    </row>
    <row r="1349" spans="2:47" ht="30" x14ac:dyDescent="0.25">
      <c r="B1349" s="28" t="s">
        <v>1808</v>
      </c>
      <c r="C1349" s="28" t="s">
        <v>415</v>
      </c>
      <c r="D1349" s="28" t="s">
        <v>416</v>
      </c>
      <c r="E1349" s="28" t="s">
        <v>1729</v>
      </c>
      <c r="F1349" s="28" t="s">
        <v>1730</v>
      </c>
      <c r="G1349" s="29">
        <v>83</v>
      </c>
      <c r="H1349" s="29">
        <v>0</v>
      </c>
      <c r="I1349" s="31">
        <v>0</v>
      </c>
      <c r="J1349" s="29">
        <v>83</v>
      </c>
      <c r="K1349" s="31">
        <v>1</v>
      </c>
      <c r="L1349" s="29">
        <v>0</v>
      </c>
      <c r="M1349" s="29">
        <v>1</v>
      </c>
      <c r="N1349" s="29">
        <v>61</v>
      </c>
      <c r="O1349" s="29">
        <v>0</v>
      </c>
      <c r="P1349" s="29">
        <v>0</v>
      </c>
      <c r="Q1349" s="29">
        <v>21</v>
      </c>
      <c r="R1349" s="29">
        <v>0</v>
      </c>
      <c r="S1349" s="29">
        <f>SUM(Table6[[#This Row],[AmInd]:[HawPI]],Table6[[#This Row],[Multiple]])</f>
        <v>62</v>
      </c>
      <c r="T1349" s="29">
        <v>83</v>
      </c>
      <c r="U1349" s="31">
        <v>1</v>
      </c>
      <c r="V1349" s="29">
        <v>0</v>
      </c>
      <c r="W1349" s="31">
        <v>0</v>
      </c>
      <c r="X1349" s="29">
        <v>0</v>
      </c>
      <c r="Y1349" s="29">
        <v>0</v>
      </c>
      <c r="Z1349" s="29" t="s">
        <v>1869</v>
      </c>
      <c r="AA1349" s="29">
        <v>0</v>
      </c>
      <c r="AB1349" s="29">
        <v>0</v>
      </c>
      <c r="AC1349" s="29">
        <v>0</v>
      </c>
      <c r="AD1349" s="28">
        <v>0</v>
      </c>
      <c r="AE1349" s="29">
        <v>0</v>
      </c>
      <c r="AF1349" s="29">
        <v>0</v>
      </c>
      <c r="AG1349" s="29">
        <v>0</v>
      </c>
      <c r="AH1349" s="29">
        <v>1</v>
      </c>
      <c r="AI1349" s="29">
        <v>10</v>
      </c>
      <c r="AJ1349" s="29">
        <v>29</v>
      </c>
      <c r="AK1349" s="29">
        <v>0</v>
      </c>
      <c r="AL1349" s="29">
        <v>26</v>
      </c>
      <c r="AM1349" s="29">
        <v>12</v>
      </c>
      <c r="AN1349" s="29">
        <v>5</v>
      </c>
      <c r="AO1349" s="29">
        <v>83</v>
      </c>
      <c r="AP1349" s="72">
        <f>Table6[[#This Row],[FRL]]/Table6[[#This Row],[Total Students]]</f>
        <v>1</v>
      </c>
      <c r="AQ1349" s="29">
        <v>83</v>
      </c>
      <c r="AR1349" s="57">
        <f>Table6[[#This Row],[At Risk]]/Table6[[#This Row],[Total Students]]</f>
        <v>1</v>
      </c>
      <c r="AS1349" s="29" t="s">
        <v>1807</v>
      </c>
      <c r="AT1349" s="29" t="s">
        <v>2170</v>
      </c>
      <c r="AU1349" s="70" t="s">
        <v>3247</v>
      </c>
    </row>
    <row r="1350" spans="2:47" ht="30" x14ac:dyDescent="0.25">
      <c r="B1350" s="28" t="s">
        <v>1808</v>
      </c>
      <c r="C1350" s="28" t="s">
        <v>415</v>
      </c>
      <c r="D1350" s="28" t="s">
        <v>416</v>
      </c>
      <c r="E1350" s="28" t="s">
        <v>1731</v>
      </c>
      <c r="F1350" s="28" t="s">
        <v>1732</v>
      </c>
      <c r="G1350" s="29">
        <v>154</v>
      </c>
      <c r="H1350" s="29">
        <v>0</v>
      </c>
      <c r="I1350" s="31">
        <v>0</v>
      </c>
      <c r="J1350" s="29">
        <v>154</v>
      </c>
      <c r="K1350" s="31">
        <v>1</v>
      </c>
      <c r="L1350" s="29">
        <v>0</v>
      </c>
      <c r="M1350" s="29">
        <v>0</v>
      </c>
      <c r="N1350" s="29">
        <v>142</v>
      </c>
      <c r="O1350" s="29">
        <v>1</v>
      </c>
      <c r="P1350" s="29">
        <v>0</v>
      </c>
      <c r="Q1350" s="29">
        <v>9</v>
      </c>
      <c r="R1350" s="29">
        <v>2</v>
      </c>
      <c r="S1350" s="29">
        <f>SUM(Table6[[#This Row],[AmInd]:[HawPI]],Table6[[#This Row],[Multiple]])</f>
        <v>145</v>
      </c>
      <c r="T1350" s="29">
        <v>154</v>
      </c>
      <c r="U1350" s="31">
        <v>1</v>
      </c>
      <c r="V1350" s="29">
        <v>0</v>
      </c>
      <c r="W1350" s="31">
        <v>0</v>
      </c>
      <c r="X1350" s="29">
        <v>0</v>
      </c>
      <c r="Y1350" s="29">
        <v>0</v>
      </c>
      <c r="Z1350" s="29" t="s">
        <v>1869</v>
      </c>
      <c r="AA1350" s="29">
        <v>0</v>
      </c>
      <c r="AB1350" s="29">
        <v>0</v>
      </c>
      <c r="AC1350" s="29">
        <v>0</v>
      </c>
      <c r="AD1350" s="28">
        <v>0</v>
      </c>
      <c r="AE1350" s="29">
        <v>0</v>
      </c>
      <c r="AF1350" s="29">
        <v>0</v>
      </c>
      <c r="AG1350" s="29">
        <v>2</v>
      </c>
      <c r="AH1350" s="29">
        <v>3</v>
      </c>
      <c r="AI1350" s="29">
        <v>18</v>
      </c>
      <c r="AJ1350" s="29">
        <v>82</v>
      </c>
      <c r="AK1350" s="29">
        <v>3</v>
      </c>
      <c r="AL1350" s="29">
        <v>35</v>
      </c>
      <c r="AM1350" s="29">
        <v>7</v>
      </c>
      <c r="AN1350" s="29">
        <v>4</v>
      </c>
      <c r="AO1350" s="29">
        <v>154</v>
      </c>
      <c r="AP1350" s="72">
        <f>Table6[[#This Row],[FRL]]/Table6[[#This Row],[Total Students]]</f>
        <v>1</v>
      </c>
      <c r="AQ1350" s="29">
        <v>154</v>
      </c>
      <c r="AR1350" s="57">
        <f>Table6[[#This Row],[At Risk]]/Table6[[#This Row],[Total Students]]</f>
        <v>1</v>
      </c>
      <c r="AS1350" s="29" t="s">
        <v>1807</v>
      </c>
      <c r="AT1350" s="29" t="s">
        <v>1800</v>
      </c>
      <c r="AU1350" s="70" t="s">
        <v>3247</v>
      </c>
    </row>
    <row r="1351" spans="2:47" ht="30" x14ac:dyDescent="0.25">
      <c r="B1351" s="28" t="s">
        <v>1808</v>
      </c>
      <c r="C1351" s="28" t="s">
        <v>298</v>
      </c>
      <c r="D1351" s="28" t="s">
        <v>299</v>
      </c>
      <c r="E1351" s="28" t="s">
        <v>1666</v>
      </c>
      <c r="F1351" s="28" t="s">
        <v>299</v>
      </c>
      <c r="G1351" s="29">
        <v>447</v>
      </c>
      <c r="H1351" s="29">
        <v>193</v>
      </c>
      <c r="I1351" s="31">
        <v>0.43176733780760601</v>
      </c>
      <c r="J1351" s="29">
        <v>254</v>
      </c>
      <c r="K1351" s="31">
        <v>0.56823266219239399</v>
      </c>
      <c r="L1351" s="29">
        <v>10</v>
      </c>
      <c r="M1351" s="29">
        <v>1</v>
      </c>
      <c r="N1351" s="29">
        <v>422</v>
      </c>
      <c r="O1351" s="29">
        <v>10</v>
      </c>
      <c r="P1351" s="29">
        <v>0</v>
      </c>
      <c r="Q1351" s="29">
        <v>2</v>
      </c>
      <c r="R1351" s="29">
        <v>2</v>
      </c>
      <c r="S1351" s="29">
        <f>SUM(Table6[[#This Row],[AmInd]:[HawPI]],Table6[[#This Row],[Multiple]])</f>
        <v>445</v>
      </c>
      <c r="T1351" s="29">
        <v>438</v>
      </c>
      <c r="U1351" s="31">
        <v>0.97986577181208101</v>
      </c>
      <c r="V1351" s="29">
        <v>9</v>
      </c>
      <c r="W1351" s="31">
        <v>2.01342281879195E-2</v>
      </c>
      <c r="X1351" s="29">
        <v>0</v>
      </c>
      <c r="Y1351" s="29">
        <v>1</v>
      </c>
      <c r="Z1351" s="29" t="s">
        <v>1869</v>
      </c>
      <c r="AA1351" s="29">
        <v>43</v>
      </c>
      <c r="AB1351" s="29">
        <v>45</v>
      </c>
      <c r="AC1351" s="29">
        <v>45</v>
      </c>
      <c r="AD1351" s="28">
        <v>50</v>
      </c>
      <c r="AE1351" s="29">
        <v>48</v>
      </c>
      <c r="AF1351" s="29">
        <v>61</v>
      </c>
      <c r="AG1351" s="29">
        <v>50</v>
      </c>
      <c r="AH1351" s="29">
        <v>49</v>
      </c>
      <c r="AI1351" s="29">
        <v>55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429</v>
      </c>
      <c r="AP1351" s="72">
        <f>Table6[[#This Row],[FRL]]/Table6[[#This Row],[Total Students]]</f>
        <v>0.95973154362416102</v>
      </c>
      <c r="AQ1351" s="29">
        <v>429</v>
      </c>
      <c r="AR1351" s="57">
        <f>Table6[[#This Row],[At Risk]]/Table6[[#This Row],[Total Students]]</f>
        <v>0.95973154362416102</v>
      </c>
      <c r="AS1351" s="29" t="s">
        <v>1806</v>
      </c>
      <c r="AT1351" s="29" t="s">
        <v>1771</v>
      </c>
      <c r="AU1351" s="70" t="s">
        <v>3246</v>
      </c>
    </row>
    <row r="1352" spans="2:47" ht="30" x14ac:dyDescent="0.25">
      <c r="B1352" s="28" t="s">
        <v>1808</v>
      </c>
      <c r="C1352" s="28" t="s">
        <v>300</v>
      </c>
      <c r="D1352" s="28" t="s">
        <v>301</v>
      </c>
      <c r="E1352" s="28" t="s">
        <v>1665</v>
      </c>
      <c r="F1352" s="28" t="s">
        <v>301</v>
      </c>
      <c r="G1352" s="29">
        <v>384</v>
      </c>
      <c r="H1352" s="29">
        <v>182</v>
      </c>
      <c r="I1352" s="31">
        <v>0.47395833333333298</v>
      </c>
      <c r="J1352" s="29">
        <v>202</v>
      </c>
      <c r="K1352" s="31">
        <v>0.52604166666666696</v>
      </c>
      <c r="L1352" s="29">
        <v>0</v>
      </c>
      <c r="M1352" s="29">
        <v>1</v>
      </c>
      <c r="N1352" s="29">
        <v>332</v>
      </c>
      <c r="O1352" s="29">
        <v>47</v>
      </c>
      <c r="P1352" s="29">
        <v>0</v>
      </c>
      <c r="Q1352" s="29">
        <v>3</v>
      </c>
      <c r="R1352" s="29">
        <v>1</v>
      </c>
      <c r="S1352" s="29">
        <f>SUM(Table6[[#This Row],[AmInd]:[HawPI]],Table6[[#This Row],[Multiple]])</f>
        <v>381</v>
      </c>
      <c r="T1352" s="29">
        <v>345</v>
      </c>
      <c r="U1352" s="31">
        <v>0.8984375</v>
      </c>
      <c r="V1352" s="29">
        <v>39</v>
      </c>
      <c r="W1352" s="31">
        <v>0.1015625</v>
      </c>
      <c r="X1352" s="29">
        <v>0</v>
      </c>
      <c r="Y1352" s="29">
        <v>0</v>
      </c>
      <c r="Z1352" s="29" t="s">
        <v>1869</v>
      </c>
      <c r="AA1352" s="29">
        <v>25</v>
      </c>
      <c r="AB1352" s="29">
        <v>34</v>
      </c>
      <c r="AC1352" s="29">
        <v>37</v>
      </c>
      <c r="AD1352" s="28">
        <v>48</v>
      </c>
      <c r="AE1352" s="29">
        <v>50</v>
      </c>
      <c r="AF1352" s="29">
        <v>50</v>
      </c>
      <c r="AG1352" s="29">
        <v>49</v>
      </c>
      <c r="AH1352" s="29">
        <v>41</v>
      </c>
      <c r="AI1352" s="29">
        <v>50</v>
      </c>
      <c r="AJ1352" s="29">
        <v>0</v>
      </c>
      <c r="AK1352" s="29">
        <v>0</v>
      </c>
      <c r="AL1352" s="29">
        <v>0</v>
      </c>
      <c r="AM1352" s="29">
        <v>0</v>
      </c>
      <c r="AN1352" s="29">
        <v>0</v>
      </c>
      <c r="AO1352" s="29">
        <v>359</v>
      </c>
      <c r="AP1352" s="72">
        <f>Table6[[#This Row],[FRL]]/Table6[[#This Row],[Total Students]]</f>
        <v>0.93489583333333337</v>
      </c>
      <c r="AQ1352" s="29">
        <v>359</v>
      </c>
      <c r="AR1352" s="57">
        <f>Table6[[#This Row],[At Risk]]/Table6[[#This Row],[Total Students]]</f>
        <v>0.93489583333333337</v>
      </c>
      <c r="AS1352" s="29">
        <v>8</v>
      </c>
      <c r="AT1352" s="29" t="s">
        <v>1771</v>
      </c>
      <c r="AU1352" s="70" t="s">
        <v>3246</v>
      </c>
    </row>
    <row r="1353" spans="2:47" ht="45" x14ac:dyDescent="0.25">
      <c r="B1353" s="28" t="s">
        <v>1808</v>
      </c>
      <c r="C1353" s="28" t="s">
        <v>302</v>
      </c>
      <c r="D1353" s="28" t="s">
        <v>303</v>
      </c>
      <c r="E1353" s="28" t="s">
        <v>1667</v>
      </c>
      <c r="F1353" s="28" t="s">
        <v>303</v>
      </c>
      <c r="G1353" s="29">
        <v>758</v>
      </c>
      <c r="H1353" s="29">
        <v>382</v>
      </c>
      <c r="I1353" s="31">
        <v>0.50395778364116095</v>
      </c>
      <c r="J1353" s="29">
        <v>376</v>
      </c>
      <c r="K1353" s="31">
        <v>0.49604221635883899</v>
      </c>
      <c r="L1353" s="29">
        <v>0</v>
      </c>
      <c r="M1353" s="29">
        <v>0</v>
      </c>
      <c r="N1353" s="29">
        <v>741</v>
      </c>
      <c r="O1353" s="29">
        <v>11</v>
      </c>
      <c r="P1353" s="29">
        <v>0</v>
      </c>
      <c r="Q1353" s="29">
        <v>6</v>
      </c>
      <c r="R1353" s="29">
        <v>0</v>
      </c>
      <c r="S1353" s="29">
        <f>SUM(Table6[[#This Row],[AmInd]:[HawPI]],Table6[[#This Row],[Multiple]])</f>
        <v>752</v>
      </c>
      <c r="T1353" s="29">
        <v>754</v>
      </c>
      <c r="U1353" s="31">
        <v>0.99472295514511899</v>
      </c>
      <c r="V1353" s="29">
        <v>4</v>
      </c>
      <c r="W1353" s="31">
        <v>5.2770448548812698E-3</v>
      </c>
      <c r="X1353" s="29">
        <v>0</v>
      </c>
      <c r="Y1353" s="29">
        <v>0</v>
      </c>
      <c r="Z1353" s="29" t="s">
        <v>1869</v>
      </c>
      <c r="AA1353" s="29">
        <v>0</v>
      </c>
      <c r="AB1353" s="29">
        <v>0</v>
      </c>
      <c r="AC1353" s="29">
        <v>0</v>
      </c>
      <c r="AD1353" s="28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211</v>
      </c>
      <c r="AK1353" s="29">
        <v>0</v>
      </c>
      <c r="AL1353" s="29">
        <v>215</v>
      </c>
      <c r="AM1353" s="29">
        <v>163</v>
      </c>
      <c r="AN1353" s="29">
        <v>169</v>
      </c>
      <c r="AO1353" s="29">
        <v>620</v>
      </c>
      <c r="AP1353" s="72">
        <f>Table6[[#This Row],[FRL]]/Table6[[#This Row],[Total Students]]</f>
        <v>0.81794195250659629</v>
      </c>
      <c r="AQ1353" s="29">
        <v>620</v>
      </c>
      <c r="AR1353" s="57">
        <f>Table6[[#This Row],[At Risk]]/Table6[[#This Row],[Total Students]]</f>
        <v>0.81794195250659629</v>
      </c>
      <c r="AS1353" s="29">
        <v>8</v>
      </c>
      <c r="AT1353" s="29" t="s">
        <v>1771</v>
      </c>
      <c r="AU1353" s="70" t="s">
        <v>3246</v>
      </c>
    </row>
    <row r="1354" spans="2:47" ht="30" x14ac:dyDescent="0.25">
      <c r="B1354" s="28" t="s">
        <v>1808</v>
      </c>
      <c r="C1354" s="28" t="s">
        <v>304</v>
      </c>
      <c r="D1354" s="28" t="s">
        <v>305</v>
      </c>
      <c r="E1354" s="28" t="s">
        <v>1668</v>
      </c>
      <c r="F1354" s="28" t="s">
        <v>305</v>
      </c>
      <c r="G1354" s="29">
        <v>426</v>
      </c>
      <c r="H1354" s="29">
        <v>176</v>
      </c>
      <c r="I1354" s="31">
        <v>0.41314553990610298</v>
      </c>
      <c r="J1354" s="29">
        <v>250</v>
      </c>
      <c r="K1354" s="31">
        <v>0.58685446009389697</v>
      </c>
      <c r="L1354" s="29">
        <v>1</v>
      </c>
      <c r="M1354" s="29">
        <v>1</v>
      </c>
      <c r="N1354" s="29">
        <v>418</v>
      </c>
      <c r="O1354" s="29">
        <v>5</v>
      </c>
      <c r="P1354" s="29">
        <v>0</v>
      </c>
      <c r="Q1354" s="29">
        <v>1</v>
      </c>
      <c r="R1354" s="29">
        <v>0</v>
      </c>
      <c r="S1354" s="29">
        <f>SUM(Table6[[#This Row],[AmInd]:[HawPI]],Table6[[#This Row],[Multiple]])</f>
        <v>425</v>
      </c>
      <c r="T1354" s="29">
        <v>423</v>
      </c>
      <c r="U1354" s="31">
        <v>0.99295774647887303</v>
      </c>
      <c r="V1354" s="29">
        <v>3</v>
      </c>
      <c r="W1354" s="31">
        <v>7.0422535211267599E-3</v>
      </c>
      <c r="X1354" s="29">
        <v>0</v>
      </c>
      <c r="Y1354" s="29">
        <v>1</v>
      </c>
      <c r="Z1354" s="29" t="s">
        <v>1869</v>
      </c>
      <c r="AA1354" s="29">
        <v>39</v>
      </c>
      <c r="AB1354" s="29">
        <v>46</v>
      </c>
      <c r="AC1354" s="29">
        <v>44</v>
      </c>
      <c r="AD1354" s="28">
        <v>48</v>
      </c>
      <c r="AE1354" s="29">
        <v>53</v>
      </c>
      <c r="AF1354" s="29">
        <v>51</v>
      </c>
      <c r="AG1354" s="29">
        <v>47</v>
      </c>
      <c r="AH1354" s="29">
        <v>48</v>
      </c>
      <c r="AI1354" s="29">
        <v>49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388</v>
      </c>
      <c r="AP1354" s="72">
        <f>Table6[[#This Row],[FRL]]/Table6[[#This Row],[Total Students]]</f>
        <v>0.91079812206572774</v>
      </c>
      <c r="AQ1354" s="29">
        <v>388</v>
      </c>
      <c r="AR1354" s="57">
        <f>Table6[[#This Row],[At Risk]]/Table6[[#This Row],[Total Students]]</f>
        <v>0.91079812206572774</v>
      </c>
      <c r="AS1354" s="29" t="s">
        <v>1806</v>
      </c>
      <c r="AT1354" s="29" t="s">
        <v>1771</v>
      </c>
      <c r="AU1354" s="70" t="s">
        <v>3246</v>
      </c>
    </row>
    <row r="1355" spans="2:47" x14ac:dyDescent="0.25">
      <c r="B1355" s="28" t="s">
        <v>1808</v>
      </c>
      <c r="C1355" s="28" t="s">
        <v>249</v>
      </c>
      <c r="D1355" s="28" t="s">
        <v>250</v>
      </c>
      <c r="E1355" s="28" t="s">
        <v>1733</v>
      </c>
      <c r="F1355" s="28" t="s">
        <v>250</v>
      </c>
      <c r="G1355" s="29">
        <v>297</v>
      </c>
      <c r="H1355" s="29">
        <v>129</v>
      </c>
      <c r="I1355" s="31">
        <v>0.43243243243243201</v>
      </c>
      <c r="J1355" s="29">
        <v>168</v>
      </c>
      <c r="K1355" s="31">
        <v>0.56756756756756799</v>
      </c>
      <c r="L1355" s="29">
        <v>0</v>
      </c>
      <c r="M1355" s="29">
        <v>8</v>
      </c>
      <c r="N1355" s="29">
        <v>131</v>
      </c>
      <c r="O1355" s="29">
        <v>48</v>
      </c>
      <c r="P1355" s="29">
        <v>0</v>
      </c>
      <c r="Q1355" s="29">
        <v>98</v>
      </c>
      <c r="R1355" s="29">
        <v>12</v>
      </c>
      <c r="S1355" s="29">
        <f>SUM(Table6[[#This Row],[AmInd]:[HawPI]],Table6[[#This Row],[Multiple]])</f>
        <v>199</v>
      </c>
      <c r="T1355" s="29">
        <v>276</v>
      </c>
      <c r="U1355" s="31">
        <v>0.92905405405405395</v>
      </c>
      <c r="V1355" s="29">
        <v>21</v>
      </c>
      <c r="W1355" s="31">
        <v>7.0945945945945901E-2</v>
      </c>
      <c r="X1355" s="29">
        <v>0</v>
      </c>
      <c r="Y1355" s="29">
        <v>0</v>
      </c>
      <c r="Z1355" s="29" t="s">
        <v>1869</v>
      </c>
      <c r="AA1355" s="29">
        <v>0</v>
      </c>
      <c r="AB1355" s="29">
        <v>0</v>
      </c>
      <c r="AC1355" s="29">
        <v>0</v>
      </c>
      <c r="AD1355" s="28">
        <v>0</v>
      </c>
      <c r="AE1355" s="29">
        <v>0</v>
      </c>
      <c r="AF1355" s="29">
        <v>0</v>
      </c>
      <c r="AG1355" s="29">
        <v>0</v>
      </c>
      <c r="AH1355" s="29">
        <v>0</v>
      </c>
      <c r="AI1355" s="29">
        <v>6</v>
      </c>
      <c r="AJ1355" s="29">
        <v>104</v>
      </c>
      <c r="AK1355" s="29">
        <v>6</v>
      </c>
      <c r="AL1355" s="29">
        <v>78</v>
      </c>
      <c r="AM1355" s="29">
        <v>61</v>
      </c>
      <c r="AN1355" s="29">
        <v>42</v>
      </c>
      <c r="AO1355" s="29">
        <v>215</v>
      </c>
      <c r="AP1355" s="72">
        <f>Table6[[#This Row],[FRL]]/Table6[[#This Row],[Total Students]]</f>
        <v>0.72390572390572394</v>
      </c>
      <c r="AQ1355" s="29">
        <v>227</v>
      </c>
      <c r="AR1355" s="57">
        <f>Table6[[#This Row],[At Risk]]/Table6[[#This Row],[Total Students]]</f>
        <v>0.76430976430976427</v>
      </c>
      <c r="AS1355" s="29" t="s">
        <v>1798</v>
      </c>
      <c r="AT1355" s="29" t="s">
        <v>2170</v>
      </c>
      <c r="AU1355" s="70" t="s">
        <v>3247</v>
      </c>
    </row>
    <row r="1356" spans="2:47" ht="30" x14ac:dyDescent="0.25">
      <c r="B1356" s="28" t="s">
        <v>1808</v>
      </c>
      <c r="C1356" s="28" t="s">
        <v>251</v>
      </c>
      <c r="D1356" s="28" t="s">
        <v>252</v>
      </c>
      <c r="E1356" s="28" t="s">
        <v>1734</v>
      </c>
      <c r="F1356" s="28" t="s">
        <v>252</v>
      </c>
      <c r="G1356" s="29">
        <v>539</v>
      </c>
      <c r="H1356" s="29">
        <v>258</v>
      </c>
      <c r="I1356" s="31">
        <v>0.47866419294990697</v>
      </c>
      <c r="J1356" s="29">
        <v>281</v>
      </c>
      <c r="K1356" s="31">
        <v>0.52133580705009297</v>
      </c>
      <c r="L1356" s="29">
        <v>3</v>
      </c>
      <c r="M1356" s="29">
        <v>0</v>
      </c>
      <c r="N1356" s="29">
        <v>498</v>
      </c>
      <c r="O1356" s="29">
        <v>15</v>
      </c>
      <c r="P1356" s="29">
        <v>0</v>
      </c>
      <c r="Q1356" s="29">
        <v>23</v>
      </c>
      <c r="R1356" s="29">
        <v>0</v>
      </c>
      <c r="S1356" s="29">
        <f>SUM(Table6[[#This Row],[AmInd]:[HawPI]],Table6[[#This Row],[Multiple]])</f>
        <v>516</v>
      </c>
      <c r="T1356" s="29">
        <v>539</v>
      </c>
      <c r="U1356" s="31">
        <v>1</v>
      </c>
      <c r="V1356" s="29">
        <v>0</v>
      </c>
      <c r="W1356" s="31">
        <v>0</v>
      </c>
      <c r="X1356" s="29">
        <v>0</v>
      </c>
      <c r="Y1356" s="29">
        <v>0</v>
      </c>
      <c r="Z1356" s="29" t="s">
        <v>1869</v>
      </c>
      <c r="AA1356" s="29">
        <v>66</v>
      </c>
      <c r="AB1356" s="29">
        <v>74</v>
      </c>
      <c r="AC1356" s="29">
        <v>73</v>
      </c>
      <c r="AD1356" s="28">
        <v>76</v>
      </c>
      <c r="AE1356" s="29">
        <v>76</v>
      </c>
      <c r="AF1356" s="29">
        <v>64</v>
      </c>
      <c r="AG1356" s="29">
        <v>54</v>
      </c>
      <c r="AH1356" s="29">
        <v>56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438</v>
      </c>
      <c r="AP1356" s="72">
        <f>Table6[[#This Row],[FRL]]/Table6[[#This Row],[Total Students]]</f>
        <v>0.81261595547309828</v>
      </c>
      <c r="AQ1356" s="29">
        <v>438</v>
      </c>
      <c r="AR1356" s="57">
        <f>Table6[[#This Row],[At Risk]]/Table6[[#This Row],[Total Students]]</f>
        <v>0.81261595547309828</v>
      </c>
      <c r="AS1356" s="29" t="s">
        <v>1798</v>
      </c>
      <c r="AT1356" s="29" t="s">
        <v>1957</v>
      </c>
      <c r="AU1356" s="70" t="s">
        <v>3246</v>
      </c>
    </row>
    <row r="1357" spans="2:47" ht="30" x14ac:dyDescent="0.25">
      <c r="B1357" s="28" t="s">
        <v>1808</v>
      </c>
      <c r="C1357" s="28" t="s">
        <v>306</v>
      </c>
      <c r="D1357" s="28" t="s">
        <v>307</v>
      </c>
      <c r="E1357" s="28" t="s">
        <v>1700</v>
      </c>
      <c r="F1357" s="28" t="s">
        <v>307</v>
      </c>
      <c r="G1357" s="29">
        <v>368</v>
      </c>
      <c r="H1357" s="29">
        <v>192</v>
      </c>
      <c r="I1357" s="31">
        <v>0.52173913043478304</v>
      </c>
      <c r="J1357" s="29">
        <v>176</v>
      </c>
      <c r="K1357" s="31">
        <v>0.47826086956521702</v>
      </c>
      <c r="L1357" s="29">
        <v>0</v>
      </c>
      <c r="M1357" s="29">
        <v>0</v>
      </c>
      <c r="N1357" s="29">
        <v>358</v>
      </c>
      <c r="O1357" s="29">
        <v>10</v>
      </c>
      <c r="P1357" s="29">
        <v>0</v>
      </c>
      <c r="Q1357" s="29">
        <v>0</v>
      </c>
      <c r="R1357" s="29">
        <v>0</v>
      </c>
      <c r="S1357" s="29">
        <f>SUM(Table6[[#This Row],[AmInd]:[HawPI]],Table6[[#This Row],[Multiple]])</f>
        <v>368</v>
      </c>
      <c r="T1357" s="29">
        <v>368</v>
      </c>
      <c r="U1357" s="31">
        <v>1</v>
      </c>
      <c r="V1357" s="29">
        <v>0</v>
      </c>
      <c r="W1357" s="31">
        <v>0</v>
      </c>
      <c r="X1357" s="29">
        <v>0</v>
      </c>
      <c r="Y1357" s="29">
        <v>2</v>
      </c>
      <c r="Z1357" s="29" t="s">
        <v>1869</v>
      </c>
      <c r="AA1357" s="29">
        <v>45</v>
      </c>
      <c r="AB1357" s="29">
        <v>38</v>
      </c>
      <c r="AC1357" s="29">
        <v>46</v>
      </c>
      <c r="AD1357" s="28">
        <v>48</v>
      </c>
      <c r="AE1357" s="29">
        <v>42</v>
      </c>
      <c r="AF1357" s="29">
        <v>30</v>
      </c>
      <c r="AG1357" s="29">
        <v>42</v>
      </c>
      <c r="AH1357" s="29">
        <v>31</v>
      </c>
      <c r="AI1357" s="29">
        <v>44</v>
      </c>
      <c r="AJ1357" s="29">
        <v>0</v>
      </c>
      <c r="AK1357" s="29">
        <v>0</v>
      </c>
      <c r="AL1357" s="29">
        <v>0</v>
      </c>
      <c r="AM1357" s="29">
        <v>0</v>
      </c>
      <c r="AN1357" s="29">
        <v>0</v>
      </c>
      <c r="AO1357" s="29">
        <v>361</v>
      </c>
      <c r="AP1357" s="72">
        <f>Table6[[#This Row],[FRL]]/Table6[[#This Row],[Total Students]]</f>
        <v>0.98097826086956519</v>
      </c>
      <c r="AQ1357" s="29">
        <v>361</v>
      </c>
      <c r="AR1357" s="57">
        <f>Table6[[#This Row],[At Risk]]/Table6[[#This Row],[Total Students]]</f>
        <v>0.98097826086956519</v>
      </c>
      <c r="AS1357" s="29" t="s">
        <v>1806</v>
      </c>
      <c r="AT1357" s="29" t="s">
        <v>1771</v>
      </c>
      <c r="AU1357" s="70" t="s">
        <v>3246</v>
      </c>
    </row>
    <row r="1358" spans="2:47" x14ac:dyDescent="0.25">
      <c r="B1358" s="28" t="s">
        <v>1808</v>
      </c>
      <c r="C1358" s="28" t="s">
        <v>253</v>
      </c>
      <c r="D1358" s="28" t="s">
        <v>254</v>
      </c>
      <c r="E1358" s="28" t="s">
        <v>1735</v>
      </c>
      <c r="F1358" s="28" t="s">
        <v>254</v>
      </c>
      <c r="G1358" s="29">
        <v>395</v>
      </c>
      <c r="H1358" s="29">
        <v>213</v>
      </c>
      <c r="I1358" s="31">
        <v>0.53924050632911402</v>
      </c>
      <c r="J1358" s="29">
        <v>182</v>
      </c>
      <c r="K1358" s="31">
        <v>0.46075949367088598</v>
      </c>
      <c r="L1358" s="29">
        <v>0</v>
      </c>
      <c r="M1358" s="29">
        <v>0</v>
      </c>
      <c r="N1358" s="29">
        <v>386</v>
      </c>
      <c r="O1358" s="29">
        <v>2</v>
      </c>
      <c r="P1358" s="29">
        <v>0</v>
      </c>
      <c r="Q1358" s="29">
        <v>7</v>
      </c>
      <c r="R1358" s="29">
        <v>0</v>
      </c>
      <c r="S1358" s="29">
        <f>SUM(Table6[[#This Row],[AmInd]:[HawPI]],Table6[[#This Row],[Multiple]])</f>
        <v>388</v>
      </c>
      <c r="T1358" s="29">
        <v>395</v>
      </c>
      <c r="U1358" s="31">
        <v>1</v>
      </c>
      <c r="V1358" s="29">
        <v>0</v>
      </c>
      <c r="W1358" s="31">
        <v>0</v>
      </c>
      <c r="X1358" s="29">
        <v>0</v>
      </c>
      <c r="Y1358" s="29">
        <v>0</v>
      </c>
      <c r="Z1358" s="29" t="s">
        <v>1869</v>
      </c>
      <c r="AA1358" s="29">
        <v>50</v>
      </c>
      <c r="AB1358" s="29">
        <v>35</v>
      </c>
      <c r="AC1358" s="29">
        <v>44</v>
      </c>
      <c r="AD1358" s="28">
        <v>44</v>
      </c>
      <c r="AE1358" s="29">
        <v>51</v>
      </c>
      <c r="AF1358" s="29">
        <v>50</v>
      </c>
      <c r="AG1358" s="29">
        <v>41</v>
      </c>
      <c r="AH1358" s="29">
        <v>41</v>
      </c>
      <c r="AI1358" s="29">
        <v>39</v>
      </c>
      <c r="AJ1358" s="29">
        <v>0</v>
      </c>
      <c r="AK1358" s="29">
        <v>0</v>
      </c>
      <c r="AL1358" s="29">
        <v>0</v>
      </c>
      <c r="AM1358" s="29">
        <v>0</v>
      </c>
      <c r="AN1358" s="29">
        <v>0</v>
      </c>
      <c r="AO1358" s="29">
        <v>354</v>
      </c>
      <c r="AP1358" s="72">
        <f>Table6[[#This Row],[FRL]]/Table6[[#This Row],[Total Students]]</f>
        <v>0.89620253164556962</v>
      </c>
      <c r="AQ1358" s="29">
        <v>354</v>
      </c>
      <c r="AR1358" s="57">
        <f>Table6[[#This Row],[At Risk]]/Table6[[#This Row],[Total Students]]</f>
        <v>0.89620253164556962</v>
      </c>
      <c r="AS1358" s="29" t="s">
        <v>1798</v>
      </c>
      <c r="AT1358" s="29" t="s">
        <v>1792</v>
      </c>
      <c r="AU1358" s="70" t="s">
        <v>3246</v>
      </c>
    </row>
    <row r="1359" spans="2:47" x14ac:dyDescent="0.25">
      <c r="B1359" s="28" t="s">
        <v>1808</v>
      </c>
      <c r="C1359" s="28" t="s">
        <v>255</v>
      </c>
      <c r="D1359" s="28" t="s">
        <v>256</v>
      </c>
      <c r="E1359" s="28" t="s">
        <v>1736</v>
      </c>
      <c r="F1359" s="28" t="s">
        <v>256</v>
      </c>
      <c r="G1359" s="29">
        <v>463</v>
      </c>
      <c r="H1359" s="29">
        <v>220</v>
      </c>
      <c r="I1359" s="31">
        <v>0.47516198704103702</v>
      </c>
      <c r="J1359" s="29">
        <v>243</v>
      </c>
      <c r="K1359" s="31">
        <v>0.52483801295896304</v>
      </c>
      <c r="L1359" s="29">
        <v>1</v>
      </c>
      <c r="M1359" s="29">
        <v>0</v>
      </c>
      <c r="N1359" s="29">
        <v>441</v>
      </c>
      <c r="O1359" s="29">
        <v>4</v>
      </c>
      <c r="P1359" s="29">
        <v>0</v>
      </c>
      <c r="Q1359" s="29">
        <v>17</v>
      </c>
      <c r="R1359" s="29">
        <v>0</v>
      </c>
      <c r="S1359" s="29">
        <f>SUM(Table6[[#This Row],[AmInd]:[HawPI]],Table6[[#This Row],[Multiple]])</f>
        <v>446</v>
      </c>
      <c r="T1359" s="29">
        <v>462</v>
      </c>
      <c r="U1359" s="31">
        <v>0.99784017278617698</v>
      </c>
      <c r="V1359" s="29">
        <v>1</v>
      </c>
      <c r="W1359" s="31">
        <v>2.15982721382289E-3</v>
      </c>
      <c r="X1359" s="29">
        <v>0</v>
      </c>
      <c r="Y1359" s="29">
        <v>0</v>
      </c>
      <c r="Z1359" s="29" t="s">
        <v>1869</v>
      </c>
      <c r="AA1359" s="29">
        <v>35</v>
      </c>
      <c r="AB1359" s="29">
        <v>70</v>
      </c>
      <c r="AC1359" s="29">
        <v>86</v>
      </c>
      <c r="AD1359" s="28">
        <v>68</v>
      </c>
      <c r="AE1359" s="29">
        <v>54</v>
      </c>
      <c r="AF1359" s="29">
        <v>61</v>
      </c>
      <c r="AG1359" s="29">
        <v>52</v>
      </c>
      <c r="AH1359" s="29">
        <v>37</v>
      </c>
      <c r="AI1359" s="29">
        <v>0</v>
      </c>
      <c r="AJ1359" s="29">
        <v>0</v>
      </c>
      <c r="AK1359" s="29">
        <v>0</v>
      </c>
      <c r="AL1359" s="29">
        <v>0</v>
      </c>
      <c r="AM1359" s="29">
        <v>0</v>
      </c>
      <c r="AN1359" s="29">
        <v>0</v>
      </c>
      <c r="AO1359" s="29">
        <v>296</v>
      </c>
      <c r="AP1359" s="72">
        <f>Table6[[#This Row],[FRL]]/Table6[[#This Row],[Total Students]]</f>
        <v>0.63930885529157666</v>
      </c>
      <c r="AQ1359" s="29">
        <v>296</v>
      </c>
      <c r="AR1359" s="57">
        <f>Table6[[#This Row],[At Risk]]/Table6[[#This Row],[Total Students]]</f>
        <v>0.63930885529157666</v>
      </c>
      <c r="AS1359" s="29" t="s">
        <v>1798</v>
      </c>
      <c r="AT1359" s="29" t="s">
        <v>2076</v>
      </c>
      <c r="AU1359" s="70" t="s">
        <v>3246</v>
      </c>
    </row>
    <row r="1360" spans="2:47" ht="45" x14ac:dyDescent="0.25">
      <c r="B1360" s="28" t="s">
        <v>1808</v>
      </c>
      <c r="C1360" s="28" t="s">
        <v>417</v>
      </c>
      <c r="D1360" s="28" t="s">
        <v>418</v>
      </c>
      <c r="E1360" s="28" t="s">
        <v>1737</v>
      </c>
      <c r="F1360" s="28" t="s">
        <v>418</v>
      </c>
      <c r="G1360" s="29">
        <v>938</v>
      </c>
      <c r="H1360" s="29">
        <v>493</v>
      </c>
      <c r="I1360" s="31">
        <v>0.52558635394456299</v>
      </c>
      <c r="J1360" s="29">
        <v>445</v>
      </c>
      <c r="K1360" s="31">
        <v>0.47441364605543701</v>
      </c>
      <c r="L1360" s="29">
        <v>0</v>
      </c>
      <c r="M1360" s="29">
        <v>0</v>
      </c>
      <c r="N1360" s="29">
        <v>934</v>
      </c>
      <c r="O1360" s="29">
        <v>2</v>
      </c>
      <c r="P1360" s="29">
        <v>0</v>
      </c>
      <c r="Q1360" s="29">
        <v>1</v>
      </c>
      <c r="R1360" s="29">
        <v>1</v>
      </c>
      <c r="S1360" s="29">
        <f>SUM(Table6[[#This Row],[AmInd]:[HawPI]],Table6[[#This Row],[Multiple]])</f>
        <v>937</v>
      </c>
      <c r="T1360" s="29">
        <v>938</v>
      </c>
      <c r="U1360" s="31">
        <v>1</v>
      </c>
      <c r="V1360" s="29">
        <v>0</v>
      </c>
      <c r="W1360" s="31">
        <v>0</v>
      </c>
      <c r="X1360" s="29">
        <v>0</v>
      </c>
      <c r="Y1360" s="29">
        <v>2</v>
      </c>
      <c r="Z1360" s="29" t="s">
        <v>1869</v>
      </c>
      <c r="AA1360" s="29">
        <v>72</v>
      </c>
      <c r="AB1360" s="29">
        <v>68</v>
      </c>
      <c r="AC1360" s="29">
        <v>61</v>
      </c>
      <c r="AD1360" s="28">
        <v>60</v>
      </c>
      <c r="AE1360" s="29">
        <v>57</v>
      </c>
      <c r="AF1360" s="29">
        <v>51</v>
      </c>
      <c r="AG1360" s="29">
        <v>57</v>
      </c>
      <c r="AH1360" s="29">
        <v>44</v>
      </c>
      <c r="AI1360" s="29">
        <v>63</v>
      </c>
      <c r="AJ1360" s="29">
        <v>181</v>
      </c>
      <c r="AK1360" s="29">
        <v>0</v>
      </c>
      <c r="AL1360" s="29">
        <v>120</v>
      </c>
      <c r="AM1360" s="29">
        <v>50</v>
      </c>
      <c r="AN1360" s="29">
        <v>52</v>
      </c>
      <c r="AO1360" s="29">
        <v>838</v>
      </c>
      <c r="AP1360" s="72">
        <f>Table6[[#This Row],[FRL]]/Table6[[#This Row],[Total Students]]</f>
        <v>0.89339019189765456</v>
      </c>
      <c r="AQ1360" s="29">
        <v>838</v>
      </c>
      <c r="AR1360" s="57">
        <f>Table6[[#This Row],[At Risk]]/Table6[[#This Row],[Total Students]]</f>
        <v>0.89339019189765456</v>
      </c>
      <c r="AS1360" s="29" t="s">
        <v>1803</v>
      </c>
      <c r="AT1360" s="29" t="s">
        <v>1771</v>
      </c>
      <c r="AU1360" s="70" t="s">
        <v>3246</v>
      </c>
    </row>
    <row r="1361" spans="2:47" ht="30" x14ac:dyDescent="0.25">
      <c r="B1361" s="28" t="s">
        <v>1808</v>
      </c>
      <c r="C1361" s="28" t="s">
        <v>308</v>
      </c>
      <c r="D1361" s="28" t="s">
        <v>309</v>
      </c>
      <c r="E1361" s="28" t="s">
        <v>1738</v>
      </c>
      <c r="F1361" s="28" t="s">
        <v>309</v>
      </c>
      <c r="G1361" s="29">
        <v>305</v>
      </c>
      <c r="H1361" s="29">
        <v>147</v>
      </c>
      <c r="I1361" s="31">
        <v>0.48196721311475399</v>
      </c>
      <c r="J1361" s="29">
        <v>158</v>
      </c>
      <c r="K1361" s="31">
        <v>0.51803278688524601</v>
      </c>
      <c r="L1361" s="29">
        <v>0</v>
      </c>
      <c r="M1361" s="29">
        <v>0</v>
      </c>
      <c r="N1361" s="29">
        <v>291</v>
      </c>
      <c r="O1361" s="29">
        <v>14</v>
      </c>
      <c r="P1361" s="29">
        <v>0</v>
      </c>
      <c r="Q1361" s="29">
        <v>0</v>
      </c>
      <c r="R1361" s="29">
        <v>0</v>
      </c>
      <c r="S1361" s="29">
        <f>SUM(Table6[[#This Row],[AmInd]:[HawPI]],Table6[[#This Row],[Multiple]])</f>
        <v>305</v>
      </c>
      <c r="T1361" s="29">
        <v>305</v>
      </c>
      <c r="U1361" s="31">
        <v>1</v>
      </c>
      <c r="V1361" s="29">
        <v>0</v>
      </c>
      <c r="W1361" s="31">
        <v>0</v>
      </c>
      <c r="X1361" s="29">
        <v>0</v>
      </c>
      <c r="Y1361" s="29">
        <v>0</v>
      </c>
      <c r="Z1361" s="29" t="s">
        <v>1869</v>
      </c>
      <c r="AA1361" s="29">
        <v>39</v>
      </c>
      <c r="AB1361" s="29">
        <v>34</v>
      </c>
      <c r="AC1361" s="29">
        <v>39</v>
      </c>
      <c r="AD1361" s="28">
        <v>45</v>
      </c>
      <c r="AE1361" s="29">
        <v>29</v>
      </c>
      <c r="AF1361" s="29">
        <v>35</v>
      </c>
      <c r="AG1361" s="29">
        <v>33</v>
      </c>
      <c r="AH1361" s="29">
        <v>28</v>
      </c>
      <c r="AI1361" s="29">
        <v>23</v>
      </c>
      <c r="AJ1361" s="29">
        <v>0</v>
      </c>
      <c r="AK1361" s="29">
        <v>0</v>
      </c>
      <c r="AL1361" s="29">
        <v>0</v>
      </c>
      <c r="AM1361" s="29">
        <v>0</v>
      </c>
      <c r="AN1361" s="29">
        <v>0</v>
      </c>
      <c r="AO1361" s="29">
        <v>303</v>
      </c>
      <c r="AP1361" s="72">
        <f>Table6[[#This Row],[FRL]]/Table6[[#This Row],[Total Students]]</f>
        <v>0.99344262295081964</v>
      </c>
      <c r="AQ1361" s="29">
        <v>303</v>
      </c>
      <c r="AR1361" s="57">
        <f>Table6[[#This Row],[At Risk]]/Table6[[#This Row],[Total Students]]</f>
        <v>0.99344262295081964</v>
      </c>
      <c r="AS1361" s="29" t="s">
        <v>1806</v>
      </c>
      <c r="AT1361" s="29" t="s">
        <v>1771</v>
      </c>
      <c r="AU1361" s="70" t="s">
        <v>3246</v>
      </c>
    </row>
    <row r="1362" spans="2:47" ht="45" x14ac:dyDescent="0.25">
      <c r="B1362" s="28" t="s">
        <v>1808</v>
      </c>
      <c r="C1362" s="28" t="s">
        <v>1811</v>
      </c>
      <c r="D1362" s="28" t="s">
        <v>1812</v>
      </c>
      <c r="E1362" s="28" t="s">
        <v>1861</v>
      </c>
      <c r="F1362" s="28" t="s">
        <v>1812</v>
      </c>
      <c r="G1362" s="29">
        <v>384</v>
      </c>
      <c r="H1362" s="29">
        <v>188</v>
      </c>
      <c r="I1362" s="31">
        <v>0.48958333333333298</v>
      </c>
      <c r="J1362" s="29">
        <v>196</v>
      </c>
      <c r="K1362" s="31">
        <v>0.51041666666666696</v>
      </c>
      <c r="L1362" s="29">
        <v>1</v>
      </c>
      <c r="M1362" s="29">
        <v>0</v>
      </c>
      <c r="N1362" s="29">
        <v>359</v>
      </c>
      <c r="O1362" s="29">
        <v>1</v>
      </c>
      <c r="P1362" s="29">
        <v>0</v>
      </c>
      <c r="Q1362" s="29">
        <v>11</v>
      </c>
      <c r="R1362" s="29">
        <v>12</v>
      </c>
      <c r="S1362" s="29">
        <f>SUM(Table6[[#This Row],[AmInd]:[HawPI]],Table6[[#This Row],[Multiple]])</f>
        <v>373</v>
      </c>
      <c r="T1362" s="29">
        <v>383</v>
      </c>
      <c r="U1362" s="31">
        <v>0.99739583333333304</v>
      </c>
      <c r="V1362" s="29">
        <v>1</v>
      </c>
      <c r="W1362" s="31">
        <v>2.60416666666667E-3</v>
      </c>
      <c r="X1362" s="29">
        <v>0</v>
      </c>
      <c r="Y1362" s="29">
        <v>0</v>
      </c>
      <c r="Z1362" s="29" t="s">
        <v>1869</v>
      </c>
      <c r="AA1362" s="29">
        <v>30</v>
      </c>
      <c r="AB1362" s="29">
        <v>22</v>
      </c>
      <c r="AC1362" s="29">
        <v>27</v>
      </c>
      <c r="AD1362" s="28">
        <v>20</v>
      </c>
      <c r="AE1362" s="29">
        <v>26</v>
      </c>
      <c r="AF1362" s="29">
        <v>22</v>
      </c>
      <c r="AG1362" s="29">
        <v>30</v>
      </c>
      <c r="AH1362" s="29">
        <v>26</v>
      </c>
      <c r="AI1362" s="29">
        <v>33</v>
      </c>
      <c r="AJ1362" s="29">
        <v>29</v>
      </c>
      <c r="AK1362" s="29">
        <v>0</v>
      </c>
      <c r="AL1362" s="29">
        <v>46</v>
      </c>
      <c r="AM1362" s="29">
        <v>48</v>
      </c>
      <c r="AN1362" s="29">
        <v>25</v>
      </c>
      <c r="AO1362" s="29">
        <v>263</v>
      </c>
      <c r="AP1362" s="72">
        <f>Table6[[#This Row],[FRL]]/Table6[[#This Row],[Total Students]]</f>
        <v>0.68489583333333337</v>
      </c>
      <c r="AQ1362" s="29">
        <v>263</v>
      </c>
      <c r="AR1362" s="57">
        <f>Table6[[#This Row],[At Risk]]/Table6[[#This Row],[Total Students]]</f>
        <v>0.68489583333333337</v>
      </c>
      <c r="AS1362" s="29" t="s">
        <v>1798</v>
      </c>
      <c r="AT1362" s="29" t="s">
        <v>1801</v>
      </c>
      <c r="AU1362" s="70" t="s">
        <v>3246</v>
      </c>
    </row>
    <row r="1363" spans="2:47" ht="30" x14ac:dyDescent="0.25">
      <c r="B1363" s="28" t="s">
        <v>1808</v>
      </c>
      <c r="C1363" s="28" t="s">
        <v>1813</v>
      </c>
      <c r="D1363" s="28" t="s">
        <v>1814</v>
      </c>
      <c r="E1363" s="28" t="s">
        <v>1862</v>
      </c>
      <c r="F1363" s="28" t="s">
        <v>1814</v>
      </c>
      <c r="G1363" s="29">
        <v>44</v>
      </c>
      <c r="H1363" s="29">
        <v>22</v>
      </c>
      <c r="I1363" s="31">
        <v>0.5</v>
      </c>
      <c r="J1363" s="29">
        <v>22</v>
      </c>
      <c r="K1363" s="31">
        <v>0.5</v>
      </c>
      <c r="L1363" s="29">
        <v>0</v>
      </c>
      <c r="M1363" s="29">
        <v>0</v>
      </c>
      <c r="N1363" s="29">
        <v>37</v>
      </c>
      <c r="O1363" s="29">
        <v>6</v>
      </c>
      <c r="P1363" s="29">
        <v>0</v>
      </c>
      <c r="Q1363" s="29">
        <v>0</v>
      </c>
      <c r="R1363" s="29">
        <v>1</v>
      </c>
      <c r="S1363" s="29">
        <f>SUM(Table6[[#This Row],[AmInd]:[HawPI]],Table6[[#This Row],[Multiple]])</f>
        <v>44</v>
      </c>
      <c r="T1363" s="29">
        <v>38</v>
      </c>
      <c r="U1363" s="31">
        <v>0.86363636363636398</v>
      </c>
      <c r="V1363" s="29">
        <v>6</v>
      </c>
      <c r="W1363" s="31">
        <v>0.13636363636363599</v>
      </c>
      <c r="X1363" s="29">
        <v>0</v>
      </c>
      <c r="Y1363" s="29">
        <v>0</v>
      </c>
      <c r="Z1363" s="29" t="s">
        <v>1869</v>
      </c>
      <c r="AA1363" s="29">
        <v>44</v>
      </c>
      <c r="AB1363" s="29">
        <v>0</v>
      </c>
      <c r="AC1363" s="29">
        <v>0</v>
      </c>
      <c r="AD1363" s="28">
        <v>0</v>
      </c>
      <c r="AE1363" s="29">
        <v>0</v>
      </c>
      <c r="AF1363" s="29">
        <v>0</v>
      </c>
      <c r="AG1363" s="29">
        <v>0</v>
      </c>
      <c r="AH1363" s="29">
        <v>0</v>
      </c>
      <c r="AI1363" s="29">
        <v>0</v>
      </c>
      <c r="AJ1363" s="29">
        <v>0</v>
      </c>
      <c r="AK1363" s="29">
        <v>0</v>
      </c>
      <c r="AL1363" s="29">
        <v>0</v>
      </c>
      <c r="AM1363" s="29">
        <v>0</v>
      </c>
      <c r="AN1363" s="29">
        <v>0</v>
      </c>
      <c r="AO1363" s="29">
        <v>37</v>
      </c>
      <c r="AP1363" s="72">
        <f>Table6[[#This Row],[FRL]]/Table6[[#This Row],[Total Students]]</f>
        <v>0.84090909090909094</v>
      </c>
      <c r="AQ1363" s="29">
        <v>40</v>
      </c>
      <c r="AR1363" s="57">
        <f>Table6[[#This Row],[At Risk]]/Table6[[#This Row],[Total Students]]</f>
        <v>0.90909090909090906</v>
      </c>
      <c r="AS1363" s="29" t="s">
        <v>1798</v>
      </c>
      <c r="AT1363" s="29" t="s">
        <v>1957</v>
      </c>
      <c r="AU1363" s="70" t="s">
        <v>3247</v>
      </c>
    </row>
    <row r="1364" spans="2:47" ht="30" x14ac:dyDescent="0.25">
      <c r="B1364" s="28" t="s">
        <v>1808</v>
      </c>
      <c r="C1364" s="28" t="s">
        <v>1815</v>
      </c>
      <c r="D1364" s="28" t="s">
        <v>1816</v>
      </c>
      <c r="E1364" s="28" t="s">
        <v>1863</v>
      </c>
      <c r="F1364" s="28" t="s">
        <v>1816</v>
      </c>
      <c r="G1364" s="29">
        <v>92</v>
      </c>
      <c r="H1364" s="29">
        <v>45</v>
      </c>
      <c r="I1364" s="31">
        <v>0.48913043478260898</v>
      </c>
      <c r="J1364" s="29">
        <v>47</v>
      </c>
      <c r="K1364" s="31">
        <v>0.51086956521739102</v>
      </c>
      <c r="L1364" s="29">
        <v>0</v>
      </c>
      <c r="M1364" s="29">
        <v>0</v>
      </c>
      <c r="N1364" s="29">
        <v>92</v>
      </c>
      <c r="O1364" s="29">
        <v>0</v>
      </c>
      <c r="P1364" s="29">
        <v>0</v>
      </c>
      <c r="Q1364" s="29">
        <v>0</v>
      </c>
      <c r="R1364" s="29">
        <v>0</v>
      </c>
      <c r="S1364" s="29">
        <f>SUM(Table6[[#This Row],[AmInd]:[HawPI]],Table6[[#This Row],[Multiple]])</f>
        <v>92</v>
      </c>
      <c r="T1364" s="29">
        <v>92</v>
      </c>
      <c r="U1364" s="31">
        <v>1</v>
      </c>
      <c r="V1364" s="29">
        <v>0</v>
      </c>
      <c r="W1364" s="31">
        <v>0</v>
      </c>
      <c r="X1364" s="29">
        <v>0</v>
      </c>
      <c r="Y1364" s="29">
        <v>0</v>
      </c>
      <c r="Z1364" s="29" t="s">
        <v>1869</v>
      </c>
      <c r="AA1364" s="29">
        <v>0</v>
      </c>
      <c r="AB1364" s="29">
        <v>0</v>
      </c>
      <c r="AC1364" s="29">
        <v>0</v>
      </c>
      <c r="AD1364" s="28">
        <v>0</v>
      </c>
      <c r="AE1364" s="29">
        <v>0</v>
      </c>
      <c r="AF1364" s="29">
        <v>0</v>
      </c>
      <c r="AG1364" s="29">
        <v>92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83</v>
      </c>
      <c r="AP1364" s="72">
        <f>Table6[[#This Row],[FRL]]/Table6[[#This Row],[Total Students]]</f>
        <v>0.90217391304347827</v>
      </c>
      <c r="AQ1364" s="29">
        <v>83</v>
      </c>
      <c r="AR1364" s="57">
        <f>Table6[[#This Row],[At Risk]]/Table6[[#This Row],[Total Students]]</f>
        <v>0.90217391304347827</v>
      </c>
      <c r="AS1364" s="29" t="s">
        <v>1798</v>
      </c>
      <c r="AT1364" s="29" t="s">
        <v>1957</v>
      </c>
      <c r="AU1364" s="70" t="s">
        <v>3247</v>
      </c>
    </row>
    <row r="1365" spans="2:47" ht="30" x14ac:dyDescent="0.25">
      <c r="B1365" s="28" t="s">
        <v>1808</v>
      </c>
      <c r="C1365" s="28" t="s">
        <v>1817</v>
      </c>
      <c r="D1365" s="28" t="s">
        <v>1818</v>
      </c>
      <c r="E1365" s="28" t="s">
        <v>1864</v>
      </c>
      <c r="F1365" s="28" t="s">
        <v>1818</v>
      </c>
      <c r="G1365" s="29">
        <v>340</v>
      </c>
      <c r="H1365" s="29">
        <v>0</v>
      </c>
      <c r="I1365" s="31">
        <v>0</v>
      </c>
      <c r="J1365" s="29">
        <v>340</v>
      </c>
      <c r="K1365" s="31">
        <v>1</v>
      </c>
      <c r="L1365" s="29">
        <v>0</v>
      </c>
      <c r="M1365" s="29">
        <v>0</v>
      </c>
      <c r="N1365" s="29">
        <v>329</v>
      </c>
      <c r="O1365" s="29">
        <v>2</v>
      </c>
      <c r="P1365" s="29">
        <v>0</v>
      </c>
      <c r="Q1365" s="29">
        <v>9</v>
      </c>
      <c r="R1365" s="29">
        <v>0</v>
      </c>
      <c r="S1365" s="29">
        <f>SUM(Table6[[#This Row],[AmInd]:[HawPI]],Table6[[#This Row],[Multiple]])</f>
        <v>331</v>
      </c>
      <c r="T1365" s="29">
        <v>340</v>
      </c>
      <c r="U1365" s="31">
        <v>1</v>
      </c>
      <c r="V1365" s="29">
        <v>0</v>
      </c>
      <c r="W1365" s="31">
        <v>0</v>
      </c>
      <c r="X1365" s="29">
        <v>0</v>
      </c>
      <c r="Y1365" s="29">
        <v>0</v>
      </c>
      <c r="Z1365" s="29" t="s">
        <v>1869</v>
      </c>
      <c r="AA1365" s="29">
        <v>38</v>
      </c>
      <c r="AB1365" s="29">
        <v>50</v>
      </c>
      <c r="AC1365" s="29">
        <v>47</v>
      </c>
      <c r="AD1365" s="28">
        <v>53</v>
      </c>
      <c r="AE1365" s="29">
        <v>53</v>
      </c>
      <c r="AF1365" s="29">
        <v>49</v>
      </c>
      <c r="AG1365" s="29">
        <v>50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218</v>
      </c>
      <c r="AP1365" s="72">
        <f>Table6[[#This Row],[FRL]]/Table6[[#This Row],[Total Students]]</f>
        <v>0.64117647058823535</v>
      </c>
      <c r="AQ1365" s="29">
        <v>218</v>
      </c>
      <c r="AR1365" s="57">
        <f>Table6[[#This Row],[At Risk]]/Table6[[#This Row],[Total Students]]</f>
        <v>0.64117647058823535</v>
      </c>
      <c r="AS1365" s="29" t="s">
        <v>1798</v>
      </c>
      <c r="AT1365" s="29" t="s">
        <v>2170</v>
      </c>
      <c r="AU1365" s="70" t="s">
        <v>3247</v>
      </c>
    </row>
    <row r="1366" spans="2:47" ht="30" x14ac:dyDescent="0.25">
      <c r="B1366" s="28" t="s">
        <v>1808</v>
      </c>
      <c r="C1366" s="28" t="s">
        <v>1819</v>
      </c>
      <c r="D1366" s="28" t="s">
        <v>1820</v>
      </c>
      <c r="E1366" s="28" t="s">
        <v>1865</v>
      </c>
      <c r="F1366" s="28" t="s">
        <v>1820</v>
      </c>
      <c r="G1366" s="29">
        <v>97</v>
      </c>
      <c r="H1366" s="29">
        <v>53</v>
      </c>
      <c r="I1366" s="31">
        <v>0.54639175257731998</v>
      </c>
      <c r="J1366" s="29">
        <v>44</v>
      </c>
      <c r="K1366" s="31">
        <v>0.45360824742268002</v>
      </c>
      <c r="L1366" s="29">
        <v>0</v>
      </c>
      <c r="M1366" s="29">
        <v>0</v>
      </c>
      <c r="N1366" s="29">
        <v>91</v>
      </c>
      <c r="O1366" s="29">
        <v>1</v>
      </c>
      <c r="P1366" s="29">
        <v>0</v>
      </c>
      <c r="Q1366" s="29">
        <v>5</v>
      </c>
      <c r="R1366" s="29">
        <v>0</v>
      </c>
      <c r="S1366" s="29">
        <f>SUM(Table6[[#This Row],[AmInd]:[HawPI]],Table6[[#This Row],[Multiple]])</f>
        <v>92</v>
      </c>
      <c r="T1366" s="29">
        <v>97</v>
      </c>
      <c r="U1366" s="31">
        <v>1</v>
      </c>
      <c r="V1366" s="29">
        <v>0</v>
      </c>
      <c r="W1366" s="31">
        <v>0</v>
      </c>
      <c r="X1366" s="29">
        <v>0</v>
      </c>
      <c r="Y1366" s="29">
        <v>0</v>
      </c>
      <c r="Z1366" s="29" t="s">
        <v>1869</v>
      </c>
      <c r="AA1366" s="29">
        <v>6</v>
      </c>
      <c r="AB1366" s="29">
        <v>14</v>
      </c>
      <c r="AC1366" s="29">
        <v>11</v>
      </c>
      <c r="AD1366" s="28">
        <v>8</v>
      </c>
      <c r="AE1366" s="29">
        <v>15</v>
      </c>
      <c r="AF1366" s="29">
        <v>16</v>
      </c>
      <c r="AG1366" s="29">
        <v>14</v>
      </c>
      <c r="AH1366" s="29">
        <v>13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60</v>
      </c>
      <c r="AP1366" s="72">
        <f>Table6[[#This Row],[FRL]]/Table6[[#This Row],[Total Students]]</f>
        <v>0.61855670103092786</v>
      </c>
      <c r="AQ1366" s="29">
        <v>60</v>
      </c>
      <c r="AR1366" s="57">
        <f>Table6[[#This Row],[At Risk]]/Table6[[#This Row],[Total Students]]</f>
        <v>0.61855670103092786</v>
      </c>
      <c r="AS1366" s="29" t="s">
        <v>1798</v>
      </c>
      <c r="AT1366" s="29" t="s">
        <v>1785</v>
      </c>
      <c r="AU1366" s="70" t="s">
        <v>3247</v>
      </c>
    </row>
    <row r="1367" spans="2:47" ht="30" x14ac:dyDescent="0.25">
      <c r="B1367" s="28" t="s">
        <v>1808</v>
      </c>
      <c r="C1367" s="28" t="s">
        <v>257</v>
      </c>
      <c r="D1367" s="28" t="s">
        <v>258</v>
      </c>
      <c r="E1367" s="28" t="s">
        <v>1739</v>
      </c>
      <c r="F1367" s="28" t="s">
        <v>258</v>
      </c>
      <c r="G1367" s="29">
        <v>630</v>
      </c>
      <c r="H1367" s="29">
        <v>309</v>
      </c>
      <c r="I1367" s="31">
        <v>0.49047619047619001</v>
      </c>
      <c r="J1367" s="29">
        <v>321</v>
      </c>
      <c r="K1367" s="31">
        <v>0.50952380952380905</v>
      </c>
      <c r="L1367" s="29">
        <v>0</v>
      </c>
      <c r="M1367" s="29">
        <v>0</v>
      </c>
      <c r="N1367" s="29">
        <v>614</v>
      </c>
      <c r="O1367" s="29">
        <v>9</v>
      </c>
      <c r="P1367" s="29">
        <v>0</v>
      </c>
      <c r="Q1367" s="29">
        <v>7</v>
      </c>
      <c r="R1367" s="29">
        <v>0</v>
      </c>
      <c r="S1367" s="29">
        <f>SUM(Table6[[#This Row],[AmInd]:[HawPI]],Table6[[#This Row],[Multiple]])</f>
        <v>623</v>
      </c>
      <c r="T1367" s="29">
        <v>630</v>
      </c>
      <c r="U1367" s="31">
        <v>1</v>
      </c>
      <c r="V1367" s="29">
        <v>0</v>
      </c>
      <c r="W1367" s="31">
        <v>0</v>
      </c>
      <c r="X1367" s="29">
        <v>0</v>
      </c>
      <c r="Y1367" s="29">
        <v>0</v>
      </c>
      <c r="Z1367" s="29" t="s">
        <v>1869</v>
      </c>
      <c r="AA1367" s="29">
        <v>82</v>
      </c>
      <c r="AB1367" s="29">
        <v>74</v>
      </c>
      <c r="AC1367" s="29">
        <v>81</v>
      </c>
      <c r="AD1367" s="28">
        <v>80</v>
      </c>
      <c r="AE1367" s="29">
        <v>73</v>
      </c>
      <c r="AF1367" s="29">
        <v>61</v>
      </c>
      <c r="AG1367" s="29">
        <v>62</v>
      </c>
      <c r="AH1367" s="29">
        <v>57</v>
      </c>
      <c r="AI1367" s="29">
        <v>60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527</v>
      </c>
      <c r="AP1367" s="72">
        <f>Table6[[#This Row],[FRL]]/Table6[[#This Row],[Total Students]]</f>
        <v>0.83650793650793653</v>
      </c>
      <c r="AQ1367" s="29">
        <v>527</v>
      </c>
      <c r="AR1367" s="57">
        <f>Table6[[#This Row],[At Risk]]/Table6[[#This Row],[Total Students]]</f>
        <v>0.83650793650793653</v>
      </c>
      <c r="AS1367" s="29" t="s">
        <v>1798</v>
      </c>
      <c r="AT1367" s="29" t="s">
        <v>1957</v>
      </c>
      <c r="AU1367" s="70" t="s">
        <v>3246</v>
      </c>
    </row>
    <row r="1368" spans="2:47" ht="30" x14ac:dyDescent="0.25">
      <c r="B1368" s="28" t="s">
        <v>1808</v>
      </c>
      <c r="C1368" s="28" t="s">
        <v>259</v>
      </c>
      <c r="D1368" s="28" t="s">
        <v>260</v>
      </c>
      <c r="E1368" s="28" t="s">
        <v>1740</v>
      </c>
      <c r="F1368" s="28" t="s">
        <v>260</v>
      </c>
      <c r="G1368" s="29">
        <v>272</v>
      </c>
      <c r="H1368" s="29">
        <v>117</v>
      </c>
      <c r="I1368" s="31">
        <v>0.43014705882352899</v>
      </c>
      <c r="J1368" s="29">
        <v>155</v>
      </c>
      <c r="K1368" s="31">
        <v>0.56985294117647101</v>
      </c>
      <c r="L1368" s="29">
        <v>0</v>
      </c>
      <c r="M1368" s="29">
        <v>0</v>
      </c>
      <c r="N1368" s="29">
        <v>202</v>
      </c>
      <c r="O1368" s="29">
        <v>6</v>
      </c>
      <c r="P1368" s="29">
        <v>0</v>
      </c>
      <c r="Q1368" s="29">
        <v>64</v>
      </c>
      <c r="R1368" s="29">
        <v>0</v>
      </c>
      <c r="S1368" s="29">
        <f>SUM(Table6[[#This Row],[AmInd]:[HawPI]],Table6[[#This Row],[Multiple]])</f>
        <v>208</v>
      </c>
      <c r="T1368" s="29">
        <v>272</v>
      </c>
      <c r="U1368" s="31">
        <v>1</v>
      </c>
      <c r="V1368" s="29">
        <v>0</v>
      </c>
      <c r="W1368" s="31">
        <v>0</v>
      </c>
      <c r="X1368" s="29">
        <v>0</v>
      </c>
      <c r="Y1368" s="29">
        <v>0</v>
      </c>
      <c r="Z1368" s="29" t="s">
        <v>1869</v>
      </c>
      <c r="AA1368" s="29">
        <v>19</v>
      </c>
      <c r="AB1368" s="29">
        <v>34</v>
      </c>
      <c r="AC1368" s="29">
        <v>25</v>
      </c>
      <c r="AD1368" s="28">
        <v>41</v>
      </c>
      <c r="AE1368" s="29">
        <v>41</v>
      </c>
      <c r="AF1368" s="29">
        <v>33</v>
      </c>
      <c r="AG1368" s="29">
        <v>33</v>
      </c>
      <c r="AH1368" s="29">
        <v>29</v>
      </c>
      <c r="AI1368" s="29">
        <v>17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220</v>
      </c>
      <c r="AP1368" s="72">
        <f>Table6[[#This Row],[FRL]]/Table6[[#This Row],[Total Students]]</f>
        <v>0.80882352941176472</v>
      </c>
      <c r="AQ1368" s="29">
        <v>220</v>
      </c>
      <c r="AR1368" s="57">
        <f>Table6[[#This Row],[At Risk]]/Table6[[#This Row],[Total Students]]</f>
        <v>0.80882352941176472</v>
      </c>
      <c r="AS1368" s="29" t="s">
        <v>1798</v>
      </c>
      <c r="AT1368" s="29" t="s">
        <v>1880</v>
      </c>
      <c r="AU1368" s="70" t="s">
        <v>3246</v>
      </c>
    </row>
    <row r="1369" spans="2:47" x14ac:dyDescent="0.25">
      <c r="B1369" s="28" t="s">
        <v>1808</v>
      </c>
      <c r="C1369" s="28" t="s">
        <v>261</v>
      </c>
      <c r="D1369" s="28" t="s">
        <v>262</v>
      </c>
      <c r="E1369" s="28" t="s">
        <v>1741</v>
      </c>
      <c r="F1369" s="28" t="s">
        <v>1866</v>
      </c>
      <c r="G1369" s="29">
        <v>500</v>
      </c>
      <c r="H1369" s="29">
        <v>245</v>
      </c>
      <c r="I1369" s="31">
        <v>0.49</v>
      </c>
      <c r="J1369" s="29">
        <v>255</v>
      </c>
      <c r="K1369" s="31">
        <v>0.51</v>
      </c>
      <c r="L1369" s="29">
        <v>2</v>
      </c>
      <c r="M1369" s="29">
        <v>2</v>
      </c>
      <c r="N1369" s="29">
        <v>85</v>
      </c>
      <c r="O1369" s="29">
        <v>8</v>
      </c>
      <c r="P1369" s="29">
        <v>0</v>
      </c>
      <c r="Q1369" s="29">
        <v>398</v>
      </c>
      <c r="R1369" s="29">
        <v>5</v>
      </c>
      <c r="S1369" s="29">
        <f>SUM(Table6[[#This Row],[AmInd]:[HawPI]],Table6[[#This Row],[Multiple]])</f>
        <v>102</v>
      </c>
      <c r="T1369" s="29">
        <v>499</v>
      </c>
      <c r="U1369" s="31">
        <v>0.998</v>
      </c>
      <c r="V1369" s="29">
        <v>1</v>
      </c>
      <c r="W1369" s="31">
        <v>2E-3</v>
      </c>
      <c r="X1369" s="29">
        <v>0</v>
      </c>
      <c r="Y1369" s="29">
        <v>0</v>
      </c>
      <c r="Z1369" s="29" t="s">
        <v>1869</v>
      </c>
      <c r="AA1369" s="29">
        <v>31</v>
      </c>
      <c r="AB1369" s="29">
        <v>44</v>
      </c>
      <c r="AC1369" s="29">
        <v>41</v>
      </c>
      <c r="AD1369" s="28">
        <v>37</v>
      </c>
      <c r="AE1369" s="29">
        <v>48</v>
      </c>
      <c r="AF1369" s="29">
        <v>35</v>
      </c>
      <c r="AG1369" s="29">
        <v>46</v>
      </c>
      <c r="AH1369" s="29">
        <v>27</v>
      </c>
      <c r="AI1369" s="29">
        <v>42</v>
      </c>
      <c r="AJ1369" s="29">
        <v>46</v>
      </c>
      <c r="AK1369" s="29">
        <v>0</v>
      </c>
      <c r="AL1369" s="29">
        <v>33</v>
      </c>
      <c r="AM1369" s="29">
        <v>39</v>
      </c>
      <c r="AN1369" s="29">
        <v>31</v>
      </c>
      <c r="AO1369" s="29">
        <v>224</v>
      </c>
      <c r="AP1369" s="72">
        <f>Table6[[#This Row],[FRL]]/Table6[[#This Row],[Total Students]]</f>
        <v>0.44800000000000001</v>
      </c>
      <c r="AQ1369" s="29">
        <v>224</v>
      </c>
      <c r="AR1369" s="57">
        <f>Table6[[#This Row],[At Risk]]/Table6[[#This Row],[Total Students]]</f>
        <v>0.44800000000000001</v>
      </c>
      <c r="AS1369" s="59" t="s">
        <v>1798</v>
      </c>
      <c r="AT1369" s="29" t="s">
        <v>1914</v>
      </c>
      <c r="AU1369" s="70" t="s">
        <v>3247</v>
      </c>
    </row>
    <row r="1370" spans="2:47" ht="30" x14ac:dyDescent="0.25">
      <c r="B1370" s="28" t="s">
        <v>1808</v>
      </c>
      <c r="C1370" s="28" t="s">
        <v>263</v>
      </c>
      <c r="D1370" s="28" t="s">
        <v>264</v>
      </c>
      <c r="E1370" s="28" t="s">
        <v>1742</v>
      </c>
      <c r="F1370" s="28" t="s">
        <v>264</v>
      </c>
      <c r="G1370" s="29">
        <v>370</v>
      </c>
      <c r="H1370" s="29">
        <v>167</v>
      </c>
      <c r="I1370" s="31">
        <v>0.45135135135135102</v>
      </c>
      <c r="J1370" s="29">
        <v>203</v>
      </c>
      <c r="K1370" s="31">
        <v>0.54864864864864904</v>
      </c>
      <c r="L1370" s="29">
        <v>0</v>
      </c>
      <c r="M1370" s="29">
        <v>10</v>
      </c>
      <c r="N1370" s="29">
        <v>322</v>
      </c>
      <c r="O1370" s="29">
        <v>15</v>
      </c>
      <c r="P1370" s="29">
        <v>0</v>
      </c>
      <c r="Q1370" s="29">
        <v>22</v>
      </c>
      <c r="R1370" s="29">
        <v>1</v>
      </c>
      <c r="S1370" s="29">
        <f>SUM(Table6[[#This Row],[AmInd]:[HawPI]],Table6[[#This Row],[Multiple]])</f>
        <v>348</v>
      </c>
      <c r="T1370" s="29">
        <v>351</v>
      </c>
      <c r="U1370" s="31">
        <v>0.94864864864864895</v>
      </c>
      <c r="V1370" s="29">
        <v>19</v>
      </c>
      <c r="W1370" s="31">
        <v>5.1351351351351403E-2</v>
      </c>
      <c r="X1370" s="29">
        <v>0</v>
      </c>
      <c r="Y1370" s="29">
        <v>0</v>
      </c>
      <c r="Z1370" s="29" t="s">
        <v>1869</v>
      </c>
      <c r="AA1370" s="29">
        <v>0</v>
      </c>
      <c r="AB1370" s="29">
        <v>0</v>
      </c>
      <c r="AC1370" s="29">
        <v>0</v>
      </c>
      <c r="AD1370" s="28">
        <v>0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136</v>
      </c>
      <c r="AK1370" s="29">
        <v>3</v>
      </c>
      <c r="AL1370" s="29">
        <v>131</v>
      </c>
      <c r="AM1370" s="29">
        <v>100</v>
      </c>
      <c r="AN1370" s="29">
        <v>0</v>
      </c>
      <c r="AO1370" s="29">
        <v>215</v>
      </c>
      <c r="AP1370" s="72">
        <f>Table6[[#This Row],[FRL]]/Table6[[#This Row],[Total Students]]</f>
        <v>0.58108108108108103</v>
      </c>
      <c r="AQ1370" s="29">
        <v>215</v>
      </c>
      <c r="AR1370" s="57">
        <f>Table6[[#This Row],[At Risk]]/Table6[[#This Row],[Total Students]]</f>
        <v>0.58108108108108103</v>
      </c>
      <c r="AS1370" s="29" t="s">
        <v>1798</v>
      </c>
      <c r="AT1370" s="29" t="s">
        <v>1870</v>
      </c>
      <c r="AU1370" s="70" t="s">
        <v>3246</v>
      </c>
    </row>
    <row r="1371" spans="2:47" x14ac:dyDescent="0.25">
      <c r="B1371" s="28" t="s">
        <v>1808</v>
      </c>
      <c r="C1371" s="28" t="s">
        <v>310</v>
      </c>
      <c r="D1371" s="28" t="s">
        <v>311</v>
      </c>
      <c r="E1371" s="28" t="s">
        <v>1701</v>
      </c>
      <c r="F1371" s="28" t="s">
        <v>311</v>
      </c>
      <c r="G1371" s="29">
        <v>942</v>
      </c>
      <c r="H1371" s="29">
        <v>460</v>
      </c>
      <c r="I1371" s="31">
        <v>0.48832271762208102</v>
      </c>
      <c r="J1371" s="29">
        <v>482</v>
      </c>
      <c r="K1371" s="31">
        <v>0.51167728237791898</v>
      </c>
      <c r="L1371" s="29">
        <v>0</v>
      </c>
      <c r="M1371" s="29">
        <v>1</v>
      </c>
      <c r="N1371" s="29">
        <v>896</v>
      </c>
      <c r="O1371" s="29">
        <v>35</v>
      </c>
      <c r="P1371" s="29">
        <v>0</v>
      </c>
      <c r="Q1371" s="29">
        <v>7</v>
      </c>
      <c r="R1371" s="29">
        <v>3</v>
      </c>
      <c r="S1371" s="29">
        <f>SUM(Table6[[#This Row],[AmInd]:[HawPI]],Table6[[#This Row],[Multiple]])</f>
        <v>935</v>
      </c>
      <c r="T1371" s="29">
        <v>917</v>
      </c>
      <c r="U1371" s="31">
        <v>0.97346072186836496</v>
      </c>
      <c r="V1371" s="29">
        <v>25</v>
      </c>
      <c r="W1371" s="31">
        <v>2.65392781316348E-2</v>
      </c>
      <c r="X1371" s="29">
        <v>0</v>
      </c>
      <c r="Y1371" s="29">
        <v>2</v>
      </c>
      <c r="Z1371" s="29" t="s">
        <v>1869</v>
      </c>
      <c r="AA1371" s="29">
        <v>87</v>
      </c>
      <c r="AB1371" s="29">
        <v>89</v>
      </c>
      <c r="AC1371" s="29">
        <v>106</v>
      </c>
      <c r="AD1371" s="28">
        <v>106</v>
      </c>
      <c r="AE1371" s="29">
        <v>111</v>
      </c>
      <c r="AF1371" s="29">
        <v>113</v>
      </c>
      <c r="AG1371" s="29">
        <v>108</v>
      </c>
      <c r="AH1371" s="29">
        <v>105</v>
      </c>
      <c r="AI1371" s="29">
        <v>115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926</v>
      </c>
      <c r="AP1371" s="72">
        <f>Table6[[#This Row],[FRL]]/Table6[[#This Row],[Total Students]]</f>
        <v>0.98301486199575372</v>
      </c>
      <c r="AQ1371" s="29">
        <v>926</v>
      </c>
      <c r="AR1371" s="57">
        <f>Table6[[#This Row],[At Risk]]/Table6[[#This Row],[Total Students]]</f>
        <v>0.98301486199575372</v>
      </c>
      <c r="AS1371" s="29" t="s">
        <v>1806</v>
      </c>
      <c r="AT1371" s="29" t="s">
        <v>1771</v>
      </c>
      <c r="AU1371" s="70" t="s">
        <v>3246</v>
      </c>
    </row>
    <row r="1372" spans="2:47" ht="30" x14ac:dyDescent="0.25">
      <c r="B1372" s="28" t="s">
        <v>1808</v>
      </c>
      <c r="C1372" s="28" t="s">
        <v>312</v>
      </c>
      <c r="D1372" s="28" t="s">
        <v>313</v>
      </c>
      <c r="E1372" s="28" t="s">
        <v>1702</v>
      </c>
      <c r="F1372" s="28" t="s">
        <v>313</v>
      </c>
      <c r="G1372" s="29">
        <v>510</v>
      </c>
      <c r="H1372" s="29">
        <v>246</v>
      </c>
      <c r="I1372" s="31">
        <v>0.48235294117647098</v>
      </c>
      <c r="J1372" s="29">
        <v>264</v>
      </c>
      <c r="K1372" s="31">
        <v>0.51764705882352902</v>
      </c>
      <c r="L1372" s="29">
        <v>0</v>
      </c>
      <c r="M1372" s="29">
        <v>1</v>
      </c>
      <c r="N1372" s="29">
        <v>206</v>
      </c>
      <c r="O1372" s="29">
        <v>296</v>
      </c>
      <c r="P1372" s="29">
        <v>0</v>
      </c>
      <c r="Q1372" s="29">
        <v>4</v>
      </c>
      <c r="R1372" s="29">
        <v>3</v>
      </c>
      <c r="S1372" s="29">
        <f>SUM(Table6[[#This Row],[AmInd]:[HawPI]],Table6[[#This Row],[Multiple]])</f>
        <v>506</v>
      </c>
      <c r="T1372" s="29">
        <v>332</v>
      </c>
      <c r="U1372" s="31">
        <v>0.65098039215686299</v>
      </c>
      <c r="V1372" s="29">
        <v>178</v>
      </c>
      <c r="W1372" s="31">
        <v>0.34901960784313701</v>
      </c>
      <c r="X1372" s="29">
        <v>0</v>
      </c>
      <c r="Y1372" s="29">
        <v>0</v>
      </c>
      <c r="Z1372" s="29" t="s">
        <v>1869</v>
      </c>
      <c r="AA1372" s="29">
        <v>61</v>
      </c>
      <c r="AB1372" s="29">
        <v>58</v>
      </c>
      <c r="AC1372" s="29">
        <v>51</v>
      </c>
      <c r="AD1372" s="28">
        <v>58</v>
      </c>
      <c r="AE1372" s="29">
        <v>58</v>
      </c>
      <c r="AF1372" s="29">
        <v>59</v>
      </c>
      <c r="AG1372" s="29">
        <v>56</v>
      </c>
      <c r="AH1372" s="29">
        <v>48</v>
      </c>
      <c r="AI1372" s="29">
        <v>61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501</v>
      </c>
      <c r="AP1372" s="72">
        <f>Table6[[#This Row],[FRL]]/Table6[[#This Row],[Total Students]]</f>
        <v>0.98235294117647054</v>
      </c>
      <c r="AQ1372" s="29">
        <v>501</v>
      </c>
      <c r="AR1372" s="57">
        <f>Table6[[#This Row],[At Risk]]/Table6[[#This Row],[Total Students]]</f>
        <v>0.98235294117647054</v>
      </c>
      <c r="AS1372" s="29" t="s">
        <v>1806</v>
      </c>
      <c r="AT1372" s="29" t="s">
        <v>1771</v>
      </c>
      <c r="AU1372" s="70" t="s">
        <v>3246</v>
      </c>
    </row>
    <row r="1373" spans="2:47" ht="30" x14ac:dyDescent="0.25">
      <c r="B1373" s="28" t="s">
        <v>1808</v>
      </c>
      <c r="C1373" s="28" t="s">
        <v>314</v>
      </c>
      <c r="D1373" s="28" t="s">
        <v>315</v>
      </c>
      <c r="E1373" s="28" t="s">
        <v>1703</v>
      </c>
      <c r="F1373" s="28" t="s">
        <v>315</v>
      </c>
      <c r="G1373" s="29">
        <v>487</v>
      </c>
      <c r="H1373" s="29">
        <v>228</v>
      </c>
      <c r="I1373" s="31">
        <v>0.46817248459958899</v>
      </c>
      <c r="J1373" s="29">
        <v>259</v>
      </c>
      <c r="K1373" s="31">
        <v>0.53182751540041096</v>
      </c>
      <c r="L1373" s="29">
        <v>0</v>
      </c>
      <c r="M1373" s="29">
        <v>0</v>
      </c>
      <c r="N1373" s="29">
        <v>468</v>
      </c>
      <c r="O1373" s="29">
        <v>18</v>
      </c>
      <c r="P1373" s="29">
        <v>0</v>
      </c>
      <c r="Q1373" s="29">
        <v>0</v>
      </c>
      <c r="R1373" s="29">
        <v>1</v>
      </c>
      <c r="S1373" s="29">
        <f>SUM(Table6[[#This Row],[AmInd]:[HawPI]],Table6[[#This Row],[Multiple]])</f>
        <v>487</v>
      </c>
      <c r="T1373" s="29">
        <v>474</v>
      </c>
      <c r="U1373" s="31">
        <v>0.97330595482546201</v>
      </c>
      <c r="V1373" s="29">
        <v>13</v>
      </c>
      <c r="W1373" s="31">
        <v>2.6694045174538002E-2</v>
      </c>
      <c r="X1373" s="29">
        <v>0</v>
      </c>
      <c r="Y1373" s="29">
        <v>4</v>
      </c>
      <c r="Z1373" s="29" t="s">
        <v>1869</v>
      </c>
      <c r="AA1373" s="29">
        <v>54</v>
      </c>
      <c r="AB1373" s="29">
        <v>58</v>
      </c>
      <c r="AC1373" s="29">
        <v>44</v>
      </c>
      <c r="AD1373" s="28">
        <v>67</v>
      </c>
      <c r="AE1373" s="29">
        <v>58</v>
      </c>
      <c r="AF1373" s="29">
        <v>63</v>
      </c>
      <c r="AG1373" s="29">
        <v>41</v>
      </c>
      <c r="AH1373" s="29">
        <v>48</v>
      </c>
      <c r="AI1373" s="29">
        <v>50</v>
      </c>
      <c r="AJ1373" s="29">
        <v>0</v>
      </c>
      <c r="AK1373" s="29">
        <v>0</v>
      </c>
      <c r="AL1373" s="29">
        <v>0</v>
      </c>
      <c r="AM1373" s="29">
        <v>0</v>
      </c>
      <c r="AN1373" s="29">
        <v>0</v>
      </c>
      <c r="AO1373" s="29">
        <v>486</v>
      </c>
      <c r="AP1373" s="72">
        <f>Table6[[#This Row],[FRL]]/Table6[[#This Row],[Total Students]]</f>
        <v>0.99794661190965095</v>
      </c>
      <c r="AQ1373" s="29">
        <v>486</v>
      </c>
      <c r="AR1373" s="57">
        <f>Table6[[#This Row],[At Risk]]/Table6[[#This Row],[Total Students]]</f>
        <v>0.99794661190965095</v>
      </c>
      <c r="AS1373" s="29" t="s">
        <v>1806</v>
      </c>
      <c r="AT1373" s="29" t="s">
        <v>1771</v>
      </c>
      <c r="AU1373" s="70" t="s">
        <v>3246</v>
      </c>
    </row>
    <row r="1374" spans="2:47" ht="30" x14ac:dyDescent="0.25">
      <c r="B1374" s="28" t="s">
        <v>1808</v>
      </c>
      <c r="C1374" s="28" t="s">
        <v>316</v>
      </c>
      <c r="D1374" s="28" t="s">
        <v>317</v>
      </c>
      <c r="E1374" s="28" t="s">
        <v>1723</v>
      </c>
      <c r="F1374" s="28" t="s">
        <v>317</v>
      </c>
      <c r="G1374" s="29">
        <v>590</v>
      </c>
      <c r="H1374" s="29">
        <v>309</v>
      </c>
      <c r="I1374" s="31">
        <v>0.52372881355932199</v>
      </c>
      <c r="J1374" s="29">
        <v>281</v>
      </c>
      <c r="K1374" s="31">
        <v>0.47627118644067801</v>
      </c>
      <c r="L1374" s="29">
        <v>0</v>
      </c>
      <c r="M1374" s="29">
        <v>0</v>
      </c>
      <c r="N1374" s="29">
        <v>589</v>
      </c>
      <c r="O1374" s="29">
        <v>0</v>
      </c>
      <c r="P1374" s="29">
        <v>0</v>
      </c>
      <c r="Q1374" s="29">
        <v>1</v>
      </c>
      <c r="R1374" s="29">
        <v>0</v>
      </c>
      <c r="S1374" s="29">
        <f>SUM(Table6[[#This Row],[AmInd]:[HawPI]],Table6[[#This Row],[Multiple]])</f>
        <v>589</v>
      </c>
      <c r="T1374" s="29">
        <v>590</v>
      </c>
      <c r="U1374" s="31">
        <v>1</v>
      </c>
      <c r="V1374" s="29">
        <v>0</v>
      </c>
      <c r="W1374" s="31">
        <v>0</v>
      </c>
      <c r="X1374" s="29">
        <v>0</v>
      </c>
      <c r="Y1374" s="29">
        <v>0</v>
      </c>
      <c r="Z1374" s="29" t="s">
        <v>1869</v>
      </c>
      <c r="AA1374" s="29">
        <v>40</v>
      </c>
      <c r="AB1374" s="29">
        <v>48</v>
      </c>
      <c r="AC1374" s="29">
        <v>94</v>
      </c>
      <c r="AD1374" s="28">
        <v>81</v>
      </c>
      <c r="AE1374" s="29">
        <v>67</v>
      </c>
      <c r="AF1374" s="29">
        <v>70</v>
      </c>
      <c r="AG1374" s="29">
        <v>59</v>
      </c>
      <c r="AH1374" s="29">
        <v>64</v>
      </c>
      <c r="AI1374" s="29">
        <v>67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575</v>
      </c>
      <c r="AP1374" s="72">
        <f>Table6[[#This Row],[FRL]]/Table6[[#This Row],[Total Students]]</f>
        <v>0.97457627118644063</v>
      </c>
      <c r="AQ1374" s="29">
        <v>575</v>
      </c>
      <c r="AR1374" s="57">
        <f>Table6[[#This Row],[At Risk]]/Table6[[#This Row],[Total Students]]</f>
        <v>0.97457627118644063</v>
      </c>
      <c r="AS1374" s="29">
        <v>8</v>
      </c>
      <c r="AT1374" s="29" t="s">
        <v>1771</v>
      </c>
      <c r="AU1374" s="70" t="s">
        <v>3246</v>
      </c>
    </row>
    <row r="1375" spans="2:47" ht="30" x14ac:dyDescent="0.25">
      <c r="B1375" s="28" t="s">
        <v>1808</v>
      </c>
      <c r="C1375" s="28" t="s">
        <v>265</v>
      </c>
      <c r="D1375" s="28" t="s">
        <v>266</v>
      </c>
      <c r="E1375" s="28" t="s">
        <v>1743</v>
      </c>
      <c r="F1375" s="28" t="s">
        <v>266</v>
      </c>
      <c r="G1375" s="29">
        <v>171</v>
      </c>
      <c r="H1375" s="29">
        <v>88</v>
      </c>
      <c r="I1375" s="31">
        <v>0.51461988304093598</v>
      </c>
      <c r="J1375" s="29">
        <v>83</v>
      </c>
      <c r="K1375" s="31">
        <v>0.48538011695906402</v>
      </c>
      <c r="L1375" s="29">
        <v>0</v>
      </c>
      <c r="M1375" s="29">
        <v>0</v>
      </c>
      <c r="N1375" s="29">
        <v>86</v>
      </c>
      <c r="O1375" s="29">
        <v>6</v>
      </c>
      <c r="P1375" s="29">
        <v>0</v>
      </c>
      <c r="Q1375" s="29">
        <v>77</v>
      </c>
      <c r="R1375" s="29">
        <v>2</v>
      </c>
      <c r="S1375" s="29">
        <f>SUM(Table6[[#This Row],[AmInd]:[HawPI]],Table6[[#This Row],[Multiple]])</f>
        <v>94</v>
      </c>
      <c r="T1375" s="29">
        <v>171</v>
      </c>
      <c r="U1375" s="31">
        <v>1</v>
      </c>
      <c r="V1375" s="29">
        <v>0</v>
      </c>
      <c r="W1375" s="31">
        <v>0</v>
      </c>
      <c r="X1375" s="29">
        <v>0</v>
      </c>
      <c r="Y1375" s="29">
        <v>0</v>
      </c>
      <c r="Z1375" s="29" t="s">
        <v>1869</v>
      </c>
      <c r="AA1375" s="29">
        <v>18</v>
      </c>
      <c r="AB1375" s="29">
        <v>12</v>
      </c>
      <c r="AC1375" s="29">
        <v>13</v>
      </c>
      <c r="AD1375" s="28">
        <v>11</v>
      </c>
      <c r="AE1375" s="29">
        <v>11</v>
      </c>
      <c r="AF1375" s="29">
        <v>16</v>
      </c>
      <c r="AG1375" s="29">
        <v>14</v>
      </c>
      <c r="AH1375" s="29">
        <v>13</v>
      </c>
      <c r="AI1375" s="29">
        <v>18</v>
      </c>
      <c r="AJ1375" s="29">
        <v>9</v>
      </c>
      <c r="AK1375" s="29">
        <v>0</v>
      </c>
      <c r="AL1375" s="29">
        <v>12</v>
      </c>
      <c r="AM1375" s="29">
        <v>14</v>
      </c>
      <c r="AN1375" s="29">
        <v>10</v>
      </c>
      <c r="AO1375" s="29">
        <v>127</v>
      </c>
      <c r="AP1375" s="72">
        <f>Table6[[#This Row],[FRL]]/Table6[[#This Row],[Total Students]]</f>
        <v>0.74269005847953218</v>
      </c>
      <c r="AQ1375" s="29">
        <v>127</v>
      </c>
      <c r="AR1375" s="57">
        <f>Table6[[#This Row],[At Risk]]/Table6[[#This Row],[Total Students]]</f>
        <v>0.74269005847953218</v>
      </c>
      <c r="AS1375" s="29" t="s">
        <v>1798</v>
      </c>
      <c r="AT1375" s="29" t="s">
        <v>1926</v>
      </c>
      <c r="AU1375" s="70" t="s">
        <v>3247</v>
      </c>
    </row>
    <row r="1376" spans="2:47" ht="45" x14ac:dyDescent="0.25">
      <c r="B1376" s="28" t="s">
        <v>1808</v>
      </c>
      <c r="C1376" s="28" t="s">
        <v>318</v>
      </c>
      <c r="D1376" s="28" t="s">
        <v>319</v>
      </c>
      <c r="E1376" s="28" t="s">
        <v>1708</v>
      </c>
      <c r="F1376" s="28" t="s">
        <v>319</v>
      </c>
      <c r="G1376" s="29">
        <v>1166</v>
      </c>
      <c r="H1376" s="29">
        <v>601</v>
      </c>
      <c r="I1376" s="31">
        <v>0.51543739279588296</v>
      </c>
      <c r="J1376" s="29">
        <v>565</v>
      </c>
      <c r="K1376" s="31">
        <v>0.48456260720411698</v>
      </c>
      <c r="L1376" s="29">
        <v>1</v>
      </c>
      <c r="M1376" s="29">
        <v>1</v>
      </c>
      <c r="N1376" s="29">
        <v>1139</v>
      </c>
      <c r="O1376" s="29">
        <v>18</v>
      </c>
      <c r="P1376" s="29">
        <v>4</v>
      </c>
      <c r="Q1376" s="29">
        <v>3</v>
      </c>
      <c r="R1376" s="29">
        <v>0</v>
      </c>
      <c r="S1376" s="29">
        <f>SUM(Table6[[#This Row],[AmInd]:[HawPI]],Table6[[#This Row],[Multiple]])</f>
        <v>1163</v>
      </c>
      <c r="T1376" s="29">
        <v>1144</v>
      </c>
      <c r="U1376" s="31">
        <v>0.98113207547169801</v>
      </c>
      <c r="V1376" s="29">
        <v>22</v>
      </c>
      <c r="W1376" s="31">
        <v>1.88679245283019E-2</v>
      </c>
      <c r="X1376" s="29">
        <v>0</v>
      </c>
      <c r="Y1376" s="29">
        <v>0</v>
      </c>
      <c r="Z1376" s="29" t="s">
        <v>1869</v>
      </c>
      <c r="AA1376" s="29">
        <v>0</v>
      </c>
      <c r="AB1376" s="29">
        <v>0</v>
      </c>
      <c r="AC1376" s="29">
        <v>0</v>
      </c>
      <c r="AD1376" s="28">
        <v>0</v>
      </c>
      <c r="AE1376" s="29">
        <v>0</v>
      </c>
      <c r="AF1376" s="29">
        <v>0</v>
      </c>
      <c r="AG1376" s="29">
        <v>0</v>
      </c>
      <c r="AH1376" s="29">
        <v>0</v>
      </c>
      <c r="AI1376" s="29">
        <v>0</v>
      </c>
      <c r="AJ1376" s="29">
        <v>306</v>
      </c>
      <c r="AK1376" s="29">
        <v>0</v>
      </c>
      <c r="AL1376" s="29">
        <v>311</v>
      </c>
      <c r="AM1376" s="29">
        <v>259</v>
      </c>
      <c r="AN1376" s="29">
        <v>290</v>
      </c>
      <c r="AO1376" s="29">
        <v>1077</v>
      </c>
      <c r="AP1376" s="72">
        <f>Table6[[#This Row],[FRL]]/Table6[[#This Row],[Total Students]]</f>
        <v>0.92367066895368777</v>
      </c>
      <c r="AQ1376" s="29">
        <v>1077</v>
      </c>
      <c r="AR1376" s="57">
        <f>Table6[[#This Row],[At Risk]]/Table6[[#This Row],[Total Students]]</f>
        <v>0.92367066895368777</v>
      </c>
      <c r="AS1376" s="29" t="s">
        <v>1806</v>
      </c>
      <c r="AT1376" s="29" t="s">
        <v>1771</v>
      </c>
      <c r="AU1376" s="70" t="s">
        <v>3246</v>
      </c>
    </row>
    <row r="1377" spans="2:47" ht="30" x14ac:dyDescent="0.25">
      <c r="B1377" s="28" t="s">
        <v>1808</v>
      </c>
      <c r="C1377" s="28" t="s">
        <v>320</v>
      </c>
      <c r="D1377" s="28" t="s">
        <v>321</v>
      </c>
      <c r="E1377" s="28" t="s">
        <v>1707</v>
      </c>
      <c r="F1377" s="28" t="s">
        <v>321</v>
      </c>
      <c r="G1377" s="29">
        <v>476</v>
      </c>
      <c r="H1377" s="29">
        <v>231</v>
      </c>
      <c r="I1377" s="31">
        <v>0.48529411764705899</v>
      </c>
      <c r="J1377" s="29">
        <v>245</v>
      </c>
      <c r="K1377" s="31">
        <v>0.51470588235294101</v>
      </c>
      <c r="L1377" s="29">
        <v>0</v>
      </c>
      <c r="M1377" s="29">
        <v>0</v>
      </c>
      <c r="N1377" s="29">
        <v>448</v>
      </c>
      <c r="O1377" s="29">
        <v>24</v>
      </c>
      <c r="P1377" s="29">
        <v>0</v>
      </c>
      <c r="Q1377" s="29">
        <v>2</v>
      </c>
      <c r="R1377" s="29">
        <v>2</v>
      </c>
      <c r="S1377" s="29">
        <f>SUM(Table6[[#This Row],[AmInd]:[HawPI]],Table6[[#This Row],[Multiple]])</f>
        <v>474</v>
      </c>
      <c r="T1377" s="29">
        <v>452</v>
      </c>
      <c r="U1377" s="31">
        <v>0.94957983193277296</v>
      </c>
      <c r="V1377" s="29">
        <v>24</v>
      </c>
      <c r="W1377" s="31">
        <v>5.0420168067226899E-2</v>
      </c>
      <c r="X1377" s="29">
        <v>0</v>
      </c>
      <c r="Y1377" s="29">
        <v>3</v>
      </c>
      <c r="Z1377" s="29" t="s">
        <v>1869</v>
      </c>
      <c r="AA1377" s="29">
        <v>36</v>
      </c>
      <c r="AB1377" s="29">
        <v>56</v>
      </c>
      <c r="AC1377" s="29">
        <v>54</v>
      </c>
      <c r="AD1377" s="28">
        <v>54</v>
      </c>
      <c r="AE1377" s="29">
        <v>46</v>
      </c>
      <c r="AF1377" s="29">
        <v>53</v>
      </c>
      <c r="AG1377" s="29">
        <v>64</v>
      </c>
      <c r="AH1377" s="29">
        <v>45</v>
      </c>
      <c r="AI1377" s="29">
        <v>65</v>
      </c>
      <c r="AJ1377" s="29">
        <v>0</v>
      </c>
      <c r="AK1377" s="29">
        <v>0</v>
      </c>
      <c r="AL1377" s="29">
        <v>0</v>
      </c>
      <c r="AM1377" s="29">
        <v>0</v>
      </c>
      <c r="AN1377" s="29">
        <v>0</v>
      </c>
      <c r="AO1377" s="29">
        <v>470</v>
      </c>
      <c r="AP1377" s="72">
        <f>Table6[[#This Row],[FRL]]/Table6[[#This Row],[Total Students]]</f>
        <v>0.98739495798319332</v>
      </c>
      <c r="AQ1377" s="29">
        <v>470</v>
      </c>
      <c r="AR1377" s="57">
        <f>Table6[[#This Row],[At Risk]]/Table6[[#This Row],[Total Students]]</f>
        <v>0.98739495798319332</v>
      </c>
      <c r="AS1377" s="29" t="s">
        <v>1806</v>
      </c>
      <c r="AT1377" s="29" t="s">
        <v>1771</v>
      </c>
      <c r="AU1377" s="70" t="s">
        <v>3246</v>
      </c>
    </row>
    <row r="1378" spans="2:47" ht="30" x14ac:dyDescent="0.25">
      <c r="B1378" s="28" t="s">
        <v>1808</v>
      </c>
      <c r="C1378" s="28" t="s">
        <v>322</v>
      </c>
      <c r="D1378" s="28" t="s">
        <v>323</v>
      </c>
      <c r="E1378" s="28" t="s">
        <v>1706</v>
      </c>
      <c r="F1378" s="28" t="s">
        <v>323</v>
      </c>
      <c r="G1378" s="29">
        <v>439</v>
      </c>
      <c r="H1378" s="29">
        <v>210</v>
      </c>
      <c r="I1378" s="31">
        <v>0.47835990888382701</v>
      </c>
      <c r="J1378" s="29">
        <v>229</v>
      </c>
      <c r="K1378" s="31">
        <v>0.52164009111617304</v>
      </c>
      <c r="L1378" s="29">
        <v>1</v>
      </c>
      <c r="M1378" s="29">
        <v>0</v>
      </c>
      <c r="N1378" s="29">
        <v>427</v>
      </c>
      <c r="O1378" s="29">
        <v>8</v>
      </c>
      <c r="P1378" s="29">
        <v>2</v>
      </c>
      <c r="Q1378" s="29">
        <v>0</v>
      </c>
      <c r="R1378" s="29">
        <v>1</v>
      </c>
      <c r="S1378" s="29">
        <f>SUM(Table6[[#This Row],[AmInd]:[HawPI]],Table6[[#This Row],[Multiple]])</f>
        <v>439</v>
      </c>
      <c r="T1378" s="29">
        <v>429</v>
      </c>
      <c r="U1378" s="31">
        <v>0.97722095671981801</v>
      </c>
      <c r="V1378" s="29">
        <v>10</v>
      </c>
      <c r="W1378" s="31">
        <v>2.2779043280182199E-2</v>
      </c>
      <c r="X1378" s="29">
        <v>0</v>
      </c>
      <c r="Y1378" s="29">
        <v>2</v>
      </c>
      <c r="Z1378" s="29" t="s">
        <v>1869</v>
      </c>
      <c r="AA1378" s="29">
        <v>34</v>
      </c>
      <c r="AB1378" s="29">
        <v>34</v>
      </c>
      <c r="AC1378" s="29">
        <v>55</v>
      </c>
      <c r="AD1378" s="28">
        <v>60</v>
      </c>
      <c r="AE1378" s="29">
        <v>51</v>
      </c>
      <c r="AF1378" s="29">
        <v>43</v>
      </c>
      <c r="AG1378" s="29">
        <v>58</v>
      </c>
      <c r="AH1378" s="29">
        <v>45</v>
      </c>
      <c r="AI1378" s="29">
        <v>57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420</v>
      </c>
      <c r="AP1378" s="72">
        <f>Table6[[#This Row],[FRL]]/Table6[[#This Row],[Total Students]]</f>
        <v>0.9567198177676538</v>
      </c>
      <c r="AQ1378" s="29">
        <v>420</v>
      </c>
      <c r="AR1378" s="57">
        <f>Table6[[#This Row],[At Risk]]/Table6[[#This Row],[Total Students]]</f>
        <v>0.9567198177676538</v>
      </c>
      <c r="AS1378" s="29" t="s">
        <v>1806</v>
      </c>
      <c r="AT1378" s="29" t="s">
        <v>1771</v>
      </c>
      <c r="AU1378" s="70" t="s">
        <v>3246</v>
      </c>
    </row>
    <row r="1379" spans="2:47" ht="45" x14ac:dyDescent="0.25">
      <c r="B1379" s="28" t="s">
        <v>1808</v>
      </c>
      <c r="C1379" s="28" t="s">
        <v>324</v>
      </c>
      <c r="D1379" s="28" t="s">
        <v>325</v>
      </c>
      <c r="E1379" s="28" t="s">
        <v>1705</v>
      </c>
      <c r="F1379" s="28" t="s">
        <v>325</v>
      </c>
      <c r="G1379" s="29">
        <v>741</v>
      </c>
      <c r="H1379" s="29">
        <v>344</v>
      </c>
      <c r="I1379" s="31">
        <v>0.46423751686909598</v>
      </c>
      <c r="J1379" s="29">
        <v>397</v>
      </c>
      <c r="K1379" s="31">
        <v>0.53576248313090402</v>
      </c>
      <c r="L1379" s="29">
        <v>1</v>
      </c>
      <c r="M1379" s="29">
        <v>20</v>
      </c>
      <c r="N1379" s="29">
        <v>638</v>
      </c>
      <c r="O1379" s="29">
        <v>67</v>
      </c>
      <c r="P1379" s="29">
        <v>0</v>
      </c>
      <c r="Q1379" s="29">
        <v>9</v>
      </c>
      <c r="R1379" s="29">
        <v>6</v>
      </c>
      <c r="S1379" s="29">
        <f>SUM(Table6[[#This Row],[AmInd]:[HawPI]],Table6[[#This Row],[Multiple]])</f>
        <v>732</v>
      </c>
      <c r="T1379" s="29">
        <v>655</v>
      </c>
      <c r="U1379" s="31">
        <v>0.88394062078272595</v>
      </c>
      <c r="V1379" s="29">
        <v>86</v>
      </c>
      <c r="W1379" s="31">
        <v>0.11605937921727399</v>
      </c>
      <c r="X1379" s="29">
        <v>0</v>
      </c>
      <c r="Y1379" s="29">
        <v>0</v>
      </c>
      <c r="Z1379" s="29" t="s">
        <v>1869</v>
      </c>
      <c r="AA1379" s="29">
        <v>80</v>
      </c>
      <c r="AB1379" s="29">
        <v>81</v>
      </c>
      <c r="AC1379" s="29">
        <v>81</v>
      </c>
      <c r="AD1379" s="28">
        <v>97</v>
      </c>
      <c r="AE1379" s="29">
        <v>78</v>
      </c>
      <c r="AF1379" s="29">
        <v>80</v>
      </c>
      <c r="AG1379" s="29">
        <v>84</v>
      </c>
      <c r="AH1379" s="29">
        <v>78</v>
      </c>
      <c r="AI1379" s="29">
        <v>82</v>
      </c>
      <c r="AJ1379" s="29">
        <v>0</v>
      </c>
      <c r="AK1379" s="29">
        <v>0</v>
      </c>
      <c r="AL1379" s="29">
        <v>0</v>
      </c>
      <c r="AM1379" s="29">
        <v>0</v>
      </c>
      <c r="AN1379" s="29">
        <v>0</v>
      </c>
      <c r="AO1379" s="29">
        <v>669</v>
      </c>
      <c r="AP1379" s="72">
        <f>Table6[[#This Row],[FRL]]/Table6[[#This Row],[Total Students]]</f>
        <v>0.90283400809716596</v>
      </c>
      <c r="AQ1379" s="29">
        <v>669</v>
      </c>
      <c r="AR1379" s="57">
        <f>Table6[[#This Row],[At Risk]]/Table6[[#This Row],[Total Students]]</f>
        <v>0.90283400809716596</v>
      </c>
      <c r="AS1379" s="29" t="s">
        <v>1806</v>
      </c>
      <c r="AT1379" s="29" t="s">
        <v>1771</v>
      </c>
      <c r="AU1379" s="70" t="s">
        <v>3246</v>
      </c>
    </row>
    <row r="1380" spans="2:47" ht="45" x14ac:dyDescent="0.25">
      <c r="B1380" s="28" t="s">
        <v>1808</v>
      </c>
      <c r="C1380" s="28" t="s">
        <v>326</v>
      </c>
      <c r="D1380" s="28" t="s">
        <v>327</v>
      </c>
      <c r="E1380" s="28" t="s">
        <v>1704</v>
      </c>
      <c r="F1380" s="28" t="s">
        <v>327</v>
      </c>
      <c r="G1380" s="29">
        <v>693</v>
      </c>
      <c r="H1380" s="29">
        <v>348</v>
      </c>
      <c r="I1380" s="31">
        <v>0.50216450216450204</v>
      </c>
      <c r="J1380" s="29">
        <v>345</v>
      </c>
      <c r="K1380" s="31">
        <v>0.49783549783549802</v>
      </c>
      <c r="L1380" s="29">
        <v>2</v>
      </c>
      <c r="M1380" s="29">
        <v>0</v>
      </c>
      <c r="N1380" s="29">
        <v>665</v>
      </c>
      <c r="O1380" s="29">
        <v>3</v>
      </c>
      <c r="P1380" s="29">
        <v>9</v>
      </c>
      <c r="Q1380" s="29">
        <v>12</v>
      </c>
      <c r="R1380" s="29">
        <v>2</v>
      </c>
      <c r="S1380" s="29">
        <f>SUM(Table6[[#This Row],[AmInd]:[HawPI]],Table6[[#This Row],[Multiple]])</f>
        <v>681</v>
      </c>
      <c r="T1380" s="29">
        <v>688</v>
      </c>
      <c r="U1380" s="31">
        <v>0.99278499278499299</v>
      </c>
      <c r="V1380" s="29">
        <v>5</v>
      </c>
      <c r="W1380" s="31">
        <v>7.2150072150072202E-3</v>
      </c>
      <c r="X1380" s="29">
        <v>0</v>
      </c>
      <c r="Y1380" s="29">
        <v>1</v>
      </c>
      <c r="Z1380" s="29" t="s">
        <v>1869</v>
      </c>
      <c r="AA1380" s="29">
        <v>79</v>
      </c>
      <c r="AB1380" s="29">
        <v>77</v>
      </c>
      <c r="AC1380" s="29">
        <v>76</v>
      </c>
      <c r="AD1380" s="28">
        <v>76</v>
      </c>
      <c r="AE1380" s="29">
        <v>80</v>
      </c>
      <c r="AF1380" s="29">
        <v>74</v>
      </c>
      <c r="AG1380" s="29">
        <v>81</v>
      </c>
      <c r="AH1380" s="29">
        <v>75</v>
      </c>
      <c r="AI1380" s="29">
        <v>74</v>
      </c>
      <c r="AJ1380" s="29">
        <v>0</v>
      </c>
      <c r="AK1380" s="29">
        <v>0</v>
      </c>
      <c r="AL1380" s="29">
        <v>0</v>
      </c>
      <c r="AM1380" s="29">
        <v>0</v>
      </c>
      <c r="AN1380" s="29">
        <v>0</v>
      </c>
      <c r="AO1380" s="29">
        <v>659</v>
      </c>
      <c r="AP1380" s="72">
        <f>Table6[[#This Row],[FRL]]/Table6[[#This Row],[Total Students]]</f>
        <v>0.95093795093795097</v>
      </c>
      <c r="AQ1380" s="29">
        <v>659</v>
      </c>
      <c r="AR1380" s="57">
        <f>Table6[[#This Row],[At Risk]]/Table6[[#This Row],[Total Students]]</f>
        <v>0.95093795093795097</v>
      </c>
      <c r="AS1380" s="29" t="s">
        <v>1806</v>
      </c>
      <c r="AT1380" s="29" t="s">
        <v>1771</v>
      </c>
      <c r="AU1380" s="70" t="s">
        <v>3246</v>
      </c>
    </row>
    <row r="1381" spans="2:47" ht="30" x14ac:dyDescent="0.25">
      <c r="B1381" s="28" t="s">
        <v>1808</v>
      </c>
      <c r="C1381" s="28" t="s">
        <v>328</v>
      </c>
      <c r="D1381" s="28" t="s">
        <v>329</v>
      </c>
      <c r="E1381" s="28" t="s">
        <v>1709</v>
      </c>
      <c r="F1381" s="28" t="s">
        <v>329</v>
      </c>
      <c r="G1381" s="29">
        <v>185</v>
      </c>
      <c r="H1381" s="29">
        <v>90</v>
      </c>
      <c r="I1381" s="31">
        <v>0.48648648648648701</v>
      </c>
      <c r="J1381" s="29">
        <v>95</v>
      </c>
      <c r="K1381" s="31">
        <v>0.51351351351351304</v>
      </c>
      <c r="L1381" s="29">
        <v>0</v>
      </c>
      <c r="M1381" s="29">
        <v>2</v>
      </c>
      <c r="N1381" s="29">
        <v>158</v>
      </c>
      <c r="O1381" s="29">
        <v>12</v>
      </c>
      <c r="P1381" s="29">
        <v>5</v>
      </c>
      <c r="Q1381" s="29">
        <v>8</v>
      </c>
      <c r="R1381" s="29">
        <v>0</v>
      </c>
      <c r="S1381" s="29">
        <f>SUM(Table6[[#This Row],[AmInd]:[HawPI]],Table6[[#This Row],[Multiple]])</f>
        <v>177</v>
      </c>
      <c r="T1381" s="29">
        <v>166</v>
      </c>
      <c r="U1381" s="31">
        <v>0.89729729729729701</v>
      </c>
      <c r="V1381" s="29">
        <v>19</v>
      </c>
      <c r="W1381" s="31">
        <v>0.102702702702703</v>
      </c>
      <c r="X1381" s="29">
        <v>0</v>
      </c>
      <c r="Y1381" s="29">
        <v>0</v>
      </c>
      <c r="Z1381" s="29" t="s">
        <v>1869</v>
      </c>
      <c r="AA1381" s="29">
        <v>0</v>
      </c>
      <c r="AB1381" s="29">
        <v>0</v>
      </c>
      <c r="AC1381" s="29">
        <v>0</v>
      </c>
      <c r="AD1381" s="28">
        <v>0</v>
      </c>
      <c r="AE1381" s="29">
        <v>0</v>
      </c>
      <c r="AF1381" s="29">
        <v>0</v>
      </c>
      <c r="AG1381" s="29">
        <v>0</v>
      </c>
      <c r="AH1381" s="29">
        <v>0</v>
      </c>
      <c r="AI1381" s="29">
        <v>0</v>
      </c>
      <c r="AJ1381" s="29">
        <v>51</v>
      </c>
      <c r="AK1381" s="29">
        <v>0</v>
      </c>
      <c r="AL1381" s="29">
        <v>46</v>
      </c>
      <c r="AM1381" s="29">
        <v>39</v>
      </c>
      <c r="AN1381" s="29">
        <v>49</v>
      </c>
      <c r="AO1381" s="29">
        <v>171</v>
      </c>
      <c r="AP1381" s="72">
        <f>Table6[[#This Row],[FRL]]/Table6[[#This Row],[Total Students]]</f>
        <v>0.92432432432432432</v>
      </c>
      <c r="AQ1381" s="29">
        <v>171</v>
      </c>
      <c r="AR1381" s="57">
        <f>Table6[[#This Row],[At Risk]]/Table6[[#This Row],[Total Students]]</f>
        <v>0.92432432432432432</v>
      </c>
      <c r="AS1381" s="29" t="s">
        <v>1806</v>
      </c>
      <c r="AT1381" s="29" t="s">
        <v>1771</v>
      </c>
      <c r="AU1381" s="70" t="s">
        <v>3246</v>
      </c>
    </row>
    <row r="1382" spans="2:47" ht="30" x14ac:dyDescent="0.25">
      <c r="B1382" s="28" t="s">
        <v>1808</v>
      </c>
      <c r="C1382" s="28" t="s">
        <v>267</v>
      </c>
      <c r="D1382" s="28" t="s">
        <v>268</v>
      </c>
      <c r="E1382" s="28" t="s">
        <v>1744</v>
      </c>
      <c r="F1382" s="28" t="s">
        <v>1745</v>
      </c>
      <c r="G1382" s="29">
        <v>637</v>
      </c>
      <c r="H1382" s="29">
        <v>291</v>
      </c>
      <c r="I1382" s="31">
        <v>0.45682888540031402</v>
      </c>
      <c r="J1382" s="29">
        <v>346</v>
      </c>
      <c r="K1382" s="31">
        <v>0.54317111459968603</v>
      </c>
      <c r="L1382" s="29">
        <v>3</v>
      </c>
      <c r="M1382" s="29">
        <v>3</v>
      </c>
      <c r="N1382" s="29">
        <v>283</v>
      </c>
      <c r="O1382" s="29">
        <v>16</v>
      </c>
      <c r="P1382" s="29">
        <v>0</v>
      </c>
      <c r="Q1382" s="29">
        <v>310</v>
      </c>
      <c r="R1382" s="29">
        <v>22</v>
      </c>
      <c r="S1382" s="29">
        <f>SUM(Table6[[#This Row],[AmInd]:[HawPI]],Table6[[#This Row],[Multiple]])</f>
        <v>327</v>
      </c>
      <c r="T1382" s="29">
        <v>636</v>
      </c>
      <c r="U1382" s="31">
        <v>0.99843014128728402</v>
      </c>
      <c r="V1382" s="29">
        <v>1</v>
      </c>
      <c r="W1382" s="31">
        <v>1.56985871271586E-3</v>
      </c>
      <c r="X1382" s="29">
        <v>0</v>
      </c>
      <c r="Y1382" s="29">
        <v>0</v>
      </c>
      <c r="Z1382" s="29" t="s">
        <v>1869</v>
      </c>
      <c r="AA1382" s="29">
        <v>64</v>
      </c>
      <c r="AB1382" s="29">
        <v>62</v>
      </c>
      <c r="AC1382" s="29">
        <v>73</v>
      </c>
      <c r="AD1382" s="28">
        <v>59</v>
      </c>
      <c r="AE1382" s="29">
        <v>69</v>
      </c>
      <c r="AF1382" s="29">
        <v>72</v>
      </c>
      <c r="AG1382" s="29">
        <v>58</v>
      </c>
      <c r="AH1382" s="29">
        <v>60</v>
      </c>
      <c r="AI1382" s="29">
        <v>17</v>
      </c>
      <c r="AJ1382" s="29">
        <v>26</v>
      </c>
      <c r="AK1382" s="29">
        <v>0</v>
      </c>
      <c r="AL1382" s="29">
        <v>31</v>
      </c>
      <c r="AM1382" s="29">
        <v>16</v>
      </c>
      <c r="AN1382" s="29">
        <v>30</v>
      </c>
      <c r="AO1382" s="29">
        <v>580</v>
      </c>
      <c r="AP1382" s="72">
        <f>Table6[[#This Row],[FRL]]/Table6[[#This Row],[Total Students]]</f>
        <v>0.9105180533751962</v>
      </c>
      <c r="AQ1382" s="29">
        <v>580</v>
      </c>
      <c r="AR1382" s="57">
        <f>Table6[[#This Row],[At Risk]]/Table6[[#This Row],[Total Students]]</f>
        <v>0.9105180533751962</v>
      </c>
      <c r="AS1382" s="29" t="s">
        <v>1798</v>
      </c>
      <c r="AT1382" s="29" t="s">
        <v>1777</v>
      </c>
      <c r="AU1382" s="70" t="s">
        <v>3246</v>
      </c>
    </row>
    <row r="1383" spans="2:47" ht="30" x14ac:dyDescent="0.25">
      <c r="B1383" s="28" t="s">
        <v>1808</v>
      </c>
      <c r="C1383" s="28" t="s">
        <v>269</v>
      </c>
      <c r="D1383" s="28" t="s">
        <v>270</v>
      </c>
      <c r="E1383" s="28" t="s">
        <v>1746</v>
      </c>
      <c r="F1383" s="28" t="s">
        <v>270</v>
      </c>
      <c r="G1383" s="29">
        <v>885</v>
      </c>
      <c r="H1383" s="29">
        <v>463</v>
      </c>
      <c r="I1383" s="31">
        <v>0.52316384180790998</v>
      </c>
      <c r="J1383" s="29">
        <v>422</v>
      </c>
      <c r="K1383" s="31">
        <v>0.47683615819209002</v>
      </c>
      <c r="L1383" s="29">
        <v>4</v>
      </c>
      <c r="M1383" s="29">
        <v>9</v>
      </c>
      <c r="N1383" s="29">
        <v>86</v>
      </c>
      <c r="O1383" s="29">
        <v>35</v>
      </c>
      <c r="P1383" s="29">
        <v>0</v>
      </c>
      <c r="Q1383" s="29">
        <v>750</v>
      </c>
      <c r="R1383" s="29">
        <v>1</v>
      </c>
      <c r="S1383" s="29">
        <f>SUM(Table6[[#This Row],[AmInd]:[HawPI]],Table6[[#This Row],[Multiple]])</f>
        <v>135</v>
      </c>
      <c r="T1383" s="29">
        <v>884</v>
      </c>
      <c r="U1383" s="31">
        <v>0.99887005649717497</v>
      </c>
      <c r="V1383" s="29">
        <v>1</v>
      </c>
      <c r="W1383" s="31">
        <v>1.1299435028248601E-3</v>
      </c>
      <c r="X1383" s="29">
        <v>0</v>
      </c>
      <c r="Y1383" s="29">
        <v>0</v>
      </c>
      <c r="Z1383" s="29" t="s">
        <v>1869</v>
      </c>
      <c r="AA1383" s="29">
        <v>100</v>
      </c>
      <c r="AB1383" s="29">
        <v>100</v>
      </c>
      <c r="AC1383" s="29">
        <v>98</v>
      </c>
      <c r="AD1383" s="28">
        <v>100</v>
      </c>
      <c r="AE1383" s="29">
        <v>100</v>
      </c>
      <c r="AF1383" s="29">
        <v>99</v>
      </c>
      <c r="AG1383" s="29">
        <v>100</v>
      </c>
      <c r="AH1383" s="29">
        <v>96</v>
      </c>
      <c r="AI1383" s="29">
        <v>92</v>
      </c>
      <c r="AJ1383" s="29">
        <v>0</v>
      </c>
      <c r="AK1383" s="29">
        <v>0</v>
      </c>
      <c r="AL1383" s="29">
        <v>0</v>
      </c>
      <c r="AM1383" s="29">
        <v>0</v>
      </c>
      <c r="AN1383" s="29">
        <v>0</v>
      </c>
      <c r="AO1383" s="29">
        <v>400</v>
      </c>
      <c r="AP1383" s="72">
        <f>Table6[[#This Row],[FRL]]/Table6[[#This Row],[Total Students]]</f>
        <v>0.4519774011299435</v>
      </c>
      <c r="AQ1383" s="29">
        <v>401</v>
      </c>
      <c r="AR1383" s="57">
        <f>Table6[[#This Row],[At Risk]]/Table6[[#This Row],[Total Students]]</f>
        <v>0.45310734463276836</v>
      </c>
      <c r="AS1383" s="29" t="s">
        <v>1798</v>
      </c>
      <c r="AT1383" s="29" t="s">
        <v>2076</v>
      </c>
      <c r="AU1383" s="70" t="s">
        <v>3247</v>
      </c>
    </row>
    <row r="1384" spans="2:47" ht="45" x14ac:dyDescent="0.25">
      <c r="B1384" s="28" t="s">
        <v>1808</v>
      </c>
      <c r="C1384" s="28" t="s">
        <v>330</v>
      </c>
      <c r="D1384" s="28" t="s">
        <v>331</v>
      </c>
      <c r="E1384" s="28" t="s">
        <v>1710</v>
      </c>
      <c r="F1384" s="28" t="s">
        <v>331</v>
      </c>
      <c r="G1384" s="29">
        <v>494</v>
      </c>
      <c r="H1384" s="29">
        <v>256</v>
      </c>
      <c r="I1384" s="31">
        <v>0.51821862348178105</v>
      </c>
      <c r="J1384" s="29">
        <v>238</v>
      </c>
      <c r="K1384" s="31">
        <v>0.48178137651821901</v>
      </c>
      <c r="L1384" s="29">
        <v>0</v>
      </c>
      <c r="M1384" s="29">
        <v>2</v>
      </c>
      <c r="N1384" s="29">
        <v>446</v>
      </c>
      <c r="O1384" s="29">
        <v>38</v>
      </c>
      <c r="P1384" s="29">
        <v>0</v>
      </c>
      <c r="Q1384" s="29">
        <v>4</v>
      </c>
      <c r="R1384" s="29">
        <v>4</v>
      </c>
      <c r="S1384" s="29">
        <f>SUM(Table6[[#This Row],[AmInd]:[HawPI]],Table6[[#This Row],[Multiple]])</f>
        <v>490</v>
      </c>
      <c r="T1384" s="29">
        <v>472</v>
      </c>
      <c r="U1384" s="31">
        <v>0.95546558704453399</v>
      </c>
      <c r="V1384" s="29">
        <v>22</v>
      </c>
      <c r="W1384" s="31">
        <v>4.4534412955465598E-2</v>
      </c>
      <c r="X1384" s="29">
        <v>0</v>
      </c>
      <c r="Y1384" s="29">
        <v>0</v>
      </c>
      <c r="Z1384" s="29" t="s">
        <v>1869</v>
      </c>
      <c r="AA1384" s="29">
        <v>0</v>
      </c>
      <c r="AB1384" s="29">
        <v>0</v>
      </c>
      <c r="AC1384" s="29">
        <v>0</v>
      </c>
      <c r="AD1384" s="28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23</v>
      </c>
      <c r="AJ1384" s="29">
        <v>151</v>
      </c>
      <c r="AK1384" s="29">
        <v>0</v>
      </c>
      <c r="AL1384" s="29">
        <v>132</v>
      </c>
      <c r="AM1384" s="29">
        <v>113</v>
      </c>
      <c r="AN1384" s="29">
        <v>75</v>
      </c>
      <c r="AO1384" s="29">
        <v>476</v>
      </c>
      <c r="AP1384" s="72">
        <f>Table6[[#This Row],[FRL]]/Table6[[#This Row],[Total Students]]</f>
        <v>0.96356275303643724</v>
      </c>
      <c r="AQ1384" s="29">
        <v>476</v>
      </c>
      <c r="AR1384" s="57">
        <f>Table6[[#This Row],[At Risk]]/Table6[[#This Row],[Total Students]]</f>
        <v>0.96356275303643724</v>
      </c>
      <c r="AS1384" s="29" t="s">
        <v>1806</v>
      </c>
      <c r="AT1384" s="29" t="s">
        <v>1771</v>
      </c>
      <c r="AU1384" s="70" t="s">
        <v>3246</v>
      </c>
    </row>
    <row r="1385" spans="2:47" x14ac:dyDescent="0.25">
      <c r="B1385" s="28" t="s">
        <v>1808</v>
      </c>
      <c r="C1385" s="28" t="s">
        <v>271</v>
      </c>
      <c r="D1385" s="28" t="s">
        <v>272</v>
      </c>
      <c r="E1385" s="28" t="s">
        <v>1747</v>
      </c>
      <c r="F1385" s="28" t="s">
        <v>272</v>
      </c>
      <c r="G1385" s="29">
        <v>303</v>
      </c>
      <c r="H1385" s="29">
        <v>113</v>
      </c>
      <c r="I1385" s="31">
        <v>0.37293729372937301</v>
      </c>
      <c r="J1385" s="29">
        <v>190</v>
      </c>
      <c r="K1385" s="31">
        <v>0.62706270627062699</v>
      </c>
      <c r="L1385" s="29">
        <v>0</v>
      </c>
      <c r="M1385" s="29">
        <v>0</v>
      </c>
      <c r="N1385" s="29">
        <v>181</v>
      </c>
      <c r="O1385" s="29">
        <v>9</v>
      </c>
      <c r="P1385" s="29">
        <v>0</v>
      </c>
      <c r="Q1385" s="29">
        <v>111</v>
      </c>
      <c r="R1385" s="29">
        <v>2</v>
      </c>
      <c r="S1385" s="29">
        <f>SUM(Table6[[#This Row],[AmInd]:[HawPI]],Table6[[#This Row],[Multiple]])</f>
        <v>192</v>
      </c>
      <c r="T1385" s="29">
        <v>303</v>
      </c>
      <c r="U1385" s="31">
        <v>1</v>
      </c>
      <c r="V1385" s="29">
        <v>0</v>
      </c>
      <c r="W1385" s="31">
        <v>0</v>
      </c>
      <c r="X1385" s="29">
        <v>0</v>
      </c>
      <c r="Y1385" s="29">
        <v>0</v>
      </c>
      <c r="Z1385" s="29" t="s">
        <v>1869</v>
      </c>
      <c r="AA1385" s="29">
        <v>0</v>
      </c>
      <c r="AB1385" s="29">
        <v>30</v>
      </c>
      <c r="AC1385" s="29">
        <v>41</v>
      </c>
      <c r="AD1385" s="28">
        <v>68</v>
      </c>
      <c r="AE1385" s="29">
        <v>92</v>
      </c>
      <c r="AF1385" s="29">
        <v>72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235</v>
      </c>
      <c r="AP1385" s="72">
        <f>Table6[[#This Row],[FRL]]/Table6[[#This Row],[Total Students]]</f>
        <v>0.77557755775577553</v>
      </c>
      <c r="AQ1385" s="29">
        <v>235</v>
      </c>
      <c r="AR1385" s="57">
        <f>Table6[[#This Row],[At Risk]]/Table6[[#This Row],[Total Students]]</f>
        <v>0.77557755775577553</v>
      </c>
      <c r="AS1385" s="59" t="s">
        <v>1798</v>
      </c>
      <c r="AT1385" s="29" t="s">
        <v>1957</v>
      </c>
      <c r="AU1385" s="70" t="s">
        <v>3246</v>
      </c>
    </row>
    <row r="1386" spans="2:47" ht="30" x14ac:dyDescent="0.25">
      <c r="B1386" s="28" t="s">
        <v>1808</v>
      </c>
      <c r="C1386" s="28" t="s">
        <v>273</v>
      </c>
      <c r="D1386" s="28" t="s">
        <v>274</v>
      </c>
      <c r="E1386" s="28" t="s">
        <v>1748</v>
      </c>
      <c r="F1386" s="28" t="s">
        <v>1749</v>
      </c>
      <c r="G1386" s="29">
        <v>777</v>
      </c>
      <c r="H1386" s="29">
        <v>370</v>
      </c>
      <c r="I1386" s="31">
        <v>0.476190476190476</v>
      </c>
      <c r="J1386" s="29">
        <v>407</v>
      </c>
      <c r="K1386" s="31">
        <v>0.52380952380952395</v>
      </c>
      <c r="L1386" s="29">
        <v>3</v>
      </c>
      <c r="M1386" s="29">
        <v>9</v>
      </c>
      <c r="N1386" s="29">
        <v>461</v>
      </c>
      <c r="O1386" s="29">
        <v>11</v>
      </c>
      <c r="P1386" s="29">
        <v>0</v>
      </c>
      <c r="Q1386" s="29">
        <v>293</v>
      </c>
      <c r="R1386" s="29">
        <v>0</v>
      </c>
      <c r="S1386" s="29">
        <f>SUM(Table6[[#This Row],[AmInd]:[HawPI]],Table6[[#This Row],[Multiple]])</f>
        <v>484</v>
      </c>
      <c r="T1386" s="29">
        <v>777</v>
      </c>
      <c r="U1386" s="31">
        <v>1</v>
      </c>
      <c r="V1386" s="29">
        <v>0</v>
      </c>
      <c r="W1386" s="31">
        <v>0</v>
      </c>
      <c r="X1386" s="29">
        <v>0</v>
      </c>
      <c r="Y1386" s="29">
        <v>0</v>
      </c>
      <c r="Z1386" s="29" t="s">
        <v>1869</v>
      </c>
      <c r="AA1386" s="29">
        <v>82</v>
      </c>
      <c r="AB1386" s="29">
        <v>95</v>
      </c>
      <c r="AC1386" s="29">
        <v>94</v>
      </c>
      <c r="AD1386" s="28">
        <v>96</v>
      </c>
      <c r="AE1386" s="29">
        <v>88</v>
      </c>
      <c r="AF1386" s="29">
        <v>89</v>
      </c>
      <c r="AG1386" s="29">
        <v>85</v>
      </c>
      <c r="AH1386" s="29">
        <v>87</v>
      </c>
      <c r="AI1386" s="29">
        <v>61</v>
      </c>
      <c r="AJ1386" s="29">
        <v>0</v>
      </c>
      <c r="AK1386" s="29">
        <v>0</v>
      </c>
      <c r="AL1386" s="29">
        <v>0</v>
      </c>
      <c r="AM1386" s="29">
        <v>0</v>
      </c>
      <c r="AN1386" s="29">
        <v>0</v>
      </c>
      <c r="AO1386" s="29">
        <v>605</v>
      </c>
      <c r="AP1386" s="72">
        <f>Table6[[#This Row],[FRL]]/Table6[[#This Row],[Total Students]]</f>
        <v>0.7786357786357786</v>
      </c>
      <c r="AQ1386" s="29">
        <v>605</v>
      </c>
      <c r="AR1386" s="57">
        <f>Table6[[#This Row],[At Risk]]/Table6[[#This Row],[Total Students]]</f>
        <v>0.7786357786357786</v>
      </c>
      <c r="AS1386" s="29" t="s">
        <v>1798</v>
      </c>
      <c r="AT1386" s="29" t="s">
        <v>2076</v>
      </c>
      <c r="AU1386" s="70" t="s">
        <v>3247</v>
      </c>
    </row>
    <row r="1387" spans="2:47" ht="45" x14ac:dyDescent="0.25">
      <c r="B1387" s="28" t="s">
        <v>1808</v>
      </c>
      <c r="C1387" s="28" t="s">
        <v>332</v>
      </c>
      <c r="D1387" s="28" t="s">
        <v>333</v>
      </c>
      <c r="E1387" s="28" t="s">
        <v>1712</v>
      </c>
      <c r="F1387" s="28" t="s">
        <v>333</v>
      </c>
      <c r="G1387" s="29">
        <v>837</v>
      </c>
      <c r="H1387" s="29">
        <v>396</v>
      </c>
      <c r="I1387" s="31">
        <v>0.473118279569893</v>
      </c>
      <c r="J1387" s="29">
        <v>441</v>
      </c>
      <c r="K1387" s="31">
        <v>0.52688172043010795</v>
      </c>
      <c r="L1387" s="29">
        <v>6</v>
      </c>
      <c r="M1387" s="29">
        <v>4</v>
      </c>
      <c r="N1387" s="29">
        <v>789</v>
      </c>
      <c r="O1387" s="29">
        <v>20</v>
      </c>
      <c r="P1387" s="29">
        <v>0</v>
      </c>
      <c r="Q1387" s="29">
        <v>13</v>
      </c>
      <c r="R1387" s="29">
        <v>5</v>
      </c>
      <c r="S1387" s="29">
        <f>SUM(Table6[[#This Row],[AmInd]:[HawPI]],Table6[[#This Row],[Multiple]])</f>
        <v>824</v>
      </c>
      <c r="T1387" s="29">
        <v>830</v>
      </c>
      <c r="U1387" s="31">
        <v>0.99163679808841099</v>
      </c>
      <c r="V1387" s="29">
        <v>7</v>
      </c>
      <c r="W1387" s="31">
        <v>8.3632019115890098E-3</v>
      </c>
      <c r="X1387" s="29">
        <v>0</v>
      </c>
      <c r="Y1387" s="29">
        <v>0</v>
      </c>
      <c r="Z1387" s="29" t="s">
        <v>1869</v>
      </c>
      <c r="AA1387" s="29">
        <v>59</v>
      </c>
      <c r="AB1387" s="29">
        <v>84</v>
      </c>
      <c r="AC1387" s="29">
        <v>103</v>
      </c>
      <c r="AD1387" s="28">
        <v>108</v>
      </c>
      <c r="AE1387" s="29">
        <v>109</v>
      </c>
      <c r="AF1387" s="29">
        <v>84</v>
      </c>
      <c r="AG1387" s="29">
        <v>102</v>
      </c>
      <c r="AH1387" s="29">
        <v>89</v>
      </c>
      <c r="AI1387" s="29">
        <v>99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789</v>
      </c>
      <c r="AP1387" s="72">
        <f>Table6[[#This Row],[FRL]]/Table6[[#This Row],[Total Students]]</f>
        <v>0.94265232974910396</v>
      </c>
      <c r="AQ1387" s="29">
        <v>789</v>
      </c>
      <c r="AR1387" s="57">
        <f>Table6[[#This Row],[At Risk]]/Table6[[#This Row],[Total Students]]</f>
        <v>0.94265232974910396</v>
      </c>
      <c r="AS1387" s="29" t="s">
        <v>1806</v>
      </c>
      <c r="AT1387" s="29" t="s">
        <v>1771</v>
      </c>
      <c r="AU1387" s="70" t="s">
        <v>3246</v>
      </c>
    </row>
    <row r="1388" spans="2:47" ht="30" x14ac:dyDescent="0.25">
      <c r="B1388" s="28" t="s">
        <v>1808</v>
      </c>
      <c r="C1388" s="28" t="s">
        <v>334</v>
      </c>
      <c r="D1388" s="28" t="s">
        <v>335</v>
      </c>
      <c r="E1388" s="28" t="s">
        <v>1711</v>
      </c>
      <c r="F1388" s="28" t="s">
        <v>335</v>
      </c>
      <c r="G1388" s="29">
        <v>887</v>
      </c>
      <c r="H1388" s="29">
        <v>441</v>
      </c>
      <c r="I1388" s="31">
        <v>0.49718151071025901</v>
      </c>
      <c r="J1388" s="29">
        <v>446</v>
      </c>
      <c r="K1388" s="31">
        <v>0.50281848928974104</v>
      </c>
      <c r="L1388" s="29">
        <v>1</v>
      </c>
      <c r="M1388" s="29">
        <v>1</v>
      </c>
      <c r="N1388" s="29">
        <v>846</v>
      </c>
      <c r="O1388" s="29">
        <v>24</v>
      </c>
      <c r="P1388" s="29">
        <v>1</v>
      </c>
      <c r="Q1388" s="29">
        <v>13</v>
      </c>
      <c r="R1388" s="29">
        <v>1</v>
      </c>
      <c r="S1388" s="29">
        <f>SUM(Table6[[#This Row],[AmInd]:[HawPI]],Table6[[#This Row],[Multiple]])</f>
        <v>874</v>
      </c>
      <c r="T1388" s="29">
        <v>865</v>
      </c>
      <c r="U1388" s="31">
        <v>0.97519729425028201</v>
      </c>
      <c r="V1388" s="29">
        <v>22</v>
      </c>
      <c r="W1388" s="31">
        <v>2.4802705749718199E-2</v>
      </c>
      <c r="X1388" s="29">
        <v>0</v>
      </c>
      <c r="Y1388" s="29">
        <v>0</v>
      </c>
      <c r="Z1388" s="29" t="s">
        <v>1869</v>
      </c>
      <c r="AA1388" s="29">
        <v>85</v>
      </c>
      <c r="AB1388" s="29">
        <v>92</v>
      </c>
      <c r="AC1388" s="29">
        <v>100</v>
      </c>
      <c r="AD1388" s="28">
        <v>111</v>
      </c>
      <c r="AE1388" s="29">
        <v>102</v>
      </c>
      <c r="AF1388" s="29">
        <v>111</v>
      </c>
      <c r="AG1388" s="29">
        <v>82</v>
      </c>
      <c r="AH1388" s="29">
        <v>95</v>
      </c>
      <c r="AI1388" s="29">
        <v>109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831</v>
      </c>
      <c r="AP1388" s="72">
        <f>Table6[[#This Row],[FRL]]/Table6[[#This Row],[Total Students]]</f>
        <v>0.93686583990980832</v>
      </c>
      <c r="AQ1388" s="29">
        <v>831</v>
      </c>
      <c r="AR1388" s="57">
        <f>Table6[[#This Row],[At Risk]]/Table6[[#This Row],[Total Students]]</f>
        <v>0.93686583990980832</v>
      </c>
      <c r="AS1388" s="29" t="s">
        <v>1806</v>
      </c>
      <c r="AT1388" s="29" t="s">
        <v>1771</v>
      </c>
      <c r="AU1388" s="70" t="s">
        <v>3246</v>
      </c>
    </row>
    <row r="1389" spans="2:47" ht="30" x14ac:dyDescent="0.25">
      <c r="B1389" s="28" t="s">
        <v>1808</v>
      </c>
      <c r="C1389" s="28" t="s">
        <v>336</v>
      </c>
      <c r="D1389" s="28" t="s">
        <v>337</v>
      </c>
      <c r="E1389" s="28" t="s">
        <v>1713</v>
      </c>
      <c r="F1389" s="28" t="s">
        <v>337</v>
      </c>
      <c r="G1389" s="29">
        <v>416</v>
      </c>
      <c r="H1389" s="29">
        <v>206</v>
      </c>
      <c r="I1389" s="31">
        <v>0.49519230769230799</v>
      </c>
      <c r="J1389" s="29">
        <v>210</v>
      </c>
      <c r="K1389" s="31">
        <v>0.50480769230769196</v>
      </c>
      <c r="L1389" s="29">
        <v>1</v>
      </c>
      <c r="M1389" s="29">
        <v>0</v>
      </c>
      <c r="N1389" s="29">
        <v>407</v>
      </c>
      <c r="O1389" s="29">
        <v>6</v>
      </c>
      <c r="P1389" s="29">
        <v>0</v>
      </c>
      <c r="Q1389" s="29">
        <v>1</v>
      </c>
      <c r="R1389" s="29">
        <v>1</v>
      </c>
      <c r="S1389" s="29">
        <f>SUM(Table6[[#This Row],[AmInd]:[HawPI]],Table6[[#This Row],[Multiple]])</f>
        <v>415</v>
      </c>
      <c r="T1389" s="29">
        <v>413</v>
      </c>
      <c r="U1389" s="31">
        <v>0.99278846153846201</v>
      </c>
      <c r="V1389" s="29">
        <v>3</v>
      </c>
      <c r="W1389" s="31">
        <v>7.2115384615384602E-3</v>
      </c>
      <c r="X1389" s="29">
        <v>0</v>
      </c>
      <c r="Y1389" s="29">
        <v>0</v>
      </c>
      <c r="Z1389" s="29" t="s">
        <v>1869</v>
      </c>
      <c r="AA1389" s="29">
        <v>0</v>
      </c>
      <c r="AB1389" s="29">
        <v>0</v>
      </c>
      <c r="AC1389" s="29">
        <v>0</v>
      </c>
      <c r="AD1389" s="28">
        <v>0</v>
      </c>
      <c r="AE1389" s="29">
        <v>0</v>
      </c>
      <c r="AF1389" s="29">
        <v>106</v>
      </c>
      <c r="AG1389" s="29">
        <v>102</v>
      </c>
      <c r="AH1389" s="29">
        <v>110</v>
      </c>
      <c r="AI1389" s="29">
        <v>98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405</v>
      </c>
      <c r="AP1389" s="72">
        <f>Table6[[#This Row],[FRL]]/Table6[[#This Row],[Total Students]]</f>
        <v>0.97355769230769229</v>
      </c>
      <c r="AQ1389" s="29">
        <v>405</v>
      </c>
      <c r="AR1389" s="57">
        <f>Table6[[#This Row],[At Risk]]/Table6[[#This Row],[Total Students]]</f>
        <v>0.97355769230769229</v>
      </c>
      <c r="AS1389" s="29" t="s">
        <v>1806</v>
      </c>
      <c r="AT1389" s="29" t="s">
        <v>1771</v>
      </c>
      <c r="AU1389" s="70" t="s">
        <v>3246</v>
      </c>
    </row>
    <row r="1390" spans="2:47" ht="30" x14ac:dyDescent="0.25">
      <c r="B1390" s="28" t="s">
        <v>1808</v>
      </c>
      <c r="C1390" s="28" t="s">
        <v>338</v>
      </c>
      <c r="D1390" s="28" t="s">
        <v>339</v>
      </c>
      <c r="E1390" s="28" t="s">
        <v>1715</v>
      </c>
      <c r="F1390" s="28" t="s">
        <v>339</v>
      </c>
      <c r="G1390" s="29">
        <v>497</v>
      </c>
      <c r="H1390" s="29">
        <v>255</v>
      </c>
      <c r="I1390" s="31">
        <v>0.51307847082494995</v>
      </c>
      <c r="J1390" s="29">
        <v>242</v>
      </c>
      <c r="K1390" s="31">
        <v>0.48692152917504999</v>
      </c>
      <c r="L1390" s="29">
        <v>1</v>
      </c>
      <c r="M1390" s="29">
        <v>5</v>
      </c>
      <c r="N1390" s="29">
        <v>474</v>
      </c>
      <c r="O1390" s="29">
        <v>15</v>
      </c>
      <c r="P1390" s="29">
        <v>0</v>
      </c>
      <c r="Q1390" s="29">
        <v>2</v>
      </c>
      <c r="R1390" s="29">
        <v>0</v>
      </c>
      <c r="S1390" s="29">
        <f>SUM(Table6[[#This Row],[AmInd]:[HawPI]],Table6[[#This Row],[Multiple]])</f>
        <v>495</v>
      </c>
      <c r="T1390" s="29">
        <v>481</v>
      </c>
      <c r="U1390" s="31">
        <v>0.96780684104627801</v>
      </c>
      <c r="V1390" s="29">
        <v>16</v>
      </c>
      <c r="W1390" s="31">
        <v>3.2193158953722302E-2</v>
      </c>
      <c r="X1390" s="29">
        <v>0</v>
      </c>
      <c r="Y1390" s="29">
        <v>0</v>
      </c>
      <c r="Z1390" s="29" t="s">
        <v>1869</v>
      </c>
      <c r="AA1390" s="29">
        <v>0</v>
      </c>
      <c r="AB1390" s="29">
        <v>0</v>
      </c>
      <c r="AC1390" s="29">
        <v>0</v>
      </c>
      <c r="AD1390" s="28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136</v>
      </c>
      <c r="AK1390" s="29">
        <v>1</v>
      </c>
      <c r="AL1390" s="29">
        <v>119</v>
      </c>
      <c r="AM1390" s="29">
        <v>128</v>
      </c>
      <c r="AN1390" s="29">
        <v>113</v>
      </c>
      <c r="AO1390" s="29">
        <v>466</v>
      </c>
      <c r="AP1390" s="72">
        <f>Table6[[#This Row],[FRL]]/Table6[[#This Row],[Total Students]]</f>
        <v>0.93762575452716301</v>
      </c>
      <c r="AQ1390" s="29">
        <v>466</v>
      </c>
      <c r="AR1390" s="57">
        <f>Table6[[#This Row],[At Risk]]/Table6[[#This Row],[Total Students]]</f>
        <v>0.93762575452716301</v>
      </c>
      <c r="AS1390" s="29">
        <v>8</v>
      </c>
      <c r="AT1390" s="29" t="s">
        <v>1771</v>
      </c>
      <c r="AU1390" s="70" t="s">
        <v>3246</v>
      </c>
    </row>
    <row r="1391" spans="2:47" ht="30" x14ac:dyDescent="0.25">
      <c r="B1391" s="28" t="s">
        <v>1808</v>
      </c>
      <c r="C1391" s="28" t="s">
        <v>340</v>
      </c>
      <c r="D1391" s="28" t="s">
        <v>341</v>
      </c>
      <c r="E1391" s="28" t="s">
        <v>1716</v>
      </c>
      <c r="F1391" s="28" t="s">
        <v>341</v>
      </c>
      <c r="G1391" s="29">
        <v>845</v>
      </c>
      <c r="H1391" s="29">
        <v>392</v>
      </c>
      <c r="I1391" s="31">
        <v>0.46390532544378699</v>
      </c>
      <c r="J1391" s="29">
        <v>453</v>
      </c>
      <c r="K1391" s="31">
        <v>0.53609467455621296</v>
      </c>
      <c r="L1391" s="29">
        <v>1</v>
      </c>
      <c r="M1391" s="29">
        <v>0</v>
      </c>
      <c r="N1391" s="29">
        <v>817</v>
      </c>
      <c r="O1391" s="29">
        <v>16</v>
      </c>
      <c r="P1391" s="29">
        <v>0</v>
      </c>
      <c r="Q1391" s="29">
        <v>7</v>
      </c>
      <c r="R1391" s="29">
        <v>4</v>
      </c>
      <c r="S1391" s="29">
        <f>SUM(Table6[[#This Row],[AmInd]:[HawPI]],Table6[[#This Row],[Multiple]])</f>
        <v>838</v>
      </c>
      <c r="T1391" s="29">
        <v>823</v>
      </c>
      <c r="U1391" s="31">
        <v>0.97396449704141996</v>
      </c>
      <c r="V1391" s="29">
        <v>22</v>
      </c>
      <c r="W1391" s="31">
        <v>2.6035502958579902E-2</v>
      </c>
      <c r="X1391" s="29">
        <v>0</v>
      </c>
      <c r="Y1391" s="29">
        <v>0</v>
      </c>
      <c r="Z1391" s="29" t="s">
        <v>1869</v>
      </c>
      <c r="AA1391" s="29">
        <v>71</v>
      </c>
      <c r="AB1391" s="29">
        <v>90</v>
      </c>
      <c r="AC1391" s="29">
        <v>104</v>
      </c>
      <c r="AD1391" s="28">
        <v>107</v>
      </c>
      <c r="AE1391" s="29">
        <v>107</v>
      </c>
      <c r="AF1391" s="29">
        <v>104</v>
      </c>
      <c r="AG1391" s="29">
        <v>73</v>
      </c>
      <c r="AH1391" s="29">
        <v>92</v>
      </c>
      <c r="AI1391" s="29">
        <v>97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804</v>
      </c>
      <c r="AP1391" s="72">
        <f>Table6[[#This Row],[FRL]]/Table6[[#This Row],[Total Students]]</f>
        <v>0.95147928994082842</v>
      </c>
      <c r="AQ1391" s="29">
        <v>804</v>
      </c>
      <c r="AR1391" s="57">
        <f>Table6[[#This Row],[At Risk]]/Table6[[#This Row],[Total Students]]</f>
        <v>0.95147928994082842</v>
      </c>
      <c r="AS1391" s="29" t="s">
        <v>1806</v>
      </c>
      <c r="AT1391" s="29" t="s">
        <v>1771</v>
      </c>
      <c r="AU1391" s="70" t="s">
        <v>3246</v>
      </c>
    </row>
    <row r="1392" spans="2:47" ht="30" x14ac:dyDescent="0.25">
      <c r="B1392" s="28" t="s">
        <v>1808</v>
      </c>
      <c r="C1392" s="28" t="s">
        <v>342</v>
      </c>
      <c r="D1392" s="28" t="s">
        <v>343</v>
      </c>
      <c r="E1392" s="28" t="s">
        <v>1717</v>
      </c>
      <c r="F1392" s="28" t="s">
        <v>343</v>
      </c>
      <c r="G1392" s="29">
        <v>242</v>
      </c>
      <c r="H1392" s="29">
        <v>121</v>
      </c>
      <c r="I1392" s="31">
        <v>0.5</v>
      </c>
      <c r="J1392" s="29">
        <v>121</v>
      </c>
      <c r="K1392" s="31">
        <v>0.5</v>
      </c>
      <c r="L1392" s="29">
        <v>0</v>
      </c>
      <c r="M1392" s="29">
        <v>0</v>
      </c>
      <c r="N1392" s="29">
        <v>222</v>
      </c>
      <c r="O1392" s="29">
        <v>13</v>
      </c>
      <c r="P1392" s="29">
        <v>0</v>
      </c>
      <c r="Q1392" s="29">
        <v>4</v>
      </c>
      <c r="R1392" s="29">
        <v>3</v>
      </c>
      <c r="S1392" s="29">
        <f>SUM(Table6[[#This Row],[AmInd]:[HawPI]],Table6[[#This Row],[Multiple]])</f>
        <v>238</v>
      </c>
      <c r="T1392" s="29">
        <v>228</v>
      </c>
      <c r="U1392" s="31">
        <v>0.94214876033057804</v>
      </c>
      <c r="V1392" s="29">
        <v>14</v>
      </c>
      <c r="W1392" s="31">
        <v>5.7851239669421503E-2</v>
      </c>
      <c r="X1392" s="29">
        <v>0</v>
      </c>
      <c r="Y1392" s="29">
        <v>0</v>
      </c>
      <c r="Z1392" s="29" t="s">
        <v>1869</v>
      </c>
      <c r="AA1392" s="29">
        <v>64</v>
      </c>
      <c r="AB1392" s="29">
        <v>74</v>
      </c>
      <c r="AC1392" s="29">
        <v>104</v>
      </c>
      <c r="AD1392" s="28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213</v>
      </c>
      <c r="AP1392" s="72">
        <f>Table6[[#This Row],[FRL]]/Table6[[#This Row],[Total Students]]</f>
        <v>0.8801652892561983</v>
      </c>
      <c r="AQ1392" s="29">
        <v>213</v>
      </c>
      <c r="AR1392" s="57">
        <f>Table6[[#This Row],[At Risk]]/Table6[[#This Row],[Total Students]]</f>
        <v>0.8801652892561983</v>
      </c>
      <c r="AS1392" s="29" t="s">
        <v>1806</v>
      </c>
      <c r="AT1392" s="29" t="s">
        <v>1771</v>
      </c>
      <c r="AU1392" s="70" t="s">
        <v>3246</v>
      </c>
    </row>
    <row r="1393" spans="2:47" ht="30" x14ac:dyDescent="0.25">
      <c r="B1393" s="28" t="s">
        <v>1808</v>
      </c>
      <c r="C1393" s="28" t="s">
        <v>1821</v>
      </c>
      <c r="D1393" s="28" t="s">
        <v>1822</v>
      </c>
      <c r="E1393" s="28" t="s">
        <v>1860</v>
      </c>
      <c r="F1393" s="28" t="s">
        <v>1822</v>
      </c>
      <c r="G1393" s="29">
        <v>113</v>
      </c>
      <c r="H1393" s="29">
        <v>56</v>
      </c>
      <c r="I1393" s="31">
        <v>0.49557522123893799</v>
      </c>
      <c r="J1393" s="29">
        <v>57</v>
      </c>
      <c r="K1393" s="31">
        <v>0.50442477876106195</v>
      </c>
      <c r="L1393" s="29">
        <v>2</v>
      </c>
      <c r="M1393" s="29">
        <v>0</v>
      </c>
      <c r="N1393" s="29">
        <v>105</v>
      </c>
      <c r="O1393" s="29">
        <v>6</v>
      </c>
      <c r="P1393" s="29">
        <v>0</v>
      </c>
      <c r="Q1393" s="29">
        <v>0</v>
      </c>
      <c r="R1393" s="29">
        <v>0</v>
      </c>
      <c r="S1393" s="29">
        <f>SUM(Table6[[#This Row],[AmInd]:[HawPI]],Table6[[#This Row],[Multiple]])</f>
        <v>113</v>
      </c>
      <c r="T1393" s="29">
        <v>108</v>
      </c>
      <c r="U1393" s="31">
        <v>0.95575221238938102</v>
      </c>
      <c r="V1393" s="29">
        <v>5</v>
      </c>
      <c r="W1393" s="31">
        <v>4.4247787610619503E-2</v>
      </c>
      <c r="X1393" s="29">
        <v>0</v>
      </c>
      <c r="Y1393" s="29">
        <v>0</v>
      </c>
      <c r="Z1393" s="29" t="s">
        <v>1869</v>
      </c>
      <c r="AA1393" s="29">
        <v>0</v>
      </c>
      <c r="AB1393" s="29">
        <v>0</v>
      </c>
      <c r="AC1393" s="29">
        <v>0</v>
      </c>
      <c r="AD1393" s="28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111</v>
      </c>
      <c r="AK1393" s="29">
        <v>2</v>
      </c>
      <c r="AL1393" s="29">
        <v>0</v>
      </c>
      <c r="AM1393" s="29">
        <v>0</v>
      </c>
      <c r="AN1393" s="29">
        <v>0</v>
      </c>
      <c r="AO1393" s="29">
        <v>109</v>
      </c>
      <c r="AP1393" s="72">
        <f>Table6[[#This Row],[FRL]]/Table6[[#This Row],[Total Students]]</f>
        <v>0.96460176991150437</v>
      </c>
      <c r="AQ1393" s="29">
        <v>109</v>
      </c>
      <c r="AR1393" s="57">
        <f>Table6[[#This Row],[At Risk]]/Table6[[#This Row],[Total Students]]</f>
        <v>0.96460176991150437</v>
      </c>
      <c r="AS1393" s="29" t="s">
        <v>1806</v>
      </c>
      <c r="AT1393" s="29" t="s">
        <v>1771</v>
      </c>
      <c r="AU1393" s="70" t="s">
        <v>3246</v>
      </c>
    </row>
    <row r="1394" spans="2:47" ht="30" x14ac:dyDescent="0.25">
      <c r="B1394" s="28" t="s">
        <v>1808</v>
      </c>
      <c r="C1394" s="28" t="s">
        <v>275</v>
      </c>
      <c r="D1394" s="28" t="s">
        <v>276</v>
      </c>
      <c r="E1394" s="28" t="s">
        <v>1750</v>
      </c>
      <c r="F1394" s="28" t="s">
        <v>276</v>
      </c>
      <c r="G1394" s="29">
        <v>313</v>
      </c>
      <c r="H1394" s="29">
        <v>162</v>
      </c>
      <c r="I1394" s="31">
        <v>0.51757188498402595</v>
      </c>
      <c r="J1394" s="29">
        <v>151</v>
      </c>
      <c r="K1394" s="31">
        <v>0.48242811501597399</v>
      </c>
      <c r="L1394" s="29">
        <v>2</v>
      </c>
      <c r="M1394" s="29">
        <v>0</v>
      </c>
      <c r="N1394" s="29">
        <v>300</v>
      </c>
      <c r="O1394" s="29">
        <v>4</v>
      </c>
      <c r="P1394" s="29">
        <v>0</v>
      </c>
      <c r="Q1394" s="29">
        <v>7</v>
      </c>
      <c r="R1394" s="29">
        <v>0</v>
      </c>
      <c r="S1394" s="29">
        <f>SUM(Table6[[#This Row],[AmInd]:[HawPI]],Table6[[#This Row],[Multiple]])</f>
        <v>306</v>
      </c>
      <c r="T1394" s="29">
        <v>313</v>
      </c>
      <c r="U1394" s="31">
        <v>1</v>
      </c>
      <c r="V1394" s="29">
        <v>0</v>
      </c>
      <c r="W1394" s="31">
        <v>0</v>
      </c>
      <c r="X1394" s="29">
        <v>0</v>
      </c>
      <c r="Y1394" s="29">
        <v>1</v>
      </c>
      <c r="Z1394" s="29" t="s">
        <v>1869</v>
      </c>
      <c r="AA1394" s="29">
        <v>47</v>
      </c>
      <c r="AB1394" s="29">
        <v>61</v>
      </c>
      <c r="AC1394" s="29">
        <v>63</v>
      </c>
      <c r="AD1394" s="28">
        <v>50</v>
      </c>
      <c r="AE1394" s="29">
        <v>47</v>
      </c>
      <c r="AF1394" s="29">
        <v>44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259</v>
      </c>
      <c r="AP1394" s="72">
        <f>Table6[[#This Row],[FRL]]/Table6[[#This Row],[Total Students]]</f>
        <v>0.82747603833865813</v>
      </c>
      <c r="AQ1394" s="29">
        <v>259</v>
      </c>
      <c r="AR1394" s="57">
        <f>Table6[[#This Row],[At Risk]]/Table6[[#This Row],[Total Students]]</f>
        <v>0.82747603833865813</v>
      </c>
      <c r="AS1394" s="29" t="s">
        <v>1798</v>
      </c>
      <c r="AT1394" s="29" t="s">
        <v>1957</v>
      </c>
      <c r="AU1394" s="70" t="s">
        <v>3246</v>
      </c>
    </row>
    <row r="1395" spans="2:47" ht="30" x14ac:dyDescent="0.25">
      <c r="B1395" s="28" t="s">
        <v>1808</v>
      </c>
      <c r="C1395" s="28" t="s">
        <v>344</v>
      </c>
      <c r="D1395" s="28" t="s">
        <v>345</v>
      </c>
      <c r="E1395" s="28" t="s">
        <v>1725</v>
      </c>
      <c r="F1395" s="28" t="s">
        <v>345</v>
      </c>
      <c r="G1395" s="29">
        <v>149</v>
      </c>
      <c r="H1395" s="29">
        <v>73</v>
      </c>
      <c r="I1395" s="31">
        <v>0.48993288590604001</v>
      </c>
      <c r="J1395" s="29">
        <v>76</v>
      </c>
      <c r="K1395" s="31">
        <v>0.51006711409395999</v>
      </c>
      <c r="L1395" s="29">
        <v>0</v>
      </c>
      <c r="M1395" s="29">
        <v>0</v>
      </c>
      <c r="N1395" s="29">
        <v>149</v>
      </c>
      <c r="O1395" s="29">
        <v>0</v>
      </c>
      <c r="P1395" s="29">
        <v>0</v>
      </c>
      <c r="Q1395" s="29">
        <v>0</v>
      </c>
      <c r="R1395" s="29">
        <v>0</v>
      </c>
      <c r="S1395" s="29">
        <f>SUM(Table6[[#This Row],[AmInd]:[HawPI]],Table6[[#This Row],[Multiple]])</f>
        <v>149</v>
      </c>
      <c r="T1395" s="29">
        <v>149</v>
      </c>
      <c r="U1395" s="31">
        <v>1</v>
      </c>
      <c r="V1395" s="29">
        <v>0</v>
      </c>
      <c r="W1395" s="31">
        <v>0</v>
      </c>
      <c r="X1395" s="29">
        <v>0</v>
      </c>
      <c r="Y1395" s="29">
        <v>0</v>
      </c>
      <c r="Z1395" s="29" t="s">
        <v>1869</v>
      </c>
      <c r="AA1395" s="29">
        <v>21</v>
      </c>
      <c r="AB1395" s="29">
        <v>15</v>
      </c>
      <c r="AC1395" s="29">
        <v>18</v>
      </c>
      <c r="AD1395" s="28">
        <v>16</v>
      </c>
      <c r="AE1395" s="29">
        <v>13</v>
      </c>
      <c r="AF1395" s="29">
        <v>17</v>
      </c>
      <c r="AG1395" s="29">
        <v>10</v>
      </c>
      <c r="AH1395" s="29">
        <v>14</v>
      </c>
      <c r="AI1395" s="29">
        <v>25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149</v>
      </c>
      <c r="AP1395" s="72">
        <f>Table6[[#This Row],[FRL]]/Table6[[#This Row],[Total Students]]</f>
        <v>1</v>
      </c>
      <c r="AQ1395" s="29">
        <v>149</v>
      </c>
      <c r="AR1395" s="57">
        <f>Table6[[#This Row],[At Risk]]/Table6[[#This Row],[Total Students]]</f>
        <v>1</v>
      </c>
      <c r="AS1395" s="29" t="s">
        <v>1806</v>
      </c>
      <c r="AT1395" s="29" t="s">
        <v>1957</v>
      </c>
      <c r="AU1395" s="70" t="s">
        <v>3246</v>
      </c>
    </row>
    <row r="1396" spans="2:47" ht="30" x14ac:dyDescent="0.25">
      <c r="B1396" s="28" t="s">
        <v>1808</v>
      </c>
      <c r="C1396" s="28" t="s">
        <v>346</v>
      </c>
      <c r="D1396" s="28" t="s">
        <v>347</v>
      </c>
      <c r="E1396" s="28" t="s">
        <v>1718</v>
      </c>
      <c r="F1396" s="28" t="s">
        <v>347</v>
      </c>
      <c r="G1396" s="29">
        <v>493</v>
      </c>
      <c r="H1396" s="29">
        <v>226</v>
      </c>
      <c r="I1396" s="31">
        <v>0.45841784989857998</v>
      </c>
      <c r="J1396" s="29">
        <v>267</v>
      </c>
      <c r="K1396" s="31">
        <v>0.54158215010141997</v>
      </c>
      <c r="L1396" s="29">
        <v>0</v>
      </c>
      <c r="M1396" s="29">
        <v>0</v>
      </c>
      <c r="N1396" s="29">
        <v>459</v>
      </c>
      <c r="O1396" s="29">
        <v>19</v>
      </c>
      <c r="P1396" s="29">
        <v>0</v>
      </c>
      <c r="Q1396" s="29">
        <v>14</v>
      </c>
      <c r="R1396" s="29">
        <v>1</v>
      </c>
      <c r="S1396" s="29">
        <f>SUM(Table6[[#This Row],[AmInd]:[HawPI]],Table6[[#This Row],[Multiple]])</f>
        <v>479</v>
      </c>
      <c r="T1396" s="29">
        <v>488</v>
      </c>
      <c r="U1396" s="31">
        <v>0.98985801217038505</v>
      </c>
      <c r="V1396" s="29">
        <v>5</v>
      </c>
      <c r="W1396" s="31">
        <v>1.0141987829614601E-2</v>
      </c>
      <c r="X1396" s="29">
        <v>0</v>
      </c>
      <c r="Y1396" s="29">
        <v>0</v>
      </c>
      <c r="Z1396" s="29" t="s">
        <v>1869</v>
      </c>
      <c r="AA1396" s="29">
        <v>36</v>
      </c>
      <c r="AB1396" s="29">
        <v>51</v>
      </c>
      <c r="AC1396" s="29">
        <v>60</v>
      </c>
      <c r="AD1396" s="28">
        <v>59</v>
      </c>
      <c r="AE1396" s="29">
        <v>60</v>
      </c>
      <c r="AF1396" s="29">
        <v>60</v>
      </c>
      <c r="AG1396" s="29">
        <v>61</v>
      </c>
      <c r="AH1396" s="29">
        <v>54</v>
      </c>
      <c r="AI1396" s="29">
        <v>52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468</v>
      </c>
      <c r="AP1396" s="72">
        <f>Table6[[#This Row],[FRL]]/Table6[[#This Row],[Total Students]]</f>
        <v>0.94929006085192702</v>
      </c>
      <c r="AQ1396" s="29">
        <v>468</v>
      </c>
      <c r="AR1396" s="57">
        <f>Table6[[#This Row],[At Risk]]/Table6[[#This Row],[Total Students]]</f>
        <v>0.94929006085192702</v>
      </c>
      <c r="AS1396" s="29" t="s">
        <v>1806</v>
      </c>
      <c r="AT1396" s="29" t="s">
        <v>1771</v>
      </c>
      <c r="AU1396" s="70" t="s">
        <v>3246</v>
      </c>
    </row>
    <row r="1397" spans="2:47" ht="30" x14ac:dyDescent="0.25">
      <c r="B1397" s="28" t="s">
        <v>1808</v>
      </c>
      <c r="C1397" s="28" t="s">
        <v>348</v>
      </c>
      <c r="D1397" s="28" t="s">
        <v>349</v>
      </c>
      <c r="E1397" s="28" t="s">
        <v>1719</v>
      </c>
      <c r="F1397" s="28" t="s">
        <v>349</v>
      </c>
      <c r="G1397" s="29">
        <v>747</v>
      </c>
      <c r="H1397" s="29">
        <v>359</v>
      </c>
      <c r="I1397" s="31">
        <v>0.48058902275769699</v>
      </c>
      <c r="J1397" s="29">
        <v>388</v>
      </c>
      <c r="K1397" s="31">
        <v>0.51941097724230301</v>
      </c>
      <c r="L1397" s="29">
        <v>2</v>
      </c>
      <c r="M1397" s="29">
        <v>1</v>
      </c>
      <c r="N1397" s="29">
        <v>719</v>
      </c>
      <c r="O1397" s="29">
        <v>20</v>
      </c>
      <c r="P1397" s="29">
        <v>0</v>
      </c>
      <c r="Q1397" s="29">
        <v>5</v>
      </c>
      <c r="R1397" s="29">
        <v>0</v>
      </c>
      <c r="S1397" s="29">
        <f>SUM(Table6[[#This Row],[AmInd]:[HawPI]],Table6[[#This Row],[Multiple]])</f>
        <v>742</v>
      </c>
      <c r="T1397" s="29">
        <v>735</v>
      </c>
      <c r="U1397" s="31">
        <v>0.98393574297188802</v>
      </c>
      <c r="V1397" s="29">
        <v>12</v>
      </c>
      <c r="W1397" s="31">
        <v>1.60642570281124E-2</v>
      </c>
      <c r="X1397" s="29">
        <v>0</v>
      </c>
      <c r="Y1397" s="29">
        <v>0</v>
      </c>
      <c r="Z1397" s="29" t="s">
        <v>1869</v>
      </c>
      <c r="AA1397" s="29">
        <v>77</v>
      </c>
      <c r="AB1397" s="29">
        <v>82</v>
      </c>
      <c r="AC1397" s="29">
        <v>88</v>
      </c>
      <c r="AD1397" s="28">
        <v>90</v>
      </c>
      <c r="AE1397" s="29">
        <v>60</v>
      </c>
      <c r="AF1397" s="29">
        <v>86</v>
      </c>
      <c r="AG1397" s="29">
        <v>87</v>
      </c>
      <c r="AH1397" s="29">
        <v>90</v>
      </c>
      <c r="AI1397" s="29">
        <v>87</v>
      </c>
      <c r="AJ1397" s="29">
        <v>0</v>
      </c>
      <c r="AK1397" s="29">
        <v>0</v>
      </c>
      <c r="AL1397" s="29">
        <v>0</v>
      </c>
      <c r="AM1397" s="29">
        <v>0</v>
      </c>
      <c r="AN1397" s="29">
        <v>0</v>
      </c>
      <c r="AO1397" s="29">
        <v>716</v>
      </c>
      <c r="AP1397" s="72">
        <f>Table6[[#This Row],[FRL]]/Table6[[#This Row],[Total Students]]</f>
        <v>0.95850066934404288</v>
      </c>
      <c r="AQ1397" s="29">
        <v>716</v>
      </c>
      <c r="AR1397" s="57">
        <f>Table6[[#This Row],[At Risk]]/Table6[[#This Row],[Total Students]]</f>
        <v>0.95850066934404288</v>
      </c>
      <c r="AS1397" s="29" t="s">
        <v>1806</v>
      </c>
      <c r="AT1397" s="29" t="s">
        <v>1771</v>
      </c>
      <c r="AU1397" s="70" t="s">
        <v>3246</v>
      </c>
    </row>
    <row r="1398" spans="2:47" ht="30" x14ac:dyDescent="0.25">
      <c r="B1398" s="28" t="s">
        <v>1808</v>
      </c>
      <c r="C1398" s="28" t="s">
        <v>350</v>
      </c>
      <c r="D1398" s="28" t="s">
        <v>351</v>
      </c>
      <c r="E1398" s="28" t="s">
        <v>1720</v>
      </c>
      <c r="F1398" s="28" t="s">
        <v>351</v>
      </c>
      <c r="G1398" s="29">
        <v>201</v>
      </c>
      <c r="H1398" s="29">
        <v>93</v>
      </c>
      <c r="I1398" s="31">
        <v>0.462686567164179</v>
      </c>
      <c r="J1398" s="29">
        <v>108</v>
      </c>
      <c r="K1398" s="31">
        <v>0.537313432835821</v>
      </c>
      <c r="L1398" s="29">
        <v>1</v>
      </c>
      <c r="M1398" s="29">
        <v>0</v>
      </c>
      <c r="N1398" s="29">
        <v>184</v>
      </c>
      <c r="O1398" s="29">
        <v>15</v>
      </c>
      <c r="P1398" s="29">
        <v>0</v>
      </c>
      <c r="Q1398" s="29">
        <v>1</v>
      </c>
      <c r="R1398" s="29">
        <v>0</v>
      </c>
      <c r="S1398" s="29">
        <f>SUM(Table6[[#This Row],[AmInd]:[HawPI]],Table6[[#This Row],[Multiple]])</f>
        <v>200</v>
      </c>
      <c r="T1398" s="29">
        <v>188</v>
      </c>
      <c r="U1398" s="31">
        <v>0.93532338308457696</v>
      </c>
      <c r="V1398" s="29">
        <v>13</v>
      </c>
      <c r="W1398" s="31">
        <v>6.4676616915422896E-2</v>
      </c>
      <c r="X1398" s="29">
        <v>0</v>
      </c>
      <c r="Y1398" s="29">
        <v>0</v>
      </c>
      <c r="Z1398" s="29" t="s">
        <v>1869</v>
      </c>
      <c r="AA1398" s="29">
        <v>0</v>
      </c>
      <c r="AB1398" s="29">
        <v>0</v>
      </c>
      <c r="AC1398" s="29">
        <v>0</v>
      </c>
      <c r="AD1398" s="28">
        <v>0</v>
      </c>
      <c r="AE1398" s="29">
        <v>0</v>
      </c>
      <c r="AF1398" s="29">
        <v>0</v>
      </c>
      <c r="AG1398" s="29">
        <v>0</v>
      </c>
      <c r="AH1398" s="29">
        <v>0</v>
      </c>
      <c r="AI1398" s="29">
        <v>0</v>
      </c>
      <c r="AJ1398" s="29">
        <v>17</v>
      </c>
      <c r="AK1398" s="29">
        <v>0</v>
      </c>
      <c r="AL1398" s="29">
        <v>63</v>
      </c>
      <c r="AM1398" s="29">
        <v>49</v>
      </c>
      <c r="AN1398" s="29">
        <v>72</v>
      </c>
      <c r="AO1398" s="29">
        <v>187</v>
      </c>
      <c r="AP1398" s="72">
        <f>Table6[[#This Row],[FRL]]/Table6[[#This Row],[Total Students]]</f>
        <v>0.93034825870646765</v>
      </c>
      <c r="AQ1398" s="29">
        <v>187</v>
      </c>
      <c r="AR1398" s="57">
        <f>Table6[[#This Row],[At Risk]]/Table6[[#This Row],[Total Students]]</f>
        <v>0.93034825870646765</v>
      </c>
      <c r="AS1398" s="29" t="s">
        <v>1806</v>
      </c>
      <c r="AT1398" s="29" t="s">
        <v>1771</v>
      </c>
      <c r="AU1398" s="70" t="s">
        <v>3246</v>
      </c>
    </row>
    <row r="1399" spans="2:47" ht="30" x14ac:dyDescent="0.25">
      <c r="B1399" s="28" t="s">
        <v>1808</v>
      </c>
      <c r="C1399" s="28" t="s">
        <v>352</v>
      </c>
      <c r="D1399" s="28" t="s">
        <v>1762</v>
      </c>
      <c r="E1399" s="28" t="s">
        <v>1721</v>
      </c>
      <c r="F1399" s="28" t="s">
        <v>1762</v>
      </c>
      <c r="G1399" s="29">
        <v>697</v>
      </c>
      <c r="H1399" s="29">
        <v>341</v>
      </c>
      <c r="I1399" s="31">
        <v>0.48923959827833602</v>
      </c>
      <c r="J1399" s="29">
        <v>356</v>
      </c>
      <c r="K1399" s="31">
        <v>0.51076040172166404</v>
      </c>
      <c r="L1399" s="29">
        <v>0</v>
      </c>
      <c r="M1399" s="29">
        <v>0</v>
      </c>
      <c r="N1399" s="29">
        <v>615</v>
      </c>
      <c r="O1399" s="29">
        <v>75</v>
      </c>
      <c r="P1399" s="29">
        <v>0</v>
      </c>
      <c r="Q1399" s="29">
        <v>6</v>
      </c>
      <c r="R1399" s="29">
        <v>1</v>
      </c>
      <c r="S1399" s="29">
        <f>SUM(Table6[[#This Row],[AmInd]:[HawPI]],Table6[[#This Row],[Multiple]])</f>
        <v>691</v>
      </c>
      <c r="T1399" s="29">
        <v>643</v>
      </c>
      <c r="U1399" s="31">
        <v>0.92252510760401696</v>
      </c>
      <c r="V1399" s="29">
        <v>54</v>
      </c>
      <c r="W1399" s="31">
        <v>7.7474892395982806E-2</v>
      </c>
      <c r="X1399" s="29">
        <v>0</v>
      </c>
      <c r="Y1399" s="29">
        <v>5</v>
      </c>
      <c r="Z1399" s="29" t="s">
        <v>1869</v>
      </c>
      <c r="AA1399" s="29">
        <v>76</v>
      </c>
      <c r="AB1399" s="29">
        <v>86</v>
      </c>
      <c r="AC1399" s="29">
        <v>87</v>
      </c>
      <c r="AD1399" s="28">
        <v>87</v>
      </c>
      <c r="AE1399" s="29">
        <v>60</v>
      </c>
      <c r="AF1399" s="29">
        <v>78</v>
      </c>
      <c r="AG1399" s="29">
        <v>81</v>
      </c>
      <c r="AH1399" s="29">
        <v>78</v>
      </c>
      <c r="AI1399" s="29">
        <v>59</v>
      </c>
      <c r="AJ1399" s="29">
        <v>0</v>
      </c>
      <c r="AK1399" s="29">
        <v>0</v>
      </c>
      <c r="AL1399" s="29">
        <v>0</v>
      </c>
      <c r="AM1399" s="29">
        <v>0</v>
      </c>
      <c r="AN1399" s="29">
        <v>0</v>
      </c>
      <c r="AO1399" s="29">
        <v>660</v>
      </c>
      <c r="AP1399" s="72">
        <f>Table6[[#This Row],[FRL]]/Table6[[#This Row],[Total Students]]</f>
        <v>0.94691535150645623</v>
      </c>
      <c r="AQ1399" s="29">
        <v>660</v>
      </c>
      <c r="AR1399" s="57">
        <f>Table6[[#This Row],[At Risk]]/Table6[[#This Row],[Total Students]]</f>
        <v>0.94691535150645623</v>
      </c>
      <c r="AS1399" s="29" t="s">
        <v>1806</v>
      </c>
      <c r="AT1399" s="29" t="s">
        <v>1771</v>
      </c>
      <c r="AU1399" s="70" t="s">
        <v>3246</v>
      </c>
    </row>
    <row r="1400" spans="2:47" ht="30" x14ac:dyDescent="0.25">
      <c r="B1400" s="28" t="s">
        <v>1808</v>
      </c>
      <c r="C1400" s="28" t="s">
        <v>353</v>
      </c>
      <c r="D1400" s="28" t="s">
        <v>354</v>
      </c>
      <c r="E1400" s="28" t="s">
        <v>1722</v>
      </c>
      <c r="F1400" s="28" t="s">
        <v>354</v>
      </c>
      <c r="G1400" s="29">
        <v>760</v>
      </c>
      <c r="H1400" s="29">
        <v>350</v>
      </c>
      <c r="I1400" s="31">
        <v>0.46052631578947401</v>
      </c>
      <c r="J1400" s="29">
        <v>410</v>
      </c>
      <c r="K1400" s="31">
        <v>0.53947368421052599</v>
      </c>
      <c r="L1400" s="29">
        <v>3</v>
      </c>
      <c r="M1400" s="29">
        <v>0</v>
      </c>
      <c r="N1400" s="29">
        <v>737</v>
      </c>
      <c r="O1400" s="29">
        <v>17</v>
      </c>
      <c r="P1400" s="29">
        <v>0</v>
      </c>
      <c r="Q1400" s="29">
        <v>1</v>
      </c>
      <c r="R1400" s="29">
        <v>2</v>
      </c>
      <c r="S1400" s="29">
        <f>SUM(Table6[[#This Row],[AmInd]:[HawPI]],Table6[[#This Row],[Multiple]])</f>
        <v>759</v>
      </c>
      <c r="T1400" s="29">
        <v>749</v>
      </c>
      <c r="U1400" s="31">
        <v>0.98552631578947403</v>
      </c>
      <c r="V1400" s="29">
        <v>11</v>
      </c>
      <c r="W1400" s="31">
        <v>1.44736842105263E-2</v>
      </c>
      <c r="X1400" s="29">
        <v>0</v>
      </c>
      <c r="Y1400" s="29">
        <v>2</v>
      </c>
      <c r="Z1400" s="29" t="s">
        <v>1869</v>
      </c>
      <c r="AA1400" s="29">
        <v>82</v>
      </c>
      <c r="AB1400" s="29">
        <v>76</v>
      </c>
      <c r="AC1400" s="29">
        <v>87</v>
      </c>
      <c r="AD1400" s="28">
        <v>85</v>
      </c>
      <c r="AE1400" s="29">
        <v>84</v>
      </c>
      <c r="AF1400" s="29">
        <v>86</v>
      </c>
      <c r="AG1400" s="29">
        <v>84</v>
      </c>
      <c r="AH1400" s="29">
        <v>88</v>
      </c>
      <c r="AI1400" s="29">
        <v>86</v>
      </c>
      <c r="AJ1400" s="29">
        <v>0</v>
      </c>
      <c r="AK1400" s="29">
        <v>0</v>
      </c>
      <c r="AL1400" s="29">
        <v>0</v>
      </c>
      <c r="AM1400" s="29">
        <v>0</v>
      </c>
      <c r="AN1400" s="29">
        <v>0</v>
      </c>
      <c r="AO1400" s="29">
        <v>738</v>
      </c>
      <c r="AP1400" s="72">
        <f>Table6[[#This Row],[FRL]]/Table6[[#This Row],[Total Students]]</f>
        <v>0.97105263157894739</v>
      </c>
      <c r="AQ1400" s="29">
        <v>738</v>
      </c>
      <c r="AR1400" s="57">
        <f>Table6[[#This Row],[At Risk]]/Table6[[#This Row],[Total Students]]</f>
        <v>0.97105263157894739</v>
      </c>
      <c r="AS1400" s="29" t="s">
        <v>1806</v>
      </c>
      <c r="AT1400" s="29" t="s">
        <v>1771</v>
      </c>
      <c r="AU1400" s="70" t="s">
        <v>3246</v>
      </c>
    </row>
    <row r="1401" spans="2:47" x14ac:dyDescent="0.25">
      <c r="B1401" s="28" t="s">
        <v>1808</v>
      </c>
      <c r="C1401" s="28" t="s">
        <v>277</v>
      </c>
      <c r="D1401" s="28" t="s">
        <v>278</v>
      </c>
      <c r="E1401" s="28" t="s">
        <v>1751</v>
      </c>
      <c r="F1401" s="28" t="s">
        <v>278</v>
      </c>
      <c r="G1401" s="29">
        <v>160</v>
      </c>
      <c r="H1401" s="29">
        <v>76</v>
      </c>
      <c r="I1401" s="31">
        <v>0.47499999999999998</v>
      </c>
      <c r="J1401" s="29">
        <v>84</v>
      </c>
      <c r="K1401" s="31">
        <v>0.52500000000000002</v>
      </c>
      <c r="L1401" s="29">
        <v>2</v>
      </c>
      <c r="M1401" s="29">
        <v>0</v>
      </c>
      <c r="N1401" s="29">
        <v>154</v>
      </c>
      <c r="O1401" s="29">
        <v>0</v>
      </c>
      <c r="P1401" s="29">
        <v>0</v>
      </c>
      <c r="Q1401" s="29">
        <v>4</v>
      </c>
      <c r="R1401" s="29">
        <v>0</v>
      </c>
      <c r="S1401" s="29">
        <f>SUM(Table6[[#This Row],[AmInd]:[HawPI]],Table6[[#This Row],[Multiple]])</f>
        <v>156</v>
      </c>
      <c r="T1401" s="29">
        <v>160</v>
      </c>
      <c r="U1401" s="31">
        <v>1</v>
      </c>
      <c r="V1401" s="29">
        <v>0</v>
      </c>
      <c r="W1401" s="31">
        <v>0</v>
      </c>
      <c r="X1401" s="29">
        <v>0</v>
      </c>
      <c r="Y1401" s="29">
        <v>0</v>
      </c>
      <c r="Z1401" s="29" t="s">
        <v>1869</v>
      </c>
      <c r="AA1401" s="29">
        <v>0</v>
      </c>
      <c r="AB1401" s="29">
        <v>0</v>
      </c>
      <c r="AC1401" s="29">
        <v>0</v>
      </c>
      <c r="AD1401" s="28">
        <v>0</v>
      </c>
      <c r="AE1401" s="29">
        <v>0</v>
      </c>
      <c r="AF1401" s="29">
        <v>0</v>
      </c>
      <c r="AG1401" s="29">
        <v>0</v>
      </c>
      <c r="AH1401" s="29">
        <v>0</v>
      </c>
      <c r="AI1401" s="29">
        <v>0</v>
      </c>
      <c r="AJ1401" s="29">
        <v>54</v>
      </c>
      <c r="AK1401" s="29">
        <v>0</v>
      </c>
      <c r="AL1401" s="29">
        <v>29</v>
      </c>
      <c r="AM1401" s="29">
        <v>50</v>
      </c>
      <c r="AN1401" s="29">
        <v>27</v>
      </c>
      <c r="AO1401" s="29">
        <v>122</v>
      </c>
      <c r="AP1401" s="72">
        <f>Table6[[#This Row],[FRL]]/Table6[[#This Row],[Total Students]]</f>
        <v>0.76249999999999996</v>
      </c>
      <c r="AQ1401" s="29">
        <v>122</v>
      </c>
      <c r="AR1401" s="57">
        <f>Table6[[#This Row],[At Risk]]/Table6[[#This Row],[Total Students]]</f>
        <v>0.76249999999999996</v>
      </c>
      <c r="AS1401" s="29" t="s">
        <v>1798</v>
      </c>
      <c r="AT1401" s="29" t="s">
        <v>1800</v>
      </c>
      <c r="AU1401" s="70" t="s">
        <v>3247</v>
      </c>
    </row>
    <row r="1402" spans="2:47" x14ac:dyDescent="0.25">
      <c r="B1402" s="28" t="s">
        <v>1808</v>
      </c>
      <c r="C1402" s="28" t="s">
        <v>355</v>
      </c>
      <c r="D1402" s="28" t="s">
        <v>356</v>
      </c>
      <c r="E1402" s="28" t="s">
        <v>1728</v>
      </c>
      <c r="F1402" s="28" t="s">
        <v>356</v>
      </c>
      <c r="G1402" s="29">
        <v>410</v>
      </c>
      <c r="H1402" s="29">
        <v>189</v>
      </c>
      <c r="I1402" s="31">
        <v>0.46097560975609803</v>
      </c>
      <c r="J1402" s="29">
        <v>221</v>
      </c>
      <c r="K1402" s="31">
        <v>0.53902439024390203</v>
      </c>
      <c r="L1402" s="29">
        <v>0</v>
      </c>
      <c r="M1402" s="29">
        <v>0</v>
      </c>
      <c r="N1402" s="29">
        <v>407</v>
      </c>
      <c r="O1402" s="29">
        <v>2</v>
      </c>
      <c r="P1402" s="29">
        <v>0</v>
      </c>
      <c r="Q1402" s="29">
        <v>1</v>
      </c>
      <c r="R1402" s="29">
        <v>0</v>
      </c>
      <c r="S1402" s="29">
        <f>SUM(Table6[[#This Row],[AmInd]:[HawPI]],Table6[[#This Row],[Multiple]])</f>
        <v>409</v>
      </c>
      <c r="T1402" s="29">
        <v>410</v>
      </c>
      <c r="U1402" s="31">
        <v>1</v>
      </c>
      <c r="V1402" s="29">
        <v>0</v>
      </c>
      <c r="W1402" s="31">
        <v>0</v>
      </c>
      <c r="X1402" s="29">
        <v>0</v>
      </c>
      <c r="Y1402" s="29">
        <v>0</v>
      </c>
      <c r="Z1402" s="29" t="s">
        <v>1869</v>
      </c>
      <c r="AA1402" s="29">
        <v>0</v>
      </c>
      <c r="AB1402" s="29">
        <v>0</v>
      </c>
      <c r="AC1402" s="29">
        <v>0</v>
      </c>
      <c r="AD1402" s="28">
        <v>0</v>
      </c>
      <c r="AE1402" s="29">
        <v>0</v>
      </c>
      <c r="AF1402" s="29">
        <v>0</v>
      </c>
      <c r="AG1402" s="29">
        <v>0</v>
      </c>
      <c r="AH1402" s="29">
        <v>0</v>
      </c>
      <c r="AI1402" s="29">
        <v>0</v>
      </c>
      <c r="AJ1402" s="29">
        <v>82</v>
      </c>
      <c r="AK1402" s="29">
        <v>17</v>
      </c>
      <c r="AL1402" s="29">
        <v>114</v>
      </c>
      <c r="AM1402" s="29">
        <v>120</v>
      </c>
      <c r="AN1402" s="29">
        <v>77</v>
      </c>
      <c r="AO1402" s="29">
        <v>291</v>
      </c>
      <c r="AP1402" s="72">
        <f>Table6[[#This Row],[FRL]]/Table6[[#This Row],[Total Students]]</f>
        <v>0.70975609756097557</v>
      </c>
      <c r="AQ1402" s="29">
        <v>291</v>
      </c>
      <c r="AR1402" s="57">
        <f>Table6[[#This Row],[At Risk]]/Table6[[#This Row],[Total Students]]</f>
        <v>0.70975609756097557</v>
      </c>
      <c r="AS1402" s="29" t="s">
        <v>1806</v>
      </c>
      <c r="AT1402" s="29" t="s">
        <v>1957</v>
      </c>
      <c r="AU1402" s="70" t="s">
        <v>3246</v>
      </c>
    </row>
    <row r="1403" spans="2:47" ht="30" x14ac:dyDescent="0.25">
      <c r="B1403" s="28" t="s">
        <v>1808</v>
      </c>
      <c r="C1403" s="28" t="s">
        <v>357</v>
      </c>
      <c r="D1403" s="28" t="s">
        <v>358</v>
      </c>
      <c r="E1403" s="28" t="s">
        <v>1682</v>
      </c>
      <c r="F1403" s="28" t="s">
        <v>358</v>
      </c>
      <c r="G1403" s="29">
        <v>675</v>
      </c>
      <c r="H1403" s="29">
        <v>295</v>
      </c>
      <c r="I1403" s="31">
        <v>0.437037037037037</v>
      </c>
      <c r="J1403" s="29">
        <v>380</v>
      </c>
      <c r="K1403" s="31">
        <v>0.562962962962963</v>
      </c>
      <c r="L1403" s="29">
        <v>0</v>
      </c>
      <c r="M1403" s="29">
        <v>7</v>
      </c>
      <c r="N1403" s="29">
        <v>349</v>
      </c>
      <c r="O1403" s="29">
        <v>72</v>
      </c>
      <c r="P1403" s="29">
        <v>0</v>
      </c>
      <c r="Q1403" s="29">
        <v>219</v>
      </c>
      <c r="R1403" s="29">
        <v>28</v>
      </c>
      <c r="S1403" s="29">
        <f>SUM(Table6[[#This Row],[AmInd]:[HawPI]],Table6[[#This Row],[Multiple]])</f>
        <v>456</v>
      </c>
      <c r="T1403" s="29">
        <v>634</v>
      </c>
      <c r="U1403" s="31">
        <v>0.93925925925925902</v>
      </c>
      <c r="V1403" s="29">
        <v>41</v>
      </c>
      <c r="W1403" s="31">
        <v>6.0740740740740699E-2</v>
      </c>
      <c r="X1403" s="29">
        <v>0</v>
      </c>
      <c r="Y1403" s="29">
        <v>13</v>
      </c>
      <c r="Z1403" s="29" t="s">
        <v>1869</v>
      </c>
      <c r="AA1403" s="29">
        <v>82</v>
      </c>
      <c r="AB1403" s="29">
        <v>79</v>
      </c>
      <c r="AC1403" s="29">
        <v>77</v>
      </c>
      <c r="AD1403" s="28">
        <v>80</v>
      </c>
      <c r="AE1403" s="29">
        <v>81</v>
      </c>
      <c r="AF1403" s="29">
        <v>80</v>
      </c>
      <c r="AG1403" s="29">
        <v>75</v>
      </c>
      <c r="AH1403" s="29">
        <v>59</v>
      </c>
      <c r="AI1403" s="29">
        <v>49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396</v>
      </c>
      <c r="AP1403" s="72">
        <f>Table6[[#This Row],[FRL]]/Table6[[#This Row],[Total Students]]</f>
        <v>0.58666666666666667</v>
      </c>
      <c r="AQ1403" s="29">
        <v>400</v>
      </c>
      <c r="AR1403" s="57">
        <f>Table6[[#This Row],[At Risk]]/Table6[[#This Row],[Total Students]]</f>
        <v>0.59259259259259256</v>
      </c>
      <c r="AS1403" s="29" t="s">
        <v>1806</v>
      </c>
      <c r="AT1403" s="29" t="s">
        <v>1771</v>
      </c>
      <c r="AU1403" s="70" t="s">
        <v>3247</v>
      </c>
    </row>
    <row r="1404" spans="2:47" ht="30" x14ac:dyDescent="0.25">
      <c r="B1404" s="28" t="s">
        <v>1808</v>
      </c>
      <c r="C1404" s="28" t="s">
        <v>359</v>
      </c>
      <c r="D1404" s="28" t="s">
        <v>360</v>
      </c>
      <c r="E1404" s="28" t="s">
        <v>1681</v>
      </c>
      <c r="F1404" s="28" t="s">
        <v>360</v>
      </c>
      <c r="G1404" s="29">
        <v>316</v>
      </c>
      <c r="H1404" s="29">
        <v>158</v>
      </c>
      <c r="I1404" s="31">
        <v>0.5</v>
      </c>
      <c r="J1404" s="29">
        <v>158</v>
      </c>
      <c r="K1404" s="31">
        <v>0.5</v>
      </c>
      <c r="L1404" s="29">
        <v>0</v>
      </c>
      <c r="M1404" s="29">
        <v>0</v>
      </c>
      <c r="N1404" s="29">
        <v>289</v>
      </c>
      <c r="O1404" s="29">
        <v>24</v>
      </c>
      <c r="P1404" s="29">
        <v>0</v>
      </c>
      <c r="Q1404" s="29">
        <v>2</v>
      </c>
      <c r="R1404" s="29">
        <v>1</v>
      </c>
      <c r="S1404" s="29">
        <f>SUM(Table6[[#This Row],[AmInd]:[HawPI]],Table6[[#This Row],[Multiple]])</f>
        <v>314</v>
      </c>
      <c r="T1404" s="29">
        <v>293</v>
      </c>
      <c r="U1404" s="31">
        <v>0.927215189873418</v>
      </c>
      <c r="V1404" s="29">
        <v>23</v>
      </c>
      <c r="W1404" s="31">
        <v>7.2784810126582306E-2</v>
      </c>
      <c r="X1404" s="29">
        <v>0</v>
      </c>
      <c r="Y1404" s="29">
        <v>0</v>
      </c>
      <c r="Z1404" s="29" t="s">
        <v>1869</v>
      </c>
      <c r="AA1404" s="29">
        <v>22</v>
      </c>
      <c r="AB1404" s="29">
        <v>43</v>
      </c>
      <c r="AC1404" s="29">
        <v>34</v>
      </c>
      <c r="AD1404" s="28">
        <v>47</v>
      </c>
      <c r="AE1404" s="29">
        <v>45</v>
      </c>
      <c r="AF1404" s="29">
        <v>40</v>
      </c>
      <c r="AG1404" s="29">
        <v>38</v>
      </c>
      <c r="AH1404" s="29">
        <v>20</v>
      </c>
      <c r="AI1404" s="29">
        <v>27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316</v>
      </c>
      <c r="AP1404" s="72">
        <f>Table6[[#This Row],[FRL]]/Table6[[#This Row],[Total Students]]</f>
        <v>1</v>
      </c>
      <c r="AQ1404" s="29">
        <v>316</v>
      </c>
      <c r="AR1404" s="57">
        <f>Table6[[#This Row],[At Risk]]/Table6[[#This Row],[Total Students]]</f>
        <v>1</v>
      </c>
      <c r="AS1404" s="29" t="s">
        <v>1806</v>
      </c>
      <c r="AT1404" s="29" t="s">
        <v>1771</v>
      </c>
      <c r="AU1404" s="70" t="s">
        <v>3246</v>
      </c>
    </row>
    <row r="1405" spans="2:47" ht="30" x14ac:dyDescent="0.25">
      <c r="B1405" s="28" t="s">
        <v>1808</v>
      </c>
      <c r="C1405" s="28" t="s">
        <v>361</v>
      </c>
      <c r="D1405" s="28" t="s">
        <v>362</v>
      </c>
      <c r="E1405" s="28" t="s">
        <v>1680</v>
      </c>
      <c r="F1405" s="28" t="s">
        <v>362</v>
      </c>
      <c r="G1405" s="29">
        <v>562</v>
      </c>
      <c r="H1405" s="29">
        <v>268</v>
      </c>
      <c r="I1405" s="31">
        <v>0.47686832740213497</v>
      </c>
      <c r="J1405" s="29">
        <v>294</v>
      </c>
      <c r="K1405" s="31">
        <v>0.52313167259786497</v>
      </c>
      <c r="L1405" s="29">
        <v>1</v>
      </c>
      <c r="M1405" s="29">
        <v>3</v>
      </c>
      <c r="N1405" s="29">
        <v>529</v>
      </c>
      <c r="O1405" s="29">
        <v>26</v>
      </c>
      <c r="P1405" s="29">
        <v>0</v>
      </c>
      <c r="Q1405" s="29">
        <v>1</v>
      </c>
      <c r="R1405" s="29">
        <v>2</v>
      </c>
      <c r="S1405" s="29">
        <f>SUM(Table6[[#This Row],[AmInd]:[HawPI]],Table6[[#This Row],[Multiple]])</f>
        <v>561</v>
      </c>
      <c r="T1405" s="29">
        <v>556</v>
      </c>
      <c r="U1405" s="31">
        <v>0.98932384341637003</v>
      </c>
      <c r="V1405" s="29">
        <v>6</v>
      </c>
      <c r="W1405" s="31">
        <v>1.06761565836299E-2</v>
      </c>
      <c r="X1405" s="29">
        <v>0</v>
      </c>
      <c r="Y1405" s="29">
        <v>2</v>
      </c>
      <c r="Z1405" s="29" t="s">
        <v>1869</v>
      </c>
      <c r="AA1405" s="29">
        <v>67</v>
      </c>
      <c r="AB1405" s="29">
        <v>72</v>
      </c>
      <c r="AC1405" s="29">
        <v>71</v>
      </c>
      <c r="AD1405" s="28">
        <v>72</v>
      </c>
      <c r="AE1405" s="29">
        <v>72</v>
      </c>
      <c r="AF1405" s="29">
        <v>57</v>
      </c>
      <c r="AG1405" s="29">
        <v>56</v>
      </c>
      <c r="AH1405" s="29">
        <v>48</v>
      </c>
      <c r="AI1405" s="29">
        <v>45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552</v>
      </c>
      <c r="AP1405" s="72">
        <f>Table6[[#This Row],[FRL]]/Table6[[#This Row],[Total Students]]</f>
        <v>0.98220640569395012</v>
      </c>
      <c r="AQ1405" s="29">
        <v>552</v>
      </c>
      <c r="AR1405" s="57">
        <f>Table6[[#This Row],[At Risk]]/Table6[[#This Row],[Total Students]]</f>
        <v>0.98220640569395012</v>
      </c>
      <c r="AS1405" s="29" t="s">
        <v>1806</v>
      </c>
      <c r="AT1405" s="29" t="s">
        <v>1771</v>
      </c>
      <c r="AU1405" s="70" t="s">
        <v>3246</v>
      </c>
    </row>
    <row r="1406" spans="2:47" ht="30" x14ac:dyDescent="0.25">
      <c r="B1406" s="28" t="s">
        <v>1808</v>
      </c>
      <c r="C1406" s="28" t="s">
        <v>363</v>
      </c>
      <c r="D1406" s="28" t="s">
        <v>364</v>
      </c>
      <c r="E1406" s="28" t="s">
        <v>1678</v>
      </c>
      <c r="F1406" s="28" t="s">
        <v>364</v>
      </c>
      <c r="G1406" s="29">
        <v>553</v>
      </c>
      <c r="H1406" s="29">
        <v>284</v>
      </c>
      <c r="I1406" s="31">
        <v>0.51356238698010803</v>
      </c>
      <c r="J1406" s="29">
        <v>269</v>
      </c>
      <c r="K1406" s="31">
        <v>0.48643761301989202</v>
      </c>
      <c r="L1406" s="29">
        <v>0</v>
      </c>
      <c r="M1406" s="29">
        <v>1</v>
      </c>
      <c r="N1406" s="29">
        <v>494</v>
      </c>
      <c r="O1406" s="29">
        <v>46</v>
      </c>
      <c r="P1406" s="29">
        <v>0</v>
      </c>
      <c r="Q1406" s="29">
        <v>8</v>
      </c>
      <c r="R1406" s="29">
        <v>4</v>
      </c>
      <c r="S1406" s="29">
        <f>SUM(Table6[[#This Row],[AmInd]:[HawPI]],Table6[[#This Row],[Multiple]])</f>
        <v>545</v>
      </c>
      <c r="T1406" s="29">
        <v>514</v>
      </c>
      <c r="U1406" s="31">
        <v>0.92947558770343597</v>
      </c>
      <c r="V1406" s="29">
        <v>39</v>
      </c>
      <c r="W1406" s="31">
        <v>7.0524412296564198E-2</v>
      </c>
      <c r="X1406" s="29">
        <v>0</v>
      </c>
      <c r="Y1406" s="29">
        <v>0</v>
      </c>
      <c r="Z1406" s="29" t="s">
        <v>1869</v>
      </c>
      <c r="AA1406" s="29">
        <v>60</v>
      </c>
      <c r="AB1406" s="29">
        <v>58</v>
      </c>
      <c r="AC1406" s="29">
        <v>64</v>
      </c>
      <c r="AD1406" s="28">
        <v>65</v>
      </c>
      <c r="AE1406" s="29">
        <v>62</v>
      </c>
      <c r="AF1406" s="29">
        <v>60</v>
      </c>
      <c r="AG1406" s="29">
        <v>64</v>
      </c>
      <c r="AH1406" s="29">
        <v>59</v>
      </c>
      <c r="AI1406" s="29">
        <v>61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536</v>
      </c>
      <c r="AP1406" s="72">
        <f>Table6[[#This Row],[FRL]]/Table6[[#This Row],[Total Students]]</f>
        <v>0.96925858951175403</v>
      </c>
      <c r="AQ1406" s="29">
        <v>536</v>
      </c>
      <c r="AR1406" s="57">
        <f>Table6[[#This Row],[At Risk]]/Table6[[#This Row],[Total Students]]</f>
        <v>0.96925858951175403</v>
      </c>
      <c r="AS1406" s="29" t="s">
        <v>1806</v>
      </c>
      <c r="AT1406" s="29" t="s">
        <v>1771</v>
      </c>
      <c r="AU1406" s="70" t="s">
        <v>3246</v>
      </c>
    </row>
    <row r="1407" spans="2:47" ht="30" x14ac:dyDescent="0.25">
      <c r="B1407" s="28" t="s">
        <v>1808</v>
      </c>
      <c r="C1407" s="28" t="s">
        <v>279</v>
      </c>
      <c r="D1407" s="28" t="s">
        <v>280</v>
      </c>
      <c r="E1407" s="28" t="s">
        <v>1752</v>
      </c>
      <c r="F1407" s="28" t="s">
        <v>280</v>
      </c>
      <c r="G1407" s="29">
        <v>1823</v>
      </c>
      <c r="H1407" s="29">
        <v>883</v>
      </c>
      <c r="I1407" s="31">
        <v>0.484366428963247</v>
      </c>
      <c r="J1407" s="29">
        <v>940</v>
      </c>
      <c r="K1407" s="31">
        <v>0.515633571036753</v>
      </c>
      <c r="L1407" s="29">
        <v>29</v>
      </c>
      <c r="M1407" s="29">
        <v>13</v>
      </c>
      <c r="N1407" s="29">
        <v>419</v>
      </c>
      <c r="O1407" s="29">
        <v>43</v>
      </c>
      <c r="P1407" s="29">
        <v>2</v>
      </c>
      <c r="Q1407" s="29">
        <v>1297</v>
      </c>
      <c r="R1407" s="29">
        <v>20</v>
      </c>
      <c r="S1407" s="29">
        <f>SUM(Table6[[#This Row],[AmInd]:[HawPI]],Table6[[#This Row],[Multiple]])</f>
        <v>526</v>
      </c>
      <c r="T1407" s="29">
        <v>1822</v>
      </c>
      <c r="U1407" s="31">
        <v>0.99945145364783305</v>
      </c>
      <c r="V1407" s="29">
        <v>1</v>
      </c>
      <c r="W1407" s="31">
        <v>5.4854635216675801E-4</v>
      </c>
      <c r="X1407" s="29">
        <v>0</v>
      </c>
      <c r="Y1407" s="29">
        <v>0</v>
      </c>
      <c r="Z1407" s="29" t="s">
        <v>1869</v>
      </c>
      <c r="AA1407" s="29">
        <v>83</v>
      </c>
      <c r="AB1407" s="29">
        <v>88</v>
      </c>
      <c r="AC1407" s="29">
        <v>92</v>
      </c>
      <c r="AD1407" s="28">
        <v>146</v>
      </c>
      <c r="AE1407" s="29">
        <v>136</v>
      </c>
      <c r="AF1407" s="29">
        <v>155</v>
      </c>
      <c r="AG1407" s="29">
        <v>157</v>
      </c>
      <c r="AH1407" s="29">
        <v>212</v>
      </c>
      <c r="AI1407" s="29">
        <v>217</v>
      </c>
      <c r="AJ1407" s="29">
        <v>184</v>
      </c>
      <c r="AK1407" s="29">
        <v>5</v>
      </c>
      <c r="AL1407" s="29">
        <v>208</v>
      </c>
      <c r="AM1407" s="29">
        <v>78</v>
      </c>
      <c r="AN1407" s="29">
        <v>62</v>
      </c>
      <c r="AO1407" s="29">
        <v>1430</v>
      </c>
      <c r="AP1407" s="72">
        <f>Table6[[#This Row],[FRL]]/Table6[[#This Row],[Total Students]]</f>
        <v>0.78442128359846408</v>
      </c>
      <c r="AQ1407" s="29">
        <v>1430</v>
      </c>
      <c r="AR1407" s="57">
        <f>Table6[[#This Row],[At Risk]]/Table6[[#This Row],[Total Students]]</f>
        <v>0.78442128359846408</v>
      </c>
      <c r="AS1407" s="29" t="s">
        <v>1798</v>
      </c>
      <c r="AT1407" s="29" t="s">
        <v>1771</v>
      </c>
      <c r="AU1407" s="70" t="s">
        <v>3247</v>
      </c>
    </row>
    <row r="1408" spans="2:47" ht="30" x14ac:dyDescent="0.25">
      <c r="B1408" s="28" t="s">
        <v>1808</v>
      </c>
      <c r="C1408" s="28" t="s">
        <v>365</v>
      </c>
      <c r="D1408" s="28" t="s">
        <v>366</v>
      </c>
      <c r="E1408" s="28" t="s">
        <v>1676</v>
      </c>
      <c r="F1408" s="28" t="s">
        <v>366</v>
      </c>
      <c r="G1408" s="29">
        <v>164</v>
      </c>
      <c r="H1408" s="29">
        <v>82</v>
      </c>
      <c r="I1408" s="31">
        <v>0.496932515337423</v>
      </c>
      <c r="J1408" s="29">
        <v>82</v>
      </c>
      <c r="K1408" s="31">
        <v>0.503067484662577</v>
      </c>
      <c r="L1408" s="29">
        <v>0</v>
      </c>
      <c r="M1408" s="29">
        <v>0</v>
      </c>
      <c r="N1408" s="29">
        <v>150</v>
      </c>
      <c r="O1408" s="29">
        <v>13</v>
      </c>
      <c r="P1408" s="29">
        <v>0</v>
      </c>
      <c r="Q1408" s="29">
        <v>1</v>
      </c>
      <c r="R1408" s="29">
        <v>0</v>
      </c>
      <c r="S1408" s="29">
        <f>SUM(Table6[[#This Row],[AmInd]:[HawPI]],Table6[[#This Row],[Multiple]])</f>
        <v>163</v>
      </c>
      <c r="T1408" s="29">
        <v>156</v>
      </c>
      <c r="U1408" s="31">
        <v>0.95092024539877296</v>
      </c>
      <c r="V1408" s="29">
        <v>8</v>
      </c>
      <c r="W1408" s="31">
        <v>4.9079754601227002E-2</v>
      </c>
      <c r="X1408" s="29">
        <v>0</v>
      </c>
      <c r="Y1408" s="29">
        <v>0</v>
      </c>
      <c r="Z1408" s="29" t="s">
        <v>1869</v>
      </c>
      <c r="AA1408" s="29">
        <v>0</v>
      </c>
      <c r="AB1408" s="29">
        <v>0</v>
      </c>
      <c r="AC1408" s="29">
        <v>0</v>
      </c>
      <c r="AD1408" s="28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45</v>
      </c>
      <c r="AK1408" s="29">
        <v>0</v>
      </c>
      <c r="AL1408" s="29">
        <v>33</v>
      </c>
      <c r="AM1408" s="29">
        <v>40</v>
      </c>
      <c r="AN1408" s="29">
        <v>46</v>
      </c>
      <c r="AO1408" s="29">
        <v>150</v>
      </c>
      <c r="AP1408" s="72">
        <f>Table6[[#This Row],[FRL]]/Table6[[#This Row],[Total Students]]</f>
        <v>0.91463414634146345</v>
      </c>
      <c r="AQ1408" s="29">
        <v>150</v>
      </c>
      <c r="AR1408" s="57">
        <f>Table6[[#This Row],[At Risk]]/Table6[[#This Row],[Total Students]]</f>
        <v>0.91463414634146345</v>
      </c>
      <c r="AS1408" s="29" t="s">
        <v>1806</v>
      </c>
      <c r="AT1408" s="29" t="s">
        <v>1771</v>
      </c>
      <c r="AU1408" s="70" t="s">
        <v>3246</v>
      </c>
    </row>
    <row r="1409" spans="2:47" ht="30" x14ac:dyDescent="0.25">
      <c r="B1409" s="28" t="s">
        <v>1808</v>
      </c>
      <c r="C1409" s="28" t="s">
        <v>367</v>
      </c>
      <c r="D1409" s="28" t="s">
        <v>368</v>
      </c>
      <c r="E1409" s="28" t="s">
        <v>1677</v>
      </c>
      <c r="F1409" s="28" t="s">
        <v>368</v>
      </c>
      <c r="G1409" s="29">
        <v>86</v>
      </c>
      <c r="H1409" s="29">
        <v>26</v>
      </c>
      <c r="I1409" s="31">
        <v>0.30232558139534899</v>
      </c>
      <c r="J1409" s="29">
        <v>60</v>
      </c>
      <c r="K1409" s="31">
        <v>0.69767441860465096</v>
      </c>
      <c r="L1409" s="29">
        <v>0</v>
      </c>
      <c r="M1409" s="29">
        <v>0</v>
      </c>
      <c r="N1409" s="29">
        <v>84</v>
      </c>
      <c r="O1409" s="29">
        <v>1</v>
      </c>
      <c r="P1409" s="29">
        <v>0</v>
      </c>
      <c r="Q1409" s="29">
        <v>1</v>
      </c>
      <c r="R1409" s="29">
        <v>0</v>
      </c>
      <c r="S1409" s="29">
        <f>SUM(Table6[[#This Row],[AmInd]:[HawPI]],Table6[[#This Row],[Multiple]])</f>
        <v>85</v>
      </c>
      <c r="T1409" s="29">
        <v>86</v>
      </c>
      <c r="U1409" s="31">
        <v>1</v>
      </c>
      <c r="V1409" s="29">
        <v>0</v>
      </c>
      <c r="W1409" s="31">
        <v>0</v>
      </c>
      <c r="X1409" s="29">
        <v>0</v>
      </c>
      <c r="Y1409" s="29">
        <v>0</v>
      </c>
      <c r="Z1409" s="29" t="s">
        <v>1869</v>
      </c>
      <c r="AA1409" s="29">
        <v>0</v>
      </c>
      <c r="AB1409" s="29">
        <v>0</v>
      </c>
      <c r="AC1409" s="29">
        <v>0</v>
      </c>
      <c r="AD1409" s="28">
        <v>0</v>
      </c>
      <c r="AE1409" s="29">
        <v>0</v>
      </c>
      <c r="AF1409" s="29">
        <v>0</v>
      </c>
      <c r="AG1409" s="29">
        <v>0</v>
      </c>
      <c r="AH1409" s="29">
        <v>4</v>
      </c>
      <c r="AI1409" s="29">
        <v>11</v>
      </c>
      <c r="AJ1409" s="29">
        <v>23</v>
      </c>
      <c r="AK1409" s="29">
        <v>0</v>
      </c>
      <c r="AL1409" s="29">
        <v>30</v>
      </c>
      <c r="AM1409" s="29">
        <v>13</v>
      </c>
      <c r="AN1409" s="29">
        <v>5</v>
      </c>
      <c r="AO1409" s="29">
        <v>54</v>
      </c>
      <c r="AP1409" s="72">
        <f>Table6[[#This Row],[FRL]]/Table6[[#This Row],[Total Students]]</f>
        <v>0.62790697674418605</v>
      </c>
      <c r="AQ1409" s="29">
        <v>54</v>
      </c>
      <c r="AR1409" s="57">
        <f>Table6[[#This Row],[At Risk]]/Table6[[#This Row],[Total Students]]</f>
        <v>0.62790697674418605</v>
      </c>
      <c r="AS1409" s="29" t="s">
        <v>1806</v>
      </c>
      <c r="AT1409" s="29" t="s">
        <v>1771</v>
      </c>
      <c r="AU1409" s="70" t="s">
        <v>3246</v>
      </c>
    </row>
    <row r="1410" spans="2:47" ht="30" x14ac:dyDescent="0.25">
      <c r="B1410" s="28" t="s">
        <v>1808</v>
      </c>
      <c r="C1410" s="28" t="s">
        <v>281</v>
      </c>
      <c r="D1410" s="28" t="s">
        <v>282</v>
      </c>
      <c r="E1410" s="28" t="s">
        <v>1753</v>
      </c>
      <c r="F1410" s="28" t="s">
        <v>282</v>
      </c>
      <c r="G1410" s="29">
        <v>613</v>
      </c>
      <c r="H1410" s="29">
        <v>316</v>
      </c>
      <c r="I1410" s="31">
        <v>0.51549755301794498</v>
      </c>
      <c r="J1410" s="29">
        <v>297</v>
      </c>
      <c r="K1410" s="31">
        <v>0.48450244698205502</v>
      </c>
      <c r="L1410" s="29">
        <v>0</v>
      </c>
      <c r="M1410" s="29">
        <v>7</v>
      </c>
      <c r="N1410" s="29">
        <v>546</v>
      </c>
      <c r="O1410" s="29">
        <v>21</v>
      </c>
      <c r="P1410" s="29">
        <v>0</v>
      </c>
      <c r="Q1410" s="29">
        <v>39</v>
      </c>
      <c r="R1410" s="29">
        <v>0</v>
      </c>
      <c r="S1410" s="29">
        <f>SUM(Table6[[#This Row],[AmInd]:[HawPI]],Table6[[#This Row],[Multiple]])</f>
        <v>574</v>
      </c>
      <c r="T1410" s="29">
        <v>588</v>
      </c>
      <c r="U1410" s="31">
        <v>0.95921696574225102</v>
      </c>
      <c r="V1410" s="29">
        <v>25</v>
      </c>
      <c r="W1410" s="31">
        <v>4.0783034257748797E-2</v>
      </c>
      <c r="X1410" s="29">
        <v>0</v>
      </c>
      <c r="Y1410" s="29">
        <v>0</v>
      </c>
      <c r="Z1410" s="29" t="s">
        <v>1869</v>
      </c>
      <c r="AA1410" s="29">
        <v>41</v>
      </c>
      <c r="AB1410" s="29">
        <v>61</v>
      </c>
      <c r="AC1410" s="29">
        <v>53</v>
      </c>
      <c r="AD1410" s="28">
        <v>78</v>
      </c>
      <c r="AE1410" s="29">
        <v>77</v>
      </c>
      <c r="AF1410" s="29">
        <v>83</v>
      </c>
      <c r="AG1410" s="29">
        <v>69</v>
      </c>
      <c r="AH1410" s="29">
        <v>75</v>
      </c>
      <c r="AI1410" s="29">
        <v>76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361</v>
      </c>
      <c r="AP1410" s="72">
        <f>Table6[[#This Row],[FRL]]/Table6[[#This Row],[Total Students]]</f>
        <v>0.58890701468189233</v>
      </c>
      <c r="AQ1410" s="29">
        <v>361</v>
      </c>
      <c r="AR1410" s="57">
        <f>Table6[[#This Row],[At Risk]]/Table6[[#This Row],[Total Students]]</f>
        <v>0.58890701468189233</v>
      </c>
      <c r="AS1410" s="29" t="s">
        <v>1798</v>
      </c>
      <c r="AT1410" s="29" t="s">
        <v>1870</v>
      </c>
      <c r="AU1410" s="70" t="s">
        <v>3246</v>
      </c>
    </row>
    <row r="1411" spans="2:47" ht="30" x14ac:dyDescent="0.25">
      <c r="B1411" s="28" t="s">
        <v>1808</v>
      </c>
      <c r="C1411" s="28" t="s">
        <v>283</v>
      </c>
      <c r="D1411" s="28" t="s">
        <v>284</v>
      </c>
      <c r="E1411" s="28" t="s">
        <v>1754</v>
      </c>
      <c r="F1411" s="28" t="s">
        <v>284</v>
      </c>
      <c r="G1411" s="29">
        <v>282</v>
      </c>
      <c r="H1411" s="29">
        <v>154</v>
      </c>
      <c r="I1411" s="31">
        <v>0.54609929078014197</v>
      </c>
      <c r="J1411" s="29">
        <v>128</v>
      </c>
      <c r="K1411" s="31">
        <v>0.45390070921985798</v>
      </c>
      <c r="L1411" s="29">
        <v>0</v>
      </c>
      <c r="M1411" s="29">
        <v>0</v>
      </c>
      <c r="N1411" s="29">
        <v>280</v>
      </c>
      <c r="O1411" s="29">
        <v>0</v>
      </c>
      <c r="P1411" s="29">
        <v>0</v>
      </c>
      <c r="Q1411" s="29">
        <v>2</v>
      </c>
      <c r="R1411" s="29">
        <v>0</v>
      </c>
      <c r="S1411" s="29">
        <f>SUM(Table6[[#This Row],[AmInd]:[HawPI]],Table6[[#This Row],[Multiple]])</f>
        <v>280</v>
      </c>
      <c r="T1411" s="29">
        <v>282</v>
      </c>
      <c r="U1411" s="31">
        <v>1</v>
      </c>
      <c r="V1411" s="29">
        <v>0</v>
      </c>
      <c r="W1411" s="31">
        <v>0</v>
      </c>
      <c r="X1411" s="29">
        <v>0</v>
      </c>
      <c r="Y1411" s="29">
        <v>0</v>
      </c>
      <c r="Z1411" s="29" t="s">
        <v>1869</v>
      </c>
      <c r="AA1411" s="29">
        <v>0</v>
      </c>
      <c r="AB1411" s="29">
        <v>0</v>
      </c>
      <c r="AC1411" s="29">
        <v>0</v>
      </c>
      <c r="AD1411" s="28">
        <v>0</v>
      </c>
      <c r="AE1411" s="29">
        <v>0</v>
      </c>
      <c r="AF1411" s="29">
        <v>23</v>
      </c>
      <c r="AG1411" s="29">
        <v>36</v>
      </c>
      <c r="AH1411" s="29">
        <v>51</v>
      </c>
      <c r="AI1411" s="29">
        <v>60</v>
      </c>
      <c r="AJ1411" s="29">
        <v>49</v>
      </c>
      <c r="AK1411" s="29">
        <v>0</v>
      </c>
      <c r="AL1411" s="29">
        <v>37</v>
      </c>
      <c r="AM1411" s="29">
        <v>26</v>
      </c>
      <c r="AN1411" s="29">
        <v>0</v>
      </c>
      <c r="AO1411" s="29">
        <v>224</v>
      </c>
      <c r="AP1411" s="72">
        <f>Table6[[#This Row],[FRL]]/Table6[[#This Row],[Total Students]]</f>
        <v>0.79432624113475181</v>
      </c>
      <c r="AQ1411" s="29">
        <v>224</v>
      </c>
      <c r="AR1411" s="57">
        <f>Table6[[#This Row],[At Risk]]/Table6[[#This Row],[Total Students]]</f>
        <v>0.79432624113475181</v>
      </c>
      <c r="AS1411" s="29" t="s">
        <v>1798</v>
      </c>
      <c r="AT1411" s="29" t="s">
        <v>1772</v>
      </c>
      <c r="AU1411" s="70" t="s">
        <v>3246</v>
      </c>
    </row>
    <row r="1412" spans="2:47" ht="30" x14ac:dyDescent="0.25">
      <c r="B1412" s="28" t="s">
        <v>1808</v>
      </c>
      <c r="C1412" s="28" t="s">
        <v>369</v>
      </c>
      <c r="D1412" s="28" t="s">
        <v>370</v>
      </c>
      <c r="E1412" s="28" t="s">
        <v>1679</v>
      </c>
      <c r="F1412" s="28" t="s">
        <v>370</v>
      </c>
      <c r="G1412" s="29">
        <v>533</v>
      </c>
      <c r="H1412" s="29">
        <v>250</v>
      </c>
      <c r="I1412" s="31">
        <v>0.46904315196998098</v>
      </c>
      <c r="J1412" s="29">
        <v>283</v>
      </c>
      <c r="K1412" s="31">
        <v>0.53095684803001897</v>
      </c>
      <c r="L1412" s="29">
        <v>0</v>
      </c>
      <c r="M1412" s="29">
        <v>0</v>
      </c>
      <c r="N1412" s="29">
        <v>473</v>
      </c>
      <c r="O1412" s="29">
        <v>52</v>
      </c>
      <c r="P1412" s="29">
        <v>1</v>
      </c>
      <c r="Q1412" s="29">
        <v>7</v>
      </c>
      <c r="R1412" s="29">
        <v>0</v>
      </c>
      <c r="S1412" s="29">
        <f>SUM(Table6[[#This Row],[AmInd]:[HawPI]],Table6[[#This Row],[Multiple]])</f>
        <v>526</v>
      </c>
      <c r="T1412" s="29">
        <v>479</v>
      </c>
      <c r="U1412" s="31">
        <v>0.89868667917448397</v>
      </c>
      <c r="V1412" s="29">
        <v>54</v>
      </c>
      <c r="W1412" s="31">
        <v>0.101313320825516</v>
      </c>
      <c r="X1412" s="29">
        <v>0</v>
      </c>
      <c r="Y1412" s="29">
        <v>0</v>
      </c>
      <c r="Z1412" s="29" t="s">
        <v>1869</v>
      </c>
      <c r="AA1412" s="29">
        <v>59</v>
      </c>
      <c r="AB1412" s="29">
        <v>58</v>
      </c>
      <c r="AC1412" s="29">
        <v>60</v>
      </c>
      <c r="AD1412" s="28">
        <v>58</v>
      </c>
      <c r="AE1412" s="29">
        <v>60</v>
      </c>
      <c r="AF1412" s="29">
        <v>61</v>
      </c>
      <c r="AG1412" s="29">
        <v>60</v>
      </c>
      <c r="AH1412" s="29">
        <v>62</v>
      </c>
      <c r="AI1412" s="29">
        <v>55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524</v>
      </c>
      <c r="AP1412" s="72">
        <f>Table6[[#This Row],[FRL]]/Table6[[#This Row],[Total Students]]</f>
        <v>0.98311444652908064</v>
      </c>
      <c r="AQ1412" s="29">
        <v>524</v>
      </c>
      <c r="AR1412" s="57">
        <f>Table6[[#This Row],[At Risk]]/Table6[[#This Row],[Total Students]]</f>
        <v>0.98311444652908064</v>
      </c>
      <c r="AS1412" s="29" t="s">
        <v>1806</v>
      </c>
      <c r="AT1412" s="29" t="s">
        <v>1771</v>
      </c>
      <c r="AU1412" s="70" t="s">
        <v>3246</v>
      </c>
    </row>
    <row r="1413" spans="2:47" ht="30" x14ac:dyDescent="0.25">
      <c r="B1413" s="28" t="s">
        <v>1808</v>
      </c>
      <c r="C1413" s="28" t="s">
        <v>371</v>
      </c>
      <c r="D1413" s="28" t="s">
        <v>372</v>
      </c>
      <c r="E1413" s="28" t="s">
        <v>1726</v>
      </c>
      <c r="F1413" s="28" t="s">
        <v>372</v>
      </c>
      <c r="G1413" s="29">
        <v>429</v>
      </c>
      <c r="H1413" s="29">
        <v>186</v>
      </c>
      <c r="I1413" s="31">
        <v>0.43356643356643398</v>
      </c>
      <c r="J1413" s="29">
        <v>243</v>
      </c>
      <c r="K1413" s="31">
        <v>0.56643356643356602</v>
      </c>
      <c r="L1413" s="29">
        <v>0</v>
      </c>
      <c r="M1413" s="29">
        <v>0</v>
      </c>
      <c r="N1413" s="29">
        <v>429</v>
      </c>
      <c r="O1413" s="29">
        <v>0</v>
      </c>
      <c r="P1413" s="29">
        <v>0</v>
      </c>
      <c r="Q1413" s="29">
        <v>0</v>
      </c>
      <c r="R1413" s="29">
        <v>0</v>
      </c>
      <c r="S1413" s="29">
        <f>SUM(Table6[[#This Row],[AmInd]:[HawPI]],Table6[[#This Row],[Multiple]])</f>
        <v>429</v>
      </c>
      <c r="T1413" s="29">
        <v>429</v>
      </c>
      <c r="U1413" s="31">
        <v>1</v>
      </c>
      <c r="V1413" s="29">
        <v>0</v>
      </c>
      <c r="W1413" s="31">
        <v>0</v>
      </c>
      <c r="X1413" s="29">
        <v>0</v>
      </c>
      <c r="Y1413" s="29">
        <v>0</v>
      </c>
      <c r="Z1413" s="29" t="s">
        <v>1869</v>
      </c>
      <c r="AA1413" s="29">
        <v>63</v>
      </c>
      <c r="AB1413" s="29">
        <v>81</v>
      </c>
      <c r="AC1413" s="29">
        <v>79</v>
      </c>
      <c r="AD1413" s="28">
        <v>59</v>
      </c>
      <c r="AE1413" s="29">
        <v>58</v>
      </c>
      <c r="AF1413" s="29">
        <v>34</v>
      </c>
      <c r="AG1413" s="29">
        <v>28</v>
      </c>
      <c r="AH1413" s="29">
        <v>27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429</v>
      </c>
      <c r="AP1413" s="72">
        <f>Table6[[#This Row],[FRL]]/Table6[[#This Row],[Total Students]]</f>
        <v>1</v>
      </c>
      <c r="AQ1413" s="29">
        <v>429</v>
      </c>
      <c r="AR1413" s="57">
        <f>Table6[[#This Row],[At Risk]]/Table6[[#This Row],[Total Students]]</f>
        <v>1</v>
      </c>
      <c r="AS1413" s="29" t="s">
        <v>1806</v>
      </c>
      <c r="AT1413" s="29" t="s">
        <v>1957</v>
      </c>
      <c r="AU1413" s="70" t="s">
        <v>3246</v>
      </c>
    </row>
    <row r="1414" spans="2:47" ht="30" x14ac:dyDescent="0.25">
      <c r="B1414" s="28" t="s">
        <v>1808</v>
      </c>
      <c r="C1414" s="28" t="s">
        <v>373</v>
      </c>
      <c r="D1414" s="28" t="s">
        <v>374</v>
      </c>
      <c r="E1414" s="28" t="s">
        <v>1724</v>
      </c>
      <c r="F1414" s="28" t="s">
        <v>374</v>
      </c>
      <c r="G1414" s="29">
        <v>339</v>
      </c>
      <c r="H1414" s="29">
        <v>173</v>
      </c>
      <c r="I1414" s="31">
        <v>0.51032448377581097</v>
      </c>
      <c r="J1414" s="29">
        <v>166</v>
      </c>
      <c r="K1414" s="31">
        <v>0.48967551622418898</v>
      </c>
      <c r="L1414" s="29">
        <v>0</v>
      </c>
      <c r="M1414" s="29">
        <v>0</v>
      </c>
      <c r="N1414" s="29">
        <v>332</v>
      </c>
      <c r="O1414" s="29">
        <v>7</v>
      </c>
      <c r="P1414" s="29">
        <v>0</v>
      </c>
      <c r="Q1414" s="29">
        <v>0</v>
      </c>
      <c r="R1414" s="29">
        <v>0</v>
      </c>
      <c r="S1414" s="29">
        <f>SUM(Table6[[#This Row],[AmInd]:[HawPI]],Table6[[#This Row],[Multiple]])</f>
        <v>339</v>
      </c>
      <c r="T1414" s="29">
        <v>334</v>
      </c>
      <c r="U1414" s="31">
        <v>0.98525073746312697</v>
      </c>
      <c r="V1414" s="29">
        <v>5</v>
      </c>
      <c r="W1414" s="31">
        <v>1.47492625368732E-2</v>
      </c>
      <c r="X1414" s="29">
        <v>0</v>
      </c>
      <c r="Y1414" s="29">
        <v>0</v>
      </c>
      <c r="Z1414" s="29" t="s">
        <v>1869</v>
      </c>
      <c r="AA1414" s="29">
        <v>54</v>
      </c>
      <c r="AB1414" s="29">
        <v>66</v>
      </c>
      <c r="AC1414" s="29">
        <v>66</v>
      </c>
      <c r="AD1414" s="28">
        <v>36</v>
      </c>
      <c r="AE1414" s="29">
        <v>40</v>
      </c>
      <c r="AF1414" s="29">
        <v>36</v>
      </c>
      <c r="AG1414" s="29">
        <v>23</v>
      </c>
      <c r="AH1414" s="29">
        <v>18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339</v>
      </c>
      <c r="AP1414" s="72">
        <f>Table6[[#This Row],[FRL]]/Table6[[#This Row],[Total Students]]</f>
        <v>1</v>
      </c>
      <c r="AQ1414" s="29">
        <v>339</v>
      </c>
      <c r="AR1414" s="57">
        <f>Table6[[#This Row],[At Risk]]/Table6[[#This Row],[Total Students]]</f>
        <v>1</v>
      </c>
      <c r="AS1414" s="29" t="s">
        <v>1806</v>
      </c>
      <c r="AT1414" s="29" t="s">
        <v>1957</v>
      </c>
      <c r="AU1414" s="70" t="s">
        <v>3246</v>
      </c>
    </row>
    <row r="1415" spans="2:47" ht="30" x14ac:dyDescent="0.25">
      <c r="B1415" s="28" t="s">
        <v>1808</v>
      </c>
      <c r="C1415" s="28" t="s">
        <v>375</v>
      </c>
      <c r="D1415" s="28" t="s">
        <v>376</v>
      </c>
      <c r="E1415" s="28" t="s">
        <v>1727</v>
      </c>
      <c r="F1415" s="28" t="s">
        <v>376</v>
      </c>
      <c r="G1415" s="29">
        <v>248</v>
      </c>
      <c r="H1415" s="29">
        <v>106</v>
      </c>
      <c r="I1415" s="31">
        <v>0.42741935483871002</v>
      </c>
      <c r="J1415" s="29">
        <v>142</v>
      </c>
      <c r="K1415" s="31">
        <v>0.57258064516129004</v>
      </c>
      <c r="L1415" s="29">
        <v>0</v>
      </c>
      <c r="M1415" s="29">
        <v>0</v>
      </c>
      <c r="N1415" s="29">
        <v>237</v>
      </c>
      <c r="O1415" s="29">
        <v>10</v>
      </c>
      <c r="P1415" s="29">
        <v>0</v>
      </c>
      <c r="Q1415" s="29">
        <v>1</v>
      </c>
      <c r="R1415" s="29">
        <v>0</v>
      </c>
      <c r="S1415" s="29">
        <f>SUM(Table6[[#This Row],[AmInd]:[HawPI]],Table6[[#This Row],[Multiple]])</f>
        <v>247</v>
      </c>
      <c r="T1415" s="29">
        <v>248</v>
      </c>
      <c r="U1415" s="31">
        <v>1</v>
      </c>
      <c r="V1415" s="29">
        <v>0</v>
      </c>
      <c r="W1415" s="31">
        <v>0</v>
      </c>
      <c r="X1415" s="29">
        <v>0</v>
      </c>
      <c r="Y1415" s="29">
        <v>0</v>
      </c>
      <c r="Z1415" s="29" t="s">
        <v>1869</v>
      </c>
      <c r="AA1415" s="29">
        <v>66</v>
      </c>
      <c r="AB1415" s="29">
        <v>68</v>
      </c>
      <c r="AC1415" s="29">
        <v>114</v>
      </c>
      <c r="AD1415" s="28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241</v>
      </c>
      <c r="AP1415" s="72">
        <f>Table6[[#This Row],[FRL]]/Table6[[#This Row],[Total Students]]</f>
        <v>0.97177419354838712</v>
      </c>
      <c r="AQ1415" s="29">
        <v>241</v>
      </c>
      <c r="AR1415" s="57">
        <f>Table6[[#This Row],[At Risk]]/Table6[[#This Row],[Total Students]]</f>
        <v>0.97177419354838712</v>
      </c>
      <c r="AS1415" s="29" t="s">
        <v>1806</v>
      </c>
      <c r="AT1415" s="29" t="s">
        <v>1957</v>
      </c>
      <c r="AU1415" s="70" t="s">
        <v>3246</v>
      </c>
    </row>
    <row r="1416" spans="2:47" ht="30" x14ac:dyDescent="0.25">
      <c r="B1416" s="28" t="s">
        <v>1808</v>
      </c>
      <c r="C1416" s="28" t="s">
        <v>285</v>
      </c>
      <c r="D1416" s="28" t="s">
        <v>286</v>
      </c>
      <c r="E1416" s="28" t="s">
        <v>1755</v>
      </c>
      <c r="F1416" s="28" t="s">
        <v>1756</v>
      </c>
      <c r="G1416" s="29">
        <v>250</v>
      </c>
      <c r="H1416" s="29">
        <v>133</v>
      </c>
      <c r="I1416" s="31">
        <v>0.53200000000000003</v>
      </c>
      <c r="J1416" s="29">
        <v>117</v>
      </c>
      <c r="K1416" s="31">
        <v>0.46800000000000003</v>
      </c>
      <c r="L1416" s="29">
        <v>3</v>
      </c>
      <c r="M1416" s="29">
        <v>1</v>
      </c>
      <c r="N1416" s="29">
        <v>119</v>
      </c>
      <c r="O1416" s="29">
        <v>15</v>
      </c>
      <c r="P1416" s="29">
        <v>0</v>
      </c>
      <c r="Q1416" s="29">
        <v>108</v>
      </c>
      <c r="R1416" s="29">
        <v>4</v>
      </c>
      <c r="S1416" s="29">
        <f>SUM(Table6[[#This Row],[AmInd]:[HawPI]],Table6[[#This Row],[Multiple]])</f>
        <v>142</v>
      </c>
      <c r="T1416" s="29">
        <v>249</v>
      </c>
      <c r="U1416" s="31">
        <v>0.996</v>
      </c>
      <c r="V1416" s="29">
        <v>1</v>
      </c>
      <c r="W1416" s="31">
        <v>4.0000000000000001E-3</v>
      </c>
      <c r="X1416" s="29">
        <v>0</v>
      </c>
      <c r="Y1416" s="29">
        <v>0</v>
      </c>
      <c r="Z1416" s="29" t="s">
        <v>1869</v>
      </c>
      <c r="AA1416" s="29">
        <v>43</v>
      </c>
      <c r="AB1416" s="29">
        <v>49</v>
      </c>
      <c r="AC1416" s="29">
        <v>26</v>
      </c>
      <c r="AD1416" s="28">
        <v>51</v>
      </c>
      <c r="AE1416" s="29">
        <v>28</v>
      </c>
      <c r="AF1416" s="29">
        <v>29</v>
      </c>
      <c r="AG1416" s="29">
        <v>24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147</v>
      </c>
      <c r="AP1416" s="72">
        <f>Table6[[#This Row],[FRL]]/Table6[[#This Row],[Total Students]]</f>
        <v>0.58799999999999997</v>
      </c>
      <c r="AQ1416" s="29">
        <v>147</v>
      </c>
      <c r="AR1416" s="57">
        <f>Table6[[#This Row],[At Risk]]/Table6[[#This Row],[Total Students]]</f>
        <v>0.58799999999999997</v>
      </c>
      <c r="AS1416" s="29" t="s">
        <v>1798</v>
      </c>
      <c r="AT1416" s="29" t="s">
        <v>1787</v>
      </c>
      <c r="AU1416" s="70" t="s">
        <v>3247</v>
      </c>
    </row>
    <row r="1417" spans="2:47" ht="30" x14ac:dyDescent="0.25">
      <c r="B1417" s="28" t="s">
        <v>1808</v>
      </c>
      <c r="C1417" s="28" t="s">
        <v>287</v>
      </c>
      <c r="D1417" s="28" t="s">
        <v>1758</v>
      </c>
      <c r="E1417" s="28" t="s">
        <v>1757</v>
      </c>
      <c r="F1417" s="28" t="s">
        <v>1758</v>
      </c>
      <c r="G1417" s="29">
        <v>246</v>
      </c>
      <c r="H1417" s="29">
        <v>99</v>
      </c>
      <c r="I1417" s="31">
        <v>0.40243902439024398</v>
      </c>
      <c r="J1417" s="29">
        <v>147</v>
      </c>
      <c r="K1417" s="31">
        <v>0.59756097560975596</v>
      </c>
      <c r="L1417" s="29">
        <v>0</v>
      </c>
      <c r="M1417" s="29">
        <v>0</v>
      </c>
      <c r="N1417" s="29">
        <v>237</v>
      </c>
      <c r="O1417" s="29">
        <v>6</v>
      </c>
      <c r="P1417" s="29">
        <v>0</v>
      </c>
      <c r="Q1417" s="29">
        <v>3</v>
      </c>
      <c r="R1417" s="29">
        <v>0</v>
      </c>
      <c r="S1417" s="29">
        <f>SUM(Table6[[#This Row],[AmInd]:[HawPI]],Table6[[#This Row],[Multiple]])</f>
        <v>243</v>
      </c>
      <c r="T1417" s="29">
        <v>246</v>
      </c>
      <c r="U1417" s="31">
        <v>1</v>
      </c>
      <c r="V1417" s="29">
        <v>0</v>
      </c>
      <c r="W1417" s="31">
        <v>0</v>
      </c>
      <c r="X1417" s="29">
        <v>0</v>
      </c>
      <c r="Y1417" s="29">
        <v>0</v>
      </c>
      <c r="Z1417" s="29" t="s">
        <v>1869</v>
      </c>
      <c r="AA1417" s="29">
        <v>42</v>
      </c>
      <c r="AB1417" s="29">
        <v>72</v>
      </c>
      <c r="AC1417" s="29">
        <v>43</v>
      </c>
      <c r="AD1417" s="28">
        <v>47</v>
      </c>
      <c r="AE1417" s="29">
        <v>42</v>
      </c>
      <c r="AF1417" s="29">
        <v>0</v>
      </c>
      <c r="AG1417" s="29">
        <v>0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205</v>
      </c>
      <c r="AP1417" s="72">
        <f>Table6[[#This Row],[FRL]]/Table6[[#This Row],[Total Students]]</f>
        <v>0.83333333333333337</v>
      </c>
      <c r="AQ1417" s="29">
        <v>205</v>
      </c>
      <c r="AR1417" s="57">
        <f>Table6[[#This Row],[At Risk]]/Table6[[#This Row],[Total Students]]</f>
        <v>0.83333333333333337</v>
      </c>
      <c r="AS1417" s="29" t="s">
        <v>1798</v>
      </c>
      <c r="AT1417" s="29" t="s">
        <v>1957</v>
      </c>
      <c r="AU1417" s="70" t="s">
        <v>3246</v>
      </c>
    </row>
    <row r="1418" spans="2:47" ht="30" x14ac:dyDescent="0.25">
      <c r="B1418" s="28" t="s">
        <v>1808</v>
      </c>
      <c r="C1418" s="28" t="s">
        <v>377</v>
      </c>
      <c r="D1418" s="28" t="s">
        <v>378</v>
      </c>
      <c r="E1418" s="28" t="s">
        <v>1759</v>
      </c>
      <c r="F1418" s="28" t="s">
        <v>378</v>
      </c>
      <c r="G1418" s="29">
        <v>264</v>
      </c>
      <c r="H1418" s="29">
        <v>137</v>
      </c>
      <c r="I1418" s="31">
        <v>0.51893939393939403</v>
      </c>
      <c r="J1418" s="29">
        <v>127</v>
      </c>
      <c r="K1418" s="31">
        <v>0.48106060606060602</v>
      </c>
      <c r="L1418" s="29">
        <v>0</v>
      </c>
      <c r="M1418" s="29">
        <v>0</v>
      </c>
      <c r="N1418" s="29">
        <v>257</v>
      </c>
      <c r="O1418" s="29">
        <v>3</v>
      </c>
      <c r="P1418" s="29">
        <v>0</v>
      </c>
      <c r="Q1418" s="29">
        <v>3</v>
      </c>
      <c r="R1418" s="29">
        <v>1</v>
      </c>
      <c r="S1418" s="29">
        <f>SUM(Table6[[#This Row],[AmInd]:[HawPI]],Table6[[#This Row],[Multiple]])</f>
        <v>261</v>
      </c>
      <c r="T1418" s="29">
        <v>262</v>
      </c>
      <c r="U1418" s="31">
        <v>0.99242424242424199</v>
      </c>
      <c r="V1418" s="29">
        <v>2</v>
      </c>
      <c r="W1418" s="31">
        <v>7.5757575757575803E-3</v>
      </c>
      <c r="X1418" s="29">
        <v>0</v>
      </c>
      <c r="Y1418" s="29">
        <v>0</v>
      </c>
      <c r="Z1418" s="29" t="s">
        <v>1869</v>
      </c>
      <c r="AA1418" s="29">
        <v>46</v>
      </c>
      <c r="AB1418" s="29">
        <v>55</v>
      </c>
      <c r="AC1418" s="29">
        <v>0</v>
      </c>
      <c r="AD1418" s="28">
        <v>0</v>
      </c>
      <c r="AE1418" s="29">
        <v>0</v>
      </c>
      <c r="AF1418" s="29">
        <v>30</v>
      </c>
      <c r="AG1418" s="29">
        <v>57</v>
      </c>
      <c r="AH1418" s="29">
        <v>76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260</v>
      </c>
      <c r="AP1418" s="72">
        <f>Table6[[#This Row],[FRL]]/Table6[[#This Row],[Total Students]]</f>
        <v>0.98484848484848486</v>
      </c>
      <c r="AQ1418" s="29">
        <v>260</v>
      </c>
      <c r="AR1418" s="57">
        <f>Table6[[#This Row],[At Risk]]/Table6[[#This Row],[Total Students]]</f>
        <v>0.98484848484848486</v>
      </c>
      <c r="AS1418" s="29" t="s">
        <v>1806</v>
      </c>
      <c r="AT1418" s="29" t="s">
        <v>1957</v>
      </c>
      <c r="AU1418" s="70" t="s">
        <v>3246</v>
      </c>
    </row>
    <row r="1419" spans="2:47" ht="30" x14ac:dyDescent="0.25">
      <c r="B1419" s="28" t="s">
        <v>1808</v>
      </c>
      <c r="C1419" s="28" t="s">
        <v>379</v>
      </c>
      <c r="D1419" s="28" t="s">
        <v>1823</v>
      </c>
      <c r="E1419" s="28" t="s">
        <v>1760</v>
      </c>
      <c r="F1419" s="28" t="s">
        <v>1823</v>
      </c>
      <c r="G1419" s="29">
        <v>141</v>
      </c>
      <c r="H1419" s="29">
        <v>79</v>
      </c>
      <c r="I1419" s="31">
        <v>0.560283687943262</v>
      </c>
      <c r="J1419" s="29">
        <v>62</v>
      </c>
      <c r="K1419" s="31">
        <v>0.439716312056738</v>
      </c>
      <c r="L1419" s="29">
        <v>0</v>
      </c>
      <c r="M1419" s="29">
        <v>0</v>
      </c>
      <c r="N1419" s="29">
        <v>138</v>
      </c>
      <c r="O1419" s="29">
        <v>1</v>
      </c>
      <c r="P1419" s="29">
        <v>0</v>
      </c>
      <c r="Q1419" s="29">
        <v>1</v>
      </c>
      <c r="R1419" s="29">
        <v>1</v>
      </c>
      <c r="S1419" s="29">
        <f>SUM(Table6[[#This Row],[AmInd]:[HawPI]],Table6[[#This Row],[Multiple]])</f>
        <v>140</v>
      </c>
      <c r="T1419" s="29">
        <v>141</v>
      </c>
      <c r="U1419" s="31">
        <v>1</v>
      </c>
      <c r="V1419" s="29">
        <v>0</v>
      </c>
      <c r="W1419" s="31">
        <v>0</v>
      </c>
      <c r="X1419" s="29">
        <v>0</v>
      </c>
      <c r="Y1419" s="29">
        <v>0</v>
      </c>
      <c r="Z1419" s="29" t="s">
        <v>1869</v>
      </c>
      <c r="AA1419" s="29">
        <v>60</v>
      </c>
      <c r="AB1419" s="29">
        <v>81</v>
      </c>
      <c r="AC1419" s="29">
        <v>0</v>
      </c>
      <c r="AD1419" s="28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139</v>
      </c>
      <c r="AP1419" s="72">
        <f>Table6[[#This Row],[FRL]]/Table6[[#This Row],[Total Students]]</f>
        <v>0.98581560283687941</v>
      </c>
      <c r="AQ1419" s="29">
        <v>139</v>
      </c>
      <c r="AR1419" s="57">
        <f>Table6[[#This Row],[At Risk]]/Table6[[#This Row],[Total Students]]</f>
        <v>0.98581560283687941</v>
      </c>
      <c r="AS1419" s="29" t="s">
        <v>1806</v>
      </c>
      <c r="AT1419" s="29" t="s">
        <v>1957</v>
      </c>
      <c r="AU1419" s="70" t="s">
        <v>3246</v>
      </c>
    </row>
    <row r="1420" spans="2:47" ht="30" x14ac:dyDescent="0.25">
      <c r="B1420" s="28" t="s">
        <v>1808</v>
      </c>
      <c r="C1420" s="28" t="s">
        <v>380</v>
      </c>
      <c r="D1420" s="28" t="s">
        <v>381</v>
      </c>
      <c r="E1420" s="28" t="s">
        <v>1761</v>
      </c>
      <c r="F1420" s="28" t="s">
        <v>381</v>
      </c>
      <c r="G1420" s="29">
        <v>173</v>
      </c>
      <c r="H1420" s="29">
        <v>91</v>
      </c>
      <c r="I1420" s="31">
        <v>0.52601156069364197</v>
      </c>
      <c r="J1420" s="29">
        <v>82</v>
      </c>
      <c r="K1420" s="31">
        <v>0.47398843930635798</v>
      </c>
      <c r="L1420" s="29">
        <v>0</v>
      </c>
      <c r="M1420" s="29">
        <v>0</v>
      </c>
      <c r="N1420" s="29">
        <v>165</v>
      </c>
      <c r="O1420" s="29">
        <v>7</v>
      </c>
      <c r="P1420" s="29">
        <v>0</v>
      </c>
      <c r="Q1420" s="29">
        <v>1</v>
      </c>
      <c r="R1420" s="29">
        <v>0</v>
      </c>
      <c r="S1420" s="29">
        <f>SUM(Table6[[#This Row],[AmInd]:[HawPI]],Table6[[#This Row],[Multiple]])</f>
        <v>172</v>
      </c>
      <c r="T1420" s="29">
        <v>172</v>
      </c>
      <c r="U1420" s="31">
        <v>0.99421965317919103</v>
      </c>
      <c r="V1420" s="29">
        <v>1</v>
      </c>
      <c r="W1420" s="31">
        <v>5.78034682080925E-3</v>
      </c>
      <c r="X1420" s="29">
        <v>0</v>
      </c>
      <c r="Y1420" s="29">
        <v>0</v>
      </c>
      <c r="Z1420" s="29" t="s">
        <v>1869</v>
      </c>
      <c r="AA1420" s="29">
        <v>0</v>
      </c>
      <c r="AB1420" s="29">
        <v>0</v>
      </c>
      <c r="AC1420" s="29">
        <v>0</v>
      </c>
      <c r="AD1420" s="28">
        <v>0</v>
      </c>
      <c r="AE1420" s="29">
        <v>0</v>
      </c>
      <c r="AF1420" s="29">
        <v>25</v>
      </c>
      <c r="AG1420" s="29">
        <v>73</v>
      </c>
      <c r="AH1420" s="29">
        <v>75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164</v>
      </c>
      <c r="AP1420" s="72">
        <f>Table6[[#This Row],[FRL]]/Table6[[#This Row],[Total Students]]</f>
        <v>0.94797687861271673</v>
      </c>
      <c r="AQ1420" s="29">
        <v>164</v>
      </c>
      <c r="AR1420" s="57">
        <f>Table6[[#This Row],[At Risk]]/Table6[[#This Row],[Total Students]]</f>
        <v>0.94797687861271673</v>
      </c>
      <c r="AS1420" s="29" t="s">
        <v>1806</v>
      </c>
      <c r="AT1420" s="29" t="s">
        <v>1957</v>
      </c>
      <c r="AU1420" s="70" t="s">
        <v>3246</v>
      </c>
    </row>
    <row r="1421" spans="2:47" ht="45" x14ac:dyDescent="0.25">
      <c r="B1421" s="28" t="s">
        <v>1808</v>
      </c>
      <c r="C1421" s="28" t="s">
        <v>382</v>
      </c>
      <c r="D1421" s="28" t="s">
        <v>383</v>
      </c>
      <c r="E1421" s="28" t="s">
        <v>1699</v>
      </c>
      <c r="F1421" s="28" t="s">
        <v>383</v>
      </c>
      <c r="G1421" s="29">
        <v>538</v>
      </c>
      <c r="H1421" s="29">
        <v>238</v>
      </c>
      <c r="I1421" s="31">
        <v>0.44237918215613398</v>
      </c>
      <c r="J1421" s="29">
        <v>300</v>
      </c>
      <c r="K1421" s="31">
        <v>0.55762081784386597</v>
      </c>
      <c r="L1421" s="29">
        <v>4</v>
      </c>
      <c r="M1421" s="29">
        <v>1</v>
      </c>
      <c r="N1421" s="29">
        <v>460</v>
      </c>
      <c r="O1421" s="29">
        <v>49</v>
      </c>
      <c r="P1421" s="29">
        <v>1</v>
      </c>
      <c r="Q1421" s="29">
        <v>16</v>
      </c>
      <c r="R1421" s="29">
        <v>7</v>
      </c>
      <c r="S1421" s="29">
        <f>SUM(Table6[[#This Row],[AmInd]:[HawPI]],Table6[[#This Row],[Multiple]])</f>
        <v>522</v>
      </c>
      <c r="T1421" s="29">
        <v>502</v>
      </c>
      <c r="U1421" s="31">
        <v>0.93308550185873596</v>
      </c>
      <c r="V1421" s="29">
        <v>36</v>
      </c>
      <c r="W1421" s="31">
        <v>6.6914498141263906E-2</v>
      </c>
      <c r="X1421" s="29">
        <v>0</v>
      </c>
      <c r="Y1421" s="29">
        <v>0</v>
      </c>
      <c r="Z1421" s="29" t="s">
        <v>1869</v>
      </c>
      <c r="AA1421" s="29">
        <v>0</v>
      </c>
      <c r="AB1421" s="29">
        <v>0</v>
      </c>
      <c r="AC1421" s="29">
        <v>0</v>
      </c>
      <c r="AD1421" s="28">
        <v>0</v>
      </c>
      <c r="AE1421" s="29">
        <v>0</v>
      </c>
      <c r="AF1421" s="29">
        <v>0</v>
      </c>
      <c r="AG1421" s="29">
        <v>158</v>
      </c>
      <c r="AH1421" s="29">
        <v>198</v>
      </c>
      <c r="AI1421" s="29">
        <v>182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506</v>
      </c>
      <c r="AP1421" s="72">
        <f>Table6[[#This Row],[FRL]]/Table6[[#This Row],[Total Students]]</f>
        <v>0.94052044609665431</v>
      </c>
      <c r="AQ1421" s="29">
        <v>506</v>
      </c>
      <c r="AR1421" s="57">
        <f>Table6[[#This Row],[At Risk]]/Table6[[#This Row],[Total Students]]</f>
        <v>0.94052044609665431</v>
      </c>
      <c r="AS1421" s="29" t="s">
        <v>1806</v>
      </c>
      <c r="AT1421" s="29" t="s">
        <v>1957</v>
      </c>
      <c r="AU1421" s="70" t="s">
        <v>3246</v>
      </c>
    </row>
    <row r="1422" spans="2:47" ht="30" x14ac:dyDescent="0.25">
      <c r="B1422" s="28" t="s">
        <v>1808</v>
      </c>
      <c r="C1422" s="28" t="s">
        <v>384</v>
      </c>
      <c r="D1422" s="28" t="s">
        <v>385</v>
      </c>
      <c r="E1422" s="28" t="s">
        <v>1696</v>
      </c>
      <c r="F1422" s="28" t="s">
        <v>385</v>
      </c>
      <c r="G1422" s="29">
        <v>384</v>
      </c>
      <c r="H1422" s="29">
        <v>170</v>
      </c>
      <c r="I1422" s="31">
        <v>0.44270833333333298</v>
      </c>
      <c r="J1422" s="29">
        <v>214</v>
      </c>
      <c r="K1422" s="31">
        <v>0.55729166666666696</v>
      </c>
      <c r="L1422" s="29">
        <v>0</v>
      </c>
      <c r="M1422" s="29">
        <v>0</v>
      </c>
      <c r="N1422" s="29">
        <v>378</v>
      </c>
      <c r="O1422" s="29">
        <v>4</v>
      </c>
      <c r="P1422" s="29">
        <v>0</v>
      </c>
      <c r="Q1422" s="29">
        <v>2</v>
      </c>
      <c r="R1422" s="29">
        <v>0</v>
      </c>
      <c r="S1422" s="29">
        <f>SUM(Table6[[#This Row],[AmInd]:[HawPI]],Table6[[#This Row],[Multiple]])</f>
        <v>382</v>
      </c>
      <c r="T1422" s="29">
        <v>382</v>
      </c>
      <c r="U1422" s="31">
        <v>0.99479166666666696</v>
      </c>
      <c r="V1422" s="29">
        <v>2</v>
      </c>
      <c r="W1422" s="31">
        <v>5.2083333333333296E-3</v>
      </c>
      <c r="X1422" s="29">
        <v>0</v>
      </c>
      <c r="Y1422" s="29">
        <v>3</v>
      </c>
      <c r="Z1422" s="29" t="s">
        <v>1869</v>
      </c>
      <c r="AA1422" s="29">
        <v>55</v>
      </c>
      <c r="AB1422" s="29">
        <v>46</v>
      </c>
      <c r="AC1422" s="29">
        <v>54</v>
      </c>
      <c r="AD1422" s="28">
        <v>47</v>
      </c>
      <c r="AE1422" s="29">
        <v>56</v>
      </c>
      <c r="AF1422" s="29">
        <v>42</v>
      </c>
      <c r="AG1422" s="29">
        <v>45</v>
      </c>
      <c r="AH1422" s="29">
        <v>36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374</v>
      </c>
      <c r="AP1422" s="72">
        <f>Table6[[#This Row],[FRL]]/Table6[[#This Row],[Total Students]]</f>
        <v>0.97395833333333337</v>
      </c>
      <c r="AQ1422" s="29">
        <v>374</v>
      </c>
      <c r="AR1422" s="57">
        <f>Table6[[#This Row],[At Risk]]/Table6[[#This Row],[Total Students]]</f>
        <v>0.97395833333333337</v>
      </c>
      <c r="AS1422" s="29" t="s">
        <v>1806</v>
      </c>
      <c r="AT1422" s="29" t="s">
        <v>1771</v>
      </c>
      <c r="AU1422" s="70" t="s">
        <v>3246</v>
      </c>
    </row>
    <row r="1423" spans="2:47" ht="30" x14ac:dyDescent="0.25">
      <c r="B1423" s="28" t="s">
        <v>1808</v>
      </c>
      <c r="C1423" s="28" t="s">
        <v>386</v>
      </c>
      <c r="D1423" s="28" t="s">
        <v>1824</v>
      </c>
      <c r="E1423" s="28" t="s">
        <v>1697</v>
      </c>
      <c r="F1423" s="28" t="s">
        <v>1824</v>
      </c>
      <c r="G1423" s="29">
        <v>418</v>
      </c>
      <c r="H1423" s="29">
        <v>192</v>
      </c>
      <c r="I1423" s="31">
        <v>0.45933014354066998</v>
      </c>
      <c r="J1423" s="29">
        <v>226</v>
      </c>
      <c r="K1423" s="31">
        <v>0.54066985645932997</v>
      </c>
      <c r="L1423" s="29">
        <v>4</v>
      </c>
      <c r="M1423" s="29">
        <v>0</v>
      </c>
      <c r="N1423" s="29">
        <v>328</v>
      </c>
      <c r="O1423" s="29">
        <v>75</v>
      </c>
      <c r="P1423" s="29">
        <v>0</v>
      </c>
      <c r="Q1423" s="29">
        <v>11</v>
      </c>
      <c r="R1423" s="29">
        <v>0</v>
      </c>
      <c r="S1423" s="29">
        <f>SUM(Table6[[#This Row],[AmInd]:[HawPI]],Table6[[#This Row],[Multiple]])</f>
        <v>407</v>
      </c>
      <c r="T1423" s="29">
        <v>351</v>
      </c>
      <c r="U1423" s="31">
        <v>0.83971291866028697</v>
      </c>
      <c r="V1423" s="29">
        <v>67</v>
      </c>
      <c r="W1423" s="31">
        <v>0.16028708133971301</v>
      </c>
      <c r="X1423" s="29">
        <v>0</v>
      </c>
      <c r="Y1423" s="29">
        <v>0</v>
      </c>
      <c r="Z1423" s="29" t="s">
        <v>1869</v>
      </c>
      <c r="AA1423" s="29">
        <v>0</v>
      </c>
      <c r="AB1423" s="29">
        <v>0</v>
      </c>
      <c r="AC1423" s="29">
        <v>0</v>
      </c>
      <c r="AD1423" s="28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140</v>
      </c>
      <c r="AK1423" s="29">
        <v>3</v>
      </c>
      <c r="AL1423" s="29">
        <v>110</v>
      </c>
      <c r="AM1423" s="29">
        <v>91</v>
      </c>
      <c r="AN1423" s="29">
        <v>74</v>
      </c>
      <c r="AO1423" s="29">
        <v>404</v>
      </c>
      <c r="AP1423" s="72">
        <f>Table6[[#This Row],[FRL]]/Table6[[#This Row],[Total Students]]</f>
        <v>0.96650717703349287</v>
      </c>
      <c r="AQ1423" s="29">
        <v>404</v>
      </c>
      <c r="AR1423" s="57">
        <f>Table6[[#This Row],[At Risk]]/Table6[[#This Row],[Total Students]]</f>
        <v>0.96650717703349287</v>
      </c>
      <c r="AS1423" s="29" t="s">
        <v>1806</v>
      </c>
      <c r="AT1423" s="29" t="s">
        <v>1771</v>
      </c>
      <c r="AU1423" s="70" t="s">
        <v>3246</v>
      </c>
    </row>
    <row r="1424" spans="2:47" ht="30" x14ac:dyDescent="0.25">
      <c r="B1424" s="28" t="s">
        <v>1808</v>
      </c>
      <c r="C1424" s="28" t="s">
        <v>387</v>
      </c>
      <c r="D1424" s="28" t="s">
        <v>388</v>
      </c>
      <c r="E1424" s="28" t="s">
        <v>1698</v>
      </c>
      <c r="F1424" s="28" t="s">
        <v>388</v>
      </c>
      <c r="G1424" s="29">
        <v>507</v>
      </c>
      <c r="H1424" s="29">
        <v>253</v>
      </c>
      <c r="I1424" s="31">
        <v>0.499013806706114</v>
      </c>
      <c r="J1424" s="29">
        <v>254</v>
      </c>
      <c r="K1424" s="31">
        <v>0.50098619329388605</v>
      </c>
      <c r="L1424" s="29">
        <v>0</v>
      </c>
      <c r="M1424" s="29">
        <v>0</v>
      </c>
      <c r="N1424" s="29">
        <v>484</v>
      </c>
      <c r="O1424" s="29">
        <v>21</v>
      </c>
      <c r="P1424" s="29">
        <v>0</v>
      </c>
      <c r="Q1424" s="29">
        <v>2</v>
      </c>
      <c r="R1424" s="29">
        <v>0</v>
      </c>
      <c r="S1424" s="29">
        <f>SUM(Table6[[#This Row],[AmInd]:[HawPI]],Table6[[#This Row],[Multiple]])</f>
        <v>505</v>
      </c>
      <c r="T1424" s="29">
        <v>491</v>
      </c>
      <c r="U1424" s="31">
        <v>0.96844181459566103</v>
      </c>
      <c r="V1424" s="29">
        <v>16</v>
      </c>
      <c r="W1424" s="31">
        <v>3.1558185404339301E-2</v>
      </c>
      <c r="X1424" s="29">
        <v>0</v>
      </c>
      <c r="Y1424" s="29">
        <v>4</v>
      </c>
      <c r="Z1424" s="29" t="s">
        <v>1869</v>
      </c>
      <c r="AA1424" s="29">
        <v>55</v>
      </c>
      <c r="AB1424" s="29">
        <v>54</v>
      </c>
      <c r="AC1424" s="29">
        <v>75</v>
      </c>
      <c r="AD1424" s="28">
        <v>57</v>
      </c>
      <c r="AE1424" s="29">
        <v>56</v>
      </c>
      <c r="AF1424" s="29">
        <v>46</v>
      </c>
      <c r="AG1424" s="29">
        <v>54</v>
      </c>
      <c r="AH1424" s="29">
        <v>50</v>
      </c>
      <c r="AI1424" s="29">
        <v>56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483</v>
      </c>
      <c r="AP1424" s="72">
        <f>Table6[[#This Row],[FRL]]/Table6[[#This Row],[Total Students]]</f>
        <v>0.9526627218934911</v>
      </c>
      <c r="AQ1424" s="29">
        <v>483</v>
      </c>
      <c r="AR1424" s="57">
        <f>Table6[[#This Row],[At Risk]]/Table6[[#This Row],[Total Students]]</f>
        <v>0.9526627218934911</v>
      </c>
      <c r="AS1424" s="29" t="s">
        <v>1806</v>
      </c>
      <c r="AT1424" s="29" t="s">
        <v>1771</v>
      </c>
      <c r="AU1424" s="70" t="s">
        <v>3246</v>
      </c>
    </row>
    <row r="1425" spans="2:47" ht="30" x14ac:dyDescent="0.25">
      <c r="B1425" s="28" t="s">
        <v>1808</v>
      </c>
      <c r="C1425" s="28" t="s">
        <v>389</v>
      </c>
      <c r="D1425" s="28" t="s">
        <v>390</v>
      </c>
      <c r="E1425" s="28" t="s">
        <v>1693</v>
      </c>
      <c r="F1425" s="28" t="s">
        <v>390</v>
      </c>
      <c r="G1425" s="29">
        <v>552</v>
      </c>
      <c r="H1425" s="29">
        <v>272</v>
      </c>
      <c r="I1425" s="31">
        <v>0.49275362318840599</v>
      </c>
      <c r="J1425" s="29">
        <v>280</v>
      </c>
      <c r="K1425" s="31">
        <v>0.50724637681159401</v>
      </c>
      <c r="L1425" s="29">
        <v>1</v>
      </c>
      <c r="M1425" s="29">
        <v>0</v>
      </c>
      <c r="N1425" s="29">
        <v>543</v>
      </c>
      <c r="O1425" s="29">
        <v>6</v>
      </c>
      <c r="P1425" s="29">
        <v>0</v>
      </c>
      <c r="Q1425" s="29">
        <v>1</v>
      </c>
      <c r="R1425" s="29">
        <v>1</v>
      </c>
      <c r="S1425" s="29">
        <f>SUM(Table6[[#This Row],[AmInd]:[HawPI]],Table6[[#This Row],[Multiple]])</f>
        <v>551</v>
      </c>
      <c r="T1425" s="29">
        <v>546</v>
      </c>
      <c r="U1425" s="31">
        <v>0.98913043478260898</v>
      </c>
      <c r="V1425" s="29">
        <v>6</v>
      </c>
      <c r="W1425" s="31">
        <v>1.0869565217391301E-2</v>
      </c>
      <c r="X1425" s="29">
        <v>0</v>
      </c>
      <c r="Y1425" s="29">
        <v>0</v>
      </c>
      <c r="Z1425" s="29" t="s">
        <v>1869</v>
      </c>
      <c r="AA1425" s="29">
        <v>40</v>
      </c>
      <c r="AB1425" s="29">
        <v>61</v>
      </c>
      <c r="AC1425" s="29">
        <v>72</v>
      </c>
      <c r="AD1425" s="28">
        <v>68</v>
      </c>
      <c r="AE1425" s="29">
        <v>67</v>
      </c>
      <c r="AF1425" s="29">
        <v>63</v>
      </c>
      <c r="AG1425" s="29">
        <v>64</v>
      </c>
      <c r="AH1425" s="29">
        <v>55</v>
      </c>
      <c r="AI1425" s="29">
        <v>62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525</v>
      </c>
      <c r="AP1425" s="72">
        <f>Table6[[#This Row],[FRL]]/Table6[[#This Row],[Total Students]]</f>
        <v>0.95108695652173914</v>
      </c>
      <c r="AQ1425" s="29">
        <v>525</v>
      </c>
      <c r="AR1425" s="57">
        <f>Table6[[#This Row],[At Risk]]/Table6[[#This Row],[Total Students]]</f>
        <v>0.95108695652173914</v>
      </c>
      <c r="AS1425" s="29" t="s">
        <v>1806</v>
      </c>
      <c r="AT1425" s="29" t="s">
        <v>1771</v>
      </c>
      <c r="AU1425" s="70" t="s">
        <v>3246</v>
      </c>
    </row>
    <row r="1426" spans="2:47" x14ac:dyDescent="0.25">
      <c r="B1426" s="28" t="s">
        <v>1808</v>
      </c>
      <c r="C1426" s="28" t="s">
        <v>391</v>
      </c>
      <c r="D1426" s="28" t="s">
        <v>392</v>
      </c>
      <c r="E1426" s="28" t="s">
        <v>1694</v>
      </c>
      <c r="F1426" s="28" t="s">
        <v>392</v>
      </c>
      <c r="G1426" s="29">
        <v>558</v>
      </c>
      <c r="H1426" s="29">
        <v>251</v>
      </c>
      <c r="I1426" s="31">
        <v>0.44982078853046598</v>
      </c>
      <c r="J1426" s="29">
        <v>307</v>
      </c>
      <c r="K1426" s="31">
        <v>0.55017921146953397</v>
      </c>
      <c r="L1426" s="29">
        <v>1</v>
      </c>
      <c r="M1426" s="29">
        <v>42</v>
      </c>
      <c r="N1426" s="29">
        <v>486</v>
      </c>
      <c r="O1426" s="29">
        <v>8</v>
      </c>
      <c r="P1426" s="29">
        <v>2</v>
      </c>
      <c r="Q1426" s="29">
        <v>13</v>
      </c>
      <c r="R1426" s="29">
        <v>6</v>
      </c>
      <c r="S1426" s="29">
        <f>SUM(Table6[[#This Row],[AmInd]:[HawPI]],Table6[[#This Row],[Multiple]])</f>
        <v>545</v>
      </c>
      <c r="T1426" s="29">
        <v>493</v>
      </c>
      <c r="U1426" s="31">
        <v>0.88351254480286701</v>
      </c>
      <c r="V1426" s="29">
        <v>65</v>
      </c>
      <c r="W1426" s="31">
        <v>0.11648745519713299</v>
      </c>
      <c r="X1426" s="29">
        <v>0</v>
      </c>
      <c r="Y1426" s="29">
        <v>0</v>
      </c>
      <c r="Z1426" s="29" t="s">
        <v>1869</v>
      </c>
      <c r="AA1426" s="29">
        <v>0</v>
      </c>
      <c r="AB1426" s="29">
        <v>0</v>
      </c>
      <c r="AC1426" s="29">
        <v>0</v>
      </c>
      <c r="AD1426" s="28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191</v>
      </c>
      <c r="AK1426" s="29">
        <v>1</v>
      </c>
      <c r="AL1426" s="29">
        <v>132</v>
      </c>
      <c r="AM1426" s="29">
        <v>119</v>
      </c>
      <c r="AN1426" s="29">
        <v>115</v>
      </c>
      <c r="AO1426" s="29">
        <v>518</v>
      </c>
      <c r="AP1426" s="72">
        <f>Table6[[#This Row],[FRL]]/Table6[[#This Row],[Total Students]]</f>
        <v>0.92831541218637992</v>
      </c>
      <c r="AQ1426" s="29">
        <v>518</v>
      </c>
      <c r="AR1426" s="57">
        <f>Table6[[#This Row],[At Risk]]/Table6[[#This Row],[Total Students]]</f>
        <v>0.92831541218637992</v>
      </c>
      <c r="AS1426" s="29" t="s">
        <v>1806</v>
      </c>
      <c r="AT1426" s="29" t="s">
        <v>1771</v>
      </c>
      <c r="AU1426" s="70" t="s">
        <v>3246</v>
      </c>
    </row>
    <row r="1427" spans="2:47" ht="30" x14ac:dyDescent="0.25">
      <c r="B1427" s="28" t="s">
        <v>1808</v>
      </c>
      <c r="C1427" s="28" t="s">
        <v>393</v>
      </c>
      <c r="D1427" s="28" t="s">
        <v>394</v>
      </c>
      <c r="E1427" s="28" t="s">
        <v>1695</v>
      </c>
      <c r="F1427" s="28" t="s">
        <v>394</v>
      </c>
      <c r="G1427" s="29">
        <v>754</v>
      </c>
      <c r="H1427" s="29">
        <v>331</v>
      </c>
      <c r="I1427" s="31">
        <v>0.43899204244031798</v>
      </c>
      <c r="J1427" s="29">
        <v>423</v>
      </c>
      <c r="K1427" s="31">
        <v>0.56100795755968202</v>
      </c>
      <c r="L1427" s="29">
        <v>1</v>
      </c>
      <c r="M1427" s="29">
        <v>16</v>
      </c>
      <c r="N1427" s="29">
        <v>664</v>
      </c>
      <c r="O1427" s="29">
        <v>56</v>
      </c>
      <c r="P1427" s="29">
        <v>0</v>
      </c>
      <c r="Q1427" s="29">
        <v>15</v>
      </c>
      <c r="R1427" s="29">
        <v>2</v>
      </c>
      <c r="S1427" s="29">
        <f>SUM(Table6[[#This Row],[AmInd]:[HawPI]],Table6[[#This Row],[Multiple]])</f>
        <v>739</v>
      </c>
      <c r="T1427" s="29">
        <v>678</v>
      </c>
      <c r="U1427" s="31">
        <v>0.89920424403182997</v>
      </c>
      <c r="V1427" s="29">
        <v>76</v>
      </c>
      <c r="W1427" s="31">
        <v>0.10079575596817</v>
      </c>
      <c r="X1427" s="29">
        <v>0</v>
      </c>
      <c r="Y1427" s="29">
        <v>0</v>
      </c>
      <c r="Z1427" s="29" t="s">
        <v>1869</v>
      </c>
      <c r="AA1427" s="29">
        <v>0</v>
      </c>
      <c r="AB1427" s="29">
        <v>0</v>
      </c>
      <c r="AC1427" s="29">
        <v>0</v>
      </c>
      <c r="AD1427" s="28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162</v>
      </c>
      <c r="AK1427" s="29">
        <v>0</v>
      </c>
      <c r="AL1427" s="29">
        <v>243</v>
      </c>
      <c r="AM1427" s="29">
        <v>189</v>
      </c>
      <c r="AN1427" s="29">
        <v>160</v>
      </c>
      <c r="AO1427" s="29">
        <v>687</v>
      </c>
      <c r="AP1427" s="72">
        <f>Table6[[#This Row],[FRL]]/Table6[[#This Row],[Total Students]]</f>
        <v>0.91114058355437666</v>
      </c>
      <c r="AQ1427" s="29">
        <v>687</v>
      </c>
      <c r="AR1427" s="57">
        <f>Table6[[#This Row],[At Risk]]/Table6[[#This Row],[Total Students]]</f>
        <v>0.91114058355437666</v>
      </c>
      <c r="AS1427" s="29" t="s">
        <v>1806</v>
      </c>
      <c r="AT1427" s="29" t="s">
        <v>1771</v>
      </c>
      <c r="AU1427" s="70" t="s">
        <v>3246</v>
      </c>
    </row>
    <row r="1428" spans="2:47" ht="30" x14ac:dyDescent="0.25">
      <c r="B1428" s="28" t="s">
        <v>1808</v>
      </c>
      <c r="C1428" s="28" t="s">
        <v>1825</v>
      </c>
      <c r="D1428" s="28" t="s">
        <v>1826</v>
      </c>
      <c r="E1428" s="28" t="s">
        <v>1859</v>
      </c>
      <c r="F1428" s="28" t="s">
        <v>1826</v>
      </c>
      <c r="G1428" s="29">
        <v>157</v>
      </c>
      <c r="H1428" s="29">
        <v>80</v>
      </c>
      <c r="I1428" s="31">
        <v>0.50955414012738898</v>
      </c>
      <c r="J1428" s="29">
        <v>77</v>
      </c>
      <c r="K1428" s="31">
        <v>0.49044585987261102</v>
      </c>
      <c r="L1428" s="29">
        <v>0</v>
      </c>
      <c r="M1428" s="29">
        <v>0</v>
      </c>
      <c r="N1428" s="29">
        <v>149</v>
      </c>
      <c r="O1428" s="29">
        <v>1</v>
      </c>
      <c r="P1428" s="29">
        <v>0</v>
      </c>
      <c r="Q1428" s="29">
        <v>6</v>
      </c>
      <c r="R1428" s="29">
        <v>1</v>
      </c>
      <c r="S1428" s="29">
        <f>SUM(Table6[[#This Row],[AmInd]:[HawPI]],Table6[[#This Row],[Multiple]])</f>
        <v>151</v>
      </c>
      <c r="T1428" s="29">
        <v>152</v>
      </c>
      <c r="U1428" s="31">
        <v>0.968152866242038</v>
      </c>
      <c r="V1428" s="29">
        <v>5</v>
      </c>
      <c r="W1428" s="31">
        <v>3.1847133757961797E-2</v>
      </c>
      <c r="X1428" s="29">
        <v>0</v>
      </c>
      <c r="Y1428" s="29">
        <v>0</v>
      </c>
      <c r="Z1428" s="29" t="s">
        <v>1869</v>
      </c>
      <c r="AA1428" s="29">
        <v>0</v>
      </c>
      <c r="AB1428" s="29">
        <v>0</v>
      </c>
      <c r="AC1428" s="29">
        <v>0</v>
      </c>
      <c r="AD1428" s="28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157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72">
        <f>Table6[[#This Row],[FRL]]/Table6[[#This Row],[Total Students]]</f>
        <v>0</v>
      </c>
      <c r="AQ1428" s="29">
        <v>125</v>
      </c>
      <c r="AR1428" s="57">
        <f>Table6[[#This Row],[At Risk]]/Table6[[#This Row],[Total Students]]</f>
        <v>0.79617834394904463</v>
      </c>
      <c r="AS1428" s="29" t="s">
        <v>1806</v>
      </c>
      <c r="AT1428" s="29" t="s">
        <v>1771</v>
      </c>
      <c r="AU1428" s="70" t="s">
        <v>3247</v>
      </c>
    </row>
    <row r="1429" spans="2:47" ht="30" x14ac:dyDescent="0.25">
      <c r="B1429" s="28" t="s">
        <v>1808</v>
      </c>
      <c r="C1429" s="28" t="s">
        <v>395</v>
      </c>
      <c r="D1429" s="28" t="s">
        <v>396</v>
      </c>
      <c r="E1429" s="28" t="s">
        <v>1714</v>
      </c>
      <c r="F1429" s="28" t="s">
        <v>396</v>
      </c>
      <c r="G1429" s="29">
        <v>497</v>
      </c>
      <c r="H1429" s="29">
        <v>249</v>
      </c>
      <c r="I1429" s="31">
        <v>0.501006036217304</v>
      </c>
      <c r="J1429" s="29">
        <v>248</v>
      </c>
      <c r="K1429" s="31">
        <v>0.498993963782696</v>
      </c>
      <c r="L1429" s="29">
        <v>0</v>
      </c>
      <c r="M1429" s="29">
        <v>1</v>
      </c>
      <c r="N1429" s="29">
        <v>482</v>
      </c>
      <c r="O1429" s="29">
        <v>9</v>
      </c>
      <c r="P1429" s="29">
        <v>0</v>
      </c>
      <c r="Q1429" s="29">
        <v>3</v>
      </c>
      <c r="R1429" s="29">
        <v>2</v>
      </c>
      <c r="S1429" s="29">
        <f>SUM(Table6[[#This Row],[AmInd]:[HawPI]],Table6[[#This Row],[Multiple]])</f>
        <v>494</v>
      </c>
      <c r="T1429" s="29">
        <v>492</v>
      </c>
      <c r="U1429" s="31">
        <v>0.98993963782696204</v>
      </c>
      <c r="V1429" s="29">
        <v>5</v>
      </c>
      <c r="W1429" s="31">
        <v>1.00603621730382E-2</v>
      </c>
      <c r="X1429" s="29">
        <v>0</v>
      </c>
      <c r="Y1429" s="29">
        <v>0</v>
      </c>
      <c r="Z1429" s="29" t="s">
        <v>1869</v>
      </c>
      <c r="AA1429" s="29">
        <v>97</v>
      </c>
      <c r="AB1429" s="29">
        <v>76</v>
      </c>
      <c r="AC1429" s="29">
        <v>104</v>
      </c>
      <c r="AD1429" s="28">
        <v>116</v>
      </c>
      <c r="AE1429" s="29">
        <v>104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488</v>
      </c>
      <c r="AP1429" s="72">
        <f>Table6[[#This Row],[FRL]]/Table6[[#This Row],[Total Students]]</f>
        <v>0.98189134808853118</v>
      </c>
      <c r="AQ1429" s="29">
        <v>488</v>
      </c>
      <c r="AR1429" s="57">
        <f>Table6[[#This Row],[At Risk]]/Table6[[#This Row],[Total Students]]</f>
        <v>0.98189134808853118</v>
      </c>
      <c r="AS1429" s="29" t="s">
        <v>1806</v>
      </c>
      <c r="AT1429" s="29" t="s">
        <v>1771</v>
      </c>
      <c r="AU1429" s="70" t="s">
        <v>3246</v>
      </c>
    </row>
    <row r="1430" spans="2:47" s="49" customFormat="1" ht="30" x14ac:dyDescent="0.25">
      <c r="B1430" s="46" t="s">
        <v>1808</v>
      </c>
      <c r="C1430" s="46" t="s">
        <v>397</v>
      </c>
      <c r="D1430" s="46" t="s">
        <v>398</v>
      </c>
      <c r="E1430" s="46" t="s">
        <v>1692</v>
      </c>
      <c r="F1430" s="46" t="s">
        <v>398</v>
      </c>
      <c r="G1430" s="29">
        <v>471</v>
      </c>
      <c r="H1430" s="29">
        <v>230</v>
      </c>
      <c r="I1430" s="31">
        <v>0.48832271762208102</v>
      </c>
      <c r="J1430" s="29">
        <v>241</v>
      </c>
      <c r="K1430" s="31">
        <v>0.51167728237791898</v>
      </c>
      <c r="L1430" s="29">
        <v>0</v>
      </c>
      <c r="M1430" s="29">
        <v>1</v>
      </c>
      <c r="N1430" s="29">
        <v>395</v>
      </c>
      <c r="O1430" s="29">
        <v>69</v>
      </c>
      <c r="P1430" s="29">
        <v>0</v>
      </c>
      <c r="Q1430" s="29">
        <v>5</v>
      </c>
      <c r="R1430" s="29">
        <v>1</v>
      </c>
      <c r="S1430" s="29">
        <f>SUM(Table6[[#This Row],[AmInd]:[HawPI]],Table6[[#This Row],[Multiple]])</f>
        <v>466</v>
      </c>
      <c r="T1430" s="29">
        <v>400</v>
      </c>
      <c r="U1430" s="31">
        <v>0.84925690021231404</v>
      </c>
      <c r="V1430" s="29">
        <v>71</v>
      </c>
      <c r="W1430" s="31">
        <v>0.15074309978768599</v>
      </c>
      <c r="X1430" s="29">
        <v>0</v>
      </c>
      <c r="Y1430" s="29">
        <v>0</v>
      </c>
      <c r="Z1430" s="29" t="s">
        <v>1869</v>
      </c>
      <c r="AA1430" s="29">
        <v>31</v>
      </c>
      <c r="AB1430" s="29">
        <v>43</v>
      </c>
      <c r="AC1430" s="29">
        <v>40</v>
      </c>
      <c r="AD1430" s="28">
        <v>66</v>
      </c>
      <c r="AE1430" s="29">
        <v>66</v>
      </c>
      <c r="AF1430" s="29">
        <v>62</v>
      </c>
      <c r="AG1430" s="29">
        <v>57</v>
      </c>
      <c r="AH1430" s="29">
        <v>62</v>
      </c>
      <c r="AI1430" s="29">
        <v>44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447</v>
      </c>
      <c r="AP1430" s="72">
        <f>Table6[[#This Row],[FRL]]/Table6[[#This Row],[Total Students]]</f>
        <v>0.94904458598726116</v>
      </c>
      <c r="AQ1430" s="29">
        <v>447</v>
      </c>
      <c r="AR1430" s="57">
        <f>Table6[[#This Row],[At Risk]]/Table6[[#This Row],[Total Students]]</f>
        <v>0.94904458598726116</v>
      </c>
      <c r="AS1430" s="29" t="s">
        <v>1806</v>
      </c>
      <c r="AT1430" s="29" t="s">
        <v>1771</v>
      </c>
      <c r="AU1430" s="70" t="s">
        <v>3246</v>
      </c>
    </row>
    <row r="1431" spans="2:47" s="49" customFormat="1" x14ac:dyDescent="0.25">
      <c r="B1431" s="46" t="s">
        <v>1808</v>
      </c>
      <c r="C1431" s="46" t="s">
        <v>399</v>
      </c>
      <c r="D1431" s="46" t="s">
        <v>400</v>
      </c>
      <c r="E1431" s="46" t="s">
        <v>1690</v>
      </c>
      <c r="F1431" s="46" t="s">
        <v>400</v>
      </c>
      <c r="G1431" s="29">
        <v>497</v>
      </c>
      <c r="H1431" s="29">
        <v>227</v>
      </c>
      <c r="I1431" s="31">
        <v>0.456740442655936</v>
      </c>
      <c r="J1431" s="29">
        <v>270</v>
      </c>
      <c r="K1431" s="31">
        <v>0.54325955734406395</v>
      </c>
      <c r="L1431" s="29">
        <v>0</v>
      </c>
      <c r="M1431" s="29">
        <v>0</v>
      </c>
      <c r="N1431" s="29">
        <v>486</v>
      </c>
      <c r="O1431" s="29">
        <v>9</v>
      </c>
      <c r="P1431" s="29">
        <v>0</v>
      </c>
      <c r="Q1431" s="29">
        <v>1</v>
      </c>
      <c r="R1431" s="29">
        <v>1</v>
      </c>
      <c r="S1431" s="29">
        <f>SUM(Table6[[#This Row],[AmInd]:[HawPI]],Table6[[#This Row],[Multiple]])</f>
        <v>496</v>
      </c>
      <c r="T1431" s="29">
        <v>492</v>
      </c>
      <c r="U1431" s="31">
        <v>0.98993963782696204</v>
      </c>
      <c r="V1431" s="29">
        <v>5</v>
      </c>
      <c r="W1431" s="31">
        <v>1.00603621730382E-2</v>
      </c>
      <c r="X1431" s="29">
        <v>0</v>
      </c>
      <c r="Y1431" s="29">
        <v>0</v>
      </c>
      <c r="Z1431" s="29" t="s">
        <v>1869</v>
      </c>
      <c r="AA1431" s="29">
        <v>37</v>
      </c>
      <c r="AB1431" s="29">
        <v>48</v>
      </c>
      <c r="AC1431" s="29">
        <v>51</v>
      </c>
      <c r="AD1431" s="28">
        <v>53</v>
      </c>
      <c r="AE1431" s="29">
        <v>64</v>
      </c>
      <c r="AF1431" s="29">
        <v>66</v>
      </c>
      <c r="AG1431" s="29">
        <v>64</v>
      </c>
      <c r="AH1431" s="29">
        <v>51</v>
      </c>
      <c r="AI1431" s="29">
        <v>63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484</v>
      </c>
      <c r="AP1431" s="72">
        <f>Table6[[#This Row],[FRL]]/Table6[[#This Row],[Total Students]]</f>
        <v>0.97384305835010065</v>
      </c>
      <c r="AQ1431" s="29">
        <v>484</v>
      </c>
      <c r="AR1431" s="57">
        <f>Table6[[#This Row],[At Risk]]/Table6[[#This Row],[Total Students]]</f>
        <v>0.97384305835010065</v>
      </c>
      <c r="AS1431" s="29" t="s">
        <v>1806</v>
      </c>
      <c r="AT1431" s="29" t="s">
        <v>1771</v>
      </c>
      <c r="AU1431" s="70" t="s">
        <v>3246</v>
      </c>
    </row>
    <row r="1432" spans="2:47" s="49" customFormat="1" ht="30" x14ac:dyDescent="0.25">
      <c r="B1432" s="46" t="s">
        <v>1808</v>
      </c>
      <c r="C1432" s="46" t="s">
        <v>401</v>
      </c>
      <c r="D1432" s="46" t="s">
        <v>402</v>
      </c>
      <c r="E1432" s="46" t="s">
        <v>1691</v>
      </c>
      <c r="F1432" s="46" t="s">
        <v>402</v>
      </c>
      <c r="G1432" s="29">
        <v>481</v>
      </c>
      <c r="H1432" s="29">
        <v>217</v>
      </c>
      <c r="I1432" s="31">
        <v>0.451143451143451</v>
      </c>
      <c r="J1432" s="29">
        <v>264</v>
      </c>
      <c r="K1432" s="31">
        <v>0.548856548856549</v>
      </c>
      <c r="L1432" s="29">
        <v>0</v>
      </c>
      <c r="M1432" s="29">
        <v>0</v>
      </c>
      <c r="N1432" s="29">
        <v>467</v>
      </c>
      <c r="O1432" s="29">
        <v>11</v>
      </c>
      <c r="P1432" s="29">
        <v>0</v>
      </c>
      <c r="Q1432" s="29">
        <v>3</v>
      </c>
      <c r="R1432" s="29">
        <v>0</v>
      </c>
      <c r="S1432" s="29">
        <f>SUM(Table6[[#This Row],[AmInd]:[HawPI]],Table6[[#This Row],[Multiple]])</f>
        <v>478</v>
      </c>
      <c r="T1432" s="29">
        <v>477</v>
      </c>
      <c r="U1432" s="31">
        <v>0.99168399168399202</v>
      </c>
      <c r="V1432" s="29">
        <v>4</v>
      </c>
      <c r="W1432" s="31">
        <v>8.3160083160083199E-3</v>
      </c>
      <c r="X1432" s="29">
        <v>0</v>
      </c>
      <c r="Y1432" s="29">
        <v>0</v>
      </c>
      <c r="Z1432" s="29" t="s">
        <v>1869</v>
      </c>
      <c r="AA1432" s="29">
        <v>42</v>
      </c>
      <c r="AB1432" s="29">
        <v>47</v>
      </c>
      <c r="AC1432" s="29">
        <v>52</v>
      </c>
      <c r="AD1432" s="28">
        <v>52</v>
      </c>
      <c r="AE1432" s="29">
        <v>56</v>
      </c>
      <c r="AF1432" s="29">
        <v>62</v>
      </c>
      <c r="AG1432" s="29">
        <v>59</v>
      </c>
      <c r="AH1432" s="29">
        <v>56</v>
      </c>
      <c r="AI1432" s="29">
        <v>55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467</v>
      </c>
      <c r="AP1432" s="72">
        <f>Table6[[#This Row],[FRL]]/Table6[[#This Row],[Total Students]]</f>
        <v>0.97089397089397089</v>
      </c>
      <c r="AQ1432" s="29">
        <v>467</v>
      </c>
      <c r="AR1432" s="57">
        <f>Table6[[#This Row],[At Risk]]/Table6[[#This Row],[Total Students]]</f>
        <v>0.97089397089397089</v>
      </c>
      <c r="AS1432" s="29" t="s">
        <v>1806</v>
      </c>
      <c r="AT1432" s="29" t="s">
        <v>1771</v>
      </c>
      <c r="AU1432" s="70" t="s">
        <v>3246</v>
      </c>
    </row>
    <row r="1433" spans="2:47" s="49" customFormat="1" ht="30" x14ac:dyDescent="0.25">
      <c r="B1433" s="46" t="s">
        <v>1808</v>
      </c>
      <c r="C1433" s="46" t="s">
        <v>403</v>
      </c>
      <c r="D1433" s="46" t="s">
        <v>404</v>
      </c>
      <c r="E1433" s="46" t="s">
        <v>1689</v>
      </c>
      <c r="F1433" s="46" t="s">
        <v>404</v>
      </c>
      <c r="G1433" s="29">
        <v>669</v>
      </c>
      <c r="H1433" s="29">
        <v>365</v>
      </c>
      <c r="I1433" s="31">
        <v>0.54559043348281</v>
      </c>
      <c r="J1433" s="29">
        <v>304</v>
      </c>
      <c r="K1433" s="31">
        <v>0.45440956651719</v>
      </c>
      <c r="L1433" s="29">
        <v>0</v>
      </c>
      <c r="M1433" s="29">
        <v>0</v>
      </c>
      <c r="N1433" s="29">
        <v>664</v>
      </c>
      <c r="O1433" s="29">
        <v>3</v>
      </c>
      <c r="P1433" s="29">
        <v>0</v>
      </c>
      <c r="Q1433" s="29">
        <v>2</v>
      </c>
      <c r="R1433" s="29">
        <v>0</v>
      </c>
      <c r="S1433" s="29">
        <f>SUM(Table6[[#This Row],[AmInd]:[HawPI]],Table6[[#This Row],[Multiple]])</f>
        <v>667</v>
      </c>
      <c r="T1433" s="29">
        <v>669</v>
      </c>
      <c r="U1433" s="31">
        <v>1</v>
      </c>
      <c r="V1433" s="29">
        <v>0</v>
      </c>
      <c r="W1433" s="31">
        <v>0</v>
      </c>
      <c r="X1433" s="29">
        <v>0</v>
      </c>
      <c r="Y1433" s="29">
        <v>0</v>
      </c>
      <c r="Z1433" s="29" t="s">
        <v>1869</v>
      </c>
      <c r="AA1433" s="29">
        <v>116</v>
      </c>
      <c r="AB1433" s="29">
        <v>131</v>
      </c>
      <c r="AC1433" s="29">
        <v>101</v>
      </c>
      <c r="AD1433" s="28">
        <v>47</v>
      </c>
      <c r="AE1433" s="29">
        <v>0</v>
      </c>
      <c r="AF1433" s="29">
        <v>0</v>
      </c>
      <c r="AG1433" s="29">
        <v>78</v>
      </c>
      <c r="AH1433" s="29">
        <v>88</v>
      </c>
      <c r="AI1433" s="29">
        <v>108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636</v>
      </c>
      <c r="AP1433" s="72">
        <f>Table6[[#This Row],[FRL]]/Table6[[#This Row],[Total Students]]</f>
        <v>0.95067264573991028</v>
      </c>
      <c r="AQ1433" s="29">
        <v>636</v>
      </c>
      <c r="AR1433" s="57">
        <f>Table6[[#This Row],[At Risk]]/Table6[[#This Row],[Total Students]]</f>
        <v>0.95067264573991028</v>
      </c>
      <c r="AS1433" s="29" t="s">
        <v>1806</v>
      </c>
      <c r="AT1433" s="29" t="s">
        <v>2979</v>
      </c>
      <c r="AU1433" s="70" t="s">
        <v>3246</v>
      </c>
    </row>
    <row r="1434" spans="2:47" s="49" customFormat="1" ht="45" x14ac:dyDescent="0.25">
      <c r="B1434" s="46" t="s">
        <v>1808</v>
      </c>
      <c r="C1434" s="46" t="s">
        <v>405</v>
      </c>
      <c r="D1434" s="46" t="s">
        <v>406</v>
      </c>
      <c r="E1434" s="46" t="s">
        <v>1683</v>
      </c>
      <c r="F1434" s="46" t="s">
        <v>406</v>
      </c>
      <c r="G1434" s="29">
        <v>658</v>
      </c>
      <c r="H1434" s="29">
        <v>325</v>
      </c>
      <c r="I1434" s="31">
        <v>0.49392097264437701</v>
      </c>
      <c r="J1434" s="29">
        <v>333</v>
      </c>
      <c r="K1434" s="31">
        <v>0.50607902735562305</v>
      </c>
      <c r="L1434" s="29">
        <v>2</v>
      </c>
      <c r="M1434" s="29">
        <v>0</v>
      </c>
      <c r="N1434" s="29">
        <v>545</v>
      </c>
      <c r="O1434" s="29">
        <v>93</v>
      </c>
      <c r="P1434" s="29">
        <v>0</v>
      </c>
      <c r="Q1434" s="29">
        <v>13</v>
      </c>
      <c r="R1434" s="29">
        <v>5</v>
      </c>
      <c r="S1434" s="29">
        <f>SUM(Table6[[#This Row],[AmInd]:[HawPI]],Table6[[#This Row],[Multiple]])</f>
        <v>645</v>
      </c>
      <c r="T1434" s="29">
        <v>581</v>
      </c>
      <c r="U1434" s="31">
        <v>0.88297872340425498</v>
      </c>
      <c r="V1434" s="29">
        <v>77</v>
      </c>
      <c r="W1434" s="31">
        <v>0.117021276595745</v>
      </c>
      <c r="X1434" s="29">
        <v>0</v>
      </c>
      <c r="Y1434" s="29">
        <v>38</v>
      </c>
      <c r="Z1434" s="29" t="s">
        <v>1869</v>
      </c>
      <c r="AA1434" s="29">
        <v>62</v>
      </c>
      <c r="AB1434" s="29">
        <v>57</v>
      </c>
      <c r="AC1434" s="29">
        <v>62</v>
      </c>
      <c r="AD1434" s="28">
        <v>65</v>
      </c>
      <c r="AE1434" s="29">
        <v>64</v>
      </c>
      <c r="AF1434" s="29">
        <v>62</v>
      </c>
      <c r="AG1434" s="29">
        <v>83</v>
      </c>
      <c r="AH1434" s="29">
        <v>81</v>
      </c>
      <c r="AI1434" s="29">
        <v>84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642</v>
      </c>
      <c r="AP1434" s="72">
        <f>Table6[[#This Row],[FRL]]/Table6[[#This Row],[Total Students]]</f>
        <v>0.9756838905775076</v>
      </c>
      <c r="AQ1434" s="29">
        <v>642</v>
      </c>
      <c r="AR1434" s="57">
        <f>Table6[[#This Row],[At Risk]]/Table6[[#This Row],[Total Students]]</f>
        <v>0.9756838905775076</v>
      </c>
      <c r="AS1434" s="29" t="s">
        <v>1806</v>
      </c>
      <c r="AT1434" s="29" t="s">
        <v>1771</v>
      </c>
      <c r="AU1434" s="70" t="s">
        <v>3246</v>
      </c>
    </row>
    <row r="1435" spans="2:47" ht="30" x14ac:dyDescent="0.25">
      <c r="B1435" s="28" t="s">
        <v>1808</v>
      </c>
      <c r="C1435" s="28" t="s">
        <v>407</v>
      </c>
      <c r="D1435" s="28" t="s">
        <v>408</v>
      </c>
      <c r="E1435" s="28" t="s">
        <v>1684</v>
      </c>
      <c r="F1435" s="28" t="s">
        <v>408</v>
      </c>
      <c r="G1435" s="29">
        <v>690</v>
      </c>
      <c r="H1435" s="29">
        <v>325</v>
      </c>
      <c r="I1435" s="31">
        <v>0.471014492753623</v>
      </c>
      <c r="J1435" s="29">
        <v>365</v>
      </c>
      <c r="K1435" s="31">
        <v>0.52898550724637705</v>
      </c>
      <c r="L1435" s="29">
        <v>0</v>
      </c>
      <c r="M1435" s="29">
        <v>3</v>
      </c>
      <c r="N1435" s="29">
        <v>657</v>
      </c>
      <c r="O1435" s="29">
        <v>20</v>
      </c>
      <c r="P1435" s="29">
        <v>0</v>
      </c>
      <c r="Q1435" s="29">
        <v>5</v>
      </c>
      <c r="R1435" s="29">
        <v>5</v>
      </c>
      <c r="S1435" s="29">
        <f>SUM(Table6[[#This Row],[AmInd]:[HawPI]],Table6[[#This Row],[Multiple]])</f>
        <v>685</v>
      </c>
      <c r="T1435" s="29">
        <v>674</v>
      </c>
      <c r="U1435" s="31">
        <v>0.97681159420289898</v>
      </c>
      <c r="V1435" s="29">
        <v>16</v>
      </c>
      <c r="W1435" s="31">
        <v>2.3188405797101502E-2</v>
      </c>
      <c r="X1435" s="29">
        <v>0</v>
      </c>
      <c r="Y1435" s="29">
        <v>4</v>
      </c>
      <c r="Z1435" s="29" t="s">
        <v>1869</v>
      </c>
      <c r="AA1435" s="29">
        <v>56</v>
      </c>
      <c r="AB1435" s="29">
        <v>59</v>
      </c>
      <c r="AC1435" s="29">
        <v>81</v>
      </c>
      <c r="AD1435" s="28">
        <v>86</v>
      </c>
      <c r="AE1435" s="29">
        <v>90</v>
      </c>
      <c r="AF1435" s="29">
        <v>80</v>
      </c>
      <c r="AG1435" s="29">
        <v>86</v>
      </c>
      <c r="AH1435" s="29">
        <v>75</v>
      </c>
      <c r="AI1435" s="29">
        <v>73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674</v>
      </c>
      <c r="AP1435" s="72">
        <f>Table6[[#This Row],[FRL]]/Table6[[#This Row],[Total Students]]</f>
        <v>0.97681159420289854</v>
      </c>
      <c r="AQ1435" s="29">
        <v>674</v>
      </c>
      <c r="AR1435" s="57">
        <f>Table6[[#This Row],[At Risk]]/Table6[[#This Row],[Total Students]]</f>
        <v>0.97681159420289854</v>
      </c>
      <c r="AS1435" s="29" t="s">
        <v>1806</v>
      </c>
      <c r="AT1435" s="29" t="s">
        <v>1771</v>
      </c>
      <c r="AU1435" s="70" t="s">
        <v>3246</v>
      </c>
    </row>
    <row r="1436" spans="2:47" ht="30" x14ac:dyDescent="0.25">
      <c r="B1436" s="28" t="s">
        <v>1808</v>
      </c>
      <c r="C1436" s="28" t="s">
        <v>409</v>
      </c>
      <c r="D1436" s="28" t="s">
        <v>410</v>
      </c>
      <c r="E1436" s="28" t="s">
        <v>1685</v>
      </c>
      <c r="F1436" s="28" t="s">
        <v>410</v>
      </c>
      <c r="G1436" s="29">
        <v>790</v>
      </c>
      <c r="H1436" s="29">
        <v>383</v>
      </c>
      <c r="I1436" s="31">
        <v>0.48481012658227801</v>
      </c>
      <c r="J1436" s="29">
        <v>407</v>
      </c>
      <c r="K1436" s="31">
        <v>0.51518987341772104</v>
      </c>
      <c r="L1436" s="29">
        <v>0</v>
      </c>
      <c r="M1436" s="29">
        <v>2</v>
      </c>
      <c r="N1436" s="29">
        <v>760</v>
      </c>
      <c r="O1436" s="29">
        <v>25</v>
      </c>
      <c r="P1436" s="29">
        <v>0</v>
      </c>
      <c r="Q1436" s="29">
        <v>2</v>
      </c>
      <c r="R1436" s="29">
        <v>1</v>
      </c>
      <c r="S1436" s="29">
        <f>SUM(Table6[[#This Row],[AmInd]:[HawPI]],Table6[[#This Row],[Multiple]])</f>
        <v>788</v>
      </c>
      <c r="T1436" s="29">
        <v>764</v>
      </c>
      <c r="U1436" s="31">
        <v>0.96708860759493698</v>
      </c>
      <c r="V1436" s="29">
        <v>26</v>
      </c>
      <c r="W1436" s="31">
        <v>3.29113924050633E-2</v>
      </c>
      <c r="X1436" s="29">
        <v>0</v>
      </c>
      <c r="Y1436" s="29">
        <v>8</v>
      </c>
      <c r="Z1436" s="29" t="s">
        <v>1869</v>
      </c>
      <c r="AA1436" s="29">
        <v>86</v>
      </c>
      <c r="AB1436" s="29">
        <v>95</v>
      </c>
      <c r="AC1436" s="29">
        <v>91</v>
      </c>
      <c r="AD1436" s="28">
        <v>96</v>
      </c>
      <c r="AE1436" s="29">
        <v>100</v>
      </c>
      <c r="AF1436" s="29">
        <v>92</v>
      </c>
      <c r="AG1436" s="29">
        <v>65</v>
      </c>
      <c r="AH1436" s="29">
        <v>93</v>
      </c>
      <c r="AI1436" s="29">
        <v>64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775</v>
      </c>
      <c r="AP1436" s="72">
        <f>Table6[[#This Row],[FRL]]/Table6[[#This Row],[Total Students]]</f>
        <v>0.98101265822784811</v>
      </c>
      <c r="AQ1436" s="29">
        <v>775</v>
      </c>
      <c r="AR1436" s="57">
        <f>Table6[[#This Row],[At Risk]]/Table6[[#This Row],[Total Students]]</f>
        <v>0.98101265822784811</v>
      </c>
      <c r="AS1436" s="29" t="s">
        <v>1806</v>
      </c>
      <c r="AT1436" s="29" t="s">
        <v>1771</v>
      </c>
      <c r="AU1436" s="70" t="s">
        <v>3246</v>
      </c>
    </row>
    <row r="1437" spans="2:47" ht="30" x14ac:dyDescent="0.25">
      <c r="B1437" s="28" t="s">
        <v>1808</v>
      </c>
      <c r="C1437" s="28" t="s">
        <v>411</v>
      </c>
      <c r="D1437" s="28" t="s">
        <v>3229</v>
      </c>
      <c r="E1437" s="28" t="s">
        <v>1686</v>
      </c>
      <c r="F1437" s="28" t="s">
        <v>3229</v>
      </c>
      <c r="G1437" s="29">
        <v>251</v>
      </c>
      <c r="H1437" s="29">
        <v>128</v>
      </c>
      <c r="I1437" s="31">
        <v>0.50996015936255001</v>
      </c>
      <c r="J1437" s="29">
        <v>123</v>
      </c>
      <c r="K1437" s="31">
        <v>0.49003984063744999</v>
      </c>
      <c r="L1437" s="29">
        <v>1</v>
      </c>
      <c r="M1437" s="29">
        <v>0</v>
      </c>
      <c r="N1437" s="29">
        <v>230</v>
      </c>
      <c r="O1437" s="29">
        <v>18</v>
      </c>
      <c r="P1437" s="29">
        <v>0</v>
      </c>
      <c r="Q1437" s="29">
        <v>2</v>
      </c>
      <c r="R1437" s="29">
        <v>0</v>
      </c>
      <c r="S1437" s="29">
        <f>SUM(Table6[[#This Row],[AmInd]:[HawPI]],Table6[[#This Row],[Multiple]])</f>
        <v>249</v>
      </c>
      <c r="T1437" s="29">
        <v>225</v>
      </c>
      <c r="U1437" s="31">
        <v>0.89641434262948205</v>
      </c>
      <c r="V1437" s="29">
        <v>26</v>
      </c>
      <c r="W1437" s="31">
        <v>0.103585657370518</v>
      </c>
      <c r="X1437" s="29">
        <v>0</v>
      </c>
      <c r="Y1437" s="29">
        <v>0</v>
      </c>
      <c r="Z1437" s="29" t="s">
        <v>1869</v>
      </c>
      <c r="AA1437" s="29">
        <v>0</v>
      </c>
      <c r="AB1437" s="29">
        <v>0</v>
      </c>
      <c r="AC1437" s="29">
        <v>0</v>
      </c>
      <c r="AD1437" s="28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42</v>
      </c>
      <c r="AK1437" s="29">
        <v>0</v>
      </c>
      <c r="AL1437" s="29">
        <v>72</v>
      </c>
      <c r="AM1437" s="29">
        <v>64</v>
      </c>
      <c r="AN1437" s="29">
        <v>73</v>
      </c>
      <c r="AO1437" s="29">
        <v>199</v>
      </c>
      <c r="AP1437" s="72">
        <f>Table6[[#This Row],[FRL]]/Table6[[#This Row],[Total Students]]</f>
        <v>0.79282868525896411</v>
      </c>
      <c r="AQ1437" s="29">
        <v>199</v>
      </c>
      <c r="AR1437" s="57">
        <f>Table6[[#This Row],[At Risk]]/Table6[[#This Row],[Total Students]]</f>
        <v>0.79282868525896411</v>
      </c>
      <c r="AS1437" s="29" t="s">
        <v>1806</v>
      </c>
      <c r="AT1437" s="29" t="s">
        <v>1771</v>
      </c>
      <c r="AU1437" s="70" t="s">
        <v>3246</v>
      </c>
    </row>
    <row r="1438" spans="2:47" ht="30" x14ac:dyDescent="0.25">
      <c r="B1438" s="28" t="s">
        <v>1808</v>
      </c>
      <c r="C1438" s="28" t="s">
        <v>412</v>
      </c>
      <c r="D1438" s="28" t="s">
        <v>1764</v>
      </c>
      <c r="E1438" s="28" t="s">
        <v>1687</v>
      </c>
      <c r="F1438" s="28" t="s">
        <v>1764</v>
      </c>
      <c r="G1438" s="29">
        <v>804</v>
      </c>
      <c r="H1438" s="29">
        <v>376</v>
      </c>
      <c r="I1438" s="31">
        <v>0.46766169154228898</v>
      </c>
      <c r="J1438" s="29">
        <v>428</v>
      </c>
      <c r="K1438" s="31">
        <v>0.53233830845771102</v>
      </c>
      <c r="L1438" s="29">
        <v>1</v>
      </c>
      <c r="M1438" s="29">
        <v>8</v>
      </c>
      <c r="N1438" s="29">
        <v>767</v>
      </c>
      <c r="O1438" s="29">
        <v>26</v>
      </c>
      <c r="P1438" s="29">
        <v>0</v>
      </c>
      <c r="Q1438" s="29">
        <v>1</v>
      </c>
      <c r="R1438" s="29">
        <v>1</v>
      </c>
      <c r="S1438" s="29">
        <f>SUM(Table6[[#This Row],[AmInd]:[HawPI]],Table6[[#This Row],[Multiple]])</f>
        <v>803</v>
      </c>
      <c r="T1438" s="29">
        <v>787</v>
      </c>
      <c r="U1438" s="31">
        <v>0.97885572139303501</v>
      </c>
      <c r="V1438" s="29">
        <v>17</v>
      </c>
      <c r="W1438" s="31">
        <v>2.1144278606965199E-2</v>
      </c>
      <c r="X1438" s="29">
        <v>0</v>
      </c>
      <c r="Y1438" s="29">
        <v>2</v>
      </c>
      <c r="Z1438" s="29" t="s">
        <v>1869</v>
      </c>
      <c r="AA1438" s="29">
        <v>84</v>
      </c>
      <c r="AB1438" s="29">
        <v>88</v>
      </c>
      <c r="AC1438" s="29">
        <v>90</v>
      </c>
      <c r="AD1438" s="28">
        <v>92</v>
      </c>
      <c r="AE1438" s="29">
        <v>92</v>
      </c>
      <c r="AF1438" s="29">
        <v>87</v>
      </c>
      <c r="AG1438" s="29">
        <v>89</v>
      </c>
      <c r="AH1438" s="29">
        <v>86</v>
      </c>
      <c r="AI1438" s="29">
        <v>94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771</v>
      </c>
      <c r="AP1438" s="72">
        <f>Table6[[#This Row],[FRL]]/Table6[[#This Row],[Total Students]]</f>
        <v>0.95895522388059706</v>
      </c>
      <c r="AQ1438" s="29">
        <v>771</v>
      </c>
      <c r="AR1438" s="57">
        <f>Table6[[#This Row],[At Risk]]/Table6[[#This Row],[Total Students]]</f>
        <v>0.95895522388059706</v>
      </c>
      <c r="AS1438" s="29" t="s">
        <v>1806</v>
      </c>
      <c r="AT1438" s="29" t="s">
        <v>1771</v>
      </c>
      <c r="AU1438" s="70" t="s">
        <v>3246</v>
      </c>
    </row>
    <row r="1439" spans="2:47" ht="30" x14ac:dyDescent="0.25">
      <c r="B1439" s="28" t="s">
        <v>1808</v>
      </c>
      <c r="C1439" s="28" t="s">
        <v>413</v>
      </c>
      <c r="D1439" s="28" t="s">
        <v>414</v>
      </c>
      <c r="E1439" s="28" t="s">
        <v>1688</v>
      </c>
      <c r="F1439" s="28" t="s">
        <v>414</v>
      </c>
      <c r="G1439" s="29">
        <v>645</v>
      </c>
      <c r="H1439" s="29">
        <v>285</v>
      </c>
      <c r="I1439" s="31">
        <v>0.44186046511627902</v>
      </c>
      <c r="J1439" s="29">
        <v>360</v>
      </c>
      <c r="K1439" s="31">
        <v>0.55813953488372103</v>
      </c>
      <c r="L1439" s="29">
        <v>0</v>
      </c>
      <c r="M1439" s="29">
        <v>1</v>
      </c>
      <c r="N1439" s="29">
        <v>578</v>
      </c>
      <c r="O1439" s="29">
        <v>35</v>
      </c>
      <c r="P1439" s="29">
        <v>2</v>
      </c>
      <c r="Q1439" s="29">
        <v>26</v>
      </c>
      <c r="R1439" s="29">
        <v>3</v>
      </c>
      <c r="S1439" s="29">
        <f>SUM(Table6[[#This Row],[AmInd]:[HawPI]],Table6[[#This Row],[Multiple]])</f>
        <v>619</v>
      </c>
      <c r="T1439" s="29">
        <v>635</v>
      </c>
      <c r="U1439" s="31">
        <v>0.98449612403100795</v>
      </c>
      <c r="V1439" s="29">
        <v>10</v>
      </c>
      <c r="W1439" s="31">
        <v>1.5503875968992199E-2</v>
      </c>
      <c r="X1439" s="29">
        <v>0</v>
      </c>
      <c r="Y1439" s="29">
        <v>197</v>
      </c>
      <c r="Z1439" s="29" t="s">
        <v>1869</v>
      </c>
      <c r="AA1439" s="29">
        <v>55</v>
      </c>
      <c r="AB1439" s="29">
        <v>38</v>
      </c>
      <c r="AC1439" s="29">
        <v>43</v>
      </c>
      <c r="AD1439" s="28">
        <v>60</v>
      </c>
      <c r="AE1439" s="29">
        <v>60</v>
      </c>
      <c r="AF1439" s="29">
        <v>52</v>
      </c>
      <c r="AG1439" s="29">
        <v>49</v>
      </c>
      <c r="AH1439" s="29">
        <v>39</v>
      </c>
      <c r="AI1439" s="29">
        <v>52</v>
      </c>
      <c r="AJ1439" s="29">
        <v>0</v>
      </c>
      <c r="AK1439" s="29">
        <v>0</v>
      </c>
      <c r="AL1439" s="29">
        <v>0</v>
      </c>
      <c r="AM1439" s="29">
        <v>0</v>
      </c>
      <c r="AN1439" s="29">
        <v>0</v>
      </c>
      <c r="AO1439" s="29">
        <v>538</v>
      </c>
      <c r="AP1439" s="72">
        <f>Table6[[#This Row],[FRL]]/Table6[[#This Row],[Total Students]]</f>
        <v>0.83410852713178296</v>
      </c>
      <c r="AQ1439" s="29">
        <v>538</v>
      </c>
      <c r="AR1439" s="57">
        <f>Table6[[#This Row],[At Risk]]/Table6[[#This Row],[Total Students]]</f>
        <v>0.83410852713178296</v>
      </c>
      <c r="AS1439" s="29" t="s">
        <v>1806</v>
      </c>
      <c r="AT1439" s="29" t="s">
        <v>1771</v>
      </c>
      <c r="AU1439" s="70" t="s">
        <v>3246</v>
      </c>
    </row>
    <row r="1440" spans="2:47" x14ac:dyDescent="0.25">
      <c r="F1440" s="24" t="s">
        <v>78</v>
      </c>
      <c r="G1440" s="16">
        <f>SUM(G15:G1439)</f>
        <v>692554</v>
      </c>
      <c r="H1440" s="16">
        <f>SUM(H15:H1439)</f>
        <v>336602</v>
      </c>
      <c r="I1440" s="3">
        <f>H1440/G1440</f>
        <v>0.48602997022614841</v>
      </c>
      <c r="J1440" s="16">
        <f>SUM(Table6[Male])</f>
        <v>355952</v>
      </c>
      <c r="K1440" s="3">
        <f>J1440/G1440</f>
        <v>0.51397002977385153</v>
      </c>
      <c r="L1440" s="16">
        <f>SUM(Table6[AmInd])</f>
        <v>4581</v>
      </c>
      <c r="M1440" s="16">
        <f>SUM(Table6[Asian])</f>
        <v>10919</v>
      </c>
      <c r="N1440" s="16">
        <f>SUM(Table6[Black])</f>
        <v>302669</v>
      </c>
      <c r="O1440" s="16">
        <f>SUM(Table6[Hispanic])</f>
        <v>44756</v>
      </c>
      <c r="P1440" s="16">
        <f>SUM(Table6[HawPI])</f>
        <v>630</v>
      </c>
      <c r="Q1440" s="16">
        <f>SUM(Table6[White])</f>
        <v>313441</v>
      </c>
      <c r="R1440" s="16">
        <f>SUM(Table6[Multiple])</f>
        <v>15558</v>
      </c>
      <c r="S1440" s="16">
        <f>SUM(Table6[Minority])</f>
        <v>379113</v>
      </c>
      <c r="T1440" s="16">
        <f>SUM(Table6[Fully-EP])</f>
        <v>669316</v>
      </c>
      <c r="U1440" s="3">
        <f>T1440/G1440</f>
        <v>0.96644593778968857</v>
      </c>
      <c r="V1440" s="16">
        <f>SUM(Table6[LEP])</f>
        <v>23238</v>
      </c>
      <c r="W1440" s="3">
        <f>V1440/G1440</f>
        <v>3.3554062210311396E-2</v>
      </c>
      <c r="X1440" s="16">
        <f>SUM(Table6[Infants SpEd])</f>
        <v>320</v>
      </c>
      <c r="Y1440" s="16">
        <f>SUM(Table6[PreSchool SpEd])</f>
        <v>7926</v>
      </c>
      <c r="Z1440" s="45" t="s">
        <v>1869</v>
      </c>
      <c r="AA1440" s="16">
        <f>SUM(Table6[Kindergarten])</f>
        <v>53316</v>
      </c>
      <c r="AB1440" s="16">
        <f>SUM(Table6[Grade1])</f>
        <v>55112</v>
      </c>
      <c r="AC1440" s="16">
        <f>SUM(Table6[Grade2])</f>
        <v>56086</v>
      </c>
      <c r="AD1440" s="16">
        <f>SUM(Table6[Grade3])</f>
        <v>56565</v>
      </c>
      <c r="AE1440" s="16">
        <f>SUM(Table6[Grade4])</f>
        <v>56200</v>
      </c>
      <c r="AF1440" s="16">
        <f>SUM(Table6[Grade5])</f>
        <v>53605</v>
      </c>
      <c r="AG1440" s="16">
        <f>SUM(Table6[Grade6])</f>
        <v>52953</v>
      </c>
      <c r="AH1440" s="16">
        <f>SUM(Table6[Grade7])</f>
        <v>52737</v>
      </c>
      <c r="AI1440" s="16">
        <f>SUM(Table6[Grade8])</f>
        <v>51618</v>
      </c>
      <c r="AJ1440" s="16">
        <f>SUM(Table6[Grade9])</f>
        <v>54444</v>
      </c>
      <c r="AK1440" s="16">
        <f>SUM(Table6[GradeT9])</f>
        <v>2668</v>
      </c>
      <c r="AL1440" s="16">
        <f>SUM(Table6[Grade10])</f>
        <v>50736</v>
      </c>
      <c r="AM1440" s="16">
        <f>SUM(Table6[Grade11])</f>
        <v>46749</v>
      </c>
      <c r="AN1440" s="16">
        <f>SUM(Table6[Grade12])</f>
        <v>41519</v>
      </c>
      <c r="AO1440" s="47">
        <f>SUM(Table6[FRL])</f>
        <v>473471</v>
      </c>
      <c r="AP1440" s="47">
        <f>AO1440/G1440</f>
        <v>0.68365932476023528</v>
      </c>
      <c r="AQ1440" s="16">
        <f>SUM(Table6[At Risk])</f>
        <v>475873</v>
      </c>
      <c r="AR1440" s="36">
        <f>AQ1440/G1440</f>
        <v>0.687127646364038</v>
      </c>
    </row>
    <row r="1442" spans="2:2" x14ac:dyDescent="0.25">
      <c r="B1442" s="69" t="s">
        <v>3245</v>
      </c>
    </row>
  </sheetData>
  <mergeCells count="27">
    <mergeCell ref="G11:G13"/>
    <mergeCell ref="AQ11:AR12"/>
    <mergeCell ref="AT11:AT12"/>
    <mergeCell ref="H12:I12"/>
    <mergeCell ref="J12:K12"/>
    <mergeCell ref="L12:L13"/>
    <mergeCell ref="M12:M13"/>
    <mergeCell ref="N12:N13"/>
    <mergeCell ref="O12:O13"/>
    <mergeCell ref="P12:P13"/>
    <mergeCell ref="Q12:Q13"/>
    <mergeCell ref="R12:R13"/>
    <mergeCell ref="H11:K11"/>
    <mergeCell ref="L11:S11"/>
    <mergeCell ref="T11:W11"/>
    <mergeCell ref="X11:AN11"/>
    <mergeCell ref="B11:B13"/>
    <mergeCell ref="C11:C13"/>
    <mergeCell ref="D11:D13"/>
    <mergeCell ref="E11:E13"/>
    <mergeCell ref="F11:F13"/>
    <mergeCell ref="AO11:AP12"/>
    <mergeCell ref="AU11:AU12"/>
    <mergeCell ref="S12:S13"/>
    <mergeCell ref="T12:U12"/>
    <mergeCell ref="V12:W12"/>
    <mergeCell ref="AS11:AS12"/>
  </mergeCells>
  <pageMargins left="0.7" right="0.7" top="0.75" bottom="0.75" header="0.3" footer="0.3"/>
  <pageSetup orientation="portrait" verticalDpi="2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Total LEAs</vt:lpstr>
      <vt:lpstr>New Charter Counts</vt:lpstr>
      <vt:lpstr>MFP by LEA_kbs</vt:lpstr>
      <vt:lpstr>MFP by Site_kbs</vt:lpstr>
      <vt:lpstr>MFP by LEA</vt:lpstr>
      <vt:lpstr>MFP by Site</vt:lpstr>
      <vt:lpstr>'MFP by LEA_kbs'!Print_Area</vt:lpstr>
      <vt:lpstr>'MFP by Site_kbs'!Print_Area</vt:lpstr>
      <vt:lpstr>'MFP by LEA_kbs'!Print_Titles</vt:lpstr>
      <vt:lpstr>'MFP by Site_kbs'!Print_Titles</vt:lpstr>
      <vt:lpstr>'Total LEAs'!Print_Titles</vt:lpstr>
    </vt:vector>
  </TitlesOfParts>
  <Company>LDOE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Miao Cao</dc:creator>
  <cp:lastModifiedBy>Kristen B. Smith</cp:lastModifiedBy>
  <cp:lastPrinted>2017-08-02T13:49:27Z</cp:lastPrinted>
  <dcterms:created xsi:type="dcterms:W3CDTF">2015-12-03T15:36:24Z</dcterms:created>
  <dcterms:modified xsi:type="dcterms:W3CDTF">2017-08-02T14:35:18Z</dcterms:modified>
</cp:coreProperties>
</file>